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lubbe\Documents\Instrumenten\toolbox 2020\vo\"/>
    </mc:Choice>
  </mc:AlternateContent>
  <bookViews>
    <workbookView xWindow="0" yWindow="0" windowWidth="19200" windowHeight="10605" tabRatio="848"/>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begr!$B$2:$M$125</definedName>
    <definedName name="_xlnm.Print_Area" localSheetId="18">beloning!$B$2:$T$77</definedName>
    <definedName name="_xlnm.Print_Area" localSheetId="3">bestuurders!$B$2:$Z$113</definedName>
    <definedName name="_xlnm.Print_Area" localSheetId="4">dir!$B$2:$X$86</definedName>
    <definedName name="_xlnm.Print_Area" localSheetId="1">geg!$B$2:$M$61</definedName>
    <definedName name="_xlnm.Print_Area" localSheetId="15">graf!$B$2:$R$186</definedName>
    <definedName name="_xlnm.Print_Area" localSheetId="14">ken!$B$2:$O$95</definedName>
    <definedName name="_xlnm.Print_Area" localSheetId="13">liq!$B$2:$L$60</definedName>
    <definedName name="_xlnm.Print_Area" localSheetId="7">mat!$B$2:$O$229</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pers!$B$2:$O$216</definedName>
    <definedName name="_xlnm.Print_Area" localSheetId="16">tab!$A$1:$L$186</definedName>
    <definedName name="_xlnm.Print_Area" localSheetId="0">toel!$B$2:$M$212</definedName>
    <definedName name="_xlnm.Print_Titles" localSheetId="10">act!$1:$4</definedName>
    <definedName name="_xlnm.Print_Titles" localSheetId="8">mop!$1:$4</definedName>
    <definedName name="beloning2014vast">beloning!$B$8:$J$12</definedName>
    <definedName name="GPLprijs2019">tab!$A$84:$D$87</definedName>
    <definedName name="GPLprijs2020">tab!$E$82:$H$87</definedName>
    <definedName name="GPLprijs2021">tab!$I$84:$L$87</definedName>
    <definedName name="overgangstabel">sal!$L$117:$P$138</definedName>
    <definedName name="ratio2019">tab!$A$10:$O$28</definedName>
    <definedName name="ratio2020">tab!$A$33:$O$51</definedName>
    <definedName name="ratio2021">tab!$A$55:$O$73</definedName>
    <definedName name="sal19jan">sal!$B$34:$S$58</definedName>
    <definedName name="sal19juni">sal!$B$62:$S$86</definedName>
    <definedName name="sal19okt">sal!$B$90:$S$114</definedName>
    <definedName name="sal20aug">sal!$B$144:$S$168</definedName>
    <definedName name="sal20mrt">sal!$B$90:$S$114</definedName>
    <definedName name="schoolsoort">tab!$N$10:$O$28</definedName>
    <definedName name="toename">sal!$R$124:$R$138</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26" i="19" l="1"/>
  <c r="E125" i="19"/>
  <c r="C125" i="19"/>
  <c r="B125" i="19"/>
  <c r="C124" i="19"/>
  <c r="E124" i="19" s="1"/>
  <c r="C123" i="19"/>
  <c r="E123" i="19" s="1"/>
  <c r="E122" i="19"/>
  <c r="E121" i="19"/>
  <c r="C120" i="19"/>
  <c r="E120" i="19" s="1"/>
  <c r="E119" i="19"/>
  <c r="E118" i="19"/>
  <c r="F7" i="13"/>
  <c r="AC16" i="7" l="1"/>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J56" i="19" l="1"/>
  <c r="J57" i="19"/>
  <c r="J58" i="19"/>
  <c r="J59" i="19"/>
  <c r="J60" i="19"/>
  <c r="J61" i="19"/>
  <c r="J62" i="19"/>
  <c r="J63" i="19"/>
  <c r="J64" i="19"/>
  <c r="J65" i="19"/>
  <c r="J66" i="19"/>
  <c r="J67" i="19"/>
  <c r="J68" i="19"/>
  <c r="J69" i="19"/>
  <c r="J70" i="19"/>
  <c r="J71" i="19"/>
  <c r="J72" i="19"/>
  <c r="J55" i="19"/>
  <c r="H56" i="19"/>
  <c r="H57" i="19"/>
  <c r="H58" i="19"/>
  <c r="H59" i="19"/>
  <c r="H60" i="19"/>
  <c r="H61" i="19"/>
  <c r="H62" i="19"/>
  <c r="H63" i="19"/>
  <c r="H64" i="19"/>
  <c r="H65" i="19"/>
  <c r="H66" i="19"/>
  <c r="H67" i="19"/>
  <c r="H68" i="19"/>
  <c r="H69" i="19"/>
  <c r="H70" i="19"/>
  <c r="H71" i="19"/>
  <c r="H72" i="19"/>
  <c r="H55" i="19"/>
  <c r="F56" i="19"/>
  <c r="F57" i="19"/>
  <c r="F58" i="19"/>
  <c r="F59" i="19"/>
  <c r="F60" i="19"/>
  <c r="F61" i="19"/>
  <c r="F62" i="19"/>
  <c r="F63" i="19"/>
  <c r="F64" i="19"/>
  <c r="F65" i="19"/>
  <c r="F66" i="19"/>
  <c r="F67" i="19"/>
  <c r="F68" i="19"/>
  <c r="F69" i="19"/>
  <c r="F70" i="19"/>
  <c r="F71" i="19"/>
  <c r="F72" i="19"/>
  <c r="F55" i="19"/>
  <c r="J50" i="19"/>
  <c r="H50" i="19"/>
  <c r="F50" i="19"/>
  <c r="J49" i="19"/>
  <c r="H49" i="19"/>
  <c r="F49" i="19"/>
  <c r="J48" i="19"/>
  <c r="H48" i="19"/>
  <c r="F48" i="19"/>
  <c r="J47" i="19"/>
  <c r="H47" i="19"/>
  <c r="F47" i="19"/>
  <c r="J46" i="19"/>
  <c r="H46" i="19"/>
  <c r="F46" i="19"/>
  <c r="J45" i="19"/>
  <c r="H45" i="19"/>
  <c r="F45" i="19"/>
  <c r="J44" i="19"/>
  <c r="H44" i="19"/>
  <c r="F44" i="19"/>
  <c r="J43" i="19"/>
  <c r="H43" i="19"/>
  <c r="F43" i="19"/>
  <c r="J42" i="19"/>
  <c r="H42" i="19"/>
  <c r="F42" i="19"/>
  <c r="J41" i="19"/>
  <c r="H41" i="19"/>
  <c r="F41" i="19"/>
  <c r="J40" i="19"/>
  <c r="H40" i="19"/>
  <c r="F40" i="19"/>
  <c r="J39" i="19"/>
  <c r="H39" i="19"/>
  <c r="F39" i="19"/>
  <c r="J38" i="19"/>
  <c r="H38" i="19"/>
  <c r="F38" i="19"/>
  <c r="J37" i="19"/>
  <c r="H37" i="19"/>
  <c r="F37" i="19"/>
  <c r="J36" i="19"/>
  <c r="H36" i="19"/>
  <c r="F36" i="19"/>
  <c r="J35" i="19"/>
  <c r="H35" i="19"/>
  <c r="F35" i="19"/>
  <c r="J34" i="19"/>
  <c r="H34" i="19"/>
  <c r="F34" i="19"/>
  <c r="J33" i="19"/>
  <c r="H33" i="19"/>
  <c r="F33" i="19"/>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F77" i="19" l="1"/>
  <c r="G77" i="19" s="1"/>
  <c r="H77" i="19" s="1"/>
  <c r="I77" i="19" s="1"/>
  <c r="J78" i="7" l="1"/>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43" i="5"/>
  <c r="J44" i="5"/>
  <c r="J45" i="5"/>
  <c r="J46" i="5"/>
  <c r="J47" i="5"/>
  <c r="J48" i="5"/>
  <c r="J49" i="5"/>
  <c r="J50" i="5"/>
  <c r="J51" i="5"/>
  <c r="J52" i="5"/>
  <c r="J53" i="5"/>
  <c r="J54" i="5"/>
  <c r="J55" i="5"/>
  <c r="J56" i="5"/>
  <c r="J77" i="7"/>
  <c r="J42" i="5"/>
  <c r="J69" i="5" l="1"/>
  <c r="J70" i="5"/>
  <c r="J71" i="5"/>
  <c r="J72" i="5"/>
  <c r="J73" i="5"/>
  <c r="J74" i="5"/>
  <c r="J75" i="5"/>
  <c r="J76" i="5"/>
  <c r="J77" i="5"/>
  <c r="J78" i="5"/>
  <c r="J79" i="5"/>
  <c r="J80" i="5"/>
  <c r="J81" i="5"/>
  <c r="J82" i="5"/>
  <c r="J83" i="5"/>
  <c r="J436" i="7"/>
  <c r="J435" i="7"/>
  <c r="J434" i="7"/>
  <c r="J433" i="7"/>
  <c r="J432" i="7"/>
  <c r="J431" i="7"/>
  <c r="J430" i="7"/>
  <c r="J429" i="7"/>
  <c r="J428" i="7"/>
  <c r="J427" i="7"/>
  <c r="J426" i="7"/>
  <c r="J425" i="7"/>
  <c r="J424" i="7"/>
  <c r="J423" i="7"/>
  <c r="J422" i="7"/>
  <c r="J421" i="7"/>
  <c r="J420" i="7"/>
  <c r="J419" i="7"/>
  <c r="J418" i="7"/>
  <c r="J417" i="7"/>
  <c r="J416" i="7"/>
  <c r="J415" i="7"/>
  <c r="J414" i="7"/>
  <c r="J413" i="7"/>
  <c r="J412" i="7"/>
  <c r="J411" i="7"/>
  <c r="J410" i="7"/>
  <c r="J409" i="7"/>
  <c r="J408" i="7"/>
  <c r="J407" i="7"/>
  <c r="J406" i="7"/>
  <c r="J405" i="7"/>
  <c r="J404" i="7"/>
  <c r="J403" i="7"/>
  <c r="J402" i="7"/>
  <c r="J401" i="7"/>
  <c r="J400" i="7"/>
  <c r="J399" i="7"/>
  <c r="J398" i="7"/>
  <c r="J397" i="7"/>
  <c r="J396" i="7"/>
  <c r="J395" i="7"/>
  <c r="J394" i="7"/>
  <c r="J393" i="7"/>
  <c r="J392" i="7"/>
  <c r="J391" i="7"/>
  <c r="J390" i="7"/>
  <c r="J389" i="7"/>
  <c r="J374" i="7"/>
  <c r="J373" i="7"/>
  <c r="J372" i="7"/>
  <c r="J371" i="7"/>
  <c r="J370" i="7"/>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140" i="7"/>
  <c r="J202" i="7" s="1"/>
  <c r="J264" i="7" s="1"/>
  <c r="J326" i="7" s="1"/>
  <c r="J388" i="7" s="1"/>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39" i="7"/>
  <c r="J201" i="7" s="1"/>
  <c r="J263" i="7" s="1"/>
  <c r="J325" i="7" s="1"/>
  <c r="J387" i="7" s="1"/>
  <c r="AC436" i="7" l="1"/>
  <c r="AC435" i="7"/>
  <c r="AC434" i="7"/>
  <c r="AC433" i="7"/>
  <c r="AC432" i="7"/>
  <c r="AC431" i="7"/>
  <c r="AC430" i="7"/>
  <c r="AC429" i="7"/>
  <c r="AC428" i="7"/>
  <c r="AC427" i="7"/>
  <c r="AC426" i="7"/>
  <c r="AC425" i="7"/>
  <c r="AC424" i="7"/>
  <c r="AC423" i="7"/>
  <c r="AC422" i="7"/>
  <c r="AC421" i="7"/>
  <c r="AC420" i="7"/>
  <c r="AC419" i="7"/>
  <c r="AC418" i="7"/>
  <c r="AC417" i="7"/>
  <c r="AC416" i="7"/>
  <c r="AC415" i="7"/>
  <c r="AC414" i="7"/>
  <c r="AC413" i="7"/>
  <c r="AC412" i="7"/>
  <c r="AC411" i="7"/>
  <c r="AC410" i="7"/>
  <c r="AC409" i="7"/>
  <c r="AC408" i="7"/>
  <c r="AC407" i="7"/>
  <c r="AC406" i="7"/>
  <c r="AC405" i="7"/>
  <c r="AC404" i="7"/>
  <c r="AC403" i="7"/>
  <c r="AC402" i="7"/>
  <c r="AC401" i="7"/>
  <c r="AC400" i="7"/>
  <c r="AC399" i="7"/>
  <c r="AC398" i="7"/>
  <c r="AC397" i="7"/>
  <c r="AC396" i="7"/>
  <c r="AC395" i="7"/>
  <c r="AC394" i="7"/>
  <c r="AC393" i="7"/>
  <c r="AC392" i="7"/>
  <c r="AC391" i="7"/>
  <c r="AC390" i="7"/>
  <c r="AC389" i="7"/>
  <c r="AC374" i="7"/>
  <c r="AC373" i="7"/>
  <c r="AC372" i="7"/>
  <c r="AC371" i="7"/>
  <c r="AC370" i="7"/>
  <c r="AC369" i="7"/>
  <c r="AC368" i="7"/>
  <c r="AC367" i="7"/>
  <c r="AC366" i="7"/>
  <c r="AC365" i="7"/>
  <c r="AC364" i="7"/>
  <c r="AC363" i="7"/>
  <c r="AC362" i="7"/>
  <c r="AC361" i="7"/>
  <c r="AC360" i="7"/>
  <c r="AC359" i="7"/>
  <c r="AC358" i="7"/>
  <c r="AC357" i="7"/>
  <c r="AC356" i="7"/>
  <c r="AC355" i="7"/>
  <c r="AC354" i="7"/>
  <c r="AC353" i="7"/>
  <c r="AC352" i="7"/>
  <c r="AC351" i="7"/>
  <c r="AC350" i="7"/>
  <c r="AC349" i="7"/>
  <c r="AC348" i="7"/>
  <c r="AC347" i="7"/>
  <c r="AC346" i="7"/>
  <c r="AC345" i="7"/>
  <c r="AC344" i="7"/>
  <c r="AC343" i="7"/>
  <c r="AC342" i="7"/>
  <c r="AC341" i="7"/>
  <c r="AC340" i="7"/>
  <c r="AC339" i="7"/>
  <c r="AC338" i="7"/>
  <c r="AC337" i="7"/>
  <c r="AC336" i="7"/>
  <c r="AC335" i="7"/>
  <c r="AC334" i="7"/>
  <c r="AC333" i="7"/>
  <c r="AC332" i="7"/>
  <c r="AC331" i="7"/>
  <c r="AC330" i="7"/>
  <c r="AC329" i="7"/>
  <c r="AC328" i="7"/>
  <c r="AC327" i="7"/>
  <c r="AC312" i="7"/>
  <c r="AC311" i="7"/>
  <c r="AC310" i="7"/>
  <c r="AC309" i="7"/>
  <c r="AC308" i="7"/>
  <c r="AC307" i="7"/>
  <c r="AC306" i="7"/>
  <c r="AC305" i="7"/>
  <c r="AC304" i="7"/>
  <c r="AC303" i="7"/>
  <c r="AC302" i="7"/>
  <c r="AC301" i="7"/>
  <c r="AC300" i="7"/>
  <c r="AC299" i="7"/>
  <c r="AC298" i="7"/>
  <c r="AC297" i="7"/>
  <c r="AC296" i="7"/>
  <c r="AC295" i="7"/>
  <c r="AC294" i="7"/>
  <c r="AC293" i="7"/>
  <c r="AC292" i="7"/>
  <c r="AC291" i="7"/>
  <c r="AC290" i="7"/>
  <c r="AC289" i="7"/>
  <c r="AC288" i="7"/>
  <c r="AC287" i="7"/>
  <c r="AC286" i="7"/>
  <c r="AC285" i="7"/>
  <c r="AC284" i="7"/>
  <c r="AC283" i="7"/>
  <c r="AC282" i="7"/>
  <c r="AC281" i="7"/>
  <c r="AC280" i="7"/>
  <c r="AC279" i="7"/>
  <c r="AC278" i="7"/>
  <c r="AC277" i="7"/>
  <c r="AC276" i="7"/>
  <c r="AC275" i="7"/>
  <c r="AC274" i="7"/>
  <c r="AC273" i="7"/>
  <c r="AC272" i="7"/>
  <c r="AC271" i="7"/>
  <c r="AC270" i="7"/>
  <c r="AC269" i="7"/>
  <c r="AC268" i="7"/>
  <c r="AC267" i="7"/>
  <c r="AC266" i="7"/>
  <c r="AC265" i="7"/>
  <c r="AC250" i="7"/>
  <c r="AC249" i="7"/>
  <c r="AC248" i="7"/>
  <c r="AC247" i="7"/>
  <c r="AC246" i="7"/>
  <c r="AC245" i="7"/>
  <c r="AC244" i="7"/>
  <c r="AC243" i="7"/>
  <c r="AC242" i="7"/>
  <c r="AC241" i="7"/>
  <c r="AC240" i="7"/>
  <c r="AC239" i="7"/>
  <c r="AC238" i="7"/>
  <c r="AC237" i="7"/>
  <c r="AC236" i="7"/>
  <c r="AC235" i="7"/>
  <c r="AC234" i="7"/>
  <c r="AC233" i="7"/>
  <c r="AC232" i="7"/>
  <c r="AC231" i="7"/>
  <c r="AC230" i="7"/>
  <c r="AC229" i="7"/>
  <c r="AC228" i="7"/>
  <c r="AC227" i="7"/>
  <c r="AC226" i="7"/>
  <c r="AC225" i="7"/>
  <c r="AC224" i="7"/>
  <c r="AC223" i="7"/>
  <c r="AC222" i="7"/>
  <c r="AC221" i="7"/>
  <c r="AC220" i="7"/>
  <c r="AC219" i="7"/>
  <c r="AC218" i="7"/>
  <c r="AC217" i="7"/>
  <c r="AC216" i="7"/>
  <c r="AC215" i="7"/>
  <c r="AC214" i="7"/>
  <c r="AC213" i="7"/>
  <c r="AC212" i="7"/>
  <c r="AC211" i="7"/>
  <c r="AC210" i="7"/>
  <c r="AC209" i="7"/>
  <c r="AC208" i="7"/>
  <c r="AC207" i="7"/>
  <c r="AC206" i="7"/>
  <c r="AC205" i="7"/>
  <c r="AC204" i="7"/>
  <c r="AC203" i="7"/>
  <c r="AC188" i="7"/>
  <c r="AC187" i="7"/>
  <c r="AC186" i="7"/>
  <c r="AC185" i="7"/>
  <c r="AC184" i="7"/>
  <c r="AC183" i="7"/>
  <c r="AC182" i="7"/>
  <c r="AC181" i="7"/>
  <c r="AC180" i="7"/>
  <c r="AC179" i="7"/>
  <c r="AC178" i="7"/>
  <c r="AC177" i="7"/>
  <c r="AC176" i="7"/>
  <c r="AC175" i="7"/>
  <c r="AC174" i="7"/>
  <c r="AC173" i="7"/>
  <c r="AC172" i="7"/>
  <c r="AC171" i="7"/>
  <c r="AC170" i="7"/>
  <c r="AC169" i="7"/>
  <c r="AC168" i="7"/>
  <c r="AC167" i="7"/>
  <c r="AC166" i="7"/>
  <c r="AC165" i="7"/>
  <c r="AC164" i="7"/>
  <c r="AC163" i="7"/>
  <c r="AC162" i="7"/>
  <c r="AC161" i="7"/>
  <c r="AC160" i="7"/>
  <c r="AC159" i="7"/>
  <c r="AC158" i="7"/>
  <c r="AC157" i="7"/>
  <c r="AC156" i="7"/>
  <c r="AC155" i="7"/>
  <c r="AC154" i="7"/>
  <c r="AC153" i="7"/>
  <c r="AC152" i="7"/>
  <c r="AC151" i="7"/>
  <c r="AC150" i="7"/>
  <c r="AC149" i="7"/>
  <c r="AC148" i="7"/>
  <c r="AC147" i="7"/>
  <c r="AC146" i="7"/>
  <c r="AC145" i="7"/>
  <c r="AC144" i="7"/>
  <c r="AC143" i="7"/>
  <c r="AC142" i="7"/>
  <c r="AC141"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S168" i="20" l="1"/>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44" i="20"/>
  <c r="I28" i="8" l="1"/>
  <c r="J28" i="8"/>
  <c r="K28" i="8"/>
  <c r="L28" i="8"/>
  <c r="M28" i="8"/>
  <c r="I26" i="8"/>
  <c r="J26" i="8"/>
  <c r="K26" i="8"/>
  <c r="L26" i="8"/>
  <c r="M26" i="8"/>
  <c r="I27" i="8"/>
  <c r="J27" i="8"/>
  <c r="K27" i="8"/>
  <c r="L27" i="8"/>
  <c r="M27" i="8"/>
  <c r="I22" i="8"/>
  <c r="J22" i="8"/>
  <c r="K22" i="8"/>
  <c r="L22" i="8"/>
  <c r="M22" i="8"/>
  <c r="I23" i="8"/>
  <c r="J23" i="8"/>
  <c r="K23" i="8"/>
  <c r="L23" i="8"/>
  <c r="M23" i="8"/>
  <c r="H27" i="8"/>
  <c r="H26" i="8"/>
  <c r="AC16" i="5" l="1"/>
  <c r="AC17" i="5"/>
  <c r="U17" i="5" s="1"/>
  <c r="AC18" i="5"/>
  <c r="AC19" i="5"/>
  <c r="AC20" i="5"/>
  <c r="AC21" i="5"/>
  <c r="AC22" i="5"/>
  <c r="AC23" i="5"/>
  <c r="AC24" i="5"/>
  <c r="AC25" i="5"/>
  <c r="AC26" i="5"/>
  <c r="AC27" i="5"/>
  <c r="AC28" i="5"/>
  <c r="AC29" i="5"/>
  <c r="S6" i="20"/>
  <c r="S7" i="20"/>
  <c r="S8" i="20"/>
  <c r="S9" i="20"/>
  <c r="S10" i="20"/>
  <c r="S11" i="20"/>
  <c r="S12" i="20"/>
  <c r="S13" i="20"/>
  <c r="S14" i="20"/>
  <c r="S15" i="20"/>
  <c r="S16" i="20"/>
  <c r="S17" i="20"/>
  <c r="S18" i="20"/>
  <c r="S19" i="20"/>
  <c r="S20" i="20"/>
  <c r="S21" i="20"/>
  <c r="S22" i="20"/>
  <c r="S23" i="20"/>
  <c r="S24" i="20"/>
  <c r="S25" i="20"/>
  <c r="S26" i="20"/>
  <c r="S27" i="20"/>
  <c r="S28" i="20"/>
  <c r="S29" i="20"/>
  <c r="S30"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6" i="5"/>
  <c r="U18" i="5"/>
  <c r="U19" i="5"/>
  <c r="U20" i="5"/>
  <c r="U21" i="5"/>
  <c r="U22" i="5"/>
  <c r="U23" i="5"/>
  <c r="U24" i="5"/>
  <c r="U25" i="5"/>
  <c r="U26" i="5"/>
  <c r="U27" i="5"/>
  <c r="U28" i="5"/>
  <c r="U29" i="5"/>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206" i="6"/>
  <c r="U1205" i="6"/>
  <c r="U1204" i="6"/>
  <c r="U1203" i="6"/>
  <c r="U1202" i="6"/>
  <c r="U1201" i="6"/>
  <c r="U1200" i="6"/>
  <c r="U1199" i="6"/>
  <c r="U1198" i="6"/>
  <c r="U1197" i="6"/>
  <c r="U1196" i="6"/>
  <c r="U1195" i="6"/>
  <c r="U1194" i="6"/>
  <c r="U1193" i="6"/>
  <c r="U1192" i="6"/>
  <c r="U1191" i="6"/>
  <c r="U1190" i="6"/>
  <c r="U1189" i="6"/>
  <c r="U1188" i="6"/>
  <c r="U1187" i="6"/>
  <c r="U1186" i="6"/>
  <c r="U1185" i="6"/>
  <c r="U1184" i="6"/>
  <c r="U1183" i="6"/>
  <c r="U1182" i="6"/>
  <c r="U1181" i="6"/>
  <c r="U1180" i="6"/>
  <c r="U1179" i="6"/>
  <c r="U1178" i="6"/>
  <c r="U1177" i="6"/>
  <c r="U1176" i="6"/>
  <c r="U1175" i="6"/>
  <c r="U1174" i="6"/>
  <c r="U1173" i="6"/>
  <c r="U1172" i="6"/>
  <c r="U1171" i="6"/>
  <c r="U1170" i="6"/>
  <c r="U1169" i="6"/>
  <c r="U1168" i="6"/>
  <c r="U1167" i="6"/>
  <c r="U1166" i="6"/>
  <c r="U1165" i="6"/>
  <c r="U1164" i="6"/>
  <c r="U1163" i="6"/>
  <c r="U1162" i="6"/>
  <c r="U1161" i="6"/>
  <c r="U1160" i="6"/>
  <c r="U1159" i="6"/>
  <c r="U1158" i="6"/>
  <c r="U1157" i="6"/>
  <c r="U1156" i="6"/>
  <c r="U1155" i="6"/>
  <c r="U1154" i="6"/>
  <c r="U1153" i="6"/>
  <c r="U1152" i="6"/>
  <c r="U1151" i="6"/>
  <c r="U1150" i="6"/>
  <c r="U1149" i="6"/>
  <c r="U1148" i="6"/>
  <c r="U1147" i="6"/>
  <c r="U1146" i="6"/>
  <c r="U1145" i="6"/>
  <c r="U1144" i="6"/>
  <c r="U1143" i="6"/>
  <c r="U1142" i="6"/>
  <c r="U1141" i="6"/>
  <c r="U1140" i="6"/>
  <c r="U1139" i="6"/>
  <c r="U1138" i="6"/>
  <c r="U1137" i="6"/>
  <c r="U1136" i="6"/>
  <c r="U1135" i="6"/>
  <c r="U1134" i="6"/>
  <c r="U1133" i="6"/>
  <c r="U1132" i="6"/>
  <c r="U1131" i="6"/>
  <c r="U1130" i="6"/>
  <c r="U1129" i="6"/>
  <c r="U1128" i="6"/>
  <c r="U1127" i="6"/>
  <c r="U1126" i="6"/>
  <c r="U1125" i="6"/>
  <c r="U1124" i="6"/>
  <c r="U1123" i="6"/>
  <c r="U1122" i="6"/>
  <c r="U1121" i="6"/>
  <c r="U1120" i="6"/>
  <c r="U1119" i="6"/>
  <c r="U1118" i="6"/>
  <c r="U1117" i="6"/>
  <c r="U1116" i="6"/>
  <c r="U1115" i="6"/>
  <c r="U1114" i="6"/>
  <c r="U1113" i="6"/>
  <c r="U1112" i="6"/>
  <c r="U1111" i="6"/>
  <c r="U1110" i="6"/>
  <c r="U1109" i="6"/>
  <c r="U1108" i="6"/>
  <c r="U1107" i="6"/>
  <c r="U1106" i="6"/>
  <c r="U1105" i="6"/>
  <c r="U1104" i="6"/>
  <c r="U1103" i="6"/>
  <c r="U1102" i="6"/>
  <c r="U1101" i="6"/>
  <c r="U1100" i="6"/>
  <c r="U1099" i="6"/>
  <c r="U1098" i="6"/>
  <c r="U1097" i="6"/>
  <c r="U1096" i="6"/>
  <c r="U1095" i="6"/>
  <c r="U1094" i="6"/>
  <c r="U1093" i="6"/>
  <c r="U1092" i="6"/>
  <c r="U1091" i="6"/>
  <c r="U1090" i="6"/>
  <c r="U1089" i="6"/>
  <c r="U1088" i="6"/>
  <c r="U1087" i="6"/>
  <c r="U1086" i="6"/>
  <c r="U1085" i="6"/>
  <c r="U1084" i="6"/>
  <c r="U1083" i="6"/>
  <c r="U1082" i="6"/>
  <c r="U1081" i="6"/>
  <c r="U1080" i="6"/>
  <c r="U1079" i="6"/>
  <c r="U1078" i="6"/>
  <c r="U1077" i="6"/>
  <c r="U1076" i="6"/>
  <c r="U1075" i="6"/>
  <c r="U1074" i="6"/>
  <c r="U1073" i="6"/>
  <c r="U1072" i="6"/>
  <c r="U1071" i="6"/>
  <c r="U1070" i="6"/>
  <c r="U1069" i="6"/>
  <c r="U1068" i="6"/>
  <c r="U1067" i="6"/>
  <c r="U1066" i="6"/>
  <c r="U1065" i="6"/>
  <c r="U1064" i="6"/>
  <c r="U1063" i="6"/>
  <c r="U1062" i="6"/>
  <c r="U1061" i="6"/>
  <c r="U1060" i="6"/>
  <c r="U1059" i="6"/>
  <c r="U1058" i="6"/>
  <c r="U1057" i="6"/>
  <c r="U1056" i="6"/>
  <c r="U1055" i="6"/>
  <c r="U1054" i="6"/>
  <c r="U1053" i="6"/>
  <c r="U1052" i="6"/>
  <c r="U1051" i="6"/>
  <c r="U1050" i="6"/>
  <c r="U1049" i="6"/>
  <c r="U1048" i="6"/>
  <c r="U1034" i="6"/>
  <c r="U1033" i="6"/>
  <c r="U1032" i="6"/>
  <c r="U1031" i="6"/>
  <c r="U1030" i="6"/>
  <c r="U1029" i="6"/>
  <c r="U1028" i="6"/>
  <c r="U1027" i="6"/>
  <c r="U1026" i="6"/>
  <c r="U1025" i="6"/>
  <c r="U1024" i="6"/>
  <c r="U1023" i="6"/>
  <c r="U1022" i="6"/>
  <c r="U1021" i="6"/>
  <c r="U1020" i="6"/>
  <c r="U1019" i="6"/>
  <c r="U1018" i="6"/>
  <c r="U1017" i="6"/>
  <c r="U1016" i="6"/>
  <c r="U1015" i="6"/>
  <c r="U1014" i="6"/>
  <c r="U1013" i="6"/>
  <c r="U1012" i="6"/>
  <c r="U1011" i="6"/>
  <c r="U1010" i="6"/>
  <c r="U1009" i="6"/>
  <c r="U1008" i="6"/>
  <c r="U1007" i="6"/>
  <c r="U1006" i="6"/>
  <c r="U1005" i="6"/>
  <c r="U1004" i="6"/>
  <c r="U1003" i="6"/>
  <c r="U1002" i="6"/>
  <c r="U1001" i="6"/>
  <c r="U1000" i="6"/>
  <c r="U999" i="6"/>
  <c r="U998" i="6"/>
  <c r="U997" i="6"/>
  <c r="U996" i="6"/>
  <c r="U995" i="6"/>
  <c r="U994" i="6"/>
  <c r="U993" i="6"/>
  <c r="U992" i="6"/>
  <c r="U991" i="6"/>
  <c r="U990" i="6"/>
  <c r="U989" i="6"/>
  <c r="U988" i="6"/>
  <c r="U987" i="6"/>
  <c r="U986" i="6"/>
  <c r="U985" i="6"/>
  <c r="U984" i="6"/>
  <c r="U983" i="6"/>
  <c r="U982" i="6"/>
  <c r="U981" i="6"/>
  <c r="U980" i="6"/>
  <c r="U979" i="6"/>
  <c r="U978" i="6"/>
  <c r="U977" i="6"/>
  <c r="U976" i="6"/>
  <c r="U975" i="6"/>
  <c r="U974" i="6"/>
  <c r="U973" i="6"/>
  <c r="U972" i="6"/>
  <c r="U971" i="6"/>
  <c r="U970" i="6"/>
  <c r="U969" i="6"/>
  <c r="U968" i="6"/>
  <c r="U967" i="6"/>
  <c r="U966" i="6"/>
  <c r="U965" i="6"/>
  <c r="U964" i="6"/>
  <c r="U963" i="6"/>
  <c r="U962" i="6"/>
  <c r="U961" i="6"/>
  <c r="U960" i="6"/>
  <c r="U959" i="6"/>
  <c r="U958" i="6"/>
  <c r="U957" i="6"/>
  <c r="U956" i="6"/>
  <c r="U955" i="6"/>
  <c r="U954" i="6"/>
  <c r="U953" i="6"/>
  <c r="U952" i="6"/>
  <c r="U951" i="6"/>
  <c r="U950" i="6"/>
  <c r="U949" i="6"/>
  <c r="U948" i="6"/>
  <c r="U947" i="6"/>
  <c r="U946" i="6"/>
  <c r="U945" i="6"/>
  <c r="U944" i="6"/>
  <c r="U943" i="6"/>
  <c r="U942" i="6"/>
  <c r="U941" i="6"/>
  <c r="U940" i="6"/>
  <c r="U939" i="6"/>
  <c r="U938" i="6"/>
  <c r="U937" i="6"/>
  <c r="U936" i="6"/>
  <c r="U935" i="6"/>
  <c r="U934" i="6"/>
  <c r="U933" i="6"/>
  <c r="U932" i="6"/>
  <c r="U931" i="6"/>
  <c r="U930" i="6"/>
  <c r="U929" i="6"/>
  <c r="U928" i="6"/>
  <c r="U927" i="6"/>
  <c r="U926" i="6"/>
  <c r="U925" i="6"/>
  <c r="U924" i="6"/>
  <c r="U923" i="6"/>
  <c r="U922" i="6"/>
  <c r="U921" i="6"/>
  <c r="U920" i="6"/>
  <c r="U919" i="6"/>
  <c r="U918" i="6"/>
  <c r="U917" i="6"/>
  <c r="U916" i="6"/>
  <c r="U915" i="6"/>
  <c r="U914" i="6"/>
  <c r="U913" i="6"/>
  <c r="U912" i="6"/>
  <c r="U911" i="6"/>
  <c r="U910" i="6"/>
  <c r="U909" i="6"/>
  <c r="U908" i="6"/>
  <c r="U907" i="6"/>
  <c r="U906" i="6"/>
  <c r="U905" i="6"/>
  <c r="U904" i="6"/>
  <c r="U903" i="6"/>
  <c r="U902" i="6"/>
  <c r="U901" i="6"/>
  <c r="U900" i="6"/>
  <c r="U899" i="6"/>
  <c r="U898" i="6"/>
  <c r="U897" i="6"/>
  <c r="U896" i="6"/>
  <c r="U895" i="6"/>
  <c r="U894" i="6"/>
  <c r="U893" i="6"/>
  <c r="U892" i="6"/>
  <c r="U891" i="6"/>
  <c r="U890" i="6"/>
  <c r="U889" i="6"/>
  <c r="U888" i="6"/>
  <c r="U887" i="6"/>
  <c r="U886" i="6"/>
  <c r="U885" i="6"/>
  <c r="U884" i="6"/>
  <c r="U883" i="6"/>
  <c r="U882" i="6"/>
  <c r="U881" i="6"/>
  <c r="U880" i="6"/>
  <c r="U879" i="6"/>
  <c r="U878" i="6"/>
  <c r="U877" i="6"/>
  <c r="U876" i="6"/>
  <c r="U862" i="6"/>
  <c r="U861" i="6"/>
  <c r="U860" i="6"/>
  <c r="U859" i="6"/>
  <c r="U858" i="6"/>
  <c r="U857" i="6"/>
  <c r="U856" i="6"/>
  <c r="U855" i="6"/>
  <c r="U854" i="6"/>
  <c r="U853" i="6"/>
  <c r="U852" i="6"/>
  <c r="U851" i="6"/>
  <c r="U850" i="6"/>
  <c r="U849" i="6"/>
  <c r="U848" i="6"/>
  <c r="U847" i="6"/>
  <c r="U846" i="6"/>
  <c r="U845" i="6"/>
  <c r="U844" i="6"/>
  <c r="U843" i="6"/>
  <c r="U842" i="6"/>
  <c r="U841" i="6"/>
  <c r="U840" i="6"/>
  <c r="U839" i="6"/>
  <c r="U838" i="6"/>
  <c r="U837" i="6"/>
  <c r="U836" i="6"/>
  <c r="U835" i="6"/>
  <c r="U834" i="6"/>
  <c r="U833" i="6"/>
  <c r="U832" i="6"/>
  <c r="U831" i="6"/>
  <c r="U830" i="6"/>
  <c r="U829" i="6"/>
  <c r="U828" i="6"/>
  <c r="U827" i="6"/>
  <c r="U826" i="6"/>
  <c r="U825" i="6"/>
  <c r="U824" i="6"/>
  <c r="U823" i="6"/>
  <c r="U822" i="6"/>
  <c r="U821" i="6"/>
  <c r="U820" i="6"/>
  <c r="U819" i="6"/>
  <c r="U818" i="6"/>
  <c r="U817" i="6"/>
  <c r="U816" i="6"/>
  <c r="U815" i="6"/>
  <c r="U814" i="6"/>
  <c r="U813" i="6"/>
  <c r="U812" i="6"/>
  <c r="U811" i="6"/>
  <c r="U810" i="6"/>
  <c r="U809" i="6"/>
  <c r="U808" i="6"/>
  <c r="U807" i="6"/>
  <c r="U806" i="6"/>
  <c r="U805" i="6"/>
  <c r="U804" i="6"/>
  <c r="U803" i="6"/>
  <c r="U802" i="6"/>
  <c r="U801" i="6"/>
  <c r="U800" i="6"/>
  <c r="U799" i="6"/>
  <c r="U798" i="6"/>
  <c r="U797" i="6"/>
  <c r="U796" i="6"/>
  <c r="U795" i="6"/>
  <c r="U794" i="6"/>
  <c r="U793" i="6"/>
  <c r="U792" i="6"/>
  <c r="U791" i="6"/>
  <c r="U790" i="6"/>
  <c r="U789" i="6"/>
  <c r="U788" i="6"/>
  <c r="U787" i="6"/>
  <c r="U786" i="6"/>
  <c r="U785" i="6"/>
  <c r="U784" i="6"/>
  <c r="U783" i="6"/>
  <c r="U782" i="6"/>
  <c r="U781" i="6"/>
  <c r="U780" i="6"/>
  <c r="U779" i="6"/>
  <c r="U778" i="6"/>
  <c r="U777" i="6"/>
  <c r="U776" i="6"/>
  <c r="U775" i="6"/>
  <c r="U774" i="6"/>
  <c r="U773" i="6"/>
  <c r="U772" i="6"/>
  <c r="U771" i="6"/>
  <c r="U770" i="6"/>
  <c r="U769" i="6"/>
  <c r="U768" i="6"/>
  <c r="U767" i="6"/>
  <c r="U766" i="6"/>
  <c r="U765" i="6"/>
  <c r="U764" i="6"/>
  <c r="U763" i="6"/>
  <c r="U762" i="6"/>
  <c r="U761" i="6"/>
  <c r="U760" i="6"/>
  <c r="U759" i="6"/>
  <c r="U758" i="6"/>
  <c r="U757" i="6"/>
  <c r="U756" i="6"/>
  <c r="U755" i="6"/>
  <c r="U754" i="6"/>
  <c r="U753" i="6"/>
  <c r="U752" i="6"/>
  <c r="U751" i="6"/>
  <c r="U750" i="6"/>
  <c r="U749" i="6"/>
  <c r="U748" i="6"/>
  <c r="U747" i="6"/>
  <c r="U746" i="6"/>
  <c r="U745" i="6"/>
  <c r="U744" i="6"/>
  <c r="U743" i="6"/>
  <c r="U742" i="6"/>
  <c r="U741" i="6"/>
  <c r="U740" i="6"/>
  <c r="U739" i="6"/>
  <c r="U738" i="6"/>
  <c r="U737" i="6"/>
  <c r="U736" i="6"/>
  <c r="U735" i="6"/>
  <c r="U734" i="6"/>
  <c r="U733" i="6"/>
  <c r="U732" i="6"/>
  <c r="U731" i="6"/>
  <c r="U730" i="6"/>
  <c r="U729" i="6"/>
  <c r="U728" i="6"/>
  <c r="U727" i="6"/>
  <c r="U726" i="6"/>
  <c r="U725" i="6"/>
  <c r="U724" i="6"/>
  <c r="U723" i="6"/>
  <c r="U722" i="6"/>
  <c r="U721" i="6"/>
  <c r="U720" i="6"/>
  <c r="U719" i="6"/>
  <c r="U718" i="6"/>
  <c r="U717" i="6"/>
  <c r="U716" i="6"/>
  <c r="U715" i="6"/>
  <c r="U714" i="6"/>
  <c r="U713" i="6"/>
  <c r="U712" i="6"/>
  <c r="U711" i="6"/>
  <c r="U710" i="6"/>
  <c r="U709" i="6"/>
  <c r="U708" i="6"/>
  <c r="U707" i="6"/>
  <c r="U706" i="6"/>
  <c r="U705" i="6"/>
  <c r="U704"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AC15" i="5"/>
  <c r="G27" i="2" l="1"/>
  <c r="H28" i="8" s="1"/>
  <c r="D132" i="19" l="1"/>
  <c r="K12" i="15" l="1"/>
  <c r="K18" i="15"/>
  <c r="K30" i="15"/>
  <c r="K31" i="15"/>
  <c r="K56" i="15"/>
  <c r="K57" i="15" s="1"/>
  <c r="K27" i="12"/>
  <c r="K28" i="12"/>
  <c r="K43" i="12"/>
  <c r="K58" i="12"/>
  <c r="K71" i="12"/>
  <c r="K89" i="12"/>
  <c r="K90" i="12"/>
  <c r="K102" i="12"/>
  <c r="K103" i="12"/>
  <c r="K105" i="12"/>
  <c r="K120" i="12"/>
  <c r="I32" i="2" l="1"/>
  <c r="J32" i="2" s="1"/>
  <c r="K32" i="2" s="1"/>
  <c r="L32" i="2" s="1"/>
  <c r="H32" i="2"/>
  <c r="H21" i="4"/>
  <c r="E112" i="19" l="1"/>
  <c r="C111" i="19"/>
  <c r="B111" i="19"/>
  <c r="C110" i="19"/>
  <c r="E110" i="19" s="1"/>
  <c r="C109" i="19"/>
  <c r="E109" i="19" s="1"/>
  <c r="E108" i="19"/>
  <c r="E107" i="19"/>
  <c r="C106" i="19"/>
  <c r="E106" i="19" s="1"/>
  <c r="E105" i="19"/>
  <c r="E104" i="19"/>
  <c r="H131" i="19"/>
  <c r="H134" i="19"/>
  <c r="E76" i="19"/>
  <c r="F76" i="19" s="1"/>
  <c r="G76" i="19" s="1"/>
  <c r="H76" i="19" s="1"/>
  <c r="I76" i="19" s="1"/>
  <c r="J18" i="8" l="1"/>
  <c r="H18" i="8"/>
  <c r="L18" i="8"/>
  <c r="M18" i="8"/>
  <c r="K18" i="8"/>
  <c r="I18" i="8"/>
  <c r="J17" i="8"/>
  <c r="H17" i="8"/>
  <c r="K17" i="8"/>
  <c r="L17" i="8"/>
  <c r="I17" i="8"/>
  <c r="M17" i="8"/>
  <c r="L15" i="8"/>
  <c r="I15" i="8"/>
  <c r="M15" i="8"/>
  <c r="J15" i="8"/>
  <c r="H15" i="8"/>
  <c r="K15" i="8"/>
  <c r="L16" i="8"/>
  <c r="H16" i="8"/>
  <c r="I16" i="8"/>
  <c r="M16" i="8"/>
  <c r="J16" i="8"/>
  <c r="K16" i="8"/>
  <c r="L21" i="8"/>
  <c r="H21" i="8"/>
  <c r="K21" i="8"/>
  <c r="I21" i="8"/>
  <c r="M21" i="8"/>
  <c r="J21" i="8"/>
  <c r="J19" i="8"/>
  <c r="H19" i="8"/>
  <c r="L19" i="8"/>
  <c r="M19" i="8"/>
  <c r="K19" i="8"/>
  <c r="I19" i="8"/>
  <c r="L14" i="8"/>
  <c r="H14" i="8"/>
  <c r="K14" i="8"/>
  <c r="I14" i="8"/>
  <c r="M14" i="8"/>
  <c r="J14" i="8"/>
  <c r="L25" i="8"/>
  <c r="J25" i="8"/>
  <c r="K25" i="8"/>
  <c r="H25" i="8"/>
  <c r="I25" i="8"/>
  <c r="M25" i="8"/>
  <c r="E111" i="19"/>
  <c r="J20" i="8" l="1"/>
  <c r="H20" i="8"/>
  <c r="K20" i="8"/>
  <c r="L20" i="8"/>
  <c r="I20" i="8"/>
  <c r="M20" i="8"/>
  <c r="H26" i="2"/>
  <c r="I26" i="2"/>
  <c r="J26" i="2" s="1"/>
  <c r="L7" i="2"/>
  <c r="L8" i="2"/>
  <c r="U16" i="7"/>
  <c r="AE18" i="7"/>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U15"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U15" i="6"/>
  <c r="AE19" i="5"/>
  <c r="AE20" i="5"/>
  <c r="AE23" i="5"/>
  <c r="AE24" i="5"/>
  <c r="AE26" i="5"/>
  <c r="AE27" i="5"/>
  <c r="AE28" i="5"/>
  <c r="AE29" i="5"/>
  <c r="U15" i="5"/>
  <c r="E98" i="19"/>
  <c r="C97" i="19"/>
  <c r="B97" i="19"/>
  <c r="C96" i="19"/>
  <c r="E96" i="19" s="1"/>
  <c r="C95" i="19"/>
  <c r="E95" i="19" s="1"/>
  <c r="E94" i="19"/>
  <c r="E93" i="19"/>
  <c r="C92" i="19"/>
  <c r="E92" i="19" s="1"/>
  <c r="E91" i="19"/>
  <c r="E90" i="19"/>
  <c r="I75" i="19"/>
  <c r="H23" i="8"/>
  <c r="F7" i="12"/>
  <c r="G7" i="12" s="1"/>
  <c r="H7" i="12" s="1"/>
  <c r="I7" i="12" s="1"/>
  <c r="J7" i="12" s="1"/>
  <c r="K7" i="12" s="1"/>
  <c r="F7" i="11"/>
  <c r="P9" i="10"/>
  <c r="H22" i="4"/>
  <c r="H8" i="2"/>
  <c r="I8" i="2"/>
  <c r="J8" i="2"/>
  <c r="K8" i="2"/>
  <c r="H7" i="2"/>
  <c r="I7" i="2"/>
  <c r="J7" i="2"/>
  <c r="K7" i="2"/>
  <c r="I102" i="8"/>
  <c r="M47" i="8"/>
  <c r="M54" i="8"/>
  <c r="M102" i="8"/>
  <c r="M196" i="8"/>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AD13" i="5"/>
  <c r="AD27" i="5" s="1"/>
  <c r="AD13" i="6"/>
  <c r="AD18" i="6" s="1"/>
  <c r="AD13" i="7"/>
  <c r="AD433" i="7" s="1"/>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E170" i="5"/>
  <c r="E380" i="7" s="1"/>
  <c r="E169" i="5"/>
  <c r="E379" i="7" s="1"/>
  <c r="AD175" i="5"/>
  <c r="M54" i="4"/>
  <c r="M61" i="4"/>
  <c r="M167" i="4"/>
  <c r="M179" i="4"/>
  <c r="M56" i="8"/>
  <c r="M205" i="8"/>
  <c r="AD393" i="7"/>
  <c r="AD402" i="7"/>
  <c r="AD408" i="7"/>
  <c r="AD417" i="7"/>
  <c r="AF417" i="7" s="1"/>
  <c r="AD421" i="7"/>
  <c r="S90" i="20"/>
  <c r="S91" i="20"/>
  <c r="S92" i="20"/>
  <c r="S93" i="20"/>
  <c r="S94" i="20"/>
  <c r="S95" i="20"/>
  <c r="S96" i="20"/>
  <c r="S97" i="20"/>
  <c r="S98" i="20"/>
  <c r="S99" i="20"/>
  <c r="S100" i="20"/>
  <c r="S101" i="20"/>
  <c r="S102" i="20"/>
  <c r="S103" i="20"/>
  <c r="S104" i="20"/>
  <c r="S105" i="20"/>
  <c r="S111" i="20"/>
  <c r="S112" i="20"/>
  <c r="S113" i="20"/>
  <c r="S114" i="20"/>
  <c r="AD873" i="6"/>
  <c r="AD1031" i="6" s="1"/>
  <c r="AD701" i="6"/>
  <c r="AD709" i="6" s="1"/>
  <c r="AD529" i="6"/>
  <c r="AD568" i="6" s="1"/>
  <c r="AD357" i="6"/>
  <c r="AD148" i="5"/>
  <c r="AD191" i="5" s="1"/>
  <c r="AD121" i="5"/>
  <c r="AD137" i="5" s="1"/>
  <c r="AD94" i="5"/>
  <c r="AD97" i="5" s="1"/>
  <c r="AD67" i="5"/>
  <c r="D169" i="19"/>
  <c r="D185" i="19"/>
  <c r="D75" i="19"/>
  <c r="E75" i="19"/>
  <c r="F75" i="19"/>
  <c r="G75" i="19"/>
  <c r="H75" i="19"/>
  <c r="C75" i="19"/>
  <c r="H30" i="2"/>
  <c r="I30" i="2" s="1"/>
  <c r="J30" i="2" s="1"/>
  <c r="K30" i="2" s="1"/>
  <c r="G28" i="2"/>
  <c r="H22" i="8" s="1"/>
  <c r="H126" i="4"/>
  <c r="G56" i="2"/>
  <c r="I179" i="4"/>
  <c r="J179" i="4"/>
  <c r="K179" i="4"/>
  <c r="L179" i="4"/>
  <c r="H179" i="4"/>
  <c r="J79" i="8"/>
  <c r="K79" i="8"/>
  <c r="L79" i="8"/>
  <c r="M79" i="8"/>
  <c r="J90" i="4"/>
  <c r="K90" i="4" s="1"/>
  <c r="L90" i="4" s="1"/>
  <c r="M90" i="4" s="1"/>
  <c r="J89" i="4"/>
  <c r="K89" i="4"/>
  <c r="L89" i="4" s="1"/>
  <c r="M89" i="4" s="1"/>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I124" i="4"/>
  <c r="J124" i="4" s="1"/>
  <c r="K124" i="4" s="1"/>
  <c r="L124" i="4" s="1"/>
  <c r="M124" i="4" s="1"/>
  <c r="K12" i="2"/>
  <c r="J102" i="8"/>
  <c r="K102" i="8"/>
  <c r="L102" i="8"/>
  <c r="H102" i="8"/>
  <c r="O15" i="5"/>
  <c r="F13" i="9"/>
  <c r="G13" i="9" s="1"/>
  <c r="H13" i="9" s="1"/>
  <c r="I13" i="9" s="1"/>
  <c r="J13" i="9" s="1"/>
  <c r="K13" i="9" s="1"/>
  <c r="L13" i="9" s="1"/>
  <c r="M13" i="9" s="1"/>
  <c r="N13" i="9" s="1"/>
  <c r="O13" i="9" s="1"/>
  <c r="F23" i="9" s="1"/>
  <c r="G23" i="9" s="1"/>
  <c r="H23" i="9" s="1"/>
  <c r="I23" i="9" s="1"/>
  <c r="J23" i="9" s="1"/>
  <c r="K23" i="9" s="1"/>
  <c r="L23" i="9" s="1"/>
  <c r="M23" i="9" s="1"/>
  <c r="N23" i="9" s="1"/>
  <c r="O23" i="9" s="1"/>
  <c r="AD40" i="5"/>
  <c r="AD47" i="5" s="1"/>
  <c r="AD323" i="7"/>
  <c r="AD261" i="7"/>
  <c r="AD199" i="7"/>
  <c r="AD137" i="7"/>
  <c r="AD75" i="7"/>
  <c r="AD185" i="6"/>
  <c r="AD324" i="6" s="1"/>
  <c r="AF324" i="6" s="1"/>
  <c r="C169" i="19"/>
  <c r="B169" i="19"/>
  <c r="I196" i="8"/>
  <c r="J196" i="8"/>
  <c r="K196" i="8"/>
  <c r="L196" i="8"/>
  <c r="H196" i="8"/>
  <c r="I167" i="4"/>
  <c r="J167" i="4"/>
  <c r="K167" i="4"/>
  <c r="L167" i="4"/>
  <c r="H167" i="4"/>
  <c r="H8" i="8"/>
  <c r="I8" i="8" s="1"/>
  <c r="J8" i="8" s="1"/>
  <c r="K8" i="8" s="1"/>
  <c r="L8" i="8" s="1"/>
  <c r="M8" i="8" s="1"/>
  <c r="H7" i="8"/>
  <c r="I7" i="8" s="1"/>
  <c r="G71" i="12"/>
  <c r="H71" i="12"/>
  <c r="I71" i="12"/>
  <c r="J71" i="12"/>
  <c r="F71" i="12"/>
  <c r="G8" i="2"/>
  <c r="G7" i="2"/>
  <c r="F7" i="15" s="1"/>
  <c r="G7" i="15" s="1"/>
  <c r="H7" i="15" s="1"/>
  <c r="I7" i="15" s="1"/>
  <c r="J7" i="15" s="1"/>
  <c r="K7" i="15" s="1"/>
  <c r="E143" i="5"/>
  <c r="E318" i="7" s="1"/>
  <c r="E116" i="5"/>
  <c r="E696" i="6" s="1"/>
  <c r="E89" i="5"/>
  <c r="E194" i="7" s="1"/>
  <c r="E62" i="5"/>
  <c r="E132" i="7" s="1"/>
  <c r="E35" i="5"/>
  <c r="E70" i="7" s="1"/>
  <c r="E8" i="5"/>
  <c r="E8" i="7" s="1"/>
  <c r="E170" i="24"/>
  <c r="E143" i="24"/>
  <c r="E116" i="24"/>
  <c r="E89" i="24"/>
  <c r="E62" i="24"/>
  <c r="E35" i="24"/>
  <c r="E8" i="24"/>
  <c r="E142" i="5"/>
  <c r="E317" i="7" s="1"/>
  <c r="E115" i="5"/>
  <c r="E695" i="6" s="1"/>
  <c r="E88" i="5"/>
  <c r="E193" i="7" s="1"/>
  <c r="E61" i="5"/>
  <c r="E131" i="7" s="1"/>
  <c r="E34" i="5"/>
  <c r="E69" i="7" s="1"/>
  <c r="E7" i="5"/>
  <c r="E7" i="7" s="1"/>
  <c r="E169" i="24"/>
  <c r="E142" i="24"/>
  <c r="E115" i="24"/>
  <c r="E88" i="24"/>
  <c r="E61" i="24"/>
  <c r="E34" i="24"/>
  <c r="E7" i="24"/>
  <c r="O75" i="19"/>
  <c r="O17" i="5"/>
  <c r="AL15" i="6"/>
  <c r="AK15" i="6"/>
  <c r="O15" i="6"/>
  <c r="G78" i="7"/>
  <c r="G140" i="7"/>
  <c r="G79" i="7"/>
  <c r="G141" i="7"/>
  <c r="G203" i="7"/>
  <c r="G265" i="7"/>
  <c r="G327" i="7"/>
  <c r="G389" i="7"/>
  <c r="AL389" i="7"/>
  <c r="AM389" i="7"/>
  <c r="G80" i="7"/>
  <c r="G142" i="7"/>
  <c r="G81" i="7"/>
  <c r="G143" i="7"/>
  <c r="G205" i="7"/>
  <c r="G82" i="7"/>
  <c r="G144" i="7"/>
  <c r="G83" i="7"/>
  <c r="G145" i="7"/>
  <c r="G84" i="7"/>
  <c r="G146" i="7"/>
  <c r="G85" i="7"/>
  <c r="G86" i="7"/>
  <c r="G148" i="7"/>
  <c r="G210" i="7"/>
  <c r="G272" i="7"/>
  <c r="G334" i="7"/>
  <c r="G87" i="7"/>
  <c r="G149" i="7"/>
  <c r="G88" i="7"/>
  <c r="G150" i="7"/>
  <c r="G212" i="7"/>
  <c r="G274" i="7"/>
  <c r="G336" i="7"/>
  <c r="G89" i="7"/>
  <c r="G90" i="7"/>
  <c r="G152" i="7"/>
  <c r="G214" i="7"/>
  <c r="G276" i="7"/>
  <c r="G338" i="7"/>
  <c r="G91" i="7"/>
  <c r="G153" i="7"/>
  <c r="G215" i="7"/>
  <c r="G277" i="7"/>
  <c r="G339" i="7"/>
  <c r="G401" i="7"/>
  <c r="AL401" i="7"/>
  <c r="AM401" i="7"/>
  <c r="G92" i="7"/>
  <c r="G154" i="7"/>
  <c r="G216" i="7"/>
  <c r="G278" i="7"/>
  <c r="G340" i="7"/>
  <c r="G402" i="7"/>
  <c r="AL402" i="7"/>
  <c r="AM402" i="7"/>
  <c r="G93" i="7"/>
  <c r="G155" i="7"/>
  <c r="G217" i="7"/>
  <c r="G279" i="7"/>
  <c r="G341" i="7"/>
  <c r="G403" i="7"/>
  <c r="AL403" i="7"/>
  <c r="AM403" i="7"/>
  <c r="G94" i="7"/>
  <c r="G156" i="7"/>
  <c r="G218" i="7"/>
  <c r="G280" i="7"/>
  <c r="G342" i="7"/>
  <c r="G95" i="7"/>
  <c r="G157" i="7"/>
  <c r="G219" i="7"/>
  <c r="G281" i="7"/>
  <c r="G343" i="7"/>
  <c r="G405" i="7"/>
  <c r="AL405" i="7"/>
  <c r="AM405" i="7"/>
  <c r="G96" i="7"/>
  <c r="G158" i="7"/>
  <c r="G220" i="7"/>
  <c r="G282" i="7"/>
  <c r="G344" i="7"/>
  <c r="G97" i="7"/>
  <c r="G98" i="7"/>
  <c r="G160" i="7"/>
  <c r="G222" i="7"/>
  <c r="G284" i="7"/>
  <c r="G346" i="7"/>
  <c r="G408" i="7"/>
  <c r="AL408" i="7"/>
  <c r="AM408" i="7"/>
  <c r="G99" i="7"/>
  <c r="G161" i="7"/>
  <c r="G100" i="7"/>
  <c r="G162" i="7"/>
  <c r="G224" i="7"/>
  <c r="G286" i="7"/>
  <c r="G348" i="7"/>
  <c r="G101" i="7"/>
  <c r="G163" i="7"/>
  <c r="G225" i="7"/>
  <c r="G287" i="7"/>
  <c r="G349" i="7"/>
  <c r="G411" i="7"/>
  <c r="AL411" i="7"/>
  <c r="AM411" i="7"/>
  <c r="G102" i="7"/>
  <c r="G164" i="7"/>
  <c r="G226" i="7"/>
  <c r="G288" i="7"/>
  <c r="G350" i="7"/>
  <c r="G103" i="7"/>
  <c r="G165" i="7"/>
  <c r="G104" i="7"/>
  <c r="G166" i="7"/>
  <c r="G228" i="7"/>
  <c r="G290" i="7"/>
  <c r="G352" i="7"/>
  <c r="G105" i="7"/>
  <c r="G106" i="7"/>
  <c r="G168" i="7"/>
  <c r="G230" i="7"/>
  <c r="G292" i="7"/>
  <c r="G354" i="7"/>
  <c r="G107" i="7"/>
  <c r="G169" i="7"/>
  <c r="G231" i="7"/>
  <c r="G293" i="7"/>
  <c r="G355" i="7"/>
  <c r="G417" i="7"/>
  <c r="AL417" i="7"/>
  <c r="AM417" i="7"/>
  <c r="G108" i="7"/>
  <c r="G170" i="7"/>
  <c r="G232" i="7"/>
  <c r="G294" i="7"/>
  <c r="G356" i="7"/>
  <c r="G109" i="7"/>
  <c r="G171" i="7"/>
  <c r="G233" i="7"/>
  <c r="G295" i="7"/>
  <c r="G357" i="7"/>
  <c r="G419" i="7"/>
  <c r="AL419" i="7"/>
  <c r="AM419" i="7"/>
  <c r="G110" i="7"/>
  <c r="G172" i="7"/>
  <c r="G111" i="7"/>
  <c r="G173" i="7"/>
  <c r="G112" i="7"/>
  <c r="G174" i="7"/>
  <c r="G113" i="7"/>
  <c r="G175" i="7"/>
  <c r="G237" i="7"/>
  <c r="G299" i="7"/>
  <c r="G361" i="7"/>
  <c r="G423" i="7"/>
  <c r="AL423" i="7"/>
  <c r="AM423" i="7"/>
  <c r="G114" i="7"/>
  <c r="G176" i="7"/>
  <c r="G115" i="7"/>
  <c r="G177" i="7"/>
  <c r="G116" i="7"/>
  <c r="G178" i="7"/>
  <c r="G117" i="7"/>
  <c r="G179" i="7"/>
  <c r="G241" i="7"/>
  <c r="G303" i="7"/>
  <c r="G365" i="7"/>
  <c r="G427" i="7"/>
  <c r="AL427" i="7"/>
  <c r="AM427" i="7"/>
  <c r="G118" i="7"/>
  <c r="G180" i="7"/>
  <c r="G119" i="7"/>
  <c r="G181" i="7"/>
  <c r="G120" i="7"/>
  <c r="G182" i="7"/>
  <c r="G121" i="7"/>
  <c r="G183" i="7"/>
  <c r="G245" i="7"/>
  <c r="G307" i="7"/>
  <c r="G369" i="7"/>
  <c r="G431" i="7"/>
  <c r="AL431" i="7"/>
  <c r="AM431" i="7"/>
  <c r="G122" i="7"/>
  <c r="G184" i="7"/>
  <c r="G123" i="7"/>
  <c r="G185" i="7"/>
  <c r="G124" i="7"/>
  <c r="G186" i="7"/>
  <c r="G125" i="7"/>
  <c r="G187" i="7"/>
  <c r="G249" i="7"/>
  <c r="G311" i="7"/>
  <c r="G373" i="7"/>
  <c r="G435" i="7"/>
  <c r="AL435" i="7"/>
  <c r="AM435" i="7"/>
  <c r="G126" i="7"/>
  <c r="G188" i="7"/>
  <c r="G77" i="7"/>
  <c r="G139" i="7"/>
  <c r="G201" i="7"/>
  <c r="G263" i="7"/>
  <c r="G325" i="7"/>
  <c r="G387" i="7"/>
  <c r="AL387" i="7"/>
  <c r="AM387" i="7"/>
  <c r="K188" i="7"/>
  <c r="K171" i="7"/>
  <c r="K168" i="7"/>
  <c r="K161" i="7"/>
  <c r="K158" i="7"/>
  <c r="K156" i="7"/>
  <c r="K218" i="7"/>
  <c r="I153" i="7"/>
  <c r="I215" i="7"/>
  <c r="K152" i="7"/>
  <c r="I150" i="7"/>
  <c r="I212" i="7"/>
  <c r="K78" i="7"/>
  <c r="K79" i="7"/>
  <c r="K80" i="7"/>
  <c r="K81" i="7"/>
  <c r="K82" i="7"/>
  <c r="K83" i="7"/>
  <c r="K84" i="7"/>
  <c r="K85" i="7"/>
  <c r="K86" i="7"/>
  <c r="K87" i="7"/>
  <c r="K149" i="7"/>
  <c r="K88" i="7"/>
  <c r="K89" i="7"/>
  <c r="K90" i="7"/>
  <c r="K91" i="7"/>
  <c r="K92" i="7"/>
  <c r="K154" i="7"/>
  <c r="K93" i="7"/>
  <c r="K155" i="7"/>
  <c r="K94" i="7"/>
  <c r="K95" i="7"/>
  <c r="K96" i="7"/>
  <c r="K97" i="7"/>
  <c r="K98" i="7"/>
  <c r="K99" i="7"/>
  <c r="K100" i="7"/>
  <c r="K162" i="7"/>
  <c r="K101" i="7"/>
  <c r="K102" i="7"/>
  <c r="K164" i="7"/>
  <c r="K103" i="7"/>
  <c r="K165" i="7"/>
  <c r="K104" i="7"/>
  <c r="K105" i="7"/>
  <c r="K167" i="7"/>
  <c r="K106" i="7"/>
  <c r="K107" i="7"/>
  <c r="K108" i="7"/>
  <c r="K109" i="7"/>
  <c r="K110" i="7"/>
  <c r="K111" i="7"/>
  <c r="K173" i="7"/>
  <c r="K112" i="7"/>
  <c r="K113" i="7"/>
  <c r="K114" i="7"/>
  <c r="K176" i="7"/>
  <c r="K115" i="7"/>
  <c r="K116" i="7"/>
  <c r="K178" i="7"/>
  <c r="K117" i="7"/>
  <c r="K118" i="7"/>
  <c r="K180" i="7"/>
  <c r="K119" i="7"/>
  <c r="K120" i="7"/>
  <c r="K182" i="7"/>
  <c r="K121" i="7"/>
  <c r="K122" i="7"/>
  <c r="K123" i="7"/>
  <c r="K124" i="7"/>
  <c r="K186" i="7"/>
  <c r="K125" i="7"/>
  <c r="K126" i="7"/>
  <c r="K77" i="7"/>
  <c r="I78" i="7"/>
  <c r="I140" i="7"/>
  <c r="I79" i="7"/>
  <c r="I141" i="7"/>
  <c r="AK141" i="7"/>
  <c r="AP141" i="7" s="1"/>
  <c r="I80" i="7"/>
  <c r="I142" i="7"/>
  <c r="I204" i="7"/>
  <c r="I81" i="7"/>
  <c r="I143" i="7"/>
  <c r="I205" i="7"/>
  <c r="I82" i="7"/>
  <c r="I144" i="7"/>
  <c r="I83" i="7"/>
  <c r="I145" i="7"/>
  <c r="I84" i="7"/>
  <c r="I146" i="7"/>
  <c r="I85" i="7"/>
  <c r="I147" i="7"/>
  <c r="I86" i="7"/>
  <c r="I148" i="7"/>
  <c r="I210" i="7"/>
  <c r="I87" i="7"/>
  <c r="AK87" i="7"/>
  <c r="AP87" i="7" s="1"/>
  <c r="I88" i="7"/>
  <c r="I89" i="7"/>
  <c r="I151" i="7"/>
  <c r="I213" i="7"/>
  <c r="I275" i="7"/>
  <c r="I337" i="7"/>
  <c r="I399" i="7"/>
  <c r="AK399" i="7"/>
  <c r="AP399" i="7" s="1"/>
  <c r="I90" i="7"/>
  <c r="I152" i="7"/>
  <c r="I214" i="7"/>
  <c r="I276" i="7"/>
  <c r="I338" i="7"/>
  <c r="I400" i="7"/>
  <c r="AK400" i="7"/>
  <c r="AP400" i="7" s="1"/>
  <c r="I91" i="7"/>
  <c r="AK91" i="7"/>
  <c r="AP91" i="7" s="1"/>
  <c r="I92" i="7"/>
  <c r="I154" i="7"/>
  <c r="I216" i="7"/>
  <c r="I93" i="7"/>
  <c r="AK93" i="7"/>
  <c r="AP93" i="7" s="1"/>
  <c r="I94" i="7"/>
  <c r="I156" i="7"/>
  <c r="I218" i="7"/>
  <c r="I280" i="7"/>
  <c r="I342" i="7"/>
  <c r="I404" i="7"/>
  <c r="AK404" i="7"/>
  <c r="AP404" i="7" s="1"/>
  <c r="I95" i="7"/>
  <c r="AK95" i="7"/>
  <c r="AP95" i="7" s="1"/>
  <c r="I96" i="7"/>
  <c r="I158" i="7"/>
  <c r="I220" i="7"/>
  <c r="I97" i="7"/>
  <c r="AK97" i="7"/>
  <c r="AP97" i="7" s="1"/>
  <c r="I98" i="7"/>
  <c r="I160" i="7"/>
  <c r="I222" i="7"/>
  <c r="I284" i="7"/>
  <c r="I346" i="7"/>
  <c r="I408" i="7"/>
  <c r="AK408" i="7"/>
  <c r="AP408" i="7" s="1"/>
  <c r="I99" i="7"/>
  <c r="I161" i="7"/>
  <c r="I223" i="7"/>
  <c r="I100" i="7"/>
  <c r="I162" i="7"/>
  <c r="I224" i="7"/>
  <c r="I101" i="7"/>
  <c r="I163" i="7"/>
  <c r="I225" i="7"/>
  <c r="I287" i="7"/>
  <c r="I349" i="7"/>
  <c r="I411" i="7"/>
  <c r="AK411" i="7"/>
  <c r="AP411" i="7" s="1"/>
  <c r="I102" i="7"/>
  <c r="I164" i="7"/>
  <c r="I226" i="7"/>
  <c r="I288" i="7"/>
  <c r="I350" i="7"/>
  <c r="I412" i="7"/>
  <c r="AK412" i="7"/>
  <c r="AP412" i="7" s="1"/>
  <c r="I103" i="7"/>
  <c r="I165" i="7"/>
  <c r="I227" i="7"/>
  <c r="I104" i="7"/>
  <c r="I166" i="7"/>
  <c r="I228" i="7"/>
  <c r="I105" i="7"/>
  <c r="I167" i="7"/>
  <c r="I229" i="7"/>
  <c r="I291" i="7"/>
  <c r="I353" i="7"/>
  <c r="I415" i="7"/>
  <c r="AK415" i="7"/>
  <c r="AP415" i="7" s="1"/>
  <c r="I106" i="7"/>
  <c r="I168" i="7"/>
  <c r="I230" i="7"/>
  <c r="I292" i="7"/>
  <c r="I354" i="7"/>
  <c r="I416" i="7"/>
  <c r="AK416" i="7"/>
  <c r="AP416" i="7" s="1"/>
  <c r="I107" i="7"/>
  <c r="AK107" i="7"/>
  <c r="AP107" i="7" s="1"/>
  <c r="I108" i="7"/>
  <c r="I170" i="7"/>
  <c r="I232" i="7"/>
  <c r="I294" i="7"/>
  <c r="I356" i="7"/>
  <c r="I418" i="7"/>
  <c r="AK418" i="7"/>
  <c r="AP418" i="7" s="1"/>
  <c r="I109" i="7"/>
  <c r="I171" i="7"/>
  <c r="I233" i="7"/>
  <c r="I110" i="7"/>
  <c r="I172" i="7"/>
  <c r="I234" i="7"/>
  <c r="I111" i="7"/>
  <c r="I173" i="7"/>
  <c r="I235" i="7"/>
  <c r="I112" i="7"/>
  <c r="I174" i="7"/>
  <c r="I236" i="7"/>
  <c r="I113" i="7"/>
  <c r="I175" i="7"/>
  <c r="I237" i="7"/>
  <c r="I299" i="7"/>
  <c r="I361" i="7"/>
  <c r="I423" i="7"/>
  <c r="AK423" i="7"/>
  <c r="AP423" i="7" s="1"/>
  <c r="I114" i="7"/>
  <c r="I176" i="7"/>
  <c r="I238" i="7"/>
  <c r="I300" i="7"/>
  <c r="I362" i="7"/>
  <c r="I424" i="7"/>
  <c r="AK424" i="7"/>
  <c r="AP424" i="7" s="1"/>
  <c r="I115" i="7"/>
  <c r="I177" i="7"/>
  <c r="I239" i="7"/>
  <c r="I301" i="7"/>
  <c r="I363" i="7"/>
  <c r="I116" i="7"/>
  <c r="I178" i="7"/>
  <c r="I240" i="7"/>
  <c r="I117" i="7"/>
  <c r="AK117" i="7"/>
  <c r="AP117" i="7" s="1"/>
  <c r="I118" i="7"/>
  <c r="I180" i="7"/>
  <c r="I242" i="7"/>
  <c r="I119" i="7"/>
  <c r="I181" i="7"/>
  <c r="I243" i="7"/>
  <c r="I305" i="7"/>
  <c r="I367" i="7"/>
  <c r="I429" i="7"/>
  <c r="AK429" i="7"/>
  <c r="AP429" i="7" s="1"/>
  <c r="I120" i="7"/>
  <c r="I182" i="7"/>
  <c r="I244" i="7"/>
  <c r="I306" i="7"/>
  <c r="I368" i="7"/>
  <c r="I430" i="7"/>
  <c r="AK430" i="7"/>
  <c r="AP430" i="7" s="1"/>
  <c r="I121" i="7"/>
  <c r="I183" i="7"/>
  <c r="I245" i="7"/>
  <c r="I307" i="7"/>
  <c r="I369" i="7"/>
  <c r="I122" i="7"/>
  <c r="I184" i="7"/>
  <c r="I246" i="7"/>
  <c r="I308" i="7"/>
  <c r="I370" i="7"/>
  <c r="I432" i="7"/>
  <c r="AK432" i="7"/>
  <c r="AP432" i="7" s="1"/>
  <c r="I123" i="7"/>
  <c r="I185" i="7"/>
  <c r="I247" i="7"/>
  <c r="I309" i="7"/>
  <c r="I371" i="7"/>
  <c r="I433" i="7"/>
  <c r="AK433" i="7"/>
  <c r="AP433" i="7" s="1"/>
  <c r="I124" i="7"/>
  <c r="I186" i="7"/>
  <c r="I248" i="7"/>
  <c r="I310" i="7"/>
  <c r="I372" i="7"/>
  <c r="I125" i="7"/>
  <c r="I187" i="7"/>
  <c r="I249" i="7"/>
  <c r="I126" i="7"/>
  <c r="I188" i="7"/>
  <c r="I250" i="7"/>
  <c r="I312" i="7"/>
  <c r="I374" i="7"/>
  <c r="I436" i="7"/>
  <c r="AK436" i="7"/>
  <c r="AP436" i="7" s="1"/>
  <c r="D78" i="7"/>
  <c r="D140" i="7"/>
  <c r="D202" i="7"/>
  <c r="D264" i="7"/>
  <c r="D326" i="7"/>
  <c r="D388" i="7"/>
  <c r="E78" i="7"/>
  <c r="AC78" i="7"/>
  <c r="F78" i="7"/>
  <c r="F140" i="7"/>
  <c r="F202" i="7"/>
  <c r="F264" i="7"/>
  <c r="F326" i="7"/>
  <c r="F388" i="7"/>
  <c r="H78" i="7"/>
  <c r="AO78" i="7"/>
  <c r="AN78" i="7"/>
  <c r="D79" i="7"/>
  <c r="D141" i="7"/>
  <c r="D203" i="7"/>
  <c r="D265" i="7"/>
  <c r="D327" i="7"/>
  <c r="D389" i="7"/>
  <c r="E79" i="7"/>
  <c r="F79" i="7"/>
  <c r="F141" i="7"/>
  <c r="F203" i="7"/>
  <c r="F265" i="7"/>
  <c r="F327" i="7"/>
  <c r="F389" i="7"/>
  <c r="H79" i="7"/>
  <c r="H141" i="7"/>
  <c r="H203" i="7"/>
  <c r="D80" i="7"/>
  <c r="D142" i="7"/>
  <c r="D204" i="7"/>
  <c r="D266" i="7"/>
  <c r="D328" i="7"/>
  <c r="D390" i="7"/>
  <c r="E80" i="7"/>
  <c r="F80" i="7"/>
  <c r="F142" i="7"/>
  <c r="F204" i="7"/>
  <c r="F266" i="7"/>
  <c r="F328" i="7"/>
  <c r="F390" i="7"/>
  <c r="H80" i="7"/>
  <c r="H142" i="7"/>
  <c r="D81" i="7"/>
  <c r="D143" i="7"/>
  <c r="D205" i="7"/>
  <c r="D267" i="7"/>
  <c r="D329" i="7"/>
  <c r="D391" i="7"/>
  <c r="E81" i="7"/>
  <c r="F81" i="7"/>
  <c r="F143" i="7"/>
  <c r="F205" i="7"/>
  <c r="F267" i="7"/>
  <c r="F329" i="7"/>
  <c r="F391" i="7"/>
  <c r="H81" i="7"/>
  <c r="H143" i="7"/>
  <c r="H205" i="7"/>
  <c r="D82" i="7"/>
  <c r="D144" i="7"/>
  <c r="D206" i="7"/>
  <c r="D268" i="7"/>
  <c r="D330" i="7"/>
  <c r="D392" i="7"/>
  <c r="E82" i="7"/>
  <c r="F82" i="7"/>
  <c r="F144" i="7"/>
  <c r="F206" i="7"/>
  <c r="F268" i="7"/>
  <c r="F330" i="7"/>
  <c r="F392" i="7"/>
  <c r="H82" i="7"/>
  <c r="H144" i="7"/>
  <c r="H206" i="7"/>
  <c r="H268" i="7"/>
  <c r="H330" i="7"/>
  <c r="H392" i="7"/>
  <c r="D83" i="7"/>
  <c r="D145" i="7"/>
  <c r="D207" i="7"/>
  <c r="D269" i="7"/>
  <c r="D331" i="7"/>
  <c r="D393" i="7"/>
  <c r="E83" i="7"/>
  <c r="F83" i="7"/>
  <c r="F145" i="7"/>
  <c r="F207" i="7"/>
  <c r="F269" i="7"/>
  <c r="F331" i="7"/>
  <c r="F393" i="7"/>
  <c r="AL83" i="7"/>
  <c r="AM83" i="7"/>
  <c r="H83" i="7"/>
  <c r="H145" i="7"/>
  <c r="H207" i="7"/>
  <c r="H269" i="7"/>
  <c r="H331" i="7"/>
  <c r="H393" i="7"/>
  <c r="D84" i="7"/>
  <c r="D146" i="7"/>
  <c r="D208" i="7"/>
  <c r="D270" i="7"/>
  <c r="D332" i="7"/>
  <c r="D394" i="7"/>
  <c r="E84" i="7"/>
  <c r="F84" i="7"/>
  <c r="F146" i="7"/>
  <c r="F208" i="7"/>
  <c r="F270" i="7"/>
  <c r="F332" i="7"/>
  <c r="F394" i="7"/>
  <c r="H84" i="7"/>
  <c r="H146" i="7"/>
  <c r="H208" i="7"/>
  <c r="H270" i="7"/>
  <c r="H332" i="7"/>
  <c r="H394" i="7"/>
  <c r="D85" i="7"/>
  <c r="D147" i="7"/>
  <c r="D209" i="7"/>
  <c r="D271" i="7"/>
  <c r="D333" i="7"/>
  <c r="D395" i="7"/>
  <c r="E85" i="7"/>
  <c r="F85" i="7"/>
  <c r="F147" i="7"/>
  <c r="F209" i="7"/>
  <c r="F271" i="7"/>
  <c r="F333" i="7"/>
  <c r="F395" i="7"/>
  <c r="H85" i="7"/>
  <c r="H147" i="7"/>
  <c r="H209" i="7"/>
  <c r="H271" i="7"/>
  <c r="H333" i="7"/>
  <c r="H395" i="7"/>
  <c r="D86" i="7"/>
  <c r="D148" i="7"/>
  <c r="D210" i="7"/>
  <c r="D272" i="7"/>
  <c r="D334" i="7"/>
  <c r="D396" i="7"/>
  <c r="E86" i="7"/>
  <c r="F86" i="7"/>
  <c r="F148" i="7"/>
  <c r="F210" i="7"/>
  <c r="F272" i="7"/>
  <c r="F334" i="7"/>
  <c r="F396" i="7"/>
  <c r="H86" i="7"/>
  <c r="H148" i="7"/>
  <c r="H210" i="7"/>
  <c r="H272" i="7"/>
  <c r="H334" i="7"/>
  <c r="H396" i="7"/>
  <c r="D87" i="7"/>
  <c r="D149" i="7"/>
  <c r="D211" i="7"/>
  <c r="D273" i="7"/>
  <c r="D335" i="7"/>
  <c r="D397" i="7"/>
  <c r="E87" i="7"/>
  <c r="F87" i="7"/>
  <c r="F149" i="7"/>
  <c r="F211" i="7"/>
  <c r="F273" i="7"/>
  <c r="F335" i="7"/>
  <c r="F397" i="7"/>
  <c r="H87" i="7"/>
  <c r="H149" i="7"/>
  <c r="H211" i="7"/>
  <c r="H273" i="7"/>
  <c r="H335" i="7"/>
  <c r="H397" i="7"/>
  <c r="D88" i="7"/>
  <c r="D150" i="7"/>
  <c r="D212" i="7"/>
  <c r="D274" i="7"/>
  <c r="D336" i="7"/>
  <c r="D398" i="7"/>
  <c r="E88" i="7"/>
  <c r="F88" i="7"/>
  <c r="F150" i="7"/>
  <c r="F212" i="7"/>
  <c r="F274" i="7"/>
  <c r="F336" i="7"/>
  <c r="F398" i="7"/>
  <c r="H88" i="7"/>
  <c r="H150" i="7"/>
  <c r="H212" i="7"/>
  <c r="H274" i="7"/>
  <c r="H336" i="7"/>
  <c r="H398" i="7"/>
  <c r="D89" i="7"/>
  <c r="D151" i="7"/>
  <c r="D213" i="7"/>
  <c r="D275" i="7"/>
  <c r="D337" i="7"/>
  <c r="D399" i="7"/>
  <c r="E89" i="7"/>
  <c r="F89" i="7"/>
  <c r="F151" i="7"/>
  <c r="F213" i="7"/>
  <c r="F275" i="7"/>
  <c r="F337" i="7"/>
  <c r="F399" i="7"/>
  <c r="H89" i="7"/>
  <c r="H151" i="7"/>
  <c r="H213" i="7"/>
  <c r="H275" i="7"/>
  <c r="H337" i="7"/>
  <c r="H399" i="7"/>
  <c r="D90" i="7"/>
  <c r="D152" i="7"/>
  <c r="D214" i="7"/>
  <c r="D276" i="7"/>
  <c r="D338" i="7"/>
  <c r="D400" i="7"/>
  <c r="E90" i="7"/>
  <c r="F90" i="7"/>
  <c r="F152" i="7"/>
  <c r="F214" i="7"/>
  <c r="F276" i="7"/>
  <c r="F338" i="7"/>
  <c r="F400" i="7"/>
  <c r="H90" i="7"/>
  <c r="H152" i="7"/>
  <c r="H214" i="7"/>
  <c r="H276" i="7"/>
  <c r="H338" i="7"/>
  <c r="H400" i="7"/>
  <c r="D91" i="7"/>
  <c r="D153" i="7"/>
  <c r="D215" i="7"/>
  <c r="D277" i="7"/>
  <c r="D339" i="7"/>
  <c r="D401" i="7"/>
  <c r="E91" i="7"/>
  <c r="F91" i="7"/>
  <c r="F153" i="7"/>
  <c r="F215" i="7"/>
  <c r="F277" i="7"/>
  <c r="F339" i="7"/>
  <c r="F401" i="7"/>
  <c r="AL91" i="7"/>
  <c r="AM91" i="7"/>
  <c r="H91" i="7"/>
  <c r="H153" i="7"/>
  <c r="H215" i="7"/>
  <c r="H277" i="7"/>
  <c r="H339" i="7"/>
  <c r="H401" i="7"/>
  <c r="D92" i="7"/>
  <c r="D154" i="7"/>
  <c r="D216" i="7"/>
  <c r="D278" i="7"/>
  <c r="D340" i="7"/>
  <c r="D402" i="7"/>
  <c r="E92" i="7"/>
  <c r="F92" i="7"/>
  <c r="F154" i="7"/>
  <c r="F216" i="7"/>
  <c r="F278" i="7"/>
  <c r="F340" i="7"/>
  <c r="F402" i="7"/>
  <c r="H92" i="7"/>
  <c r="H154" i="7"/>
  <c r="H216" i="7"/>
  <c r="H278" i="7"/>
  <c r="H340" i="7"/>
  <c r="H402" i="7"/>
  <c r="D93" i="7"/>
  <c r="D155" i="7"/>
  <c r="D217" i="7"/>
  <c r="D279" i="7"/>
  <c r="D341" i="7"/>
  <c r="D403" i="7"/>
  <c r="E93" i="7"/>
  <c r="F93" i="7"/>
  <c r="F155" i="7"/>
  <c r="F217" i="7"/>
  <c r="F279" i="7"/>
  <c r="F341" i="7"/>
  <c r="F403" i="7"/>
  <c r="H93" i="7"/>
  <c r="H155" i="7"/>
  <c r="H217" i="7"/>
  <c r="H279" i="7"/>
  <c r="H341" i="7"/>
  <c r="H403" i="7"/>
  <c r="D94" i="7"/>
  <c r="D156" i="7"/>
  <c r="D218" i="7"/>
  <c r="D280" i="7"/>
  <c r="D342" i="7"/>
  <c r="D404" i="7"/>
  <c r="E94" i="7"/>
  <c r="F94" i="7"/>
  <c r="F156" i="7"/>
  <c r="F218" i="7"/>
  <c r="F280" i="7"/>
  <c r="F342" i="7"/>
  <c r="F404" i="7"/>
  <c r="H94" i="7"/>
  <c r="H156" i="7"/>
  <c r="H218" i="7"/>
  <c r="H280" i="7"/>
  <c r="H342" i="7"/>
  <c r="H404" i="7"/>
  <c r="D95" i="7"/>
  <c r="D157" i="7"/>
  <c r="D219" i="7"/>
  <c r="D281" i="7"/>
  <c r="D343" i="7"/>
  <c r="D405" i="7"/>
  <c r="E95" i="7"/>
  <c r="F95" i="7"/>
  <c r="F157" i="7"/>
  <c r="F219" i="7"/>
  <c r="F281" i="7"/>
  <c r="F343" i="7"/>
  <c r="F405" i="7"/>
  <c r="H95" i="7"/>
  <c r="H157" i="7"/>
  <c r="H219" i="7"/>
  <c r="H281" i="7"/>
  <c r="H343" i="7"/>
  <c r="H405" i="7"/>
  <c r="D96" i="7"/>
  <c r="D158" i="7"/>
  <c r="D220" i="7"/>
  <c r="D282" i="7"/>
  <c r="D344" i="7"/>
  <c r="D406" i="7"/>
  <c r="E96" i="7"/>
  <c r="F96" i="7"/>
  <c r="F158" i="7"/>
  <c r="F220" i="7"/>
  <c r="F282" i="7"/>
  <c r="F344" i="7"/>
  <c r="F406" i="7"/>
  <c r="H96" i="7"/>
  <c r="H158" i="7"/>
  <c r="H220" i="7"/>
  <c r="H282" i="7"/>
  <c r="H344" i="7"/>
  <c r="H406" i="7"/>
  <c r="D97" i="7"/>
  <c r="D159" i="7"/>
  <c r="D221" i="7"/>
  <c r="D283" i="7"/>
  <c r="D345" i="7"/>
  <c r="D407" i="7"/>
  <c r="E97" i="7"/>
  <c r="F97" i="7"/>
  <c r="F159" i="7"/>
  <c r="F221" i="7"/>
  <c r="F283" i="7"/>
  <c r="F345" i="7"/>
  <c r="F407" i="7"/>
  <c r="H97" i="7"/>
  <c r="H159" i="7"/>
  <c r="H221" i="7"/>
  <c r="H283" i="7"/>
  <c r="H345" i="7"/>
  <c r="H407" i="7"/>
  <c r="D98" i="7"/>
  <c r="D160" i="7"/>
  <c r="D222" i="7"/>
  <c r="D284" i="7"/>
  <c r="D346" i="7"/>
  <c r="D408" i="7"/>
  <c r="E98" i="7"/>
  <c r="F98" i="7"/>
  <c r="F160" i="7"/>
  <c r="F222" i="7"/>
  <c r="F284" i="7"/>
  <c r="F346" i="7"/>
  <c r="F408" i="7"/>
  <c r="H98" i="7"/>
  <c r="H160" i="7"/>
  <c r="H222" i="7"/>
  <c r="H284" i="7"/>
  <c r="H346" i="7"/>
  <c r="H408" i="7"/>
  <c r="D99" i="7"/>
  <c r="D161" i="7"/>
  <c r="D223" i="7"/>
  <c r="D285" i="7"/>
  <c r="D347" i="7"/>
  <c r="D409" i="7"/>
  <c r="E99" i="7"/>
  <c r="F99" i="7"/>
  <c r="F161" i="7"/>
  <c r="F223" i="7"/>
  <c r="F285" i="7"/>
  <c r="F347" i="7"/>
  <c r="F409" i="7"/>
  <c r="AL99" i="7"/>
  <c r="AM99" i="7"/>
  <c r="H99" i="7"/>
  <c r="H161" i="7"/>
  <c r="H223" i="7"/>
  <c r="H285" i="7"/>
  <c r="H347" i="7"/>
  <c r="H409" i="7"/>
  <c r="D100" i="7"/>
  <c r="D162" i="7"/>
  <c r="D224" i="7"/>
  <c r="D286" i="7"/>
  <c r="D348" i="7"/>
  <c r="D410" i="7"/>
  <c r="E100" i="7"/>
  <c r="F100" i="7"/>
  <c r="F162" i="7"/>
  <c r="F224" i="7"/>
  <c r="F286" i="7"/>
  <c r="F348" i="7"/>
  <c r="F410" i="7"/>
  <c r="H100" i="7"/>
  <c r="H162" i="7"/>
  <c r="H224" i="7"/>
  <c r="H286" i="7"/>
  <c r="H348" i="7"/>
  <c r="H410" i="7"/>
  <c r="D101" i="7"/>
  <c r="D163" i="7"/>
  <c r="D225" i="7"/>
  <c r="D287" i="7"/>
  <c r="D349" i="7"/>
  <c r="D411" i="7"/>
  <c r="E101" i="7"/>
  <c r="F101" i="7"/>
  <c r="F163" i="7"/>
  <c r="F225" i="7"/>
  <c r="F287" i="7"/>
  <c r="F349" i="7"/>
  <c r="F411" i="7"/>
  <c r="H101" i="7"/>
  <c r="H163" i="7"/>
  <c r="H225" i="7"/>
  <c r="H287" i="7"/>
  <c r="H349" i="7"/>
  <c r="H411" i="7"/>
  <c r="D102" i="7"/>
  <c r="D164" i="7"/>
  <c r="D226" i="7"/>
  <c r="D288" i="7"/>
  <c r="D350" i="7"/>
  <c r="D412" i="7"/>
  <c r="E102" i="7"/>
  <c r="F102" i="7"/>
  <c r="F164" i="7"/>
  <c r="F226" i="7"/>
  <c r="F288" i="7"/>
  <c r="F350" i="7"/>
  <c r="F412" i="7"/>
  <c r="H102" i="7"/>
  <c r="H164" i="7"/>
  <c r="H226" i="7"/>
  <c r="H288" i="7"/>
  <c r="H350" i="7"/>
  <c r="H412" i="7"/>
  <c r="D103" i="7"/>
  <c r="D165" i="7"/>
  <c r="D227" i="7"/>
  <c r="D289" i="7"/>
  <c r="D351" i="7"/>
  <c r="D413" i="7"/>
  <c r="E103" i="7"/>
  <c r="F103" i="7"/>
  <c r="F165" i="7"/>
  <c r="F227" i="7"/>
  <c r="F289" i="7"/>
  <c r="F351" i="7"/>
  <c r="F413" i="7"/>
  <c r="H103" i="7"/>
  <c r="H165" i="7"/>
  <c r="H227" i="7"/>
  <c r="H289" i="7"/>
  <c r="H351" i="7"/>
  <c r="H413" i="7"/>
  <c r="D104" i="7"/>
  <c r="D166" i="7"/>
  <c r="D228" i="7"/>
  <c r="D290" i="7"/>
  <c r="D352" i="7"/>
  <c r="D414" i="7"/>
  <c r="E104" i="7"/>
  <c r="F104" i="7"/>
  <c r="F166" i="7"/>
  <c r="F228" i="7"/>
  <c r="F290" i="7"/>
  <c r="F352" i="7"/>
  <c r="F414" i="7"/>
  <c r="H104" i="7"/>
  <c r="H166" i="7"/>
  <c r="H228" i="7"/>
  <c r="H290" i="7"/>
  <c r="H352" i="7"/>
  <c r="H414" i="7"/>
  <c r="D105" i="7"/>
  <c r="D167" i="7"/>
  <c r="D229" i="7"/>
  <c r="D291" i="7"/>
  <c r="D353" i="7"/>
  <c r="D415" i="7"/>
  <c r="E105" i="7"/>
  <c r="F105" i="7"/>
  <c r="F167" i="7"/>
  <c r="F229" i="7"/>
  <c r="F291" i="7"/>
  <c r="F353" i="7"/>
  <c r="F415" i="7"/>
  <c r="H105" i="7"/>
  <c r="H167" i="7"/>
  <c r="H229" i="7"/>
  <c r="H291" i="7"/>
  <c r="H353" i="7"/>
  <c r="H415" i="7"/>
  <c r="D106" i="7"/>
  <c r="D168" i="7"/>
  <c r="D230" i="7"/>
  <c r="D292" i="7"/>
  <c r="D354" i="7"/>
  <c r="D416" i="7"/>
  <c r="E106" i="7"/>
  <c r="F106" i="7"/>
  <c r="F168" i="7"/>
  <c r="F230" i="7"/>
  <c r="F292" i="7"/>
  <c r="F354" i="7"/>
  <c r="F416" i="7"/>
  <c r="H106" i="7"/>
  <c r="H168" i="7"/>
  <c r="H230" i="7"/>
  <c r="H292" i="7"/>
  <c r="H354" i="7"/>
  <c r="H416" i="7"/>
  <c r="D107" i="7"/>
  <c r="D169" i="7"/>
  <c r="D231" i="7"/>
  <c r="D293" i="7"/>
  <c r="D355" i="7"/>
  <c r="D417" i="7"/>
  <c r="E107" i="7"/>
  <c r="F107" i="7"/>
  <c r="F169" i="7"/>
  <c r="F231" i="7"/>
  <c r="F293" i="7"/>
  <c r="F355" i="7"/>
  <c r="F417" i="7"/>
  <c r="AL107" i="7"/>
  <c r="AM107" i="7"/>
  <c r="H107" i="7"/>
  <c r="H169" i="7"/>
  <c r="H231" i="7"/>
  <c r="H293" i="7"/>
  <c r="H355" i="7"/>
  <c r="H417" i="7"/>
  <c r="D108" i="7"/>
  <c r="D170" i="7"/>
  <c r="D232" i="7"/>
  <c r="D294" i="7"/>
  <c r="D356" i="7"/>
  <c r="D418" i="7"/>
  <c r="E108" i="7"/>
  <c r="F108" i="7"/>
  <c r="F170" i="7"/>
  <c r="F232" i="7"/>
  <c r="F294" i="7"/>
  <c r="F356" i="7"/>
  <c r="F418" i="7"/>
  <c r="H108" i="7"/>
  <c r="H170" i="7"/>
  <c r="H232" i="7"/>
  <c r="H294" i="7"/>
  <c r="H356" i="7"/>
  <c r="H418" i="7"/>
  <c r="D109" i="7"/>
  <c r="D171" i="7"/>
  <c r="D233" i="7"/>
  <c r="D295" i="7"/>
  <c r="D357" i="7"/>
  <c r="D419" i="7"/>
  <c r="E109" i="7"/>
  <c r="F109" i="7"/>
  <c r="F171" i="7"/>
  <c r="F233" i="7"/>
  <c r="F295" i="7"/>
  <c r="F357" i="7"/>
  <c r="F419" i="7"/>
  <c r="H109" i="7"/>
  <c r="H171" i="7"/>
  <c r="H233" i="7"/>
  <c r="H295" i="7"/>
  <c r="H357" i="7"/>
  <c r="H419" i="7"/>
  <c r="D110" i="7"/>
  <c r="D172" i="7"/>
  <c r="D234" i="7"/>
  <c r="D296" i="7"/>
  <c r="D358" i="7"/>
  <c r="D420" i="7"/>
  <c r="E110" i="7"/>
  <c r="F110" i="7"/>
  <c r="F172" i="7"/>
  <c r="F234" i="7"/>
  <c r="F296" i="7"/>
  <c r="F358" i="7"/>
  <c r="F420" i="7"/>
  <c r="H110" i="7"/>
  <c r="H172" i="7"/>
  <c r="H234" i="7"/>
  <c r="H296" i="7"/>
  <c r="H358" i="7"/>
  <c r="H420" i="7"/>
  <c r="D111" i="7"/>
  <c r="D173" i="7"/>
  <c r="D235" i="7"/>
  <c r="D297" i="7"/>
  <c r="D359" i="7"/>
  <c r="D421" i="7"/>
  <c r="E111" i="7"/>
  <c r="F111" i="7"/>
  <c r="F173" i="7"/>
  <c r="F235" i="7"/>
  <c r="F297" i="7"/>
  <c r="F359" i="7"/>
  <c r="F421" i="7"/>
  <c r="AL111" i="7"/>
  <c r="AM111" i="7"/>
  <c r="H111" i="7"/>
  <c r="H173" i="7"/>
  <c r="H235" i="7"/>
  <c r="H297" i="7"/>
  <c r="H359" i="7"/>
  <c r="H421" i="7"/>
  <c r="D112" i="7"/>
  <c r="D174" i="7"/>
  <c r="D236" i="7"/>
  <c r="D298" i="7"/>
  <c r="D360" i="7"/>
  <c r="D422" i="7"/>
  <c r="E112" i="7"/>
  <c r="F112" i="7"/>
  <c r="F174" i="7"/>
  <c r="F236" i="7"/>
  <c r="F298" i="7"/>
  <c r="F360" i="7"/>
  <c r="F422" i="7"/>
  <c r="H112" i="7"/>
  <c r="H174" i="7"/>
  <c r="H236" i="7"/>
  <c r="H298" i="7"/>
  <c r="H360" i="7"/>
  <c r="H422" i="7"/>
  <c r="D113" i="7"/>
  <c r="D175" i="7"/>
  <c r="D237" i="7"/>
  <c r="D299" i="7"/>
  <c r="D361" i="7"/>
  <c r="D423" i="7"/>
  <c r="E113" i="7"/>
  <c r="F113" i="7"/>
  <c r="F175" i="7"/>
  <c r="F237" i="7"/>
  <c r="F299" i="7"/>
  <c r="F361" i="7"/>
  <c r="F423" i="7"/>
  <c r="H113" i="7"/>
  <c r="H175" i="7"/>
  <c r="H237" i="7"/>
  <c r="H299" i="7"/>
  <c r="H361" i="7"/>
  <c r="H423" i="7"/>
  <c r="D114" i="7"/>
  <c r="D176" i="7"/>
  <c r="D238" i="7"/>
  <c r="D300" i="7"/>
  <c r="D362" i="7"/>
  <c r="D424" i="7"/>
  <c r="E114" i="7"/>
  <c r="F114" i="7"/>
  <c r="F176" i="7"/>
  <c r="F238" i="7"/>
  <c r="F300" i="7"/>
  <c r="F362" i="7"/>
  <c r="F424" i="7"/>
  <c r="H114" i="7"/>
  <c r="H176" i="7"/>
  <c r="H238" i="7"/>
  <c r="H300" i="7"/>
  <c r="H362" i="7"/>
  <c r="H424" i="7"/>
  <c r="D115" i="7"/>
  <c r="D177" i="7"/>
  <c r="D239" i="7"/>
  <c r="D301" i="7"/>
  <c r="D363" i="7"/>
  <c r="D425" i="7"/>
  <c r="E115" i="7"/>
  <c r="F115" i="7"/>
  <c r="F177" i="7"/>
  <c r="F239" i="7"/>
  <c r="F301" i="7"/>
  <c r="F363" i="7"/>
  <c r="F425" i="7"/>
  <c r="AL115" i="7"/>
  <c r="AM115" i="7"/>
  <c r="H115" i="7"/>
  <c r="H177" i="7"/>
  <c r="H239" i="7"/>
  <c r="H301" i="7"/>
  <c r="H363" i="7"/>
  <c r="H425" i="7"/>
  <c r="D116" i="7"/>
  <c r="D178" i="7"/>
  <c r="D240" i="7"/>
  <c r="D302" i="7"/>
  <c r="D364" i="7"/>
  <c r="D426" i="7"/>
  <c r="E116" i="7"/>
  <c r="F116" i="7"/>
  <c r="F178" i="7"/>
  <c r="F240" i="7"/>
  <c r="F302" i="7"/>
  <c r="F364" i="7"/>
  <c r="F426" i="7"/>
  <c r="H116" i="7"/>
  <c r="H178" i="7"/>
  <c r="H240" i="7"/>
  <c r="H302" i="7"/>
  <c r="H364" i="7"/>
  <c r="H426" i="7"/>
  <c r="D117" i="7"/>
  <c r="D179" i="7"/>
  <c r="D241" i="7"/>
  <c r="D303" i="7"/>
  <c r="D365" i="7"/>
  <c r="D427" i="7"/>
  <c r="E117" i="7"/>
  <c r="F117" i="7"/>
  <c r="F179" i="7"/>
  <c r="F241" i="7"/>
  <c r="F303" i="7"/>
  <c r="F365" i="7"/>
  <c r="F427" i="7"/>
  <c r="H117" i="7"/>
  <c r="H179" i="7"/>
  <c r="H241" i="7"/>
  <c r="H303" i="7"/>
  <c r="H365" i="7"/>
  <c r="H427" i="7"/>
  <c r="D118" i="7"/>
  <c r="D180" i="7"/>
  <c r="D242" i="7"/>
  <c r="D304" i="7"/>
  <c r="D366" i="7"/>
  <c r="D428" i="7"/>
  <c r="E118" i="7"/>
  <c r="F118" i="7"/>
  <c r="F180" i="7"/>
  <c r="F242" i="7"/>
  <c r="F304" i="7"/>
  <c r="F366" i="7"/>
  <c r="F428" i="7"/>
  <c r="H118" i="7"/>
  <c r="H180" i="7"/>
  <c r="H242" i="7"/>
  <c r="H304" i="7"/>
  <c r="H366" i="7"/>
  <c r="H428" i="7"/>
  <c r="D119" i="7"/>
  <c r="D181" i="7"/>
  <c r="D243" i="7"/>
  <c r="D305" i="7"/>
  <c r="D367" i="7"/>
  <c r="D429" i="7"/>
  <c r="E119" i="7"/>
  <c r="F119" i="7"/>
  <c r="F181" i="7"/>
  <c r="F243" i="7"/>
  <c r="F305" i="7"/>
  <c r="F367" i="7"/>
  <c r="F429" i="7"/>
  <c r="AL119" i="7"/>
  <c r="AM119" i="7"/>
  <c r="H119" i="7"/>
  <c r="H181" i="7"/>
  <c r="H243" i="7"/>
  <c r="H305" i="7"/>
  <c r="H367" i="7"/>
  <c r="H429" i="7"/>
  <c r="D120" i="7"/>
  <c r="D182" i="7"/>
  <c r="D244" i="7"/>
  <c r="D306" i="7"/>
  <c r="D368" i="7"/>
  <c r="D430" i="7"/>
  <c r="E120" i="7"/>
  <c r="F120" i="7"/>
  <c r="F182" i="7"/>
  <c r="F244" i="7"/>
  <c r="F306" i="7"/>
  <c r="F368" i="7"/>
  <c r="F430" i="7"/>
  <c r="H120" i="7"/>
  <c r="H182" i="7"/>
  <c r="H244" i="7"/>
  <c r="H306" i="7"/>
  <c r="H368" i="7"/>
  <c r="H430" i="7"/>
  <c r="D121" i="7"/>
  <c r="D183" i="7"/>
  <c r="D245" i="7"/>
  <c r="D307" i="7"/>
  <c r="D369" i="7"/>
  <c r="D431" i="7"/>
  <c r="E121" i="7"/>
  <c r="F121" i="7"/>
  <c r="F183" i="7"/>
  <c r="F245" i="7"/>
  <c r="F307" i="7"/>
  <c r="F369" i="7"/>
  <c r="F431" i="7"/>
  <c r="H121" i="7"/>
  <c r="H183" i="7"/>
  <c r="H245" i="7"/>
  <c r="H307" i="7"/>
  <c r="H369" i="7"/>
  <c r="H431" i="7"/>
  <c r="D122" i="7"/>
  <c r="D184" i="7"/>
  <c r="D246" i="7"/>
  <c r="D308" i="7"/>
  <c r="D370" i="7"/>
  <c r="D432" i="7"/>
  <c r="E122" i="7"/>
  <c r="F122" i="7"/>
  <c r="F184" i="7"/>
  <c r="F246" i="7"/>
  <c r="F308" i="7"/>
  <c r="F370" i="7"/>
  <c r="F432" i="7"/>
  <c r="H122" i="7"/>
  <c r="H184" i="7"/>
  <c r="H246" i="7"/>
  <c r="H308" i="7"/>
  <c r="H370" i="7"/>
  <c r="H432" i="7"/>
  <c r="D123" i="7"/>
  <c r="D185" i="7"/>
  <c r="D247" i="7"/>
  <c r="D309" i="7"/>
  <c r="D371" i="7"/>
  <c r="D433" i="7"/>
  <c r="E123" i="7"/>
  <c r="F123" i="7"/>
  <c r="F185" i="7"/>
  <c r="F247" i="7"/>
  <c r="F309" i="7"/>
  <c r="F371" i="7"/>
  <c r="F433" i="7"/>
  <c r="AL123" i="7"/>
  <c r="AM123" i="7"/>
  <c r="H123" i="7"/>
  <c r="H185" i="7"/>
  <c r="H247" i="7"/>
  <c r="H309" i="7"/>
  <c r="H371" i="7"/>
  <c r="H433" i="7"/>
  <c r="D124" i="7"/>
  <c r="D186" i="7"/>
  <c r="D248" i="7"/>
  <c r="D310" i="7"/>
  <c r="D372" i="7"/>
  <c r="D434" i="7"/>
  <c r="E124" i="7"/>
  <c r="F124" i="7"/>
  <c r="F186" i="7"/>
  <c r="F248" i="7"/>
  <c r="F310" i="7"/>
  <c r="F372" i="7"/>
  <c r="F434" i="7"/>
  <c r="H124" i="7"/>
  <c r="H186" i="7"/>
  <c r="H248" i="7"/>
  <c r="H310" i="7"/>
  <c r="H372" i="7"/>
  <c r="H434" i="7"/>
  <c r="D125" i="7"/>
  <c r="D187" i="7"/>
  <c r="D249" i="7"/>
  <c r="D311" i="7"/>
  <c r="D373" i="7"/>
  <c r="D435" i="7"/>
  <c r="E125" i="7"/>
  <c r="F125" i="7"/>
  <c r="F187" i="7"/>
  <c r="F249" i="7"/>
  <c r="F311" i="7"/>
  <c r="F373" i="7"/>
  <c r="F435" i="7"/>
  <c r="H125" i="7"/>
  <c r="H187" i="7"/>
  <c r="H249" i="7"/>
  <c r="H311" i="7"/>
  <c r="H373" i="7"/>
  <c r="H435" i="7"/>
  <c r="D126" i="7"/>
  <c r="D188" i="7"/>
  <c r="D250" i="7"/>
  <c r="D312" i="7"/>
  <c r="D374" i="7"/>
  <c r="D436" i="7"/>
  <c r="E126" i="7"/>
  <c r="F126" i="7"/>
  <c r="F188" i="7"/>
  <c r="F250" i="7"/>
  <c r="F312" i="7"/>
  <c r="F374" i="7"/>
  <c r="F436" i="7"/>
  <c r="H126" i="7"/>
  <c r="H188" i="7"/>
  <c r="H250" i="7"/>
  <c r="H312" i="7"/>
  <c r="H374" i="7"/>
  <c r="H436" i="7"/>
  <c r="I77" i="7"/>
  <c r="I139" i="7"/>
  <c r="AK139" i="7" s="1"/>
  <c r="I188" i="6"/>
  <c r="I360" i="6"/>
  <c r="I532" i="6"/>
  <c r="I704" i="6"/>
  <c r="I876" i="6"/>
  <c r="I1048" i="6"/>
  <c r="AK1048" i="6"/>
  <c r="I189" i="6"/>
  <c r="I361" i="6"/>
  <c r="I533" i="6"/>
  <c r="I705" i="6"/>
  <c r="I877" i="6"/>
  <c r="I1049" i="6"/>
  <c r="AK1049" i="6"/>
  <c r="I190" i="6"/>
  <c r="I362" i="6"/>
  <c r="I534" i="6"/>
  <c r="I706" i="6"/>
  <c r="I878" i="6"/>
  <c r="I1050" i="6"/>
  <c r="AK1050" i="6"/>
  <c r="I191" i="6"/>
  <c r="I363" i="6"/>
  <c r="I535" i="6"/>
  <c r="I707" i="6"/>
  <c r="I879" i="6"/>
  <c r="I1051" i="6"/>
  <c r="AK1051" i="6"/>
  <c r="I192" i="6"/>
  <c r="I364" i="6"/>
  <c r="I536" i="6"/>
  <c r="I708" i="6"/>
  <c r="I880" i="6"/>
  <c r="I1052" i="6"/>
  <c r="AK1052" i="6"/>
  <c r="I193" i="6"/>
  <c r="I365" i="6"/>
  <c r="I537" i="6"/>
  <c r="I709" i="6"/>
  <c r="I881" i="6"/>
  <c r="I1053" i="6"/>
  <c r="AK1053" i="6"/>
  <c r="I194" i="6"/>
  <c r="I366" i="6"/>
  <c r="I538" i="6"/>
  <c r="I710" i="6"/>
  <c r="I882" i="6"/>
  <c r="I1054" i="6"/>
  <c r="AK1054" i="6"/>
  <c r="I195" i="6"/>
  <c r="I367" i="6"/>
  <c r="I539" i="6"/>
  <c r="I711" i="6"/>
  <c r="I883" i="6"/>
  <c r="I1055" i="6"/>
  <c r="AK1055" i="6"/>
  <c r="I196" i="6"/>
  <c r="I368" i="6"/>
  <c r="I540" i="6"/>
  <c r="I712" i="6"/>
  <c r="I884" i="6"/>
  <c r="I1056" i="6"/>
  <c r="AK1056" i="6"/>
  <c r="I197" i="6"/>
  <c r="I369" i="6"/>
  <c r="I541" i="6"/>
  <c r="I713" i="6"/>
  <c r="I885" i="6"/>
  <c r="I1057" i="6"/>
  <c r="AK1057" i="6"/>
  <c r="I198" i="6"/>
  <c r="I370" i="6"/>
  <c r="I542" i="6"/>
  <c r="I714" i="6"/>
  <c r="I886" i="6"/>
  <c r="I1058" i="6"/>
  <c r="AK1058" i="6"/>
  <c r="I199" i="6"/>
  <c r="I371" i="6"/>
  <c r="I543" i="6"/>
  <c r="I715" i="6"/>
  <c r="I887" i="6"/>
  <c r="I1059" i="6"/>
  <c r="AK1059" i="6"/>
  <c r="I200" i="6"/>
  <c r="I372" i="6"/>
  <c r="I544" i="6"/>
  <c r="I716" i="6"/>
  <c r="I888" i="6"/>
  <c r="I1060" i="6"/>
  <c r="AK1060" i="6"/>
  <c r="I201" i="6"/>
  <c r="I373" i="6"/>
  <c r="I545" i="6"/>
  <c r="I717" i="6"/>
  <c r="I889" i="6"/>
  <c r="I1061" i="6"/>
  <c r="AK1061" i="6"/>
  <c r="I202" i="6"/>
  <c r="I374" i="6"/>
  <c r="I546" i="6"/>
  <c r="I718" i="6"/>
  <c r="I890" i="6"/>
  <c r="I1062" i="6"/>
  <c r="AK1062" i="6"/>
  <c r="I203" i="6"/>
  <c r="I375" i="6"/>
  <c r="I547" i="6"/>
  <c r="I719" i="6"/>
  <c r="I891" i="6"/>
  <c r="I1063" i="6"/>
  <c r="AK1063" i="6"/>
  <c r="I204" i="6"/>
  <c r="I376" i="6"/>
  <c r="I548" i="6"/>
  <c r="I720" i="6"/>
  <c r="I892" i="6"/>
  <c r="I1064" i="6"/>
  <c r="AK1064" i="6"/>
  <c r="I205" i="6"/>
  <c r="I377" i="6"/>
  <c r="I549" i="6"/>
  <c r="I721" i="6"/>
  <c r="I893" i="6"/>
  <c r="I1065" i="6"/>
  <c r="AK1065" i="6"/>
  <c r="I206" i="6"/>
  <c r="I378" i="6"/>
  <c r="I550" i="6"/>
  <c r="I722" i="6"/>
  <c r="I894" i="6"/>
  <c r="I1066" i="6"/>
  <c r="AK1066" i="6"/>
  <c r="I207" i="6"/>
  <c r="I379" i="6"/>
  <c r="I551" i="6"/>
  <c r="I723" i="6"/>
  <c r="I895" i="6"/>
  <c r="I1067" i="6"/>
  <c r="AK1067" i="6"/>
  <c r="I208" i="6"/>
  <c r="I380" i="6"/>
  <c r="I552" i="6"/>
  <c r="I724" i="6"/>
  <c r="I896" i="6"/>
  <c r="I1068" i="6"/>
  <c r="AK1068" i="6"/>
  <c r="I209" i="6"/>
  <c r="I381" i="6"/>
  <c r="I553" i="6"/>
  <c r="I725" i="6"/>
  <c r="I897" i="6"/>
  <c r="I1069" i="6"/>
  <c r="AK1069" i="6"/>
  <c r="I210" i="6"/>
  <c r="I382" i="6"/>
  <c r="I554" i="6"/>
  <c r="I726" i="6"/>
  <c r="I898" i="6"/>
  <c r="I1070" i="6"/>
  <c r="AK1070" i="6"/>
  <c r="I211" i="6"/>
  <c r="I383" i="6"/>
  <c r="I555" i="6"/>
  <c r="I727" i="6"/>
  <c r="I899" i="6"/>
  <c r="I1071" i="6"/>
  <c r="AK1071" i="6"/>
  <c r="I212" i="6"/>
  <c r="I384" i="6"/>
  <c r="I556" i="6"/>
  <c r="I728" i="6"/>
  <c r="I900" i="6"/>
  <c r="I1072" i="6"/>
  <c r="AK1072" i="6"/>
  <c r="I213" i="6"/>
  <c r="I385" i="6"/>
  <c r="I557" i="6"/>
  <c r="I729" i="6"/>
  <c r="I901" i="6"/>
  <c r="I1073" i="6"/>
  <c r="AK1073" i="6"/>
  <c r="I214" i="6"/>
  <c r="I386" i="6"/>
  <c r="I558" i="6"/>
  <c r="I730" i="6"/>
  <c r="I902" i="6"/>
  <c r="I1074" i="6"/>
  <c r="AK1074" i="6"/>
  <c r="I215" i="6"/>
  <c r="I387" i="6"/>
  <c r="I559" i="6"/>
  <c r="I731" i="6"/>
  <c r="I903" i="6"/>
  <c r="I1075" i="6"/>
  <c r="AK1075" i="6"/>
  <c r="I216" i="6"/>
  <c r="I388" i="6"/>
  <c r="I560" i="6"/>
  <c r="I732" i="6"/>
  <c r="I904" i="6"/>
  <c r="I1076" i="6"/>
  <c r="AK1076" i="6"/>
  <c r="I217" i="6"/>
  <c r="I389" i="6"/>
  <c r="I561" i="6"/>
  <c r="I733" i="6"/>
  <c r="I905" i="6"/>
  <c r="I1077" i="6"/>
  <c r="AK1077" i="6"/>
  <c r="I218" i="6"/>
  <c r="I390" i="6"/>
  <c r="I562" i="6"/>
  <c r="I734" i="6"/>
  <c r="I906" i="6"/>
  <c r="I1078" i="6"/>
  <c r="AK1078" i="6"/>
  <c r="I219" i="6"/>
  <c r="I391" i="6"/>
  <c r="I563" i="6"/>
  <c r="I735" i="6"/>
  <c r="I907" i="6"/>
  <c r="I1079" i="6"/>
  <c r="AK1079" i="6"/>
  <c r="I220" i="6"/>
  <c r="I392" i="6"/>
  <c r="I564" i="6"/>
  <c r="I736" i="6"/>
  <c r="I908" i="6"/>
  <c r="I1080" i="6"/>
  <c r="AK1080" i="6"/>
  <c r="I221" i="6"/>
  <c r="I393" i="6"/>
  <c r="I565" i="6"/>
  <c r="I737" i="6"/>
  <c r="I909" i="6"/>
  <c r="I1081" i="6"/>
  <c r="AK1081" i="6"/>
  <c r="I222" i="6"/>
  <c r="I394" i="6"/>
  <c r="I566" i="6"/>
  <c r="I738" i="6"/>
  <c r="I910" i="6"/>
  <c r="I1082" i="6"/>
  <c r="AK1082" i="6"/>
  <c r="I223" i="6"/>
  <c r="I395" i="6"/>
  <c r="I567" i="6"/>
  <c r="I739" i="6"/>
  <c r="I911" i="6"/>
  <c r="I1083" i="6"/>
  <c r="AK1083" i="6"/>
  <c r="I224" i="6"/>
  <c r="I396" i="6"/>
  <c r="I568" i="6"/>
  <c r="I740" i="6"/>
  <c r="I912" i="6"/>
  <c r="I1084" i="6"/>
  <c r="AK1084" i="6"/>
  <c r="I225" i="6"/>
  <c r="I397" i="6"/>
  <c r="I569" i="6"/>
  <c r="I741" i="6"/>
  <c r="I913" i="6"/>
  <c r="I1085" i="6"/>
  <c r="AK1085" i="6"/>
  <c r="I226" i="6"/>
  <c r="I398" i="6"/>
  <c r="I570" i="6"/>
  <c r="I742" i="6"/>
  <c r="I914" i="6"/>
  <c r="I1086" i="6"/>
  <c r="AK1086" i="6"/>
  <c r="I227" i="6"/>
  <c r="I399" i="6"/>
  <c r="I571" i="6"/>
  <c r="I743" i="6"/>
  <c r="I915" i="6"/>
  <c r="I1087" i="6"/>
  <c r="AK1087" i="6"/>
  <c r="I228" i="6"/>
  <c r="I400" i="6"/>
  <c r="I572" i="6"/>
  <c r="I744" i="6"/>
  <c r="I916" i="6"/>
  <c r="I1088" i="6"/>
  <c r="AK1088" i="6"/>
  <c r="I229" i="6"/>
  <c r="I401" i="6"/>
  <c r="I573" i="6"/>
  <c r="I745" i="6"/>
  <c r="I917" i="6"/>
  <c r="I1089" i="6"/>
  <c r="AK1089" i="6"/>
  <c r="I230" i="6"/>
  <c r="I402" i="6"/>
  <c r="I574" i="6"/>
  <c r="I746" i="6"/>
  <c r="I918" i="6"/>
  <c r="I1090" i="6"/>
  <c r="AK1090" i="6"/>
  <c r="I231" i="6"/>
  <c r="I403" i="6"/>
  <c r="I575" i="6"/>
  <c r="I747" i="6"/>
  <c r="I919" i="6"/>
  <c r="I1091" i="6"/>
  <c r="AK1091" i="6"/>
  <c r="I232" i="6"/>
  <c r="I404" i="6"/>
  <c r="I576" i="6"/>
  <c r="I748" i="6"/>
  <c r="I920" i="6"/>
  <c r="I1092" i="6"/>
  <c r="AK1092" i="6"/>
  <c r="I233" i="6"/>
  <c r="I405" i="6"/>
  <c r="I577" i="6"/>
  <c r="I749" i="6"/>
  <c r="I921" i="6"/>
  <c r="I1093" i="6"/>
  <c r="AK1093" i="6"/>
  <c r="I234" i="6"/>
  <c r="I406" i="6"/>
  <c r="I578" i="6"/>
  <c r="I750" i="6"/>
  <c r="I922" i="6"/>
  <c r="I1094" i="6"/>
  <c r="AK1094" i="6"/>
  <c r="I235" i="6"/>
  <c r="I407" i="6"/>
  <c r="I579" i="6"/>
  <c r="I751" i="6"/>
  <c r="I923" i="6"/>
  <c r="I1095" i="6"/>
  <c r="AK1095" i="6"/>
  <c r="I236" i="6"/>
  <c r="I408" i="6"/>
  <c r="I580" i="6"/>
  <c r="I752" i="6"/>
  <c r="I924" i="6"/>
  <c r="I1096" i="6"/>
  <c r="AK1096" i="6"/>
  <c r="I237" i="6"/>
  <c r="I409" i="6"/>
  <c r="I581" i="6"/>
  <c r="I753" i="6"/>
  <c r="I925" i="6"/>
  <c r="I1097" i="6"/>
  <c r="AK1097" i="6"/>
  <c r="I238" i="6"/>
  <c r="I410" i="6"/>
  <c r="I582" i="6"/>
  <c r="I754" i="6"/>
  <c r="I926" i="6"/>
  <c r="I1098" i="6"/>
  <c r="AK1098" i="6"/>
  <c r="I239" i="6"/>
  <c r="I411" i="6"/>
  <c r="I583" i="6"/>
  <c r="I755" i="6"/>
  <c r="I927" i="6"/>
  <c r="I1099" i="6"/>
  <c r="AK1099" i="6"/>
  <c r="I240" i="6"/>
  <c r="I412" i="6"/>
  <c r="I584" i="6"/>
  <c r="I756" i="6"/>
  <c r="I928" i="6"/>
  <c r="I1100" i="6"/>
  <c r="AK1100" i="6"/>
  <c r="I241" i="6"/>
  <c r="I413" i="6"/>
  <c r="I585" i="6"/>
  <c r="I757" i="6"/>
  <c r="I929" i="6"/>
  <c r="I1101" i="6"/>
  <c r="AK1101" i="6"/>
  <c r="I242" i="6"/>
  <c r="I414" i="6"/>
  <c r="I586" i="6"/>
  <c r="I758" i="6"/>
  <c r="I930" i="6"/>
  <c r="I1102" i="6"/>
  <c r="AK1102" i="6"/>
  <c r="I243" i="6"/>
  <c r="I415" i="6"/>
  <c r="I587" i="6"/>
  <c r="I759" i="6"/>
  <c r="I931" i="6"/>
  <c r="I1103" i="6"/>
  <c r="AK1103" i="6"/>
  <c r="I244" i="6"/>
  <c r="I416" i="6"/>
  <c r="I588" i="6"/>
  <c r="I760" i="6"/>
  <c r="I932" i="6"/>
  <c r="I1104" i="6"/>
  <c r="AK1104" i="6"/>
  <c r="I245" i="6"/>
  <c r="I417" i="6"/>
  <c r="I589" i="6"/>
  <c r="I761" i="6"/>
  <c r="I933" i="6"/>
  <c r="I1105" i="6"/>
  <c r="AK1105" i="6"/>
  <c r="I246" i="6"/>
  <c r="I418" i="6"/>
  <c r="I590" i="6"/>
  <c r="I762" i="6"/>
  <c r="I934" i="6"/>
  <c r="I1106" i="6"/>
  <c r="AK1106" i="6"/>
  <c r="I247" i="6"/>
  <c r="I419" i="6"/>
  <c r="I591" i="6"/>
  <c r="I763" i="6"/>
  <c r="I935" i="6"/>
  <c r="I1107" i="6"/>
  <c r="AK1107" i="6"/>
  <c r="I248" i="6"/>
  <c r="I420" i="6"/>
  <c r="I592" i="6"/>
  <c r="I764" i="6"/>
  <c r="I936" i="6"/>
  <c r="I1108" i="6"/>
  <c r="AK1108" i="6"/>
  <c r="I249" i="6"/>
  <c r="I421" i="6"/>
  <c r="I593" i="6"/>
  <c r="I765" i="6"/>
  <c r="I937" i="6"/>
  <c r="I1109" i="6"/>
  <c r="AK1109" i="6"/>
  <c r="I250" i="6"/>
  <c r="I422" i="6"/>
  <c r="I594" i="6"/>
  <c r="I766" i="6"/>
  <c r="I938" i="6"/>
  <c r="I1110" i="6"/>
  <c r="AK1110" i="6"/>
  <c r="I251" i="6"/>
  <c r="I423" i="6"/>
  <c r="I595" i="6"/>
  <c r="I767" i="6"/>
  <c r="I939" i="6"/>
  <c r="I1111" i="6"/>
  <c r="AK1111" i="6"/>
  <c r="I252" i="6"/>
  <c r="I424" i="6"/>
  <c r="I596" i="6"/>
  <c r="I768" i="6"/>
  <c r="I940" i="6"/>
  <c r="I1112" i="6"/>
  <c r="AK1112" i="6"/>
  <c r="I253" i="6"/>
  <c r="I425" i="6"/>
  <c r="I597" i="6"/>
  <c r="I769" i="6"/>
  <c r="I941" i="6"/>
  <c r="I1113" i="6"/>
  <c r="AK1113" i="6"/>
  <c r="I254" i="6"/>
  <c r="I426" i="6"/>
  <c r="I598" i="6"/>
  <c r="I770" i="6"/>
  <c r="I942" i="6"/>
  <c r="I1114" i="6"/>
  <c r="AK1114" i="6"/>
  <c r="I255" i="6"/>
  <c r="I427" i="6"/>
  <c r="I599" i="6"/>
  <c r="I771" i="6"/>
  <c r="I943" i="6"/>
  <c r="I1115" i="6"/>
  <c r="AK1115" i="6"/>
  <c r="I256" i="6"/>
  <c r="I428" i="6"/>
  <c r="I600" i="6"/>
  <c r="I772" i="6"/>
  <c r="I944" i="6"/>
  <c r="I1116" i="6"/>
  <c r="AK1116" i="6"/>
  <c r="I257" i="6"/>
  <c r="I429" i="6"/>
  <c r="I601" i="6"/>
  <c r="I773" i="6"/>
  <c r="I945" i="6"/>
  <c r="I1117" i="6"/>
  <c r="AK1117" i="6"/>
  <c r="I258" i="6"/>
  <c r="I430" i="6"/>
  <c r="I602" i="6"/>
  <c r="I774" i="6"/>
  <c r="I946" i="6"/>
  <c r="I1118" i="6"/>
  <c r="AK1118" i="6"/>
  <c r="I259" i="6"/>
  <c r="I431" i="6"/>
  <c r="I603" i="6"/>
  <c r="I775" i="6"/>
  <c r="I947" i="6"/>
  <c r="I1119" i="6"/>
  <c r="AK1119" i="6"/>
  <c r="I260" i="6"/>
  <c r="I432" i="6"/>
  <c r="I604" i="6"/>
  <c r="I776" i="6"/>
  <c r="I948" i="6"/>
  <c r="I1120" i="6"/>
  <c r="AK1120" i="6"/>
  <c r="I261" i="6"/>
  <c r="I433" i="6"/>
  <c r="I605" i="6"/>
  <c r="I777" i="6"/>
  <c r="I949" i="6"/>
  <c r="I1121" i="6"/>
  <c r="AK1121" i="6"/>
  <c r="I262" i="6"/>
  <c r="I434" i="6"/>
  <c r="I606" i="6"/>
  <c r="I778" i="6"/>
  <c r="I950" i="6"/>
  <c r="I1122" i="6"/>
  <c r="AK1122" i="6"/>
  <c r="I263" i="6"/>
  <c r="I435" i="6"/>
  <c r="I607" i="6"/>
  <c r="I779" i="6"/>
  <c r="I951" i="6"/>
  <c r="I1123" i="6"/>
  <c r="AK1123" i="6"/>
  <c r="I264" i="6"/>
  <c r="I436" i="6"/>
  <c r="I608" i="6"/>
  <c r="I780" i="6"/>
  <c r="I952" i="6"/>
  <c r="I1124" i="6"/>
  <c r="AK1124" i="6"/>
  <c r="I265" i="6"/>
  <c r="I437" i="6"/>
  <c r="I609" i="6"/>
  <c r="I781" i="6"/>
  <c r="I953" i="6"/>
  <c r="I1125" i="6"/>
  <c r="AK1125" i="6"/>
  <c r="I266" i="6"/>
  <c r="I438" i="6"/>
  <c r="I610" i="6"/>
  <c r="I782" i="6"/>
  <c r="I954" i="6"/>
  <c r="I1126" i="6"/>
  <c r="AK1126" i="6"/>
  <c r="I267" i="6"/>
  <c r="I439" i="6"/>
  <c r="I611" i="6"/>
  <c r="I783" i="6"/>
  <c r="I955" i="6"/>
  <c r="I1127" i="6"/>
  <c r="AK1127" i="6"/>
  <c r="I268" i="6"/>
  <c r="I440" i="6"/>
  <c r="I612" i="6"/>
  <c r="I784" i="6"/>
  <c r="I956" i="6"/>
  <c r="I1128" i="6"/>
  <c r="AK1128" i="6"/>
  <c r="I269" i="6"/>
  <c r="I441" i="6"/>
  <c r="I613" i="6"/>
  <c r="I785" i="6"/>
  <c r="I957" i="6"/>
  <c r="I1129" i="6"/>
  <c r="AK1129" i="6"/>
  <c r="I270" i="6"/>
  <c r="I442" i="6"/>
  <c r="I614" i="6"/>
  <c r="I786" i="6"/>
  <c r="I958" i="6"/>
  <c r="I1130" i="6"/>
  <c r="AK1130" i="6"/>
  <c r="I271" i="6"/>
  <c r="I443" i="6"/>
  <c r="I615" i="6"/>
  <c r="I787" i="6"/>
  <c r="I959" i="6"/>
  <c r="I1131" i="6"/>
  <c r="AK1131" i="6"/>
  <c r="I272" i="6"/>
  <c r="I444" i="6"/>
  <c r="I616" i="6"/>
  <c r="I788" i="6"/>
  <c r="I960" i="6"/>
  <c r="I1132" i="6"/>
  <c r="AK1132" i="6"/>
  <c r="I273" i="6"/>
  <c r="I445" i="6"/>
  <c r="I617" i="6"/>
  <c r="I789" i="6"/>
  <c r="I961" i="6"/>
  <c r="I1133" i="6"/>
  <c r="AK1133" i="6"/>
  <c r="I274" i="6"/>
  <c r="I446" i="6"/>
  <c r="I618" i="6"/>
  <c r="I790" i="6"/>
  <c r="I962" i="6"/>
  <c r="I1134" i="6"/>
  <c r="AK1134" i="6"/>
  <c r="I275" i="6"/>
  <c r="I447" i="6"/>
  <c r="I619" i="6"/>
  <c r="I791" i="6"/>
  <c r="I963" i="6"/>
  <c r="I1135" i="6"/>
  <c r="AK1135" i="6"/>
  <c r="I276" i="6"/>
  <c r="I448" i="6"/>
  <c r="I620" i="6"/>
  <c r="I792" i="6"/>
  <c r="I964" i="6"/>
  <c r="I1136" i="6"/>
  <c r="AK1136" i="6"/>
  <c r="I277" i="6"/>
  <c r="I449" i="6"/>
  <c r="I621" i="6"/>
  <c r="I793" i="6"/>
  <c r="I965" i="6"/>
  <c r="I1137" i="6"/>
  <c r="AK1137" i="6"/>
  <c r="I278" i="6"/>
  <c r="I450" i="6"/>
  <c r="I622" i="6"/>
  <c r="I794" i="6"/>
  <c r="I966" i="6"/>
  <c r="I1138" i="6"/>
  <c r="AK1138" i="6"/>
  <c r="I279" i="6"/>
  <c r="I451" i="6"/>
  <c r="I623" i="6"/>
  <c r="I795" i="6"/>
  <c r="I967" i="6"/>
  <c r="I1139" i="6"/>
  <c r="AK1139" i="6"/>
  <c r="I280" i="6"/>
  <c r="I452" i="6"/>
  <c r="I624" i="6"/>
  <c r="I796" i="6"/>
  <c r="I968" i="6"/>
  <c r="I1140" i="6"/>
  <c r="AK1140" i="6"/>
  <c r="I281" i="6"/>
  <c r="I453" i="6"/>
  <c r="I625" i="6"/>
  <c r="I797" i="6"/>
  <c r="I969" i="6"/>
  <c r="I1141" i="6"/>
  <c r="AK1141" i="6"/>
  <c r="I282" i="6"/>
  <c r="I454" i="6"/>
  <c r="I626" i="6"/>
  <c r="I798" i="6"/>
  <c r="I970" i="6"/>
  <c r="I1142" i="6"/>
  <c r="AK1142" i="6"/>
  <c r="I283" i="6"/>
  <c r="I455" i="6"/>
  <c r="I627" i="6"/>
  <c r="I799" i="6"/>
  <c r="I971" i="6"/>
  <c r="I1143" i="6"/>
  <c r="AK1143" i="6"/>
  <c r="I284" i="6"/>
  <c r="I456" i="6"/>
  <c r="I628" i="6"/>
  <c r="I800" i="6"/>
  <c r="I972" i="6"/>
  <c r="I1144" i="6"/>
  <c r="AK1144" i="6"/>
  <c r="I285" i="6"/>
  <c r="I457" i="6"/>
  <c r="I629" i="6"/>
  <c r="I801" i="6"/>
  <c r="I973" i="6"/>
  <c r="I1145" i="6"/>
  <c r="AK1145" i="6"/>
  <c r="I286" i="6"/>
  <c r="I458" i="6"/>
  <c r="I630" i="6"/>
  <c r="I802" i="6"/>
  <c r="I974" i="6"/>
  <c r="I1146" i="6"/>
  <c r="AK1146" i="6"/>
  <c r="I287" i="6"/>
  <c r="I459" i="6"/>
  <c r="I631" i="6"/>
  <c r="I803" i="6"/>
  <c r="I975" i="6"/>
  <c r="I1147" i="6"/>
  <c r="AK1147" i="6"/>
  <c r="I288" i="6"/>
  <c r="I460" i="6"/>
  <c r="I632" i="6"/>
  <c r="I804" i="6"/>
  <c r="I976" i="6"/>
  <c r="I1148" i="6"/>
  <c r="AK1148" i="6"/>
  <c r="I289" i="6"/>
  <c r="I461" i="6"/>
  <c r="I633" i="6"/>
  <c r="I805" i="6"/>
  <c r="I977" i="6"/>
  <c r="I1149" i="6"/>
  <c r="AK1149" i="6"/>
  <c r="I290" i="6"/>
  <c r="I462" i="6"/>
  <c r="I634" i="6"/>
  <c r="I806" i="6"/>
  <c r="I978" i="6"/>
  <c r="I1150" i="6"/>
  <c r="AK1150" i="6"/>
  <c r="I291" i="6"/>
  <c r="I463" i="6"/>
  <c r="I635" i="6"/>
  <c r="I807" i="6"/>
  <c r="I979" i="6"/>
  <c r="I1151" i="6"/>
  <c r="AK1151" i="6"/>
  <c r="I292" i="6"/>
  <c r="I464" i="6"/>
  <c r="I636" i="6"/>
  <c r="I808" i="6"/>
  <c r="I980" i="6"/>
  <c r="I1152" i="6"/>
  <c r="AK1152" i="6"/>
  <c r="I293" i="6"/>
  <c r="I465" i="6"/>
  <c r="I637" i="6"/>
  <c r="I809" i="6"/>
  <c r="I981" i="6"/>
  <c r="I1153" i="6"/>
  <c r="AK1153" i="6"/>
  <c r="I294" i="6"/>
  <c r="I466" i="6"/>
  <c r="I638" i="6"/>
  <c r="I810" i="6"/>
  <c r="I982" i="6"/>
  <c r="I1154" i="6"/>
  <c r="AK1154" i="6"/>
  <c r="I295" i="6"/>
  <c r="I467" i="6"/>
  <c r="I639" i="6"/>
  <c r="I811" i="6"/>
  <c r="I983" i="6"/>
  <c r="I1155" i="6"/>
  <c r="AK1155" i="6"/>
  <c r="I296" i="6"/>
  <c r="I468" i="6"/>
  <c r="I640" i="6"/>
  <c r="I812" i="6"/>
  <c r="I984" i="6"/>
  <c r="I1156" i="6"/>
  <c r="AK1156" i="6"/>
  <c r="I297" i="6"/>
  <c r="I469" i="6"/>
  <c r="I641" i="6"/>
  <c r="I813" i="6"/>
  <c r="I985" i="6"/>
  <c r="I1157" i="6"/>
  <c r="AK1157" i="6"/>
  <c r="I298" i="6"/>
  <c r="I470" i="6"/>
  <c r="I642" i="6"/>
  <c r="I814" i="6"/>
  <c r="I986" i="6"/>
  <c r="I1158" i="6"/>
  <c r="AK1158" i="6"/>
  <c r="I299" i="6"/>
  <c r="I471" i="6"/>
  <c r="I643" i="6"/>
  <c r="I815" i="6"/>
  <c r="I987" i="6"/>
  <c r="I1159" i="6"/>
  <c r="AK1159" i="6"/>
  <c r="I300" i="6"/>
  <c r="I472" i="6"/>
  <c r="I644" i="6"/>
  <c r="I816" i="6"/>
  <c r="I988" i="6"/>
  <c r="I1160" i="6"/>
  <c r="AK1160" i="6"/>
  <c r="I301" i="6"/>
  <c r="I473" i="6"/>
  <c r="I645" i="6"/>
  <c r="I817" i="6"/>
  <c r="I989" i="6"/>
  <c r="I1161" i="6"/>
  <c r="AK1161" i="6"/>
  <c r="I302" i="6"/>
  <c r="I474" i="6"/>
  <c r="I646" i="6"/>
  <c r="I818" i="6"/>
  <c r="I990" i="6"/>
  <c r="I1162" i="6"/>
  <c r="AK1162" i="6"/>
  <c r="I303" i="6"/>
  <c r="I475" i="6"/>
  <c r="I647" i="6"/>
  <c r="I819" i="6"/>
  <c r="I991" i="6"/>
  <c r="I1163" i="6"/>
  <c r="AK1163" i="6"/>
  <c r="I304" i="6"/>
  <c r="I476" i="6"/>
  <c r="I648" i="6"/>
  <c r="I820" i="6"/>
  <c r="I992" i="6"/>
  <c r="I1164" i="6"/>
  <c r="AK1164" i="6"/>
  <c r="I305" i="6"/>
  <c r="I477" i="6"/>
  <c r="I649" i="6"/>
  <c r="I821" i="6"/>
  <c r="I993" i="6"/>
  <c r="I1165" i="6"/>
  <c r="AK1165" i="6"/>
  <c r="I306" i="6"/>
  <c r="I478" i="6"/>
  <c r="I650" i="6"/>
  <c r="I822" i="6"/>
  <c r="I994" i="6"/>
  <c r="I1166" i="6"/>
  <c r="AK1166" i="6"/>
  <c r="I307" i="6"/>
  <c r="I479" i="6"/>
  <c r="I651" i="6"/>
  <c r="I823" i="6"/>
  <c r="I995" i="6"/>
  <c r="I1167" i="6"/>
  <c r="AK1167" i="6"/>
  <c r="I308" i="6"/>
  <c r="I480" i="6"/>
  <c r="I652" i="6"/>
  <c r="I824" i="6"/>
  <c r="I996" i="6"/>
  <c r="I1168" i="6"/>
  <c r="AK1168" i="6"/>
  <c r="I309" i="6"/>
  <c r="I481" i="6"/>
  <c r="I653" i="6"/>
  <c r="I825" i="6"/>
  <c r="I997" i="6"/>
  <c r="I1169" i="6"/>
  <c r="AK1169" i="6"/>
  <c r="I310" i="6"/>
  <c r="I482" i="6"/>
  <c r="I654" i="6"/>
  <c r="I826" i="6"/>
  <c r="I998" i="6"/>
  <c r="I1170" i="6"/>
  <c r="AK1170" i="6"/>
  <c r="I311" i="6"/>
  <c r="I483" i="6"/>
  <c r="I655" i="6"/>
  <c r="I827" i="6"/>
  <c r="I999" i="6"/>
  <c r="I1171" i="6"/>
  <c r="AK1171" i="6"/>
  <c r="I312" i="6"/>
  <c r="I484" i="6"/>
  <c r="I656" i="6"/>
  <c r="I828" i="6"/>
  <c r="I1000" i="6"/>
  <c r="I1172" i="6"/>
  <c r="AK1172" i="6"/>
  <c r="I313" i="6"/>
  <c r="I485" i="6"/>
  <c r="I657" i="6"/>
  <c r="I829" i="6"/>
  <c r="I1001" i="6"/>
  <c r="I1173" i="6"/>
  <c r="AK1173" i="6"/>
  <c r="I314" i="6"/>
  <c r="I486" i="6"/>
  <c r="I658" i="6"/>
  <c r="I830" i="6"/>
  <c r="I1002" i="6"/>
  <c r="I1174" i="6"/>
  <c r="AK1174" i="6"/>
  <c r="I315" i="6"/>
  <c r="I487" i="6"/>
  <c r="I659" i="6"/>
  <c r="I831" i="6"/>
  <c r="I1003" i="6"/>
  <c r="I1175" i="6"/>
  <c r="AK1175" i="6"/>
  <c r="I316" i="6"/>
  <c r="I488" i="6"/>
  <c r="I660" i="6"/>
  <c r="I832" i="6"/>
  <c r="I1004" i="6"/>
  <c r="I1176" i="6"/>
  <c r="AK1176" i="6"/>
  <c r="I317" i="6"/>
  <c r="I489" i="6"/>
  <c r="I661" i="6"/>
  <c r="I833" i="6"/>
  <c r="I1005" i="6"/>
  <c r="I1177" i="6"/>
  <c r="AK1177" i="6"/>
  <c r="I318" i="6"/>
  <c r="I490" i="6"/>
  <c r="I662" i="6"/>
  <c r="I834" i="6"/>
  <c r="I1006" i="6"/>
  <c r="I1178" i="6"/>
  <c r="AK1178" i="6"/>
  <c r="I319" i="6"/>
  <c r="I491" i="6"/>
  <c r="I663" i="6"/>
  <c r="I835" i="6"/>
  <c r="I1007" i="6"/>
  <c r="I1179" i="6"/>
  <c r="AK1179" i="6"/>
  <c r="I320" i="6"/>
  <c r="I492" i="6"/>
  <c r="I664" i="6"/>
  <c r="I836" i="6"/>
  <c r="I1008" i="6"/>
  <c r="I1180" i="6"/>
  <c r="AK1180" i="6"/>
  <c r="I321" i="6"/>
  <c r="I493" i="6"/>
  <c r="I665" i="6"/>
  <c r="I837" i="6"/>
  <c r="I1009" i="6"/>
  <c r="I1181" i="6"/>
  <c r="AK1181" i="6"/>
  <c r="I322" i="6"/>
  <c r="I494" i="6"/>
  <c r="I666" i="6"/>
  <c r="I838" i="6"/>
  <c r="I1010" i="6"/>
  <c r="I1182" i="6"/>
  <c r="AK1182" i="6"/>
  <c r="I323" i="6"/>
  <c r="I495" i="6"/>
  <c r="I667" i="6"/>
  <c r="I839" i="6"/>
  <c r="I1011" i="6"/>
  <c r="I1183" i="6"/>
  <c r="AK1183" i="6"/>
  <c r="I324" i="6"/>
  <c r="I496" i="6"/>
  <c r="I668" i="6"/>
  <c r="I840" i="6"/>
  <c r="I1012" i="6"/>
  <c r="I1184" i="6"/>
  <c r="AK1184" i="6"/>
  <c r="I325" i="6"/>
  <c r="I497" i="6"/>
  <c r="I669" i="6"/>
  <c r="I841" i="6"/>
  <c r="I1013" i="6"/>
  <c r="I1185" i="6"/>
  <c r="AK1185" i="6"/>
  <c r="I326" i="6"/>
  <c r="I498" i="6"/>
  <c r="I670" i="6"/>
  <c r="I842" i="6"/>
  <c r="I1014" i="6"/>
  <c r="I1186" i="6"/>
  <c r="AK1186" i="6"/>
  <c r="I327" i="6"/>
  <c r="I499" i="6"/>
  <c r="I671" i="6"/>
  <c r="I843" i="6"/>
  <c r="I1015" i="6"/>
  <c r="I1187" i="6"/>
  <c r="AK1187" i="6"/>
  <c r="I328" i="6"/>
  <c r="I500" i="6"/>
  <c r="I672" i="6"/>
  <c r="I844" i="6"/>
  <c r="I1016" i="6"/>
  <c r="I1188" i="6"/>
  <c r="AK1188" i="6"/>
  <c r="I329" i="6"/>
  <c r="I501" i="6"/>
  <c r="I673" i="6"/>
  <c r="I845" i="6"/>
  <c r="I1017" i="6"/>
  <c r="I1189" i="6"/>
  <c r="AK1189" i="6"/>
  <c r="I330" i="6"/>
  <c r="I502" i="6"/>
  <c r="I674" i="6"/>
  <c r="I846" i="6"/>
  <c r="I1018" i="6"/>
  <c r="I1190" i="6"/>
  <c r="AK1190" i="6"/>
  <c r="I331" i="6"/>
  <c r="I503" i="6"/>
  <c r="I675" i="6"/>
  <c r="I847" i="6"/>
  <c r="I1019" i="6"/>
  <c r="I1191" i="6"/>
  <c r="AK1191" i="6"/>
  <c r="I332" i="6"/>
  <c r="I504" i="6"/>
  <c r="I676" i="6"/>
  <c r="I848" i="6"/>
  <c r="I1020" i="6"/>
  <c r="I1192" i="6"/>
  <c r="AK1192" i="6"/>
  <c r="I333" i="6"/>
  <c r="I505" i="6"/>
  <c r="I677" i="6"/>
  <c r="I849" i="6"/>
  <c r="I1021" i="6"/>
  <c r="I1193" i="6"/>
  <c r="AK1193" i="6"/>
  <c r="I334" i="6"/>
  <c r="I506" i="6"/>
  <c r="I678" i="6"/>
  <c r="I850" i="6"/>
  <c r="I1022" i="6"/>
  <c r="I1194" i="6"/>
  <c r="AK1194" i="6"/>
  <c r="I335" i="6"/>
  <c r="I507" i="6"/>
  <c r="I679" i="6"/>
  <c r="I851" i="6"/>
  <c r="I1023" i="6"/>
  <c r="I1195" i="6"/>
  <c r="AK1195" i="6"/>
  <c r="I336" i="6"/>
  <c r="I508" i="6"/>
  <c r="I680" i="6"/>
  <c r="I852" i="6"/>
  <c r="I1024" i="6"/>
  <c r="I1196" i="6"/>
  <c r="AK1196" i="6"/>
  <c r="I337" i="6"/>
  <c r="I509" i="6"/>
  <c r="I681" i="6"/>
  <c r="I853" i="6"/>
  <c r="I1025" i="6"/>
  <c r="I1197" i="6"/>
  <c r="AK1197" i="6"/>
  <c r="I338" i="6"/>
  <c r="I510" i="6"/>
  <c r="I682" i="6"/>
  <c r="I854" i="6"/>
  <c r="I1026" i="6"/>
  <c r="I1198" i="6"/>
  <c r="AK1198" i="6"/>
  <c r="I339" i="6"/>
  <c r="I511" i="6"/>
  <c r="I683" i="6"/>
  <c r="I855" i="6"/>
  <c r="I1027" i="6"/>
  <c r="I1199" i="6"/>
  <c r="AK1199" i="6"/>
  <c r="I340" i="6"/>
  <c r="I512" i="6"/>
  <c r="I684" i="6"/>
  <c r="I856" i="6"/>
  <c r="I1028" i="6"/>
  <c r="I1200" i="6"/>
  <c r="AK1200" i="6"/>
  <c r="I341" i="6"/>
  <c r="I513" i="6"/>
  <c r="I685" i="6"/>
  <c r="I857" i="6"/>
  <c r="I1029" i="6"/>
  <c r="I1201" i="6"/>
  <c r="AK1201" i="6"/>
  <c r="I342" i="6"/>
  <c r="I514" i="6"/>
  <c r="I686" i="6"/>
  <c r="I858" i="6"/>
  <c r="I1030" i="6"/>
  <c r="I1202" i="6"/>
  <c r="AK1202" i="6"/>
  <c r="I343" i="6"/>
  <c r="I515" i="6"/>
  <c r="I687" i="6"/>
  <c r="I859" i="6"/>
  <c r="I1031" i="6"/>
  <c r="I1203" i="6"/>
  <c r="AK1203" i="6"/>
  <c r="I344" i="6"/>
  <c r="I516" i="6"/>
  <c r="I688" i="6"/>
  <c r="I860" i="6"/>
  <c r="I1032" i="6"/>
  <c r="I1204" i="6"/>
  <c r="AK1204" i="6"/>
  <c r="I345" i="6"/>
  <c r="I517" i="6"/>
  <c r="I689" i="6"/>
  <c r="I861" i="6"/>
  <c r="I1033" i="6"/>
  <c r="I1205" i="6"/>
  <c r="AK1205" i="6"/>
  <c r="I346" i="6"/>
  <c r="I518" i="6"/>
  <c r="I690" i="6"/>
  <c r="I862" i="6"/>
  <c r="I1034" i="6"/>
  <c r="I1206" i="6"/>
  <c r="AK1206" i="6"/>
  <c r="I187" i="6"/>
  <c r="I359" i="6"/>
  <c r="I531" i="6"/>
  <c r="I703" i="6"/>
  <c r="I875" i="6"/>
  <c r="I1047" i="6"/>
  <c r="AK1047" i="6"/>
  <c r="H77" i="7"/>
  <c r="H139" i="7" s="1"/>
  <c r="E77" i="7"/>
  <c r="F77" i="7"/>
  <c r="F139" i="7" s="1"/>
  <c r="F201" i="7" s="1"/>
  <c r="F263" i="7" s="1"/>
  <c r="F325" i="7" s="1"/>
  <c r="F387" i="7" s="1"/>
  <c r="D77" i="7"/>
  <c r="D139" i="7"/>
  <c r="D201" i="7"/>
  <c r="D263" i="7"/>
  <c r="D325" i="7"/>
  <c r="D387" i="7"/>
  <c r="AK374" i="7"/>
  <c r="AP374" i="7" s="1"/>
  <c r="AJ374" i="7"/>
  <c r="AH374" i="7"/>
  <c r="AJ373" i="7"/>
  <c r="AH373" i="7"/>
  <c r="AJ372" i="7"/>
  <c r="AH372" i="7"/>
  <c r="AK371" i="7"/>
  <c r="AP371" i="7" s="1"/>
  <c r="AJ371" i="7"/>
  <c r="AH371" i="7"/>
  <c r="AK370" i="7"/>
  <c r="AP370" i="7" s="1"/>
  <c r="AJ370" i="7"/>
  <c r="AH370" i="7"/>
  <c r="AJ369" i="7"/>
  <c r="AH369" i="7"/>
  <c r="AK368" i="7"/>
  <c r="AP368" i="7" s="1"/>
  <c r="AJ368" i="7"/>
  <c r="AH368" i="7"/>
  <c r="AK367" i="7"/>
  <c r="AP367" i="7" s="1"/>
  <c r="AJ367" i="7"/>
  <c r="AH367" i="7"/>
  <c r="AJ366" i="7"/>
  <c r="AH366" i="7"/>
  <c r="AJ365" i="7"/>
  <c r="AH365" i="7"/>
  <c r="AJ364" i="7"/>
  <c r="AH364" i="7"/>
  <c r="AJ363" i="7"/>
  <c r="AH363" i="7"/>
  <c r="AK362" i="7"/>
  <c r="AP362" i="7" s="1"/>
  <c r="AJ362" i="7"/>
  <c r="AH362" i="7"/>
  <c r="AK361" i="7"/>
  <c r="AP361" i="7" s="1"/>
  <c r="AJ361" i="7"/>
  <c r="AH361" i="7"/>
  <c r="AJ360" i="7"/>
  <c r="AH360" i="7"/>
  <c r="AJ359" i="7"/>
  <c r="AH359" i="7"/>
  <c r="AJ358" i="7"/>
  <c r="AH358" i="7"/>
  <c r="AJ357" i="7"/>
  <c r="AH357" i="7"/>
  <c r="AK356" i="7"/>
  <c r="AP356" i="7" s="1"/>
  <c r="AJ356" i="7"/>
  <c r="AH356" i="7"/>
  <c r="AJ355" i="7"/>
  <c r="AH355" i="7"/>
  <c r="AK354" i="7"/>
  <c r="AP354" i="7" s="1"/>
  <c r="AJ354" i="7"/>
  <c r="AH354" i="7"/>
  <c r="AK353" i="7"/>
  <c r="AP353" i="7" s="1"/>
  <c r="AJ353" i="7"/>
  <c r="AH353" i="7"/>
  <c r="AJ352" i="7"/>
  <c r="AH352" i="7"/>
  <c r="AJ351" i="7"/>
  <c r="AH351" i="7"/>
  <c r="AK350" i="7"/>
  <c r="AP350" i="7" s="1"/>
  <c r="AJ350" i="7"/>
  <c r="AH350" i="7"/>
  <c r="AK349" i="7"/>
  <c r="AP349" i="7" s="1"/>
  <c r="AJ349" i="7"/>
  <c r="AH349" i="7"/>
  <c r="AJ348" i="7"/>
  <c r="AH348" i="7"/>
  <c r="AJ347" i="7"/>
  <c r="AH347" i="7"/>
  <c r="AL346" i="7"/>
  <c r="AM346" i="7"/>
  <c r="AK346" i="7"/>
  <c r="AP346" i="7" s="1"/>
  <c r="AJ346" i="7"/>
  <c r="AH346" i="7"/>
  <c r="AJ345" i="7"/>
  <c r="AH345" i="7"/>
  <c r="AJ344" i="7"/>
  <c r="AH344" i="7"/>
  <c r="AJ343" i="7"/>
  <c r="AH343" i="7"/>
  <c r="AK342" i="7"/>
  <c r="AP342" i="7" s="1"/>
  <c r="AJ342" i="7"/>
  <c r="AH342" i="7"/>
  <c r="AJ341" i="7"/>
  <c r="AH341" i="7"/>
  <c r="AL340" i="7"/>
  <c r="AM340" i="7"/>
  <c r="AJ340" i="7"/>
  <c r="AH340" i="7"/>
  <c r="AJ339" i="7"/>
  <c r="AH339" i="7"/>
  <c r="AK338" i="7"/>
  <c r="AP338" i="7" s="1"/>
  <c r="AJ338" i="7"/>
  <c r="AH338" i="7"/>
  <c r="AK337" i="7"/>
  <c r="AP337" i="7" s="1"/>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K312" i="7"/>
  <c r="AP312" i="7" s="1"/>
  <c r="AJ312" i="7"/>
  <c r="AH312" i="7"/>
  <c r="AJ311" i="7"/>
  <c r="AH311" i="7"/>
  <c r="AK310" i="7"/>
  <c r="AP310" i="7" s="1"/>
  <c r="AJ310" i="7"/>
  <c r="AH310" i="7"/>
  <c r="AK309" i="7"/>
  <c r="AP309" i="7" s="1"/>
  <c r="AJ309" i="7"/>
  <c r="AH309" i="7"/>
  <c r="AK308" i="7"/>
  <c r="AP308" i="7" s="1"/>
  <c r="AJ308" i="7"/>
  <c r="AH308" i="7"/>
  <c r="AK307" i="7"/>
  <c r="AP307" i="7" s="1"/>
  <c r="AJ307" i="7"/>
  <c r="AH307" i="7"/>
  <c r="AK306" i="7"/>
  <c r="AP306" i="7" s="1"/>
  <c r="AJ306" i="7"/>
  <c r="AH306" i="7"/>
  <c r="AK305" i="7"/>
  <c r="AP305" i="7" s="1"/>
  <c r="AJ305" i="7"/>
  <c r="AH305" i="7"/>
  <c r="AJ304" i="7"/>
  <c r="AH304" i="7"/>
  <c r="AJ303" i="7"/>
  <c r="AH303" i="7"/>
  <c r="AJ302" i="7"/>
  <c r="AH302" i="7"/>
  <c r="AK301" i="7"/>
  <c r="AP301" i="7" s="1"/>
  <c r="AJ301" i="7"/>
  <c r="AH301" i="7"/>
  <c r="AK300" i="7"/>
  <c r="AP300" i="7" s="1"/>
  <c r="AJ300" i="7"/>
  <c r="AH300" i="7"/>
  <c r="AK299" i="7"/>
  <c r="AP299" i="7" s="1"/>
  <c r="AJ299" i="7"/>
  <c r="AH299" i="7"/>
  <c r="AJ298" i="7"/>
  <c r="AH298" i="7"/>
  <c r="AJ297" i="7"/>
  <c r="AH297" i="7"/>
  <c r="AJ296" i="7"/>
  <c r="AH296" i="7"/>
  <c r="AJ295" i="7"/>
  <c r="AH295" i="7"/>
  <c r="AL294" i="7"/>
  <c r="AM294" i="7"/>
  <c r="AK294" i="7"/>
  <c r="AP294" i="7" s="1"/>
  <c r="AJ294" i="7"/>
  <c r="AH294" i="7"/>
  <c r="AJ293" i="7"/>
  <c r="AH293" i="7"/>
  <c r="AL292" i="7"/>
  <c r="AM292" i="7"/>
  <c r="AK292" i="7"/>
  <c r="AP292" i="7" s="1"/>
  <c r="AJ292" i="7"/>
  <c r="AH292" i="7"/>
  <c r="AK291" i="7"/>
  <c r="AP291" i="7" s="1"/>
  <c r="AJ291" i="7"/>
  <c r="AH291" i="7"/>
  <c r="AJ290" i="7"/>
  <c r="AH290" i="7"/>
  <c r="AJ289" i="7"/>
  <c r="AH289" i="7"/>
  <c r="AK288" i="7"/>
  <c r="AP288" i="7" s="1"/>
  <c r="AJ288" i="7"/>
  <c r="AH288" i="7"/>
  <c r="AK287" i="7"/>
  <c r="AP287" i="7" s="1"/>
  <c r="AJ287" i="7"/>
  <c r="AH287" i="7"/>
  <c r="AJ286" i="7"/>
  <c r="AH286" i="7"/>
  <c r="AJ285" i="7"/>
  <c r="AH285" i="7"/>
  <c r="AL284" i="7"/>
  <c r="AM284" i="7"/>
  <c r="AK284" i="7"/>
  <c r="AP284" i="7" s="1"/>
  <c r="AJ284" i="7"/>
  <c r="AH284" i="7"/>
  <c r="AJ283" i="7"/>
  <c r="AH283" i="7"/>
  <c r="AJ282" i="7"/>
  <c r="AH282" i="7"/>
  <c r="AJ281" i="7"/>
  <c r="AH281" i="7"/>
  <c r="AL280" i="7"/>
  <c r="AM280" i="7"/>
  <c r="AK280" i="7"/>
  <c r="AP280" i="7" s="1"/>
  <c r="AJ280" i="7"/>
  <c r="AH280" i="7"/>
  <c r="AJ279" i="7"/>
  <c r="AH279" i="7"/>
  <c r="AL278" i="7"/>
  <c r="AM278" i="7"/>
  <c r="AJ278" i="7"/>
  <c r="AH278" i="7"/>
  <c r="AJ277" i="7"/>
  <c r="AH277" i="7"/>
  <c r="AL276" i="7"/>
  <c r="AM276" i="7"/>
  <c r="AK276" i="7"/>
  <c r="AP276" i="7" s="1"/>
  <c r="AJ276" i="7"/>
  <c r="AH276" i="7"/>
  <c r="AK275" i="7"/>
  <c r="AP275" i="7" s="1"/>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K250" i="7"/>
  <c r="AP250" i="7" s="1"/>
  <c r="AJ250" i="7"/>
  <c r="AH250" i="7"/>
  <c r="AJ249" i="7"/>
  <c r="AH249" i="7"/>
  <c r="AK248" i="7"/>
  <c r="AP248" i="7" s="1"/>
  <c r="AJ248" i="7"/>
  <c r="AH248" i="7"/>
  <c r="AK247" i="7"/>
  <c r="AP247" i="7" s="1"/>
  <c r="AJ247" i="7"/>
  <c r="AH247" i="7"/>
  <c r="AK246" i="7"/>
  <c r="AP246" i="7" s="1"/>
  <c r="AJ246" i="7"/>
  <c r="AH246" i="7"/>
  <c r="AK245" i="7"/>
  <c r="AP245" i="7" s="1"/>
  <c r="AJ245" i="7"/>
  <c r="AH245" i="7"/>
  <c r="AK244" i="7"/>
  <c r="AP244" i="7" s="1"/>
  <c r="AJ244" i="7"/>
  <c r="AH244" i="7"/>
  <c r="AK243" i="7"/>
  <c r="AP243" i="7" s="1"/>
  <c r="AJ243" i="7"/>
  <c r="AH243" i="7"/>
  <c r="AJ242" i="7"/>
  <c r="AH242" i="7"/>
  <c r="AJ241" i="7"/>
  <c r="AH241" i="7"/>
  <c r="AJ240" i="7"/>
  <c r="AH240" i="7"/>
  <c r="AK239" i="7"/>
  <c r="AP239" i="7" s="1"/>
  <c r="AJ239" i="7"/>
  <c r="AH239" i="7"/>
  <c r="AK238" i="7"/>
  <c r="AP238" i="7" s="1"/>
  <c r="AJ238" i="7"/>
  <c r="AH238" i="7"/>
  <c r="AK237" i="7"/>
  <c r="AP237" i="7" s="1"/>
  <c r="AJ237" i="7"/>
  <c r="AH237" i="7"/>
  <c r="AJ236" i="7"/>
  <c r="AH236" i="7"/>
  <c r="AJ235" i="7"/>
  <c r="AH235" i="7"/>
  <c r="AJ234" i="7"/>
  <c r="AH234" i="7"/>
  <c r="AJ233" i="7"/>
  <c r="AH233" i="7"/>
  <c r="AL232" i="7"/>
  <c r="AM232" i="7"/>
  <c r="AK232" i="7"/>
  <c r="AP232" i="7" s="1"/>
  <c r="AJ232" i="7"/>
  <c r="AH232" i="7"/>
  <c r="AJ231" i="7"/>
  <c r="AH231" i="7"/>
  <c r="AL230" i="7"/>
  <c r="AM230" i="7"/>
  <c r="AK230" i="7"/>
  <c r="AP230" i="7" s="1"/>
  <c r="AJ230" i="7"/>
  <c r="AH230" i="7"/>
  <c r="AK229" i="7"/>
  <c r="AP229" i="7" s="1"/>
  <c r="AJ229" i="7"/>
  <c r="AH229" i="7"/>
  <c r="AL228" i="7"/>
  <c r="AM228" i="7"/>
  <c r="AJ228" i="7"/>
  <c r="AH228" i="7"/>
  <c r="AJ227" i="7"/>
  <c r="AH227" i="7"/>
  <c r="AK226" i="7"/>
  <c r="AP226" i="7" s="1"/>
  <c r="AJ226" i="7"/>
  <c r="AH226" i="7"/>
  <c r="AL225" i="7"/>
  <c r="AM225" i="7"/>
  <c r="AK225" i="7"/>
  <c r="AP225" i="7" s="1"/>
  <c r="AJ225" i="7"/>
  <c r="AH225" i="7"/>
  <c r="AL224" i="7"/>
  <c r="AM224" i="7"/>
  <c r="AJ224" i="7"/>
  <c r="AH224" i="7"/>
  <c r="AJ223" i="7"/>
  <c r="AH223" i="7"/>
  <c r="AL222" i="7"/>
  <c r="AM222" i="7"/>
  <c r="AK222" i="7"/>
  <c r="AP222" i="7" s="1"/>
  <c r="AJ222" i="7"/>
  <c r="AH222" i="7"/>
  <c r="AJ221" i="7"/>
  <c r="AH221" i="7"/>
  <c r="AJ220" i="7"/>
  <c r="AH220" i="7"/>
  <c r="AJ219" i="7"/>
  <c r="AH219" i="7"/>
  <c r="AO218" i="7"/>
  <c r="AN218" i="7"/>
  <c r="AL218" i="7"/>
  <c r="AM218" i="7"/>
  <c r="AK218" i="7"/>
  <c r="AP218" i="7" s="1"/>
  <c r="AJ218" i="7"/>
  <c r="AH218" i="7"/>
  <c r="V218" i="7"/>
  <c r="S218" i="7"/>
  <c r="P218" i="7"/>
  <c r="O218" i="7"/>
  <c r="AI218" i="7"/>
  <c r="AL217" i="7"/>
  <c r="AM217" i="7"/>
  <c r="AJ217" i="7"/>
  <c r="AH217" i="7"/>
  <c r="AL216" i="7"/>
  <c r="AM216" i="7"/>
  <c r="AJ216" i="7"/>
  <c r="AH216" i="7"/>
  <c r="AJ215" i="7"/>
  <c r="AH215" i="7"/>
  <c r="AL214" i="7"/>
  <c r="AM214" i="7"/>
  <c r="AK214" i="7"/>
  <c r="AP214" i="7" s="1"/>
  <c r="AJ214" i="7"/>
  <c r="AH214" i="7"/>
  <c r="AK213" i="7"/>
  <c r="AP213" i="7" s="1"/>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K185" i="7"/>
  <c r="AP185" i="7" s="1"/>
  <c r="AJ185" i="7"/>
  <c r="AH185" i="7"/>
  <c r="AK184" i="7"/>
  <c r="AP184" i="7" s="1"/>
  <c r="AJ184" i="7"/>
  <c r="AH184" i="7"/>
  <c r="AK183" i="7"/>
  <c r="AP183" i="7" s="1"/>
  <c r="AJ183" i="7"/>
  <c r="AH183" i="7"/>
  <c r="AO182" i="7"/>
  <c r="AN182" i="7"/>
  <c r="AK182" i="7"/>
  <c r="AP182" i="7" s="1"/>
  <c r="AJ182" i="7"/>
  <c r="AH182" i="7"/>
  <c r="S182" i="7"/>
  <c r="AK181" i="7"/>
  <c r="AP181" i="7" s="1"/>
  <c r="AJ181" i="7"/>
  <c r="AH181" i="7"/>
  <c r="AO180" i="7"/>
  <c r="AN180" i="7"/>
  <c r="AK180" i="7"/>
  <c r="AP180" i="7" s="1"/>
  <c r="AJ180" i="7"/>
  <c r="AH180" i="7"/>
  <c r="S180" i="7"/>
  <c r="AJ179" i="7"/>
  <c r="AH179" i="7"/>
  <c r="AO178" i="7"/>
  <c r="AN178" i="7"/>
  <c r="AK178" i="7"/>
  <c r="AP178" i="7" s="1"/>
  <c r="AJ178" i="7"/>
  <c r="AH178" i="7"/>
  <c r="S178" i="7"/>
  <c r="AK177" i="7"/>
  <c r="AP177" i="7" s="1"/>
  <c r="AJ177" i="7"/>
  <c r="AH177" i="7"/>
  <c r="AO176" i="7"/>
  <c r="AN176" i="7"/>
  <c r="AK176" i="7"/>
  <c r="AP176" i="7" s="1"/>
  <c r="AJ176" i="7"/>
  <c r="AH176" i="7"/>
  <c r="S176" i="7"/>
  <c r="AK175" i="7"/>
  <c r="AP175" i="7" s="1"/>
  <c r="AJ175" i="7"/>
  <c r="AH175" i="7"/>
  <c r="AK174" i="7"/>
  <c r="AP174" i="7" s="1"/>
  <c r="AJ174" i="7"/>
  <c r="AH174" i="7"/>
  <c r="AO173" i="7"/>
  <c r="AN173" i="7"/>
  <c r="AK173" i="7"/>
  <c r="AP173" i="7" s="1"/>
  <c r="AJ173" i="7"/>
  <c r="AH173" i="7"/>
  <c r="S173" i="7"/>
  <c r="AK172" i="7"/>
  <c r="AP172" i="7" s="1"/>
  <c r="AJ172" i="7"/>
  <c r="AH172" i="7"/>
  <c r="AK171" i="7"/>
  <c r="AP171" i="7" s="1"/>
  <c r="AJ171" i="7"/>
  <c r="AH171" i="7"/>
  <c r="AL170" i="7"/>
  <c r="AM170" i="7"/>
  <c r="AK170" i="7"/>
  <c r="AP170" i="7" s="1"/>
  <c r="AJ170" i="7"/>
  <c r="AH170" i="7"/>
  <c r="AJ169" i="7"/>
  <c r="AH169" i="7"/>
  <c r="AO168" i="7"/>
  <c r="AN168" i="7"/>
  <c r="AL168" i="7"/>
  <c r="AM168" i="7"/>
  <c r="AK168" i="7"/>
  <c r="AP168" i="7" s="1"/>
  <c r="AJ168" i="7"/>
  <c r="AH168" i="7"/>
  <c r="V168" i="7"/>
  <c r="S168" i="7"/>
  <c r="P168" i="7"/>
  <c r="O168" i="7"/>
  <c r="AI168" i="7"/>
  <c r="AO167" i="7"/>
  <c r="AN167" i="7"/>
  <c r="AK167" i="7"/>
  <c r="AP167" i="7" s="1"/>
  <c r="AJ167" i="7"/>
  <c r="AH167" i="7"/>
  <c r="V167" i="7"/>
  <c r="S167" i="7"/>
  <c r="P167" i="7"/>
  <c r="O167" i="7"/>
  <c r="AI167" i="7"/>
  <c r="AL166" i="7"/>
  <c r="AM166" i="7"/>
  <c r="AK166" i="7"/>
  <c r="AP166" i="7" s="1"/>
  <c r="AJ166" i="7"/>
  <c r="AH166" i="7"/>
  <c r="AO165" i="7"/>
  <c r="AN165" i="7"/>
  <c r="AK165" i="7"/>
  <c r="AP165" i="7" s="1"/>
  <c r="AJ165" i="7"/>
  <c r="AH165" i="7"/>
  <c r="V165" i="7"/>
  <c r="S165" i="7"/>
  <c r="P165" i="7"/>
  <c r="O165" i="7"/>
  <c r="AI165" i="7"/>
  <c r="AO164" i="7"/>
  <c r="AN164" i="7"/>
  <c r="AL164" i="7"/>
  <c r="AM164" i="7"/>
  <c r="AK164" i="7"/>
  <c r="AP164" i="7" s="1"/>
  <c r="AJ164" i="7"/>
  <c r="AH164" i="7"/>
  <c r="V164" i="7"/>
  <c r="S164" i="7"/>
  <c r="P164" i="7"/>
  <c r="O164" i="7"/>
  <c r="AI164" i="7"/>
  <c r="AK163" i="7"/>
  <c r="AP163" i="7" s="1"/>
  <c r="AJ163" i="7"/>
  <c r="AH163" i="7"/>
  <c r="AO162" i="7"/>
  <c r="AN162" i="7"/>
  <c r="AL162" i="7"/>
  <c r="AM162" i="7"/>
  <c r="AK162" i="7"/>
  <c r="AP162" i="7" s="1"/>
  <c r="AJ162" i="7"/>
  <c r="AH162" i="7"/>
  <c r="V162" i="7"/>
  <c r="S162" i="7"/>
  <c r="P162" i="7"/>
  <c r="O162" i="7"/>
  <c r="AI162" i="7"/>
  <c r="AO161" i="7"/>
  <c r="AN161" i="7"/>
  <c r="AK161" i="7"/>
  <c r="AP161" i="7" s="1"/>
  <c r="AJ161" i="7"/>
  <c r="AH161" i="7"/>
  <c r="V161" i="7"/>
  <c r="S161" i="7"/>
  <c r="P161" i="7"/>
  <c r="O161" i="7"/>
  <c r="AI161" i="7"/>
  <c r="AL160" i="7"/>
  <c r="AM160" i="7"/>
  <c r="AK160" i="7"/>
  <c r="AP160" i="7" s="1"/>
  <c r="AJ160" i="7"/>
  <c r="AH160" i="7"/>
  <c r="AJ159" i="7"/>
  <c r="AH159" i="7"/>
  <c r="AO158" i="7"/>
  <c r="AN158" i="7"/>
  <c r="AL158" i="7"/>
  <c r="AM158" i="7"/>
  <c r="AK158" i="7"/>
  <c r="AP158" i="7" s="1"/>
  <c r="AJ158" i="7"/>
  <c r="AH158" i="7"/>
  <c r="V158" i="7"/>
  <c r="S158" i="7"/>
  <c r="P158" i="7"/>
  <c r="O158" i="7"/>
  <c r="AI158" i="7"/>
  <c r="AL157" i="7"/>
  <c r="AM157" i="7"/>
  <c r="AJ157" i="7"/>
  <c r="AH157" i="7"/>
  <c r="AO156" i="7"/>
  <c r="AN156" i="7"/>
  <c r="AL156" i="7"/>
  <c r="AM156" i="7"/>
  <c r="AK156" i="7"/>
  <c r="AP156" i="7" s="1"/>
  <c r="AJ156" i="7"/>
  <c r="AH156" i="7"/>
  <c r="V156" i="7"/>
  <c r="S156" i="7"/>
  <c r="P156" i="7"/>
  <c r="O156" i="7"/>
  <c r="AI156" i="7"/>
  <c r="AO155" i="7"/>
  <c r="AN155" i="7"/>
  <c r="AJ155" i="7"/>
  <c r="AH155" i="7"/>
  <c r="V155" i="7"/>
  <c r="S155" i="7"/>
  <c r="P155" i="7"/>
  <c r="O155" i="7"/>
  <c r="AI155" i="7"/>
  <c r="AO154" i="7"/>
  <c r="AN154" i="7"/>
  <c r="AL154" i="7"/>
  <c r="AM154" i="7"/>
  <c r="AK154" i="7"/>
  <c r="AP154" i="7" s="1"/>
  <c r="AJ154" i="7"/>
  <c r="AH154" i="7"/>
  <c r="V154" i="7"/>
  <c r="S154" i="7"/>
  <c r="P154" i="7"/>
  <c r="O154" i="7"/>
  <c r="AI154" i="7"/>
  <c r="AK153" i="7"/>
  <c r="AP153" i="7" s="1"/>
  <c r="AJ153" i="7"/>
  <c r="AH153" i="7"/>
  <c r="AO152" i="7"/>
  <c r="AN152" i="7"/>
  <c r="AL152" i="7"/>
  <c r="AM152" i="7"/>
  <c r="AK152" i="7"/>
  <c r="AP152" i="7" s="1"/>
  <c r="AJ152" i="7"/>
  <c r="AH152" i="7"/>
  <c r="V152" i="7"/>
  <c r="S152" i="7"/>
  <c r="P152" i="7"/>
  <c r="O152" i="7"/>
  <c r="AI152" i="7"/>
  <c r="AK151" i="7"/>
  <c r="AP151" i="7" s="1"/>
  <c r="AJ151" i="7"/>
  <c r="AH151" i="7"/>
  <c r="AL150" i="7"/>
  <c r="AM150" i="7"/>
  <c r="AK150" i="7"/>
  <c r="AP150" i="7" s="1"/>
  <c r="AJ150" i="7"/>
  <c r="AH150" i="7"/>
  <c r="AO149" i="7"/>
  <c r="AN149" i="7"/>
  <c r="AJ149" i="7"/>
  <c r="AH149" i="7"/>
  <c r="V149" i="7"/>
  <c r="S149" i="7"/>
  <c r="P149" i="7"/>
  <c r="O149" i="7"/>
  <c r="AI149" i="7"/>
  <c r="AL148" i="7"/>
  <c r="AM148" i="7"/>
  <c r="AK148" i="7"/>
  <c r="AP148" i="7" s="1"/>
  <c r="AJ148" i="7"/>
  <c r="AH148" i="7"/>
  <c r="AJ147" i="7"/>
  <c r="AH147" i="7"/>
  <c r="AJ146" i="7"/>
  <c r="AH146" i="7"/>
  <c r="AJ145" i="7"/>
  <c r="AH145" i="7"/>
  <c r="AJ144" i="7"/>
  <c r="AH144" i="7"/>
  <c r="AJ143" i="7"/>
  <c r="AH143" i="7"/>
  <c r="AJ142" i="7"/>
  <c r="AH142" i="7"/>
  <c r="AJ141" i="7"/>
  <c r="AH141" i="7"/>
  <c r="AJ140" i="7"/>
  <c r="AH140" i="7"/>
  <c r="AJ139" i="7"/>
  <c r="AH139" i="7"/>
  <c r="AO126" i="7"/>
  <c r="AN126" i="7"/>
  <c r="AL126" i="7"/>
  <c r="AM126" i="7"/>
  <c r="AK126" i="7"/>
  <c r="AP126" i="7" s="1"/>
  <c r="AJ126" i="7"/>
  <c r="AH126" i="7"/>
  <c r="P126" i="7"/>
  <c r="O126" i="7"/>
  <c r="AI126" i="7"/>
  <c r="AJ125" i="7"/>
  <c r="AH125" i="7"/>
  <c r="AO124" i="7"/>
  <c r="AN124" i="7"/>
  <c r="AL124" i="7"/>
  <c r="AM124" i="7"/>
  <c r="AK124" i="7"/>
  <c r="AP124" i="7" s="1"/>
  <c r="AJ124" i="7"/>
  <c r="AH124" i="7"/>
  <c r="P124" i="7"/>
  <c r="O124" i="7"/>
  <c r="AI124" i="7"/>
  <c r="AO123" i="7"/>
  <c r="AN123" i="7"/>
  <c r="AJ123" i="7"/>
  <c r="AH123" i="7"/>
  <c r="O123" i="7"/>
  <c r="AI123" i="7"/>
  <c r="AO122" i="7"/>
  <c r="AN122" i="7"/>
  <c r="AL122" i="7"/>
  <c r="AM122" i="7"/>
  <c r="AK122" i="7"/>
  <c r="AP122" i="7" s="1"/>
  <c r="AJ122" i="7"/>
  <c r="AH122" i="7"/>
  <c r="O122" i="7"/>
  <c r="AI122" i="7"/>
  <c r="AK121" i="7"/>
  <c r="AP121" i="7" s="1"/>
  <c r="AJ121" i="7"/>
  <c r="AH121" i="7"/>
  <c r="AO120" i="7"/>
  <c r="AN120" i="7"/>
  <c r="AL120" i="7"/>
  <c r="AM120" i="7"/>
  <c r="AK120" i="7"/>
  <c r="AP120" i="7" s="1"/>
  <c r="AJ120" i="7"/>
  <c r="AH120" i="7"/>
  <c r="O120" i="7"/>
  <c r="AI120" i="7"/>
  <c r="AO119" i="7"/>
  <c r="AN119" i="7"/>
  <c r="AJ119" i="7"/>
  <c r="AH119" i="7"/>
  <c r="O119" i="7"/>
  <c r="AO118" i="7"/>
  <c r="AN118" i="7"/>
  <c r="AL118" i="7"/>
  <c r="AM118" i="7"/>
  <c r="AK118" i="7"/>
  <c r="AJ118" i="7"/>
  <c r="AH118" i="7"/>
  <c r="O118" i="7"/>
  <c r="AI118" i="7"/>
  <c r="AJ117" i="7"/>
  <c r="AH117" i="7"/>
  <c r="AO116" i="7"/>
  <c r="AN116" i="7"/>
  <c r="AL116" i="7"/>
  <c r="AM116" i="7"/>
  <c r="AK116" i="7"/>
  <c r="AP116" i="7" s="1"/>
  <c r="AJ116" i="7"/>
  <c r="AH116" i="7"/>
  <c r="P116" i="7"/>
  <c r="O116" i="7"/>
  <c r="AI116" i="7"/>
  <c r="AO115" i="7"/>
  <c r="AN115" i="7"/>
  <c r="AK115" i="7"/>
  <c r="AP115" i="7" s="1"/>
  <c r="AJ115" i="7"/>
  <c r="AH115" i="7"/>
  <c r="O115" i="7"/>
  <c r="AI115" i="7"/>
  <c r="AO114" i="7"/>
  <c r="AN114" i="7"/>
  <c r="AL114" i="7"/>
  <c r="AM114" i="7"/>
  <c r="AK114" i="7"/>
  <c r="AJ114" i="7"/>
  <c r="AH114" i="7"/>
  <c r="O114" i="7"/>
  <c r="AI114" i="7"/>
  <c r="AN113" i="7"/>
  <c r="AJ113" i="7"/>
  <c r="AH113" i="7"/>
  <c r="AO112" i="7"/>
  <c r="AN112" i="7"/>
  <c r="AL112" i="7"/>
  <c r="AM112" i="7"/>
  <c r="AK112" i="7"/>
  <c r="AJ112" i="7"/>
  <c r="AH112" i="7"/>
  <c r="O112" i="7"/>
  <c r="AO111" i="7"/>
  <c r="AN111" i="7"/>
  <c r="AJ111" i="7"/>
  <c r="AH111" i="7"/>
  <c r="P111" i="7"/>
  <c r="O111" i="7"/>
  <c r="AI111" i="7"/>
  <c r="AO110" i="7"/>
  <c r="AN110" i="7"/>
  <c r="AL110" i="7"/>
  <c r="AM110" i="7"/>
  <c r="AK110" i="7"/>
  <c r="AP110" i="7" s="1"/>
  <c r="AJ110" i="7"/>
  <c r="AH110" i="7"/>
  <c r="O110" i="7"/>
  <c r="AI110" i="7"/>
  <c r="AO109" i="7"/>
  <c r="AL109" i="7"/>
  <c r="AM109" i="7"/>
  <c r="AJ109" i="7"/>
  <c r="AH109" i="7"/>
  <c r="AO108" i="7"/>
  <c r="AN108" i="7"/>
  <c r="AL108" i="7"/>
  <c r="AM108" i="7"/>
  <c r="AK108" i="7"/>
  <c r="AP108" i="7" s="1"/>
  <c r="AJ108" i="7"/>
  <c r="AH108" i="7"/>
  <c r="O108" i="7"/>
  <c r="AO107" i="7"/>
  <c r="AN107" i="7"/>
  <c r="AJ107" i="7"/>
  <c r="AH107" i="7"/>
  <c r="O107" i="7"/>
  <c r="AI107" i="7"/>
  <c r="AO106" i="7"/>
  <c r="AN106" i="7"/>
  <c r="AL106" i="7"/>
  <c r="AM106" i="7"/>
  <c r="AK106" i="7"/>
  <c r="AP106" i="7" s="1"/>
  <c r="AJ106" i="7"/>
  <c r="AH106" i="7"/>
  <c r="P106" i="7"/>
  <c r="O106" i="7"/>
  <c r="AI106" i="7"/>
  <c r="AJ105" i="7"/>
  <c r="AH105" i="7"/>
  <c r="O105" i="7"/>
  <c r="AO104" i="7"/>
  <c r="AN104" i="7"/>
  <c r="AL104" i="7"/>
  <c r="AM104" i="7"/>
  <c r="AK104" i="7"/>
  <c r="AP104" i="7" s="1"/>
  <c r="AJ104" i="7"/>
  <c r="AH104" i="7"/>
  <c r="O104" i="7"/>
  <c r="AO103" i="7"/>
  <c r="AN103" i="7"/>
  <c r="AL103" i="7"/>
  <c r="AM103" i="7"/>
  <c r="AK103" i="7"/>
  <c r="AP103" i="7" s="1"/>
  <c r="AJ103" i="7"/>
  <c r="AH103" i="7"/>
  <c r="O103" i="7"/>
  <c r="AO102" i="7"/>
  <c r="AN102" i="7"/>
  <c r="AL102" i="7"/>
  <c r="AM102" i="7"/>
  <c r="AK102" i="7"/>
  <c r="AP102" i="7" s="1"/>
  <c r="AJ102" i="7"/>
  <c r="AH102" i="7"/>
  <c r="O102" i="7"/>
  <c r="AL101" i="7"/>
  <c r="AM101" i="7"/>
  <c r="AJ101" i="7"/>
  <c r="AH101" i="7"/>
  <c r="AO100" i="7"/>
  <c r="AN100" i="7"/>
  <c r="AL100" i="7"/>
  <c r="AM100" i="7"/>
  <c r="AK100" i="7"/>
  <c r="AP100" i="7" s="1"/>
  <c r="AJ100" i="7"/>
  <c r="AH100" i="7"/>
  <c r="P100" i="7"/>
  <c r="O100" i="7"/>
  <c r="AI100" i="7"/>
  <c r="AO99" i="7"/>
  <c r="AN99" i="7"/>
  <c r="AK99" i="7"/>
  <c r="AP99" i="7" s="1"/>
  <c r="AJ99" i="7"/>
  <c r="AH99" i="7"/>
  <c r="O99" i="7"/>
  <c r="AO98" i="7"/>
  <c r="AN98" i="7"/>
  <c r="AL98" i="7"/>
  <c r="AM98" i="7"/>
  <c r="AK98" i="7"/>
  <c r="AP98" i="7" s="1"/>
  <c r="AJ98" i="7"/>
  <c r="AH98" i="7"/>
  <c r="O98" i="7"/>
  <c r="AI98" i="7"/>
  <c r="AJ97" i="7"/>
  <c r="AH97" i="7"/>
  <c r="AO96" i="7"/>
  <c r="AN96" i="7"/>
  <c r="AL96" i="7"/>
  <c r="AM96" i="7"/>
  <c r="AK96" i="7"/>
  <c r="AP96" i="7" s="1"/>
  <c r="AJ96" i="7"/>
  <c r="AH96" i="7"/>
  <c r="P96" i="7"/>
  <c r="O96" i="7"/>
  <c r="AI96" i="7"/>
  <c r="AO95" i="7"/>
  <c r="AN95" i="7"/>
  <c r="AL95" i="7"/>
  <c r="AM95" i="7"/>
  <c r="AJ95" i="7"/>
  <c r="AH95" i="7"/>
  <c r="O95" i="7"/>
  <c r="P95" i="7"/>
  <c r="AO94" i="7"/>
  <c r="AN94" i="7"/>
  <c r="AL94" i="7"/>
  <c r="AM94" i="7"/>
  <c r="AK94" i="7"/>
  <c r="AP94" i="7" s="1"/>
  <c r="AJ94" i="7"/>
  <c r="AH94" i="7"/>
  <c r="O94" i="7"/>
  <c r="AI94" i="7"/>
  <c r="AL93" i="7"/>
  <c r="AM93" i="7"/>
  <c r="AJ93" i="7"/>
  <c r="AH93" i="7"/>
  <c r="AO92" i="7"/>
  <c r="AN92" i="7"/>
  <c r="AL92" i="7"/>
  <c r="AM92" i="7"/>
  <c r="AK92" i="7"/>
  <c r="AP92" i="7" s="1"/>
  <c r="AJ92" i="7"/>
  <c r="AH92" i="7"/>
  <c r="O92" i="7"/>
  <c r="P92" i="7"/>
  <c r="S92" i="7"/>
  <c r="AO91" i="7"/>
  <c r="AN91" i="7"/>
  <c r="AJ91" i="7"/>
  <c r="AI91" i="7"/>
  <c r="AH91" i="7"/>
  <c r="P91" i="7"/>
  <c r="O91" i="7"/>
  <c r="AO90" i="7"/>
  <c r="AN90" i="7"/>
  <c r="AL90" i="7"/>
  <c r="AM90" i="7"/>
  <c r="AK90" i="7"/>
  <c r="AP90" i="7" s="1"/>
  <c r="AJ90" i="7"/>
  <c r="AH90" i="7"/>
  <c r="P90" i="7"/>
  <c r="O90" i="7"/>
  <c r="AI90" i="7"/>
  <c r="AO89" i="7"/>
  <c r="AL89" i="7"/>
  <c r="AM89" i="7"/>
  <c r="AJ89" i="7"/>
  <c r="AH89" i="7"/>
  <c r="AO88" i="7"/>
  <c r="AN88" i="7"/>
  <c r="AL88" i="7"/>
  <c r="AM88" i="7"/>
  <c r="AK88" i="7"/>
  <c r="AP88" i="7" s="1"/>
  <c r="AJ88" i="7"/>
  <c r="AH88" i="7"/>
  <c r="P88" i="7"/>
  <c r="O88" i="7"/>
  <c r="AI88" i="7"/>
  <c r="AO87" i="7"/>
  <c r="AN87" i="7"/>
  <c r="AL87" i="7"/>
  <c r="AM87" i="7"/>
  <c r="AJ87" i="7"/>
  <c r="AH87" i="7"/>
  <c r="O87" i="7"/>
  <c r="P87" i="7"/>
  <c r="AO86" i="7"/>
  <c r="AN86" i="7"/>
  <c r="AL86" i="7"/>
  <c r="AM86" i="7"/>
  <c r="AK86" i="7"/>
  <c r="AP86" i="7" s="1"/>
  <c r="AJ86" i="7"/>
  <c r="AH86" i="7"/>
  <c r="O86" i="7"/>
  <c r="AI86" i="7"/>
  <c r="AJ85" i="7"/>
  <c r="AH85" i="7"/>
  <c r="AO84" i="7"/>
  <c r="AN84" i="7"/>
  <c r="AL84" i="7"/>
  <c r="AM84" i="7"/>
  <c r="AK84" i="7"/>
  <c r="AP84" i="7" s="1"/>
  <c r="AJ84" i="7"/>
  <c r="AH84" i="7"/>
  <c r="O84" i="7"/>
  <c r="AI84" i="7"/>
  <c r="AK83" i="7"/>
  <c r="AP83" i="7" s="1"/>
  <c r="AJ83" i="7"/>
  <c r="AH83" i="7"/>
  <c r="AO82" i="7"/>
  <c r="AN82" i="7"/>
  <c r="AL82" i="7"/>
  <c r="AM82" i="7"/>
  <c r="AK82" i="7"/>
  <c r="AP82" i="7" s="1"/>
  <c r="AJ82" i="7"/>
  <c r="AH82" i="7"/>
  <c r="O82" i="7"/>
  <c r="AI82" i="7"/>
  <c r="AJ81" i="7"/>
  <c r="AH81" i="7"/>
  <c r="AL80" i="7"/>
  <c r="AK80" i="7"/>
  <c r="AP80" i="7" s="1"/>
  <c r="AJ80" i="7"/>
  <c r="AH80" i="7"/>
  <c r="AL79" i="7"/>
  <c r="AK79" i="7"/>
  <c r="AP79" i="7" s="1"/>
  <c r="AJ79" i="7"/>
  <c r="AH79" i="7"/>
  <c r="O79" i="7"/>
  <c r="P79" i="7"/>
  <c r="AL78" i="7"/>
  <c r="AJ78" i="7"/>
  <c r="AH78" i="7"/>
  <c r="O78" i="7"/>
  <c r="P78" i="7"/>
  <c r="AL77" i="7"/>
  <c r="AK77" i="7"/>
  <c r="AJ77" i="7"/>
  <c r="AH77" i="7"/>
  <c r="O77" i="7"/>
  <c r="P77" i="7"/>
  <c r="AO16" i="7"/>
  <c r="AN16" i="7"/>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P17" i="7" s="1"/>
  <c r="AK18" i="7"/>
  <c r="AP18" i="7" s="1"/>
  <c r="AK19" i="7"/>
  <c r="AP19" i="7" s="1"/>
  <c r="AK20" i="7"/>
  <c r="AP20" i="7" s="1"/>
  <c r="AK21" i="7"/>
  <c r="AP21" i="7" s="1"/>
  <c r="AK22" i="7"/>
  <c r="AP22" i="7" s="1"/>
  <c r="AK23" i="7"/>
  <c r="AP23" i="7" s="1"/>
  <c r="AK24" i="7"/>
  <c r="AP24" i="7" s="1"/>
  <c r="AK25" i="7"/>
  <c r="AP25" i="7" s="1"/>
  <c r="AK26" i="7"/>
  <c r="AP26" i="7" s="1"/>
  <c r="AK27" i="7"/>
  <c r="AP27" i="7" s="1"/>
  <c r="AK28" i="7"/>
  <c r="AP28" i="7" s="1"/>
  <c r="AK29" i="7"/>
  <c r="AP29" i="7" s="1"/>
  <c r="AK30" i="7"/>
  <c r="AP30" i="7" s="1"/>
  <c r="AK31" i="7"/>
  <c r="AP31" i="7" s="1"/>
  <c r="AK32" i="7"/>
  <c r="AP32" i="7" s="1"/>
  <c r="AK33" i="7"/>
  <c r="AP33" i="7" s="1"/>
  <c r="AK34" i="7"/>
  <c r="AP34" i="7" s="1"/>
  <c r="AK35" i="7"/>
  <c r="AP35" i="7" s="1"/>
  <c r="AK36" i="7"/>
  <c r="AP36" i="7" s="1"/>
  <c r="AK37" i="7"/>
  <c r="AP37" i="7" s="1"/>
  <c r="AK38" i="7"/>
  <c r="AP38" i="7" s="1"/>
  <c r="AK39" i="7"/>
  <c r="AP39" i="7" s="1"/>
  <c r="AK40" i="7"/>
  <c r="AP40" i="7" s="1"/>
  <c r="AK41" i="7"/>
  <c r="AP41" i="7" s="1"/>
  <c r="AK42" i="7"/>
  <c r="AP42" i="7" s="1"/>
  <c r="AK43" i="7"/>
  <c r="AP43" i="7" s="1"/>
  <c r="AK44" i="7"/>
  <c r="AP44" i="7" s="1"/>
  <c r="AK45" i="7"/>
  <c r="AP45" i="7" s="1"/>
  <c r="AK46" i="7"/>
  <c r="AP46" i="7" s="1"/>
  <c r="AK47" i="7"/>
  <c r="AP47" i="7" s="1"/>
  <c r="AK48" i="7"/>
  <c r="AP48" i="7" s="1"/>
  <c r="AK49" i="7"/>
  <c r="AP49" i="7" s="1"/>
  <c r="AK50" i="7"/>
  <c r="AP50" i="7" s="1"/>
  <c r="AK51" i="7"/>
  <c r="AP51" i="7" s="1"/>
  <c r="AK52" i="7"/>
  <c r="AP52" i="7" s="1"/>
  <c r="AK53" i="7"/>
  <c r="AP53" i="7" s="1"/>
  <c r="AK54" i="7"/>
  <c r="AP54" i="7" s="1"/>
  <c r="AK55" i="7"/>
  <c r="AP55" i="7" s="1"/>
  <c r="AK56" i="7"/>
  <c r="AP56" i="7" s="1"/>
  <c r="AK57" i="7"/>
  <c r="AP57" i="7" s="1"/>
  <c r="AK58" i="7"/>
  <c r="AP58" i="7" s="1"/>
  <c r="AK59" i="7"/>
  <c r="AP59" i="7" s="1"/>
  <c r="AK60" i="7"/>
  <c r="AP60" i="7" s="1"/>
  <c r="AK61" i="7"/>
  <c r="AP61" i="7" s="1"/>
  <c r="AK62" i="7"/>
  <c r="AP62" i="7" s="1"/>
  <c r="AK63" i="7"/>
  <c r="AP63" i="7" s="1"/>
  <c r="AK64" i="7"/>
  <c r="AP64" i="7" s="1"/>
  <c r="AK15" i="7"/>
  <c r="AK236" i="7"/>
  <c r="AP236" i="7" s="1"/>
  <c r="I298" i="7"/>
  <c r="AK228" i="7"/>
  <c r="AP228" i="7" s="1"/>
  <c r="I290" i="7"/>
  <c r="AK220" i="7"/>
  <c r="AP220" i="7" s="1"/>
  <c r="I282" i="7"/>
  <c r="AE176" i="7"/>
  <c r="T176" i="7"/>
  <c r="K238" i="7"/>
  <c r="T218" i="7"/>
  <c r="K280" i="7"/>
  <c r="AK235" i="7"/>
  <c r="AP235" i="7" s="1"/>
  <c r="I297" i="7"/>
  <c r="AK227" i="7"/>
  <c r="AP227" i="7" s="1"/>
  <c r="I289" i="7"/>
  <c r="T167" i="7"/>
  <c r="K229" i="7"/>
  <c r="G248" i="7"/>
  <c r="G310" i="7"/>
  <c r="G372" i="7"/>
  <c r="G434" i="7"/>
  <c r="AL434" i="7"/>
  <c r="AM434" i="7"/>
  <c r="AL186" i="7"/>
  <c r="AM186" i="7"/>
  <c r="G240" i="7"/>
  <c r="G302" i="7"/>
  <c r="G364" i="7"/>
  <c r="G426" i="7"/>
  <c r="AL426" i="7"/>
  <c r="AM426" i="7"/>
  <c r="AL178" i="7"/>
  <c r="AM178" i="7"/>
  <c r="G418" i="7"/>
  <c r="AL418" i="7"/>
  <c r="AM418" i="7"/>
  <c r="AL356" i="7"/>
  <c r="AM356" i="7"/>
  <c r="G410" i="7"/>
  <c r="AL410" i="7"/>
  <c r="AM410" i="7"/>
  <c r="AL348" i="7"/>
  <c r="AM348" i="7"/>
  <c r="AK242" i="7"/>
  <c r="AP242" i="7" s="1"/>
  <c r="I304" i="7"/>
  <c r="AK234" i="7"/>
  <c r="AP234" i="7" s="1"/>
  <c r="I296" i="7"/>
  <c r="AK210" i="7"/>
  <c r="AP210" i="7" s="1"/>
  <c r="I272" i="7"/>
  <c r="T182" i="7"/>
  <c r="K244" i="7"/>
  <c r="AL185" i="7"/>
  <c r="AM185" i="7"/>
  <c r="G247" i="7"/>
  <c r="G309" i="7"/>
  <c r="G371" i="7"/>
  <c r="G433" i="7"/>
  <c r="AL433" i="7"/>
  <c r="AM433" i="7"/>
  <c r="AL177" i="7"/>
  <c r="AM177" i="7"/>
  <c r="G239" i="7"/>
  <c r="G301" i="7"/>
  <c r="G363" i="7"/>
  <c r="G425" i="7"/>
  <c r="AL425" i="7"/>
  <c r="AM425" i="7"/>
  <c r="AL161" i="7"/>
  <c r="AM161" i="7"/>
  <c r="G223" i="7"/>
  <c r="G285" i="7"/>
  <c r="G347" i="7"/>
  <c r="G409" i="7"/>
  <c r="AL409" i="7"/>
  <c r="AM409" i="7"/>
  <c r="E139" i="7"/>
  <c r="AC77" i="7"/>
  <c r="AK249" i="7"/>
  <c r="AP249" i="7" s="1"/>
  <c r="I311" i="7"/>
  <c r="AK233" i="7"/>
  <c r="AP233" i="7" s="1"/>
  <c r="I295" i="7"/>
  <c r="T173" i="7"/>
  <c r="K235" i="7"/>
  <c r="T165" i="7"/>
  <c r="K227" i="7"/>
  <c r="AE149" i="7"/>
  <c r="T149" i="7"/>
  <c r="K211" i="7"/>
  <c r="AL184" i="7"/>
  <c r="AM184" i="7"/>
  <c r="G246" i="7"/>
  <c r="AL176" i="7"/>
  <c r="AM176" i="7"/>
  <c r="G238" i="7"/>
  <c r="G416" i="7"/>
  <c r="AL416" i="7"/>
  <c r="AM416" i="7"/>
  <c r="AL354" i="7"/>
  <c r="AM354" i="7"/>
  <c r="G400" i="7"/>
  <c r="AL400" i="7"/>
  <c r="AM400" i="7"/>
  <c r="AL338" i="7"/>
  <c r="AM338" i="7"/>
  <c r="I434" i="7"/>
  <c r="AK434" i="7"/>
  <c r="AP434" i="7" s="1"/>
  <c r="AK372" i="7"/>
  <c r="AP372" i="7" s="1"/>
  <c r="AK240" i="7"/>
  <c r="AP240" i="7" s="1"/>
  <c r="I302" i="7"/>
  <c r="AK224" i="7"/>
  <c r="AP224" i="7" s="1"/>
  <c r="I286" i="7"/>
  <c r="AK216" i="7"/>
  <c r="AP216" i="7" s="1"/>
  <c r="I278" i="7"/>
  <c r="AE180" i="7"/>
  <c r="T180" i="7"/>
  <c r="K242" i="7"/>
  <c r="AE164" i="7"/>
  <c r="T164" i="7"/>
  <c r="K226" i="7"/>
  <c r="I425" i="7"/>
  <c r="AK425" i="7"/>
  <c r="AP425" i="7" s="1"/>
  <c r="AK363" i="7"/>
  <c r="AP363" i="7" s="1"/>
  <c r="AK223" i="7"/>
  <c r="AP223" i="7" s="1"/>
  <c r="I285" i="7"/>
  <c r="T155" i="7"/>
  <c r="K217" i="7"/>
  <c r="AK212" i="7"/>
  <c r="AP212" i="7" s="1"/>
  <c r="I274" i="7"/>
  <c r="G244" i="7"/>
  <c r="G306" i="7"/>
  <c r="G368" i="7"/>
  <c r="G430" i="7"/>
  <c r="AL430" i="7"/>
  <c r="AM430" i="7"/>
  <c r="AL182" i="7"/>
  <c r="AM182" i="7"/>
  <c r="G236" i="7"/>
  <c r="G298" i="7"/>
  <c r="G360" i="7"/>
  <c r="G422" i="7"/>
  <c r="AL422" i="7"/>
  <c r="AM422" i="7"/>
  <c r="AL174" i="7"/>
  <c r="AM174" i="7"/>
  <c r="G414" i="7"/>
  <c r="AL414" i="7"/>
  <c r="AM414" i="7"/>
  <c r="AL352" i="7"/>
  <c r="AM352" i="7"/>
  <c r="G406" i="7"/>
  <c r="AL406" i="7"/>
  <c r="AM406" i="7"/>
  <c r="AL344" i="7"/>
  <c r="AM344" i="7"/>
  <c r="G398" i="7"/>
  <c r="AL398" i="7"/>
  <c r="AM398" i="7"/>
  <c r="AL336" i="7"/>
  <c r="AM336" i="7"/>
  <c r="T186" i="7"/>
  <c r="K248" i="7"/>
  <c r="T178" i="7"/>
  <c r="K240" i="7"/>
  <c r="T162" i="7"/>
  <c r="K224" i="7"/>
  <c r="T154" i="7"/>
  <c r="K216" i="7"/>
  <c r="G243" i="7"/>
  <c r="G305" i="7"/>
  <c r="G367" i="7"/>
  <c r="G429" i="7"/>
  <c r="AL429" i="7"/>
  <c r="AM429" i="7"/>
  <c r="AL181" i="7"/>
  <c r="AM181" i="7"/>
  <c r="AL173" i="7"/>
  <c r="AM173" i="7"/>
  <c r="G235" i="7"/>
  <c r="G297" i="7"/>
  <c r="G359" i="7"/>
  <c r="G421" i="7"/>
  <c r="AL421" i="7"/>
  <c r="AM421" i="7"/>
  <c r="AL165" i="7"/>
  <c r="AM165" i="7"/>
  <c r="G227" i="7"/>
  <c r="G289" i="7"/>
  <c r="G351" i="7"/>
  <c r="G413" i="7"/>
  <c r="AL413" i="7"/>
  <c r="AM413" i="7"/>
  <c r="AL149" i="7"/>
  <c r="AM149" i="7"/>
  <c r="G211" i="7"/>
  <c r="G273" i="7"/>
  <c r="G335" i="7"/>
  <c r="I431" i="7"/>
  <c r="AK431" i="7"/>
  <c r="AP431" i="7" s="1"/>
  <c r="AK369" i="7"/>
  <c r="AP369" i="7" s="1"/>
  <c r="AK215" i="7"/>
  <c r="AP215" i="7" s="1"/>
  <c r="I277" i="7"/>
  <c r="G250" i="7"/>
  <c r="G312" i="7"/>
  <c r="G374" i="7"/>
  <c r="AL188" i="7"/>
  <c r="AM188" i="7"/>
  <c r="G242" i="7"/>
  <c r="AL180" i="7"/>
  <c r="AM180" i="7"/>
  <c r="G234" i="7"/>
  <c r="G296" i="7"/>
  <c r="G358" i="7"/>
  <c r="AL172" i="7"/>
  <c r="AM172" i="7"/>
  <c r="G412" i="7"/>
  <c r="AL412" i="7"/>
  <c r="AM412" i="7"/>
  <c r="AL350" i="7"/>
  <c r="AM350" i="7"/>
  <c r="G404" i="7"/>
  <c r="AL404" i="7"/>
  <c r="AM404" i="7"/>
  <c r="AL342" i="7"/>
  <c r="AM342" i="7"/>
  <c r="G396" i="7"/>
  <c r="AL396" i="7"/>
  <c r="AM396" i="7"/>
  <c r="AL334" i="7"/>
  <c r="AM334" i="7"/>
  <c r="E177" i="7"/>
  <c r="E175" i="7"/>
  <c r="E152" i="7"/>
  <c r="E150" i="7"/>
  <c r="E148" i="7"/>
  <c r="AE123" i="7"/>
  <c r="T123" i="7"/>
  <c r="T115" i="7"/>
  <c r="AE107" i="7"/>
  <c r="T107" i="7"/>
  <c r="AE99" i="7"/>
  <c r="T99" i="7"/>
  <c r="T91" i="7"/>
  <c r="T83" i="7"/>
  <c r="AE152" i="7"/>
  <c r="T152" i="7"/>
  <c r="I155" i="7"/>
  <c r="E161" i="7"/>
  <c r="E171" i="7"/>
  <c r="K214" i="7"/>
  <c r="E173" i="7"/>
  <c r="AE122" i="7"/>
  <c r="T122" i="7"/>
  <c r="T114" i="7"/>
  <c r="AE106" i="7"/>
  <c r="T106" i="7"/>
  <c r="T98" i="7"/>
  <c r="T90" i="7"/>
  <c r="T82" i="7"/>
  <c r="E153" i="7"/>
  <c r="E182" i="7"/>
  <c r="E169" i="7"/>
  <c r="E167" i="7"/>
  <c r="E165" i="7"/>
  <c r="E163" i="7"/>
  <c r="O121" i="7"/>
  <c r="AI121" i="7"/>
  <c r="T121" i="7"/>
  <c r="P113" i="7"/>
  <c r="AE113" i="7"/>
  <c r="T113" i="7"/>
  <c r="AO105" i="7"/>
  <c r="AN105" i="7"/>
  <c r="AE105" i="7"/>
  <c r="T105" i="7"/>
  <c r="P97" i="7"/>
  <c r="AE97" i="7"/>
  <c r="T97" i="7"/>
  <c r="AN89" i="7"/>
  <c r="AE89" i="7"/>
  <c r="T89" i="7"/>
  <c r="T81" i="7"/>
  <c r="T158" i="7"/>
  <c r="AE161" i="7"/>
  <c r="T161" i="7"/>
  <c r="AE168" i="7"/>
  <c r="T168" i="7"/>
  <c r="T171" i="7"/>
  <c r="K177" i="7"/>
  <c r="K185" i="7"/>
  <c r="T188" i="7"/>
  <c r="E180" i="7"/>
  <c r="E159" i="7"/>
  <c r="E157" i="7"/>
  <c r="AE120" i="7"/>
  <c r="T120" i="7"/>
  <c r="T112" i="7"/>
  <c r="AE104" i="7"/>
  <c r="T104" i="7"/>
  <c r="T96" i="7"/>
  <c r="AE88" i="7"/>
  <c r="T88" i="7"/>
  <c r="T80" i="7"/>
  <c r="K150" i="7"/>
  <c r="K153" i="7"/>
  <c r="AE156" i="7"/>
  <c r="T156" i="7"/>
  <c r="I159" i="7"/>
  <c r="I169" i="7"/>
  <c r="K174" i="7"/>
  <c r="K183" i="7"/>
  <c r="K250" i="7"/>
  <c r="E176" i="7"/>
  <c r="E174" i="7"/>
  <c r="E151" i="7"/>
  <c r="E149" i="7"/>
  <c r="AE119" i="7"/>
  <c r="T119" i="7"/>
  <c r="T111" i="7"/>
  <c r="AE103" i="7"/>
  <c r="T103" i="7"/>
  <c r="AE95" i="7"/>
  <c r="T95" i="7"/>
  <c r="AE87" i="7"/>
  <c r="T87" i="7"/>
  <c r="T79" i="7"/>
  <c r="K159" i="7"/>
  <c r="K169" i="7"/>
  <c r="E184" i="7"/>
  <c r="K233" i="7"/>
  <c r="AL349" i="7"/>
  <c r="AM349" i="7"/>
  <c r="AL341" i="7"/>
  <c r="AM341" i="7"/>
  <c r="E187" i="7"/>
  <c r="T126" i="7"/>
  <c r="AE118" i="7"/>
  <c r="T118" i="7"/>
  <c r="AE110" i="7"/>
  <c r="T110" i="7"/>
  <c r="T102" i="7"/>
  <c r="T94" i="7"/>
  <c r="T86" i="7"/>
  <c r="K148" i="7"/>
  <c r="K151" i="7"/>
  <c r="I157" i="7"/>
  <c r="E160" i="7"/>
  <c r="K175" i="7"/>
  <c r="K223" i="7"/>
  <c r="E185" i="7"/>
  <c r="E183" i="7"/>
  <c r="E168" i="7"/>
  <c r="E166" i="7"/>
  <c r="E164" i="7"/>
  <c r="E162" i="7"/>
  <c r="P125" i="7"/>
  <c r="AE125" i="7"/>
  <c r="T125" i="7"/>
  <c r="O117" i="7"/>
  <c r="AI117" i="7"/>
  <c r="AE117" i="7"/>
  <c r="T117" i="7"/>
  <c r="AN109" i="7"/>
  <c r="T109" i="7"/>
  <c r="O101" i="7"/>
  <c r="T101" i="7"/>
  <c r="AO93" i="7"/>
  <c r="T93" i="7"/>
  <c r="AE85" i="7"/>
  <c r="T85" i="7"/>
  <c r="K157" i="7"/>
  <c r="K166" i="7"/>
  <c r="K172" i="7"/>
  <c r="I179" i="7"/>
  <c r="K181" i="7"/>
  <c r="K220" i="7"/>
  <c r="K230" i="7"/>
  <c r="E181" i="7"/>
  <c r="E179" i="7"/>
  <c r="E158" i="7"/>
  <c r="E156" i="7"/>
  <c r="E154" i="7"/>
  <c r="T124" i="7"/>
  <c r="AE116" i="7"/>
  <c r="T116" i="7"/>
  <c r="T108" i="7"/>
  <c r="AE100" i="7"/>
  <c r="T100" i="7"/>
  <c r="T92" i="7"/>
  <c r="AE84" i="7"/>
  <c r="T84" i="7"/>
  <c r="I149" i="7"/>
  <c r="E155" i="7"/>
  <c r="K160" i="7"/>
  <c r="K163" i="7"/>
  <c r="K170" i="7"/>
  <c r="K179" i="7"/>
  <c r="K184" i="7"/>
  <c r="K187" i="7"/>
  <c r="G151" i="7"/>
  <c r="G213" i="7"/>
  <c r="G159" i="7"/>
  <c r="G221" i="7"/>
  <c r="G167" i="7"/>
  <c r="G229" i="7"/>
  <c r="G291" i="7"/>
  <c r="K144" i="7"/>
  <c r="AO144" i="7"/>
  <c r="AN144" i="7"/>
  <c r="O83" i="7"/>
  <c r="AI83" i="7"/>
  <c r="AO83" i="7"/>
  <c r="AN83" i="7"/>
  <c r="K147" i="7"/>
  <c r="AN147" i="7"/>
  <c r="AK81" i="7"/>
  <c r="AP81" i="7" s="1"/>
  <c r="AK85" i="7"/>
  <c r="AP85" i="7" s="1"/>
  <c r="AK147" i="7"/>
  <c r="AP147" i="7" s="1"/>
  <c r="I209" i="7"/>
  <c r="I208" i="7"/>
  <c r="AK146" i="7"/>
  <c r="AP146" i="7" s="1"/>
  <c r="P144" i="7"/>
  <c r="G208" i="7"/>
  <c r="AL146" i="7"/>
  <c r="AM146" i="7"/>
  <c r="G204" i="7"/>
  <c r="G266" i="7"/>
  <c r="G328" i="7"/>
  <c r="G390" i="7"/>
  <c r="AL390" i="7"/>
  <c r="AM390" i="7"/>
  <c r="AL142" i="7"/>
  <c r="AM142" i="7"/>
  <c r="I207" i="7"/>
  <c r="AK145" i="7"/>
  <c r="AO147" i="7"/>
  <c r="P147" i="7"/>
  <c r="AL145" i="7"/>
  <c r="AM145" i="7"/>
  <c r="G207" i="7"/>
  <c r="G269" i="7"/>
  <c r="G331" i="7"/>
  <c r="G393" i="7"/>
  <c r="AL393" i="7"/>
  <c r="AM393" i="7"/>
  <c r="I206" i="7"/>
  <c r="AK144" i="7"/>
  <c r="AP144" i="7" s="1"/>
  <c r="G206" i="7"/>
  <c r="AL144" i="7"/>
  <c r="AM144" i="7"/>
  <c r="E147" i="7"/>
  <c r="K141" i="7"/>
  <c r="O141" i="7"/>
  <c r="AI141" i="7"/>
  <c r="K145" i="7"/>
  <c r="E145" i="7"/>
  <c r="E143" i="7"/>
  <c r="E142" i="7"/>
  <c r="E141" i="7"/>
  <c r="E140" i="7"/>
  <c r="AC140" i="7"/>
  <c r="U78" i="7"/>
  <c r="AE82" i="7"/>
  <c r="K140" i="7"/>
  <c r="O140" i="7"/>
  <c r="E146" i="7"/>
  <c r="AO79" i="7"/>
  <c r="AN79" i="7"/>
  <c r="O85" i="7"/>
  <c r="AI85" i="7"/>
  <c r="K143" i="7"/>
  <c r="E144" i="7"/>
  <c r="AO80" i="7"/>
  <c r="AN80" i="7"/>
  <c r="K146" i="7"/>
  <c r="G147" i="7"/>
  <c r="G209" i="7"/>
  <c r="G271" i="7"/>
  <c r="G333" i="7"/>
  <c r="I201" i="7"/>
  <c r="AK201" i="7" s="1"/>
  <c r="K139" i="7"/>
  <c r="AK204" i="7"/>
  <c r="AP204" i="7" s="1"/>
  <c r="I266" i="7"/>
  <c r="I202" i="7"/>
  <c r="AK140" i="7"/>
  <c r="AP140" i="7" s="1"/>
  <c r="AK205" i="7"/>
  <c r="AP205" i="7" s="1"/>
  <c r="I267" i="7"/>
  <c r="G202" i="7"/>
  <c r="G264" i="7"/>
  <c r="G326" i="7"/>
  <c r="AL140" i="7"/>
  <c r="AL205" i="7"/>
  <c r="G267" i="7"/>
  <c r="G329" i="7"/>
  <c r="G391" i="7"/>
  <c r="AL391" i="7"/>
  <c r="AM391" i="7"/>
  <c r="AK78" i="7"/>
  <c r="AP78" i="7" s="1"/>
  <c r="O80" i="7"/>
  <c r="P80" i="7"/>
  <c r="K142" i="7"/>
  <c r="I203" i="7"/>
  <c r="AK142" i="7"/>
  <c r="AP142" i="7" s="1"/>
  <c r="AK143" i="7"/>
  <c r="AP143" i="7" s="1"/>
  <c r="E249" i="7"/>
  <c r="E214" i="7"/>
  <c r="AO77" i="7"/>
  <c r="AN77" i="7" s="1"/>
  <c r="E188" i="7"/>
  <c r="E186" i="7"/>
  <c r="E235" i="7"/>
  <c r="E172" i="7"/>
  <c r="E170" i="7"/>
  <c r="E207" i="7"/>
  <c r="E223" i="7"/>
  <c r="E208" i="7"/>
  <c r="E210" i="7"/>
  <c r="H204" i="7"/>
  <c r="E233" i="7"/>
  <c r="E246" i="7"/>
  <c r="E228" i="7"/>
  <c r="E227" i="7"/>
  <c r="E222" i="7"/>
  <c r="E212" i="7"/>
  <c r="E243" i="7"/>
  <c r="E219" i="7"/>
  <c r="E218" i="7"/>
  <c r="H267" i="7"/>
  <c r="H265" i="7"/>
  <c r="E217" i="7"/>
  <c r="E247" i="7"/>
  <c r="E244" i="7"/>
  <c r="E231" i="7"/>
  <c r="E226" i="7"/>
  <c r="E225" i="7"/>
  <c r="H140" i="7"/>
  <c r="E178" i="7"/>
  <c r="E245" i="7"/>
  <c r="E242" i="7"/>
  <c r="E241" i="7"/>
  <c r="E221" i="7"/>
  <c r="E220" i="7"/>
  <c r="E216" i="7"/>
  <c r="E239" i="7"/>
  <c r="E237" i="7"/>
  <c r="E236" i="7"/>
  <c r="E211" i="7"/>
  <c r="E238" i="7"/>
  <c r="AE158" i="7"/>
  <c r="AE112" i="7"/>
  <c r="AE155" i="7"/>
  <c r="AE167" i="7"/>
  <c r="AE154" i="7"/>
  <c r="AE162" i="7"/>
  <c r="AE165" i="7"/>
  <c r="AL343" i="7"/>
  <c r="AM343" i="7"/>
  <c r="AL351" i="7"/>
  <c r="AM351" i="7"/>
  <c r="AL279" i="7"/>
  <c r="AM279" i="7"/>
  <c r="AL288" i="7"/>
  <c r="AM288" i="7"/>
  <c r="AL287" i="7"/>
  <c r="AM287" i="7"/>
  <c r="AL272" i="7"/>
  <c r="AM272" i="7"/>
  <c r="AL286" i="7"/>
  <c r="AM286" i="7"/>
  <c r="AL203" i="7"/>
  <c r="AM203" i="7"/>
  <c r="AL215" i="7"/>
  <c r="AM215" i="7"/>
  <c r="AL231" i="7"/>
  <c r="AM231" i="7"/>
  <c r="AL141" i="7"/>
  <c r="AL153" i="7"/>
  <c r="AM153" i="7"/>
  <c r="AL219" i="7"/>
  <c r="AM219" i="7"/>
  <c r="AL250" i="7"/>
  <c r="AM250" i="7"/>
  <c r="AL169" i="7"/>
  <c r="AM169" i="7"/>
  <c r="AL274" i="7"/>
  <c r="AM274" i="7"/>
  <c r="AL282" i="7"/>
  <c r="AM282" i="7"/>
  <c r="AL290" i="7"/>
  <c r="AM290" i="7"/>
  <c r="AL212" i="7"/>
  <c r="AM212" i="7"/>
  <c r="AL220" i="7"/>
  <c r="AM220" i="7"/>
  <c r="AL234" i="7"/>
  <c r="AM234" i="7"/>
  <c r="AL273" i="7"/>
  <c r="AM273" i="7"/>
  <c r="AL281" i="7"/>
  <c r="AM281" i="7"/>
  <c r="AL289" i="7"/>
  <c r="AM289" i="7"/>
  <c r="AL296" i="7"/>
  <c r="AM296" i="7"/>
  <c r="AL312" i="7"/>
  <c r="AM312" i="7"/>
  <c r="AL187" i="7"/>
  <c r="AM187" i="7"/>
  <c r="AL183" i="7"/>
  <c r="AM183" i="7"/>
  <c r="AL179" i="7"/>
  <c r="AM179" i="7"/>
  <c r="AL175" i="7"/>
  <c r="AM175" i="7"/>
  <c r="AL171" i="7"/>
  <c r="AM171" i="7"/>
  <c r="AL81" i="7"/>
  <c r="AL117" i="7"/>
  <c r="AM117" i="7"/>
  <c r="AL121" i="7"/>
  <c r="AM121" i="7"/>
  <c r="AL125" i="7"/>
  <c r="AM125" i="7"/>
  <c r="AL151" i="7"/>
  <c r="AM151" i="7"/>
  <c r="AL155" i="7"/>
  <c r="AM155" i="7"/>
  <c r="AL159" i="7"/>
  <c r="AM159" i="7"/>
  <c r="AL163" i="7"/>
  <c r="AM163" i="7"/>
  <c r="AL167" i="7"/>
  <c r="AM167" i="7"/>
  <c r="AL211" i="7"/>
  <c r="AM211" i="7"/>
  <c r="AL85" i="7"/>
  <c r="AM85" i="7"/>
  <c r="AL105" i="7"/>
  <c r="AM105" i="7"/>
  <c r="AL113" i="7"/>
  <c r="AM113" i="7"/>
  <c r="AL143" i="7"/>
  <c r="AM143" i="7"/>
  <c r="AL226" i="7"/>
  <c r="AM226" i="7"/>
  <c r="AL97" i="7"/>
  <c r="AM97" i="7"/>
  <c r="AL210" i="7"/>
  <c r="AM210" i="7"/>
  <c r="AL227" i="7"/>
  <c r="AM227" i="7"/>
  <c r="AL229" i="7"/>
  <c r="AM229" i="7"/>
  <c r="AL139" i="7"/>
  <c r="AM139" i="7"/>
  <c r="AM140" i="7"/>
  <c r="AE171" i="7"/>
  <c r="V171" i="7"/>
  <c r="P171" i="7"/>
  <c r="V175" i="7"/>
  <c r="P175" i="7"/>
  <c r="O175" i="7"/>
  <c r="AI175" i="7"/>
  <c r="V183" i="7"/>
  <c r="P183" i="7"/>
  <c r="O183" i="7"/>
  <c r="AI183" i="7"/>
  <c r="AO141" i="7"/>
  <c r="AN141" i="7"/>
  <c r="O171" i="7"/>
  <c r="AI171" i="7"/>
  <c r="AN171" i="7"/>
  <c r="AN175" i="7"/>
  <c r="AN179" i="7"/>
  <c r="AN183" i="7"/>
  <c r="AE186" i="7"/>
  <c r="V170" i="7"/>
  <c r="P170" i="7"/>
  <c r="V174" i="7"/>
  <c r="P174" i="7"/>
  <c r="O174" i="7"/>
  <c r="AI174" i="7"/>
  <c r="V178" i="7"/>
  <c r="P178" i="7"/>
  <c r="O178" i="7"/>
  <c r="AI178" i="7"/>
  <c r="V182" i="7"/>
  <c r="P182" i="7"/>
  <c r="O182" i="7"/>
  <c r="AI182" i="7"/>
  <c r="V186" i="7"/>
  <c r="P186" i="7"/>
  <c r="O186" i="7"/>
  <c r="AI186" i="7"/>
  <c r="AO186" i="7"/>
  <c r="S171" i="7"/>
  <c r="AO171" i="7"/>
  <c r="AE173" i="7"/>
  <c r="S175" i="7"/>
  <c r="AO175" i="7"/>
  <c r="S179" i="7"/>
  <c r="S183" i="7"/>
  <c r="AO183" i="7"/>
  <c r="V169" i="7"/>
  <c r="P169" i="7"/>
  <c r="V173" i="7"/>
  <c r="P173" i="7"/>
  <c r="O173" i="7"/>
  <c r="AI173" i="7"/>
  <c r="V177" i="7"/>
  <c r="P177" i="7"/>
  <c r="O177" i="7"/>
  <c r="AI177" i="7"/>
  <c r="V181" i="7"/>
  <c r="P181" i="7"/>
  <c r="O181" i="7"/>
  <c r="AI181" i="7"/>
  <c r="V185" i="7"/>
  <c r="P185" i="7"/>
  <c r="O185" i="7"/>
  <c r="AI185" i="7"/>
  <c r="AO185" i="7"/>
  <c r="V179" i="7"/>
  <c r="P179" i="7"/>
  <c r="O179" i="7"/>
  <c r="AI179" i="7"/>
  <c r="V187" i="7"/>
  <c r="P187" i="7"/>
  <c r="O187" i="7"/>
  <c r="AI187" i="7"/>
  <c r="AO187" i="7"/>
  <c r="AE178" i="7"/>
  <c r="S187" i="7"/>
  <c r="V172" i="7"/>
  <c r="P172" i="7"/>
  <c r="O172" i="7"/>
  <c r="AI172" i="7"/>
  <c r="V176" i="7"/>
  <c r="P176" i="7"/>
  <c r="O176" i="7"/>
  <c r="AI176" i="7"/>
  <c r="V180" i="7"/>
  <c r="P180" i="7"/>
  <c r="O180" i="7"/>
  <c r="AI180" i="7"/>
  <c r="V184" i="7"/>
  <c r="P184" i="7"/>
  <c r="O184" i="7"/>
  <c r="AI184" i="7"/>
  <c r="V188" i="7"/>
  <c r="P188" i="7"/>
  <c r="O188" i="7"/>
  <c r="AI188" i="7"/>
  <c r="AO188" i="7"/>
  <c r="O81" i="7"/>
  <c r="P81" i="7"/>
  <c r="AM81" i="7"/>
  <c r="AO85" i="7"/>
  <c r="AN85" i="7"/>
  <c r="O89" i="7"/>
  <c r="AI89" i="7"/>
  <c r="AO97" i="7"/>
  <c r="AN97" i="7"/>
  <c r="AO101" i="7"/>
  <c r="AN101" i="7"/>
  <c r="O109" i="7"/>
  <c r="AI109" i="7"/>
  <c r="AO113" i="7"/>
  <c r="AO117" i="7"/>
  <c r="AN117" i="7"/>
  <c r="AO121" i="7"/>
  <c r="AN121" i="7"/>
  <c r="AN125" i="7"/>
  <c r="AO81" i="7"/>
  <c r="AN81" i="7"/>
  <c r="AN93" i="7"/>
  <c r="AI95" i="7"/>
  <c r="O97" i="7"/>
  <c r="AI97" i="7"/>
  <c r="AE102" i="7"/>
  <c r="P109" i="7"/>
  <c r="O113" i="7"/>
  <c r="AI113" i="7"/>
  <c r="O125" i="7"/>
  <c r="AI125" i="7"/>
  <c r="AO125" i="7"/>
  <c r="O93" i="7"/>
  <c r="AI93" i="7"/>
  <c r="AE108" i="7"/>
  <c r="AE121" i="7"/>
  <c r="P84" i="7"/>
  <c r="AI87" i="7"/>
  <c r="S90" i="7"/>
  <c r="AE94" i="7"/>
  <c r="AI102" i="7"/>
  <c r="P102" i="7"/>
  <c r="AI104" i="7"/>
  <c r="P104" i="7"/>
  <c r="S126" i="7"/>
  <c r="AK125" i="7"/>
  <c r="AP125" i="7" s="1"/>
  <c r="AK119" i="7"/>
  <c r="AP119" i="7" s="1"/>
  <c r="AK113" i="7"/>
  <c r="AP113" i="7" s="1"/>
  <c r="AK111" i="7"/>
  <c r="AP111" i="7" s="1"/>
  <c r="AK109" i="7"/>
  <c r="AP109" i="7" s="1"/>
  <c r="AK105" i="7"/>
  <c r="AP105" i="7" s="1"/>
  <c r="AK101" i="7"/>
  <c r="AP101" i="7" s="1"/>
  <c r="AK89" i="7"/>
  <c r="AP89" i="7" s="1"/>
  <c r="AI119" i="7"/>
  <c r="P119" i="7"/>
  <c r="AM78" i="7"/>
  <c r="AM80" i="7"/>
  <c r="P83" i="7"/>
  <c r="P85" i="7"/>
  <c r="P86" i="7"/>
  <c r="P89" i="7"/>
  <c r="AE91" i="7"/>
  <c r="AI99" i="7"/>
  <c r="P99" i="7"/>
  <c r="AI108" i="7"/>
  <c r="P108" i="7"/>
  <c r="AI112" i="7"/>
  <c r="P112" i="7"/>
  <c r="S116" i="7"/>
  <c r="S100" i="7"/>
  <c r="AI101" i="7"/>
  <c r="P101" i="7"/>
  <c r="AI103" i="7"/>
  <c r="P103" i="7"/>
  <c r="S106" i="7"/>
  <c r="AM79" i="7"/>
  <c r="P82" i="7"/>
  <c r="AE96" i="7"/>
  <c r="AI105" i="7"/>
  <c r="P105" i="7"/>
  <c r="AE114" i="7"/>
  <c r="AK123" i="7"/>
  <c r="AP123" i="7" s="1"/>
  <c r="S124" i="7"/>
  <c r="AI92" i="7"/>
  <c r="V92" i="7"/>
  <c r="P93" i="7"/>
  <c r="P94" i="7"/>
  <c r="P107" i="7"/>
  <c r="P110" i="7"/>
  <c r="P114" i="7"/>
  <c r="P117" i="7"/>
  <c r="P120" i="7"/>
  <c r="AE126" i="7"/>
  <c r="AE98" i="7"/>
  <c r="P98" i="7"/>
  <c r="P115" i="7"/>
  <c r="P118" i="7"/>
  <c r="P121" i="7"/>
  <c r="P122" i="7"/>
  <c r="P123" i="7"/>
  <c r="AP112" i="7"/>
  <c r="AP114" i="7"/>
  <c r="AP118" i="7"/>
  <c r="P141" i="7"/>
  <c r="AI77" i="7"/>
  <c r="AI78" i="7"/>
  <c r="AI79" i="7"/>
  <c r="AI80" i="7"/>
  <c r="AI81" i="7"/>
  <c r="T142" i="7"/>
  <c r="AE163" i="7"/>
  <c r="T163" i="7"/>
  <c r="K225" i="7"/>
  <c r="V163" i="7"/>
  <c r="S163" i="7"/>
  <c r="P163" i="7"/>
  <c r="AO163" i="7"/>
  <c r="O163" i="7"/>
  <c r="AI163" i="7"/>
  <c r="AN163" i="7"/>
  <c r="T230" i="7"/>
  <c r="AE230" i="7"/>
  <c r="K292" i="7"/>
  <c r="AO230" i="7"/>
  <c r="P230" i="7"/>
  <c r="AN230" i="7"/>
  <c r="V230" i="7"/>
  <c r="S230" i="7"/>
  <c r="O230" i="7"/>
  <c r="AI230" i="7"/>
  <c r="AE169" i="7"/>
  <c r="T169" i="7"/>
  <c r="K231" i="7"/>
  <c r="S169" i="7"/>
  <c r="O169" i="7"/>
  <c r="AI169" i="7"/>
  <c r="AO169" i="7"/>
  <c r="AN169" i="7"/>
  <c r="I221" i="7"/>
  <c r="AK159" i="7"/>
  <c r="AP159" i="7" s="1"/>
  <c r="I339" i="7"/>
  <c r="AK277" i="7"/>
  <c r="AP277" i="7" s="1"/>
  <c r="T224" i="7"/>
  <c r="K286" i="7"/>
  <c r="AN224" i="7"/>
  <c r="P224" i="7"/>
  <c r="O224" i="7"/>
  <c r="AI224" i="7"/>
  <c r="AO224" i="7"/>
  <c r="V224" i="7"/>
  <c r="S224" i="7"/>
  <c r="T248" i="7"/>
  <c r="AE248" i="7"/>
  <c r="K310" i="7"/>
  <c r="V248" i="7"/>
  <c r="S248" i="7"/>
  <c r="P248" i="7"/>
  <c r="AO248" i="7"/>
  <c r="O248" i="7"/>
  <c r="AI248" i="7"/>
  <c r="AN248" i="7"/>
  <c r="T217" i="7"/>
  <c r="AE217" i="7"/>
  <c r="K279" i="7"/>
  <c r="AO217" i="7"/>
  <c r="P217" i="7"/>
  <c r="AN217" i="7"/>
  <c r="O217" i="7"/>
  <c r="AI217" i="7"/>
  <c r="V217" i="7"/>
  <c r="S217" i="7"/>
  <c r="T226" i="7"/>
  <c r="AE226" i="7"/>
  <c r="K288" i="7"/>
  <c r="AN226" i="7"/>
  <c r="V226" i="7"/>
  <c r="S226" i="7"/>
  <c r="P226" i="7"/>
  <c r="AO226" i="7"/>
  <c r="O226" i="7"/>
  <c r="AI226" i="7"/>
  <c r="I340" i="7"/>
  <c r="AK278" i="7"/>
  <c r="AP278" i="7" s="1"/>
  <c r="T211" i="7"/>
  <c r="AE211" i="7"/>
  <c r="K273" i="7"/>
  <c r="O211" i="7"/>
  <c r="AI211" i="7"/>
  <c r="AO211" i="7"/>
  <c r="AN211" i="7"/>
  <c r="V211" i="7"/>
  <c r="S211" i="7"/>
  <c r="P211" i="7"/>
  <c r="T235" i="7"/>
  <c r="AE235" i="7"/>
  <c r="K297" i="7"/>
  <c r="P235" i="7"/>
  <c r="V235" i="7"/>
  <c r="S235" i="7"/>
  <c r="O235" i="7"/>
  <c r="AI235" i="7"/>
  <c r="AO235" i="7"/>
  <c r="AN235" i="7"/>
  <c r="T244" i="7"/>
  <c r="AE244" i="7"/>
  <c r="K306" i="7"/>
  <c r="AO244" i="7"/>
  <c r="O244" i="7"/>
  <c r="AI244" i="7"/>
  <c r="AN244" i="7"/>
  <c r="V244" i="7"/>
  <c r="P244" i="7"/>
  <c r="S244" i="7"/>
  <c r="I366" i="7"/>
  <c r="AK304" i="7"/>
  <c r="AP304" i="7" s="1"/>
  <c r="I359" i="7"/>
  <c r="AK297" i="7"/>
  <c r="AP297" i="7" s="1"/>
  <c r="K203" i="7"/>
  <c r="AO143" i="7"/>
  <c r="AN143" i="7"/>
  <c r="T143" i="7"/>
  <c r="G353" i="7"/>
  <c r="AL291" i="7"/>
  <c r="AM291" i="7"/>
  <c r="T160" i="7"/>
  <c r="K222" i="7"/>
  <c r="AO160" i="7"/>
  <c r="P160" i="7"/>
  <c r="AN160" i="7"/>
  <c r="O160" i="7"/>
  <c r="AI160" i="7"/>
  <c r="V160" i="7"/>
  <c r="S160" i="7"/>
  <c r="T220" i="7"/>
  <c r="AE220" i="7"/>
  <c r="K282" i="7"/>
  <c r="V220" i="7"/>
  <c r="S220" i="7"/>
  <c r="P220" i="7"/>
  <c r="O220" i="7"/>
  <c r="AI220" i="7"/>
  <c r="AO220" i="7"/>
  <c r="AN220" i="7"/>
  <c r="AE159" i="7"/>
  <c r="T159" i="7"/>
  <c r="K221" i="7"/>
  <c r="S159" i="7"/>
  <c r="P159" i="7"/>
  <c r="AO159" i="7"/>
  <c r="O159" i="7"/>
  <c r="AI159" i="7"/>
  <c r="AN159" i="7"/>
  <c r="V159" i="7"/>
  <c r="E215" i="7"/>
  <c r="T214" i="7"/>
  <c r="AE214" i="7"/>
  <c r="K276" i="7"/>
  <c r="V214" i="7"/>
  <c r="S214" i="7"/>
  <c r="AO214" i="7"/>
  <c r="P214" i="7"/>
  <c r="AN214" i="7"/>
  <c r="O214" i="7"/>
  <c r="AI214" i="7"/>
  <c r="E201" i="7"/>
  <c r="E263" i="7"/>
  <c r="E325" i="7"/>
  <c r="E387" i="7"/>
  <c r="O144" i="7"/>
  <c r="AI144" i="7"/>
  <c r="G283" i="7"/>
  <c r="AL221" i="7"/>
  <c r="AM221" i="7"/>
  <c r="AE181" i="7"/>
  <c r="T181" i="7"/>
  <c r="K243" i="7"/>
  <c r="S181" i="7"/>
  <c r="AO181" i="7"/>
  <c r="AN181" i="7"/>
  <c r="T223" i="7"/>
  <c r="AE223" i="7"/>
  <c r="K285" i="7"/>
  <c r="P223" i="7"/>
  <c r="O223" i="7"/>
  <c r="AI223" i="7"/>
  <c r="AO223" i="7"/>
  <c r="AN223" i="7"/>
  <c r="V223" i="7"/>
  <c r="S223" i="7"/>
  <c r="AE185" i="7"/>
  <c r="T185" i="7"/>
  <c r="K247" i="7"/>
  <c r="AN185" i="7"/>
  <c r="S185" i="7"/>
  <c r="I348" i="7"/>
  <c r="AK286" i="7"/>
  <c r="AP286" i="7" s="1"/>
  <c r="T229" i="7"/>
  <c r="AE229" i="7"/>
  <c r="K291" i="7"/>
  <c r="S229" i="7"/>
  <c r="AO229" i="7"/>
  <c r="AN229" i="7"/>
  <c r="V229" i="7"/>
  <c r="P229" i="7"/>
  <c r="O229" i="7"/>
  <c r="AI229" i="7"/>
  <c r="T280" i="7"/>
  <c r="AE280" i="7"/>
  <c r="K342" i="7"/>
  <c r="V280" i="7"/>
  <c r="S280" i="7"/>
  <c r="AO280" i="7"/>
  <c r="P280" i="7"/>
  <c r="AN280" i="7"/>
  <c r="O280" i="7"/>
  <c r="AI280" i="7"/>
  <c r="I344" i="7"/>
  <c r="AK282" i="7"/>
  <c r="AP282" i="7" s="1"/>
  <c r="AE147" i="7"/>
  <c r="T147" i="7"/>
  <c r="G275" i="7"/>
  <c r="AL213" i="7"/>
  <c r="AM213" i="7"/>
  <c r="I211" i="7"/>
  <c r="AK149" i="7"/>
  <c r="AP149" i="7" s="1"/>
  <c r="I241" i="7"/>
  <c r="AK179" i="7"/>
  <c r="AP179" i="7" s="1"/>
  <c r="AE175" i="7"/>
  <c r="T175" i="7"/>
  <c r="K237" i="7"/>
  <c r="AE177" i="7"/>
  <c r="T177" i="7"/>
  <c r="K239" i="7"/>
  <c r="AO177" i="7"/>
  <c r="AN177" i="7"/>
  <c r="S177" i="7"/>
  <c r="G420" i="7"/>
  <c r="AL420" i="7"/>
  <c r="AM420" i="7"/>
  <c r="AL358" i="7"/>
  <c r="AM358" i="7"/>
  <c r="AL329" i="7"/>
  <c r="AM329" i="7"/>
  <c r="AN187" i="7"/>
  <c r="AE187" i="7"/>
  <c r="T187" i="7"/>
  <c r="K249" i="7"/>
  <c r="T172" i="7"/>
  <c r="K234" i="7"/>
  <c r="S172" i="7"/>
  <c r="AO172" i="7"/>
  <c r="AN172" i="7"/>
  <c r="T250" i="7"/>
  <c r="AE250" i="7"/>
  <c r="K312" i="7"/>
  <c r="S250" i="7"/>
  <c r="P250" i="7"/>
  <c r="AO250" i="7"/>
  <c r="O250" i="7"/>
  <c r="AI250" i="7"/>
  <c r="AN250" i="7"/>
  <c r="V250" i="7"/>
  <c r="AE153" i="7"/>
  <c r="T153" i="7"/>
  <c r="K215" i="7"/>
  <c r="V153" i="7"/>
  <c r="S153" i="7"/>
  <c r="P153" i="7"/>
  <c r="AO153" i="7"/>
  <c r="O153" i="7"/>
  <c r="AI153" i="7"/>
  <c r="AN153" i="7"/>
  <c r="E229" i="7"/>
  <c r="I217" i="7"/>
  <c r="AK155" i="7"/>
  <c r="AP155" i="7" s="1"/>
  <c r="AL335" i="7"/>
  <c r="AM335" i="7"/>
  <c r="G397" i="7"/>
  <c r="AL397" i="7"/>
  <c r="AM397" i="7"/>
  <c r="T216" i="7"/>
  <c r="K278" i="7"/>
  <c r="S216" i="7"/>
  <c r="P216" i="7"/>
  <c r="AO216" i="7"/>
  <c r="O216" i="7"/>
  <c r="AI216" i="7"/>
  <c r="AN216" i="7"/>
  <c r="V216" i="7"/>
  <c r="T240" i="7"/>
  <c r="AE240" i="7"/>
  <c r="K302" i="7"/>
  <c r="V240" i="7"/>
  <c r="P240" i="7"/>
  <c r="AO240" i="7"/>
  <c r="O240" i="7"/>
  <c r="AI240" i="7"/>
  <c r="S240" i="7"/>
  <c r="AN240" i="7"/>
  <c r="I347" i="7"/>
  <c r="AK285" i="7"/>
  <c r="AP285" i="7" s="1"/>
  <c r="T242" i="7"/>
  <c r="AE242" i="7"/>
  <c r="K304" i="7"/>
  <c r="V242" i="7"/>
  <c r="S242" i="7"/>
  <c r="AO242" i="7"/>
  <c r="P242" i="7"/>
  <c r="O242" i="7"/>
  <c r="AI242" i="7"/>
  <c r="AN242" i="7"/>
  <c r="I364" i="7"/>
  <c r="AK302" i="7"/>
  <c r="AP302" i="7" s="1"/>
  <c r="G300" i="7"/>
  <c r="AL238" i="7"/>
  <c r="AM238" i="7"/>
  <c r="T227" i="7"/>
  <c r="AE227" i="7"/>
  <c r="K289" i="7"/>
  <c r="V227" i="7"/>
  <c r="AO227" i="7"/>
  <c r="AN227" i="7"/>
  <c r="S227" i="7"/>
  <c r="P227" i="7"/>
  <c r="O227" i="7"/>
  <c r="AI227" i="7"/>
  <c r="I357" i="7"/>
  <c r="AK295" i="7"/>
  <c r="AP295" i="7" s="1"/>
  <c r="I334" i="7"/>
  <c r="AK272" i="7"/>
  <c r="AP272" i="7" s="1"/>
  <c r="I352" i="7"/>
  <c r="AK290" i="7"/>
  <c r="AP290" i="7" s="1"/>
  <c r="AL333" i="7"/>
  <c r="AM333" i="7"/>
  <c r="G395" i="7"/>
  <c r="AL395" i="7"/>
  <c r="AM395" i="7"/>
  <c r="AE184" i="7"/>
  <c r="T184" i="7"/>
  <c r="K246" i="7"/>
  <c r="S184" i="7"/>
  <c r="AO184" i="7"/>
  <c r="AN184" i="7"/>
  <c r="AE166" i="7"/>
  <c r="T166" i="7"/>
  <c r="K228" i="7"/>
  <c r="AN166" i="7"/>
  <c r="O166" i="7"/>
  <c r="AI166" i="7"/>
  <c r="V166" i="7"/>
  <c r="S166" i="7"/>
  <c r="AO166" i="7"/>
  <c r="P166" i="7"/>
  <c r="E230" i="7"/>
  <c r="I219" i="7"/>
  <c r="AK157" i="7"/>
  <c r="AP157" i="7" s="1"/>
  <c r="AE183" i="7"/>
  <c r="T183" i="7"/>
  <c r="K245" i="7"/>
  <c r="AE150" i="7"/>
  <c r="T150" i="7"/>
  <c r="K212" i="7"/>
  <c r="AO150" i="7"/>
  <c r="P150" i="7"/>
  <c r="AN150" i="7"/>
  <c r="O150" i="7"/>
  <c r="AI150" i="7"/>
  <c r="V150" i="7"/>
  <c r="S150" i="7"/>
  <c r="G304" i="7"/>
  <c r="AL242" i="7"/>
  <c r="AM242" i="7"/>
  <c r="AL326" i="7"/>
  <c r="AM326" i="7"/>
  <c r="G388" i="7"/>
  <c r="AL388" i="7"/>
  <c r="AM388" i="7"/>
  <c r="AE146" i="7"/>
  <c r="T146" i="7"/>
  <c r="AE145" i="7"/>
  <c r="T145" i="7"/>
  <c r="T144" i="7"/>
  <c r="AO179" i="7"/>
  <c r="AE179" i="7"/>
  <c r="T179" i="7"/>
  <c r="K241" i="7"/>
  <c r="AE157" i="7"/>
  <c r="T157" i="7"/>
  <c r="K219" i="7"/>
  <c r="V157" i="7"/>
  <c r="S157" i="7"/>
  <c r="AO157" i="7"/>
  <c r="P157" i="7"/>
  <c r="AN157" i="7"/>
  <c r="O157" i="7"/>
  <c r="AI157" i="7"/>
  <c r="AE151" i="7"/>
  <c r="T151" i="7"/>
  <c r="K213" i="7"/>
  <c r="AN151" i="7"/>
  <c r="V151" i="7"/>
  <c r="S151" i="7"/>
  <c r="P151" i="7"/>
  <c r="AO151" i="7"/>
  <c r="O151" i="7"/>
  <c r="AI151" i="7"/>
  <c r="T233" i="7"/>
  <c r="AE233" i="7"/>
  <c r="K295" i="7"/>
  <c r="AN233" i="7"/>
  <c r="S233" i="7"/>
  <c r="O233" i="7"/>
  <c r="AI233" i="7"/>
  <c r="AO233" i="7"/>
  <c r="V233" i="7"/>
  <c r="P233" i="7"/>
  <c r="AE174" i="7"/>
  <c r="T174" i="7"/>
  <c r="K236" i="7"/>
  <c r="AO174" i="7"/>
  <c r="AN174" i="7"/>
  <c r="S174" i="7"/>
  <c r="I336" i="7"/>
  <c r="AK274" i="7"/>
  <c r="AP274" i="7" s="1"/>
  <c r="G308" i="7"/>
  <c r="AL246" i="7"/>
  <c r="AM246" i="7"/>
  <c r="I373" i="7"/>
  <c r="AK311" i="7"/>
  <c r="AP311" i="7" s="1"/>
  <c r="I358" i="7"/>
  <c r="AK296" i="7"/>
  <c r="AP296" i="7" s="1"/>
  <c r="I351" i="7"/>
  <c r="AK289" i="7"/>
  <c r="AP289" i="7" s="1"/>
  <c r="T238" i="7"/>
  <c r="AE238" i="7"/>
  <c r="K300" i="7"/>
  <c r="AO238" i="7"/>
  <c r="S238" i="7"/>
  <c r="AN238" i="7"/>
  <c r="P238" i="7"/>
  <c r="O238" i="7"/>
  <c r="AI238" i="7"/>
  <c r="V238" i="7"/>
  <c r="I360" i="7"/>
  <c r="AK298" i="7"/>
  <c r="AP298" i="7" s="1"/>
  <c r="T141" i="7"/>
  <c r="AE170" i="7"/>
  <c r="T170" i="7"/>
  <c r="K232" i="7"/>
  <c r="S170" i="7"/>
  <c r="O170" i="7"/>
  <c r="AI170" i="7"/>
  <c r="AO170" i="7"/>
  <c r="AN170" i="7"/>
  <c r="E224" i="7"/>
  <c r="AE148" i="7"/>
  <c r="T148" i="7"/>
  <c r="K210" i="7"/>
  <c r="V148" i="7"/>
  <c r="S148" i="7"/>
  <c r="AO148" i="7"/>
  <c r="P148" i="7"/>
  <c r="AN148" i="7"/>
  <c r="O148" i="7"/>
  <c r="AI148" i="7"/>
  <c r="E213" i="7"/>
  <c r="I231" i="7"/>
  <c r="AK169" i="7"/>
  <c r="AP169" i="7" s="1"/>
  <c r="G436" i="7"/>
  <c r="AL436" i="7"/>
  <c r="AM436" i="7"/>
  <c r="AL374" i="7"/>
  <c r="AM374" i="7"/>
  <c r="AI140" i="7"/>
  <c r="P140" i="7"/>
  <c r="AL271" i="7"/>
  <c r="AM271" i="7"/>
  <c r="AL147" i="7"/>
  <c r="AM147" i="7"/>
  <c r="AL267" i="7"/>
  <c r="AM267" i="7"/>
  <c r="E209" i="7"/>
  <c r="K202" i="7"/>
  <c r="O147" i="7"/>
  <c r="AI147" i="7"/>
  <c r="K209" i="7"/>
  <c r="AO209" i="7"/>
  <c r="AN209" i="7"/>
  <c r="K206" i="7"/>
  <c r="AO142" i="7"/>
  <c r="AN142" i="7"/>
  <c r="O143" i="7"/>
  <c r="AL209" i="7"/>
  <c r="AM209" i="7"/>
  <c r="AE83" i="7"/>
  <c r="P143" i="7"/>
  <c r="AI143" i="7"/>
  <c r="E203" i="7"/>
  <c r="E205" i="7"/>
  <c r="K207" i="7"/>
  <c r="AO145" i="7"/>
  <c r="AN145" i="7"/>
  <c r="AP145" i="7"/>
  <c r="P145" i="7"/>
  <c r="O145" i="7"/>
  <c r="AI145" i="7"/>
  <c r="K268" i="7"/>
  <c r="G268" i="7"/>
  <c r="AL206" i="7"/>
  <c r="AM206" i="7"/>
  <c r="AK207" i="7"/>
  <c r="AP207" i="7" s="1"/>
  <c r="I269" i="7"/>
  <c r="G270" i="7"/>
  <c r="AL208" i="7"/>
  <c r="AM208" i="7"/>
  <c r="AK208" i="7"/>
  <c r="AP208" i="7" s="1"/>
  <c r="I270" i="7"/>
  <c r="K205" i="7"/>
  <c r="E202" i="7"/>
  <c r="E204" i="7"/>
  <c r="AE209" i="7"/>
  <c r="O209" i="7"/>
  <c r="AI209" i="7"/>
  <c r="AK209" i="7"/>
  <c r="AP209" i="7" s="1"/>
  <c r="I271" i="7"/>
  <c r="AO146" i="7"/>
  <c r="AN146" i="7"/>
  <c r="K208" i="7"/>
  <c r="O146" i="7"/>
  <c r="AI146" i="7"/>
  <c r="E206" i="7"/>
  <c r="AK206" i="7"/>
  <c r="AP206" i="7" s="1"/>
  <c r="I268" i="7"/>
  <c r="K201" i="7"/>
  <c r="O139" i="7"/>
  <c r="O142" i="7"/>
  <c r="AI142" i="7"/>
  <c r="K204" i="7"/>
  <c r="AL264" i="7"/>
  <c r="AM264" i="7"/>
  <c r="O202" i="7"/>
  <c r="K264" i="7"/>
  <c r="I329" i="7"/>
  <c r="AK267" i="7"/>
  <c r="AP267" i="7" s="1"/>
  <c r="I264" i="7"/>
  <c r="AK202" i="7"/>
  <c r="AP202" i="7" s="1"/>
  <c r="AK266" i="7"/>
  <c r="AP266" i="7" s="1"/>
  <c r="I328" i="7"/>
  <c r="AL202" i="7"/>
  <c r="AM202" i="7"/>
  <c r="AK203" i="7"/>
  <c r="AP203" i="7" s="1"/>
  <c r="I265" i="7"/>
  <c r="K265" i="7"/>
  <c r="O203" i="7"/>
  <c r="O205" i="7"/>
  <c r="E273" i="7"/>
  <c r="E278" i="7"/>
  <c r="E283" i="7"/>
  <c r="E309" i="7"/>
  <c r="H329" i="7"/>
  <c r="H391" i="7"/>
  <c r="E308" i="7"/>
  <c r="E285" i="7"/>
  <c r="E269" i="7"/>
  <c r="E234" i="7"/>
  <c r="E248" i="7"/>
  <c r="E298" i="7"/>
  <c r="E301" i="7"/>
  <c r="E303" i="7"/>
  <c r="E307" i="7"/>
  <c r="E287" i="7"/>
  <c r="E293" i="7"/>
  <c r="E279" i="7"/>
  <c r="E281" i="7"/>
  <c r="E274" i="7"/>
  <c r="E289" i="7"/>
  <c r="H266" i="7"/>
  <c r="E297" i="7"/>
  <c r="E300" i="7"/>
  <c r="E282" i="7"/>
  <c r="E240" i="7"/>
  <c r="E306" i="7"/>
  <c r="H327" i="7"/>
  <c r="H389" i="7"/>
  <c r="E305" i="7"/>
  <c r="E284" i="7"/>
  <c r="E295" i="7"/>
  <c r="E272" i="7"/>
  <c r="E270" i="7"/>
  <c r="E232" i="7"/>
  <c r="E250" i="7"/>
  <c r="E311" i="7"/>
  <c r="E299" i="7"/>
  <c r="E304" i="7"/>
  <c r="H202" i="7"/>
  <c r="AO140" i="7"/>
  <c r="AN140" i="7"/>
  <c r="E288" i="7"/>
  <c r="E280" i="7"/>
  <c r="E271" i="7"/>
  <c r="E290" i="7"/>
  <c r="E276" i="7"/>
  <c r="AL207" i="7"/>
  <c r="AM207" i="7"/>
  <c r="AL339" i="7"/>
  <c r="AM339" i="7"/>
  <c r="AL277" i="7"/>
  <c r="AM277" i="7"/>
  <c r="AL223" i="7"/>
  <c r="AM223" i="7"/>
  <c r="AL355" i="7"/>
  <c r="AM355" i="7"/>
  <c r="AL293" i="7"/>
  <c r="AM293" i="7"/>
  <c r="AL327" i="7"/>
  <c r="AM327" i="7"/>
  <c r="AL265" i="7"/>
  <c r="AM265" i="7"/>
  <c r="AL243" i="7"/>
  <c r="AM243" i="7"/>
  <c r="AL244" i="7"/>
  <c r="AM244" i="7"/>
  <c r="AL237" i="7"/>
  <c r="AM237" i="7"/>
  <c r="AL245" i="7"/>
  <c r="AM245" i="7"/>
  <c r="AL239" i="7"/>
  <c r="AM239" i="7"/>
  <c r="AL240" i="7"/>
  <c r="AM240" i="7"/>
  <c r="AL235" i="7"/>
  <c r="AM235" i="7"/>
  <c r="AL236" i="7"/>
  <c r="AM236" i="7"/>
  <c r="AL233" i="7"/>
  <c r="AM233" i="7"/>
  <c r="AL241" i="7"/>
  <c r="AM241" i="7"/>
  <c r="AL249" i="7"/>
  <c r="AM249" i="7"/>
  <c r="AL247" i="7"/>
  <c r="AM247" i="7"/>
  <c r="AL248" i="7"/>
  <c r="AM248" i="7"/>
  <c r="AL204" i="7"/>
  <c r="AM204" i="7"/>
  <c r="AL201" i="7"/>
  <c r="AM201" i="7"/>
  <c r="AM205" i="7"/>
  <c r="AM141" i="7"/>
  <c r="S123" i="7"/>
  <c r="S103" i="7"/>
  <c r="AE111" i="7"/>
  <c r="S122" i="7"/>
  <c r="V122" i="7"/>
  <c r="S120" i="7"/>
  <c r="S114" i="7"/>
  <c r="V116" i="7"/>
  <c r="S108" i="7"/>
  <c r="S86" i="7"/>
  <c r="S95" i="7"/>
  <c r="V95" i="7"/>
  <c r="V126" i="7"/>
  <c r="S102" i="7"/>
  <c r="V90" i="7"/>
  <c r="S98" i="7"/>
  <c r="V98" i="7"/>
  <c r="S88" i="7"/>
  <c r="S121" i="7"/>
  <c r="S110" i="7"/>
  <c r="V110" i="7"/>
  <c r="S94" i="7"/>
  <c r="V94" i="7"/>
  <c r="V124" i="7"/>
  <c r="S96" i="7"/>
  <c r="V106" i="7"/>
  <c r="S101" i="7"/>
  <c r="S119" i="7"/>
  <c r="S115" i="7"/>
  <c r="V100" i="7"/>
  <c r="S91" i="7"/>
  <c r="V91" i="7"/>
  <c r="S118" i="7"/>
  <c r="V118" i="7"/>
  <c r="S117" i="7"/>
  <c r="S107" i="7"/>
  <c r="S93" i="7"/>
  <c r="S105" i="7"/>
  <c r="V97" i="7"/>
  <c r="S112" i="7"/>
  <c r="S99" i="7"/>
  <c r="S104" i="7"/>
  <c r="V104" i="7"/>
  <c r="S87" i="7"/>
  <c r="V87" i="7"/>
  <c r="T205" i="7"/>
  <c r="T206" i="7"/>
  <c r="T210" i="7"/>
  <c r="AE210" i="7"/>
  <c r="K272" i="7"/>
  <c r="O210" i="7"/>
  <c r="AI210" i="7"/>
  <c r="AO210" i="7"/>
  <c r="AN210" i="7"/>
  <c r="V210" i="7"/>
  <c r="S210" i="7"/>
  <c r="P210" i="7"/>
  <c r="I420" i="7"/>
  <c r="AK420" i="7"/>
  <c r="AP420" i="7" s="1"/>
  <c r="AK358" i="7"/>
  <c r="AP358" i="7" s="1"/>
  <c r="T219" i="7"/>
  <c r="AE219" i="7"/>
  <c r="K281" i="7"/>
  <c r="V219" i="7"/>
  <c r="S219" i="7"/>
  <c r="P219" i="7"/>
  <c r="O219" i="7"/>
  <c r="AI219" i="7"/>
  <c r="AO219" i="7"/>
  <c r="AN219" i="7"/>
  <c r="T245" i="7"/>
  <c r="K307" i="7"/>
  <c r="AN245" i="7"/>
  <c r="V245" i="7"/>
  <c r="S245" i="7"/>
  <c r="P245" i="7"/>
  <c r="O245" i="7"/>
  <c r="AI245" i="7"/>
  <c r="AO245" i="7"/>
  <c r="I419" i="7"/>
  <c r="AK419" i="7"/>
  <c r="AP419" i="7" s="1"/>
  <c r="AK357" i="7"/>
  <c r="AP357" i="7" s="1"/>
  <c r="T249" i="7"/>
  <c r="AE249" i="7"/>
  <c r="K311" i="7"/>
  <c r="S249" i="7"/>
  <c r="P249" i="7"/>
  <c r="O249" i="7"/>
  <c r="AI249" i="7"/>
  <c r="AO249" i="7"/>
  <c r="AN249" i="7"/>
  <c r="V249" i="7"/>
  <c r="G337" i="7"/>
  <c r="AL275" i="7"/>
  <c r="AM275" i="7"/>
  <c r="T285" i="7"/>
  <c r="K347" i="7"/>
  <c r="AO285" i="7"/>
  <c r="O285" i="7"/>
  <c r="AI285" i="7"/>
  <c r="V285" i="7"/>
  <c r="S285" i="7"/>
  <c r="P285" i="7"/>
  <c r="AN285" i="7"/>
  <c r="T203" i="7"/>
  <c r="AO203" i="7"/>
  <c r="AN203" i="7"/>
  <c r="I283" i="7"/>
  <c r="AK221" i="7"/>
  <c r="AP221" i="7" s="1"/>
  <c r="T265" i="7"/>
  <c r="T208" i="7"/>
  <c r="T268" i="7"/>
  <c r="T209" i="7"/>
  <c r="E275" i="7"/>
  <c r="T300" i="7"/>
  <c r="AE300" i="7"/>
  <c r="K362" i="7"/>
  <c r="V300" i="7"/>
  <c r="S300" i="7"/>
  <c r="AO300" i="7"/>
  <c r="P300" i="7"/>
  <c r="AN300" i="7"/>
  <c r="O300" i="7"/>
  <c r="AI300" i="7"/>
  <c r="T302" i="7"/>
  <c r="AE302" i="7"/>
  <c r="K364" i="7"/>
  <c r="V302" i="7"/>
  <c r="P302" i="7"/>
  <c r="AO302" i="7"/>
  <c r="O302" i="7"/>
  <c r="AI302" i="7"/>
  <c r="AN302" i="7"/>
  <c r="S302" i="7"/>
  <c r="T286" i="7"/>
  <c r="AE286" i="7"/>
  <c r="K348" i="7"/>
  <c r="AN286" i="7"/>
  <c r="V286" i="7"/>
  <c r="S286" i="7"/>
  <c r="P286" i="7"/>
  <c r="AO286" i="7"/>
  <c r="O286" i="7"/>
  <c r="AI286" i="7"/>
  <c r="T225" i="7"/>
  <c r="AE225" i="7"/>
  <c r="K287" i="7"/>
  <c r="AO225" i="7"/>
  <c r="P225" i="7"/>
  <c r="AN225" i="7"/>
  <c r="O225" i="7"/>
  <c r="AI225" i="7"/>
  <c r="V225" i="7"/>
  <c r="S225" i="7"/>
  <c r="AK329" i="7"/>
  <c r="AP329" i="7" s="1"/>
  <c r="I391" i="7"/>
  <c r="AK391" i="7"/>
  <c r="AP391" i="7" s="1"/>
  <c r="K271" i="7"/>
  <c r="T232" i="7"/>
  <c r="AE232" i="7"/>
  <c r="K294" i="7"/>
  <c r="AN232" i="7"/>
  <c r="O232" i="7"/>
  <c r="AI232" i="7"/>
  <c r="P232" i="7"/>
  <c r="AO232" i="7"/>
  <c r="V232" i="7"/>
  <c r="S232" i="7"/>
  <c r="I422" i="7"/>
  <c r="AK422" i="7"/>
  <c r="AP422" i="7" s="1"/>
  <c r="AK360" i="7"/>
  <c r="AP360" i="7" s="1"/>
  <c r="I435" i="7"/>
  <c r="AK435" i="7"/>
  <c r="AP435" i="7" s="1"/>
  <c r="AK373" i="7"/>
  <c r="AP373" i="7" s="1"/>
  <c r="T236" i="7"/>
  <c r="AE236" i="7"/>
  <c r="K298" i="7"/>
  <c r="V236" i="7"/>
  <c r="AO236" i="7"/>
  <c r="O236" i="7"/>
  <c r="AI236" i="7"/>
  <c r="S236" i="7"/>
  <c r="P236" i="7"/>
  <c r="AN236" i="7"/>
  <c r="I409" i="7"/>
  <c r="AK409" i="7"/>
  <c r="AP409" i="7" s="1"/>
  <c r="AK347" i="7"/>
  <c r="AP347" i="7" s="1"/>
  <c r="I279" i="7"/>
  <c r="AK217" i="7"/>
  <c r="AP217" i="7" s="1"/>
  <c r="T221" i="7"/>
  <c r="AE221" i="7"/>
  <c r="K283" i="7"/>
  <c r="V221" i="7"/>
  <c r="S221" i="7"/>
  <c r="AO221" i="7"/>
  <c r="P221" i="7"/>
  <c r="AN221" i="7"/>
  <c r="O221" i="7"/>
  <c r="AI221" i="7"/>
  <c r="I421" i="7"/>
  <c r="AK421" i="7"/>
  <c r="AP421" i="7" s="1"/>
  <c r="AK359" i="7"/>
  <c r="AP359" i="7" s="1"/>
  <c r="T278" i="7"/>
  <c r="AE278" i="7"/>
  <c r="K340" i="7"/>
  <c r="S278" i="7"/>
  <c r="AN278" i="7"/>
  <c r="O278" i="7"/>
  <c r="AI278" i="7"/>
  <c r="V278" i="7"/>
  <c r="AO278" i="7"/>
  <c r="P278" i="7"/>
  <c r="T215" i="7"/>
  <c r="AE215" i="7"/>
  <c r="K277" i="7"/>
  <c r="S215" i="7"/>
  <c r="P215" i="7"/>
  <c r="O215" i="7"/>
  <c r="AI215" i="7"/>
  <c r="AO215" i="7"/>
  <c r="AN215" i="7"/>
  <c r="V215" i="7"/>
  <c r="T239" i="7"/>
  <c r="AE239" i="7"/>
  <c r="K301" i="7"/>
  <c r="V239" i="7"/>
  <c r="S239" i="7"/>
  <c r="P239" i="7"/>
  <c r="O239" i="7"/>
  <c r="AI239" i="7"/>
  <c r="AO239" i="7"/>
  <c r="AN239" i="7"/>
  <c r="I410" i="7"/>
  <c r="AK410" i="7"/>
  <c r="AP410" i="7" s="1"/>
  <c r="AK348" i="7"/>
  <c r="AP348" i="7" s="1"/>
  <c r="E277" i="7"/>
  <c r="G415" i="7"/>
  <c r="AL415" i="7"/>
  <c r="AM415" i="7"/>
  <c r="AL353" i="7"/>
  <c r="AM353" i="7"/>
  <c r="T306" i="7"/>
  <c r="K368" i="7"/>
  <c r="AN306" i="7"/>
  <c r="V306" i="7"/>
  <c r="S306" i="7"/>
  <c r="P306" i="7"/>
  <c r="AO306" i="7"/>
  <c r="O306" i="7"/>
  <c r="AI306" i="7"/>
  <c r="T288" i="7"/>
  <c r="AE288" i="7"/>
  <c r="K350" i="7"/>
  <c r="V288" i="7"/>
  <c r="S288" i="7"/>
  <c r="P288" i="7"/>
  <c r="AO288" i="7"/>
  <c r="O288" i="7"/>
  <c r="AI288" i="7"/>
  <c r="AN288" i="7"/>
  <c r="G370" i="7"/>
  <c r="AL308" i="7"/>
  <c r="AM308" i="7"/>
  <c r="T295" i="7"/>
  <c r="AE295" i="7"/>
  <c r="K357" i="7"/>
  <c r="V295" i="7"/>
  <c r="P295" i="7"/>
  <c r="AO295" i="7"/>
  <c r="O295" i="7"/>
  <c r="AI295" i="7"/>
  <c r="AN295" i="7"/>
  <c r="S295" i="7"/>
  <c r="T241" i="7"/>
  <c r="AE241" i="7"/>
  <c r="K303" i="7"/>
  <c r="V241" i="7"/>
  <c r="S241" i="7"/>
  <c r="AO241" i="7"/>
  <c r="O241" i="7"/>
  <c r="AI241" i="7"/>
  <c r="AN241" i="7"/>
  <c r="P241" i="7"/>
  <c r="T212" i="7"/>
  <c r="AE212" i="7"/>
  <c r="K274" i="7"/>
  <c r="AO212" i="7"/>
  <c r="O212" i="7"/>
  <c r="AI212" i="7"/>
  <c r="AN212" i="7"/>
  <c r="V212" i="7"/>
  <c r="S212" i="7"/>
  <c r="P212" i="7"/>
  <c r="I414" i="7"/>
  <c r="AK414" i="7"/>
  <c r="AP414" i="7" s="1"/>
  <c r="AK352" i="7"/>
  <c r="AP352" i="7" s="1"/>
  <c r="G362" i="7"/>
  <c r="AL300" i="7"/>
  <c r="AM300" i="7"/>
  <c r="E291" i="7"/>
  <c r="T234" i="7"/>
  <c r="AE234" i="7"/>
  <c r="K296" i="7"/>
  <c r="S234" i="7"/>
  <c r="V234" i="7"/>
  <c r="P234" i="7"/>
  <c r="O234" i="7"/>
  <c r="AI234" i="7"/>
  <c r="AO234" i="7"/>
  <c r="AN234" i="7"/>
  <c r="AK241" i="7"/>
  <c r="AP241" i="7" s="1"/>
  <c r="I303" i="7"/>
  <c r="K404" i="7"/>
  <c r="T342" i="7"/>
  <c r="AE342" i="7"/>
  <c r="AO342" i="7"/>
  <c r="O342" i="7"/>
  <c r="AI342" i="7"/>
  <c r="AN342" i="7"/>
  <c r="V342" i="7"/>
  <c r="S342" i="7"/>
  <c r="P342" i="7"/>
  <c r="G345" i="7"/>
  <c r="AL283" i="7"/>
  <c r="AM283" i="7"/>
  <c r="T282" i="7"/>
  <c r="AE282" i="7"/>
  <c r="K344" i="7"/>
  <c r="S282" i="7"/>
  <c r="P282" i="7"/>
  <c r="AO282" i="7"/>
  <c r="O282" i="7"/>
  <c r="AI282" i="7"/>
  <c r="AN282" i="7"/>
  <c r="V282" i="7"/>
  <c r="I428" i="7"/>
  <c r="AK428" i="7"/>
  <c r="AP428" i="7" s="1"/>
  <c r="AK366" i="7"/>
  <c r="AP366" i="7" s="1"/>
  <c r="I402" i="7"/>
  <c r="AK402" i="7"/>
  <c r="AP402" i="7" s="1"/>
  <c r="AK340" i="7"/>
  <c r="AP340" i="7" s="1"/>
  <c r="AK328" i="7"/>
  <c r="AP328" i="7" s="1"/>
  <c r="I390" i="7"/>
  <c r="AK390" i="7"/>
  <c r="AP390" i="7" s="1"/>
  <c r="T207" i="7"/>
  <c r="E286" i="7"/>
  <c r="G366" i="7"/>
  <c r="AL304" i="7"/>
  <c r="AM304" i="7"/>
  <c r="AK219" i="7"/>
  <c r="AP219" i="7" s="1"/>
  <c r="I281" i="7"/>
  <c r="T246" i="7"/>
  <c r="AE246" i="7"/>
  <c r="K308" i="7"/>
  <c r="V246" i="7"/>
  <c r="S246" i="7"/>
  <c r="AO246" i="7"/>
  <c r="P246" i="7"/>
  <c r="AN246" i="7"/>
  <c r="O246" i="7"/>
  <c r="AI246" i="7"/>
  <c r="T304" i="7"/>
  <c r="K366" i="7"/>
  <c r="P304" i="7"/>
  <c r="AO304" i="7"/>
  <c r="O304" i="7"/>
  <c r="AI304" i="7"/>
  <c r="AN304" i="7"/>
  <c r="V304" i="7"/>
  <c r="S304" i="7"/>
  <c r="T312" i="7"/>
  <c r="AE312" i="7"/>
  <c r="K374" i="7"/>
  <c r="AO312" i="7"/>
  <c r="O312" i="7"/>
  <c r="AI312" i="7"/>
  <c r="AN312" i="7"/>
  <c r="V312" i="7"/>
  <c r="S312" i="7"/>
  <c r="P312" i="7"/>
  <c r="I406" i="7"/>
  <c r="AK406" i="7"/>
  <c r="AP406" i="7" s="1"/>
  <c r="AK344" i="7"/>
  <c r="AP344" i="7" s="1"/>
  <c r="T297" i="7"/>
  <c r="K359" i="7"/>
  <c r="P297" i="7"/>
  <c r="AN297" i="7"/>
  <c r="V297" i="7"/>
  <c r="S297" i="7"/>
  <c r="AO297" i="7"/>
  <c r="O297" i="7"/>
  <c r="AI297" i="7"/>
  <c r="T279" i="7"/>
  <c r="AE279" i="7"/>
  <c r="K341" i="7"/>
  <c r="AO279" i="7"/>
  <c r="O279" i="7"/>
  <c r="AI279" i="7"/>
  <c r="V279" i="7"/>
  <c r="S279" i="7"/>
  <c r="P279" i="7"/>
  <c r="AN279" i="7"/>
  <c r="T231" i="7"/>
  <c r="K293" i="7"/>
  <c r="AO231" i="7"/>
  <c r="AN231" i="7"/>
  <c r="V231" i="7"/>
  <c r="S231" i="7"/>
  <c r="P231" i="7"/>
  <c r="O231" i="7"/>
  <c r="AI231" i="7"/>
  <c r="T204" i="7"/>
  <c r="I413" i="7"/>
  <c r="AK413" i="7"/>
  <c r="AP413" i="7" s="1"/>
  <c r="AK351" i="7"/>
  <c r="AP351" i="7" s="1"/>
  <c r="I398" i="7"/>
  <c r="AK398" i="7"/>
  <c r="AP398" i="7" s="1"/>
  <c r="AK336" i="7"/>
  <c r="AP336" i="7" s="1"/>
  <c r="T213" i="7"/>
  <c r="AE213" i="7"/>
  <c r="K275" i="7"/>
  <c r="V213" i="7"/>
  <c r="AO213" i="7"/>
  <c r="S213" i="7"/>
  <c r="AN213" i="7"/>
  <c r="P213" i="7"/>
  <c r="O213" i="7"/>
  <c r="AI213" i="7"/>
  <c r="E292" i="7"/>
  <c r="T228" i="7"/>
  <c r="AE228" i="7"/>
  <c r="K290" i="7"/>
  <c r="V228" i="7"/>
  <c r="AO228" i="7"/>
  <c r="AN228" i="7"/>
  <c r="S228" i="7"/>
  <c r="P228" i="7"/>
  <c r="O228" i="7"/>
  <c r="AI228" i="7"/>
  <c r="I396" i="7"/>
  <c r="AK396" i="7"/>
  <c r="AP396" i="7" s="1"/>
  <c r="AK334" i="7"/>
  <c r="AP334" i="7" s="1"/>
  <c r="I426" i="7"/>
  <c r="AK426" i="7"/>
  <c r="AP426" i="7" s="1"/>
  <c r="AK364" i="7"/>
  <c r="AP364" i="7" s="1"/>
  <c r="AK211" i="7"/>
  <c r="AP211" i="7" s="1"/>
  <c r="I273" i="7"/>
  <c r="T291" i="7"/>
  <c r="AE291" i="7"/>
  <c r="K353" i="7"/>
  <c r="S291" i="7"/>
  <c r="AN291" i="7"/>
  <c r="O291" i="7"/>
  <c r="AI291" i="7"/>
  <c r="V291" i="7"/>
  <c r="P291" i="7"/>
  <c r="AO291" i="7"/>
  <c r="T247" i="7"/>
  <c r="AE247" i="7"/>
  <c r="K309" i="7"/>
  <c r="V247" i="7"/>
  <c r="S247" i="7"/>
  <c r="P247" i="7"/>
  <c r="AO247" i="7"/>
  <c r="O247" i="7"/>
  <c r="AI247" i="7"/>
  <c r="AN247" i="7"/>
  <c r="T276" i="7"/>
  <c r="AE276" i="7"/>
  <c r="K338" i="7"/>
  <c r="V276" i="7"/>
  <c r="S276" i="7"/>
  <c r="AO276" i="7"/>
  <c r="P276" i="7"/>
  <c r="AN276" i="7"/>
  <c r="O276" i="7"/>
  <c r="AI276" i="7"/>
  <c r="T222" i="7"/>
  <c r="AE222" i="7"/>
  <c r="K284" i="7"/>
  <c r="V222" i="7"/>
  <c r="S222" i="7"/>
  <c r="AO222" i="7"/>
  <c r="P222" i="7"/>
  <c r="AN222" i="7"/>
  <c r="O222" i="7"/>
  <c r="AI222" i="7"/>
  <c r="I401" i="7"/>
  <c r="AK401" i="7"/>
  <c r="AP401" i="7" s="1"/>
  <c r="AK339" i="7"/>
  <c r="AP339" i="7" s="1"/>
  <c r="P209" i="7"/>
  <c r="AK231" i="7"/>
  <c r="AP231" i="7" s="1"/>
  <c r="I293" i="7"/>
  <c r="T289" i="7"/>
  <c r="K351" i="7"/>
  <c r="S289" i="7"/>
  <c r="P289" i="7"/>
  <c r="AO289" i="7"/>
  <c r="O289" i="7"/>
  <c r="AI289" i="7"/>
  <c r="AN289" i="7"/>
  <c r="V289" i="7"/>
  <c r="T237" i="7"/>
  <c r="AE237" i="7"/>
  <c r="K299" i="7"/>
  <c r="V237" i="7"/>
  <c r="S237" i="7"/>
  <c r="AN237" i="7"/>
  <c r="AO237" i="7"/>
  <c r="P237" i="7"/>
  <c r="O237" i="7"/>
  <c r="AI237" i="7"/>
  <c r="T243" i="7"/>
  <c r="AE243" i="7"/>
  <c r="K305" i="7"/>
  <c r="P243" i="7"/>
  <c r="AO243" i="7"/>
  <c r="O243" i="7"/>
  <c r="AI243" i="7"/>
  <c r="AN243" i="7"/>
  <c r="V243" i="7"/>
  <c r="S243" i="7"/>
  <c r="T273" i="7"/>
  <c r="K335" i="7"/>
  <c r="AO273" i="7"/>
  <c r="O273" i="7"/>
  <c r="AI273" i="7"/>
  <c r="V273" i="7"/>
  <c r="S273" i="7"/>
  <c r="P273" i="7"/>
  <c r="AN273" i="7"/>
  <c r="T310" i="7"/>
  <c r="AE310" i="7"/>
  <c r="K372" i="7"/>
  <c r="S310" i="7"/>
  <c r="P310" i="7"/>
  <c r="AO310" i="7"/>
  <c r="O310" i="7"/>
  <c r="AI310" i="7"/>
  <c r="AN310" i="7"/>
  <c r="V310" i="7"/>
  <c r="T292" i="7"/>
  <c r="AE292" i="7"/>
  <c r="K354" i="7"/>
  <c r="AN292" i="7"/>
  <c r="O292" i="7"/>
  <c r="AI292" i="7"/>
  <c r="V292" i="7"/>
  <c r="S292" i="7"/>
  <c r="AO292" i="7"/>
  <c r="P292" i="7"/>
  <c r="K267" i="7"/>
  <c r="O206" i="7"/>
  <c r="AI206" i="7"/>
  <c r="P206" i="7"/>
  <c r="AO206" i="7"/>
  <c r="AN206" i="7"/>
  <c r="P142" i="7"/>
  <c r="I330" i="7"/>
  <c r="AK268" i="7"/>
  <c r="AP268" i="7" s="1"/>
  <c r="E268" i="7"/>
  <c r="AE208" i="7"/>
  <c r="AO208" i="7"/>
  <c r="AN208" i="7"/>
  <c r="K270" i="7"/>
  <c r="O208" i="7"/>
  <c r="AI208" i="7"/>
  <c r="AE271" i="7"/>
  <c r="K333" i="7"/>
  <c r="O271" i="7"/>
  <c r="AI271" i="7"/>
  <c r="AO271" i="7"/>
  <c r="AN271" i="7"/>
  <c r="P271" i="7"/>
  <c r="E264" i="7"/>
  <c r="E265" i="7"/>
  <c r="AO205" i="7"/>
  <c r="AN205" i="7"/>
  <c r="O268" i="7"/>
  <c r="AI268" i="7"/>
  <c r="AO268" i="7"/>
  <c r="AN268" i="7"/>
  <c r="K330" i="7"/>
  <c r="P268" i="7"/>
  <c r="AO204" i="7"/>
  <c r="AN204" i="7"/>
  <c r="AO267" i="7"/>
  <c r="AN267" i="7"/>
  <c r="P146" i="7"/>
  <c r="AK271" i="7"/>
  <c r="AP271" i="7" s="1"/>
  <c r="I333" i="7"/>
  <c r="E266" i="7"/>
  <c r="AL270" i="7"/>
  <c r="AM270" i="7"/>
  <c r="G332" i="7"/>
  <c r="G330" i="7"/>
  <c r="AL268" i="7"/>
  <c r="AM268" i="7"/>
  <c r="E267" i="7"/>
  <c r="AE144" i="7"/>
  <c r="I332" i="7"/>
  <c r="AK270" i="7"/>
  <c r="AP270" i="7" s="1"/>
  <c r="AK269" i="7"/>
  <c r="AP269" i="7" s="1"/>
  <c r="I331" i="7"/>
  <c r="AE207" i="7"/>
  <c r="K269" i="7"/>
  <c r="O207" i="7"/>
  <c r="AI207" i="7"/>
  <c r="AO207" i="7"/>
  <c r="AN207" i="7"/>
  <c r="AI139" i="7"/>
  <c r="P139" i="7"/>
  <c r="O201" i="7"/>
  <c r="K263" i="7"/>
  <c r="K327" i="7"/>
  <c r="O265" i="7"/>
  <c r="AI265" i="7"/>
  <c r="P265" i="7"/>
  <c r="AO265" i="7"/>
  <c r="AN265" i="7"/>
  <c r="AO329" i="7"/>
  <c r="AN329" i="7"/>
  <c r="P205" i="7"/>
  <c r="AI205" i="7"/>
  <c r="I327" i="7"/>
  <c r="AK265" i="7"/>
  <c r="AP265" i="7" s="1"/>
  <c r="K329" i="7"/>
  <c r="O264" i="7"/>
  <c r="AI264" i="7"/>
  <c r="K326" i="7"/>
  <c r="K388" i="7"/>
  <c r="K266" i="7"/>
  <c r="O204" i="7"/>
  <c r="P203" i="7"/>
  <c r="AI203" i="7"/>
  <c r="I326" i="7"/>
  <c r="AK264" i="7"/>
  <c r="AP264" i="7" s="1"/>
  <c r="P202" i="7"/>
  <c r="AI202" i="7"/>
  <c r="E352" i="7"/>
  <c r="E361" i="7"/>
  <c r="E373" i="7"/>
  <c r="E368" i="7"/>
  <c r="AO202" i="7"/>
  <c r="AN202" i="7"/>
  <c r="H264" i="7"/>
  <c r="E336" i="7"/>
  <c r="E341" i="7"/>
  <c r="E349" i="7"/>
  <c r="E365" i="7"/>
  <c r="E360" i="7"/>
  <c r="E342" i="7"/>
  <c r="E362" i="7"/>
  <c r="E340" i="7"/>
  <c r="E338" i="7"/>
  <c r="E333" i="7"/>
  <c r="E350" i="7"/>
  <c r="E366" i="7"/>
  <c r="E312" i="7"/>
  <c r="E332" i="7"/>
  <c r="E357" i="7"/>
  <c r="E367" i="7"/>
  <c r="E344" i="7"/>
  <c r="H328" i="7"/>
  <c r="H390" i="7"/>
  <c r="E310" i="7"/>
  <c r="E331" i="7"/>
  <c r="E345" i="7"/>
  <c r="E335" i="7"/>
  <c r="E294" i="7"/>
  <c r="E334" i="7"/>
  <c r="E346" i="7"/>
  <c r="E302" i="7"/>
  <c r="E296" i="7"/>
  <c r="E347" i="7"/>
  <c r="E370" i="7"/>
  <c r="E371" i="7"/>
  <c r="E359" i="7"/>
  <c r="E351" i="7"/>
  <c r="E343" i="7"/>
  <c r="E355" i="7"/>
  <c r="E369" i="7"/>
  <c r="E363" i="7"/>
  <c r="AL347" i="7"/>
  <c r="AM347" i="7"/>
  <c r="AL285" i="7"/>
  <c r="AM285" i="7"/>
  <c r="AL331" i="7"/>
  <c r="AM331" i="7"/>
  <c r="AL269" i="7"/>
  <c r="AM269" i="7"/>
  <c r="AL328" i="7"/>
  <c r="AM328" i="7"/>
  <c r="AL266" i="7"/>
  <c r="AM266" i="7"/>
  <c r="AL371" i="7"/>
  <c r="AM371" i="7"/>
  <c r="AL309" i="7"/>
  <c r="AM309" i="7"/>
  <c r="AL365" i="7"/>
  <c r="AM365" i="7"/>
  <c r="AL303" i="7"/>
  <c r="AM303" i="7"/>
  <c r="AL360" i="7"/>
  <c r="AM360" i="7"/>
  <c r="AL298" i="7"/>
  <c r="AM298" i="7"/>
  <c r="AL364" i="7"/>
  <c r="AM364" i="7"/>
  <c r="AL302" i="7"/>
  <c r="AM302" i="7"/>
  <c r="AL369" i="7"/>
  <c r="AM369" i="7"/>
  <c r="AL307" i="7"/>
  <c r="AM307" i="7"/>
  <c r="AL368" i="7"/>
  <c r="AM368" i="7"/>
  <c r="AL306" i="7"/>
  <c r="AM306" i="7"/>
  <c r="AL372" i="7"/>
  <c r="AM372" i="7"/>
  <c r="AL310" i="7"/>
  <c r="AM310" i="7"/>
  <c r="AL373" i="7"/>
  <c r="AM373" i="7"/>
  <c r="AL311" i="7"/>
  <c r="AM311" i="7"/>
  <c r="AL357" i="7"/>
  <c r="AM357" i="7"/>
  <c r="AL295" i="7"/>
  <c r="AM295" i="7"/>
  <c r="AL359" i="7"/>
  <c r="AM359" i="7"/>
  <c r="AL297" i="7"/>
  <c r="AM297" i="7"/>
  <c r="AL363" i="7"/>
  <c r="AM363" i="7"/>
  <c r="AL301" i="7"/>
  <c r="AM301" i="7"/>
  <c r="AL361" i="7"/>
  <c r="AM361" i="7"/>
  <c r="AL299" i="7"/>
  <c r="AM299" i="7"/>
  <c r="AL367" i="7"/>
  <c r="AM367" i="7"/>
  <c r="AL305" i="7"/>
  <c r="AM305" i="7"/>
  <c r="AL325" i="7"/>
  <c r="AM325" i="7"/>
  <c r="AL263" i="7"/>
  <c r="AM263" i="7"/>
  <c r="V99" i="7"/>
  <c r="V107" i="7"/>
  <c r="V121" i="7"/>
  <c r="V102" i="7"/>
  <c r="V86" i="7"/>
  <c r="V108" i="7"/>
  <c r="V120" i="7"/>
  <c r="S111" i="7"/>
  <c r="V111" i="7"/>
  <c r="V103" i="7"/>
  <c r="V105" i="7"/>
  <c r="V115" i="7"/>
  <c r="S109" i="7"/>
  <c r="V109" i="7"/>
  <c r="S89" i="7"/>
  <c r="V89" i="7"/>
  <c r="S125" i="7"/>
  <c r="V125" i="7"/>
  <c r="V112" i="7"/>
  <c r="V93" i="7"/>
  <c r="V117" i="7"/>
  <c r="S113" i="7"/>
  <c r="V113" i="7"/>
  <c r="V119" i="7"/>
  <c r="V96" i="7"/>
  <c r="V88" i="7"/>
  <c r="V114" i="7"/>
  <c r="V123" i="7"/>
  <c r="E402" i="7"/>
  <c r="E403" i="7"/>
  <c r="O388" i="7"/>
  <c r="AI388" i="7"/>
  <c r="P388" i="7"/>
  <c r="AL330" i="7"/>
  <c r="AM330" i="7"/>
  <c r="G392" i="7"/>
  <c r="AL392" i="7"/>
  <c r="AM392" i="7"/>
  <c r="AK330" i="7"/>
  <c r="AP330" i="7" s="1"/>
  <c r="I392" i="7"/>
  <c r="AK392" i="7"/>
  <c r="AP392" i="7" s="1"/>
  <c r="T267" i="7"/>
  <c r="K416" i="7"/>
  <c r="T354" i="7"/>
  <c r="V354" i="7"/>
  <c r="S354" i="7"/>
  <c r="P354" i="7"/>
  <c r="AO354" i="7"/>
  <c r="O354" i="7"/>
  <c r="AI354" i="7"/>
  <c r="AN354" i="7"/>
  <c r="T299" i="7"/>
  <c r="K361" i="7"/>
  <c r="AN299" i="7"/>
  <c r="V299" i="7"/>
  <c r="S299" i="7"/>
  <c r="P299" i="7"/>
  <c r="AO299" i="7"/>
  <c r="O299" i="7"/>
  <c r="AI299" i="7"/>
  <c r="G432" i="7"/>
  <c r="AL432" i="7"/>
  <c r="AM432" i="7"/>
  <c r="AL370" i="7"/>
  <c r="AM370" i="7"/>
  <c r="T298" i="7"/>
  <c r="AE298" i="7"/>
  <c r="K360" i="7"/>
  <c r="AO298" i="7"/>
  <c r="O298" i="7"/>
  <c r="AI298" i="7"/>
  <c r="V298" i="7"/>
  <c r="S298" i="7"/>
  <c r="P298" i="7"/>
  <c r="AN298" i="7"/>
  <c r="I345" i="7"/>
  <c r="AK283" i="7"/>
  <c r="AP283" i="7" s="1"/>
  <c r="T272" i="7"/>
  <c r="AE272" i="7"/>
  <c r="K334" i="7"/>
  <c r="P272" i="7"/>
  <c r="AN272" i="7"/>
  <c r="V272" i="7"/>
  <c r="S272" i="7"/>
  <c r="O272" i="7"/>
  <c r="AI272" i="7"/>
  <c r="AO272" i="7"/>
  <c r="E413" i="7"/>
  <c r="E421" i="7"/>
  <c r="E419" i="7"/>
  <c r="E424" i="7"/>
  <c r="E398" i="7"/>
  <c r="AL332" i="7"/>
  <c r="AM332" i="7"/>
  <c r="G394" i="7"/>
  <c r="AL394" i="7"/>
  <c r="AM394" i="7"/>
  <c r="T284" i="7"/>
  <c r="AE284" i="7"/>
  <c r="K346" i="7"/>
  <c r="S284" i="7"/>
  <c r="AN284" i="7"/>
  <c r="O284" i="7"/>
  <c r="AI284" i="7"/>
  <c r="V284" i="7"/>
  <c r="P284" i="7"/>
  <c r="AO284" i="7"/>
  <c r="T303" i="7"/>
  <c r="AE303" i="7"/>
  <c r="K365" i="7"/>
  <c r="S303" i="7"/>
  <c r="P303" i="7"/>
  <c r="AO303" i="7"/>
  <c r="O303" i="7"/>
  <c r="AI303" i="7"/>
  <c r="AN303" i="7"/>
  <c r="V303" i="7"/>
  <c r="K430" i="7"/>
  <c r="T368" i="7"/>
  <c r="AE368" i="7"/>
  <c r="AN368" i="7"/>
  <c r="O368" i="7"/>
  <c r="AI368" i="7"/>
  <c r="V368" i="7"/>
  <c r="S368" i="7"/>
  <c r="P368" i="7"/>
  <c r="AO368" i="7"/>
  <c r="T301" i="7"/>
  <c r="AE301" i="7"/>
  <c r="K363" i="7"/>
  <c r="S301" i="7"/>
  <c r="P301" i="7"/>
  <c r="AO301" i="7"/>
  <c r="O301" i="7"/>
  <c r="AI301" i="7"/>
  <c r="AN301" i="7"/>
  <c r="V301" i="7"/>
  <c r="T283" i="7"/>
  <c r="AE283" i="7"/>
  <c r="K345" i="7"/>
  <c r="V283" i="7"/>
  <c r="P283" i="7"/>
  <c r="AO283" i="7"/>
  <c r="O283" i="7"/>
  <c r="AI283" i="7"/>
  <c r="AN283" i="7"/>
  <c r="S283" i="7"/>
  <c r="K424" i="7"/>
  <c r="T362" i="7"/>
  <c r="V362" i="7"/>
  <c r="AN362" i="7"/>
  <c r="AO362" i="7"/>
  <c r="S362" i="7"/>
  <c r="P362" i="7"/>
  <c r="O362" i="7"/>
  <c r="AI362" i="7"/>
  <c r="E433" i="7"/>
  <c r="E397" i="7"/>
  <c r="E394" i="7"/>
  <c r="E404" i="7"/>
  <c r="O267" i="7"/>
  <c r="AK332" i="7"/>
  <c r="AP332" i="7" s="1"/>
  <c r="I394" i="7"/>
  <c r="AK394" i="7"/>
  <c r="AP394" i="7" s="1"/>
  <c r="T270" i="7"/>
  <c r="K434" i="7"/>
  <c r="T372" i="7"/>
  <c r="AE372" i="7"/>
  <c r="V372" i="7"/>
  <c r="S372" i="7"/>
  <c r="P372" i="7"/>
  <c r="O372" i="7"/>
  <c r="AI372" i="7"/>
  <c r="AO372" i="7"/>
  <c r="AN372" i="7"/>
  <c r="K413" i="7"/>
  <c r="T351" i="7"/>
  <c r="AE351" i="7"/>
  <c r="S351" i="7"/>
  <c r="P351" i="7"/>
  <c r="AO351" i="7"/>
  <c r="O351" i="7"/>
  <c r="AI351" i="7"/>
  <c r="AN351" i="7"/>
  <c r="V351" i="7"/>
  <c r="T271" i="7"/>
  <c r="K409" i="7"/>
  <c r="T347" i="7"/>
  <c r="AE347" i="7"/>
  <c r="P347" i="7"/>
  <c r="AO347" i="7"/>
  <c r="O347" i="7"/>
  <c r="AI347" i="7"/>
  <c r="AN347" i="7"/>
  <c r="V347" i="7"/>
  <c r="S347" i="7"/>
  <c r="T307" i="7"/>
  <c r="AE307" i="7"/>
  <c r="K369" i="7"/>
  <c r="V307" i="7"/>
  <c r="S307" i="7"/>
  <c r="P307" i="7"/>
  <c r="AO307" i="7"/>
  <c r="O307" i="7"/>
  <c r="AI307" i="7"/>
  <c r="AN307" i="7"/>
  <c r="AK326" i="7"/>
  <c r="AP326" i="7" s="1"/>
  <c r="I388" i="7"/>
  <c r="AK388" i="7"/>
  <c r="AP388" i="7" s="1"/>
  <c r="K391" i="7"/>
  <c r="T329" i="7"/>
  <c r="K392" i="7"/>
  <c r="T330" i="7"/>
  <c r="K400" i="7"/>
  <c r="T338" i="7"/>
  <c r="AE338" i="7"/>
  <c r="AN338" i="7"/>
  <c r="V338" i="7"/>
  <c r="S338" i="7"/>
  <c r="P338" i="7"/>
  <c r="AO338" i="7"/>
  <c r="O338" i="7"/>
  <c r="AI338" i="7"/>
  <c r="I335" i="7"/>
  <c r="AK273" i="7"/>
  <c r="AP273" i="7" s="1"/>
  <c r="E354" i="7"/>
  <c r="T275" i="7"/>
  <c r="AE275" i="7"/>
  <c r="K337" i="7"/>
  <c r="V275" i="7"/>
  <c r="S275" i="7"/>
  <c r="P275" i="7"/>
  <c r="AO275" i="7"/>
  <c r="O275" i="7"/>
  <c r="AI275" i="7"/>
  <c r="AN275" i="7"/>
  <c r="T293" i="7"/>
  <c r="AE293" i="7"/>
  <c r="K355" i="7"/>
  <c r="V293" i="7"/>
  <c r="S293" i="7"/>
  <c r="P293" i="7"/>
  <c r="AO293" i="7"/>
  <c r="O293" i="7"/>
  <c r="AI293" i="7"/>
  <c r="AN293" i="7"/>
  <c r="K436" i="7"/>
  <c r="T374" i="7"/>
  <c r="AE374" i="7"/>
  <c r="AO374" i="7"/>
  <c r="O374" i="7"/>
  <c r="AI374" i="7"/>
  <c r="V374" i="7"/>
  <c r="S374" i="7"/>
  <c r="P374" i="7"/>
  <c r="AN374" i="7"/>
  <c r="I343" i="7"/>
  <c r="AK281" i="7"/>
  <c r="AP281" i="7" s="1"/>
  <c r="E353" i="7"/>
  <c r="K419" i="7"/>
  <c r="T357" i="7"/>
  <c r="AE357" i="7"/>
  <c r="P357" i="7"/>
  <c r="AO357" i="7"/>
  <c r="O357" i="7"/>
  <c r="AI357" i="7"/>
  <c r="AN357" i="7"/>
  <c r="V357" i="7"/>
  <c r="S357" i="7"/>
  <c r="T277" i="7"/>
  <c r="AE277" i="7"/>
  <c r="K339" i="7"/>
  <c r="V277" i="7"/>
  <c r="P277" i="7"/>
  <c r="AO277" i="7"/>
  <c r="O277" i="7"/>
  <c r="AI277" i="7"/>
  <c r="AN277" i="7"/>
  <c r="S277" i="7"/>
  <c r="T287" i="7"/>
  <c r="AE287" i="7"/>
  <c r="K349" i="7"/>
  <c r="V287" i="7"/>
  <c r="S287" i="7"/>
  <c r="P287" i="7"/>
  <c r="AO287" i="7"/>
  <c r="O287" i="7"/>
  <c r="AI287" i="7"/>
  <c r="AN287" i="7"/>
  <c r="E432" i="7"/>
  <c r="E409" i="7"/>
  <c r="E393" i="7"/>
  <c r="E428" i="7"/>
  <c r="E430" i="7"/>
  <c r="K389" i="7"/>
  <c r="T327" i="7"/>
  <c r="K397" i="7"/>
  <c r="T335" i="7"/>
  <c r="AE335" i="7"/>
  <c r="V335" i="7"/>
  <c r="S335" i="7"/>
  <c r="P335" i="7"/>
  <c r="AO335" i="7"/>
  <c r="O335" i="7"/>
  <c r="AI335" i="7"/>
  <c r="AN335" i="7"/>
  <c r="G407" i="7"/>
  <c r="AL407" i="7"/>
  <c r="AM407" i="7"/>
  <c r="AL345" i="7"/>
  <c r="AM345" i="7"/>
  <c r="T281" i="7"/>
  <c r="K343" i="7"/>
  <c r="V281" i="7"/>
  <c r="S281" i="7"/>
  <c r="P281" i="7"/>
  <c r="AO281" i="7"/>
  <c r="O281" i="7"/>
  <c r="AI281" i="7"/>
  <c r="AN281" i="7"/>
  <c r="E396" i="7"/>
  <c r="E407" i="7"/>
  <c r="E431" i="7"/>
  <c r="E412" i="7"/>
  <c r="E422" i="7"/>
  <c r="E435" i="7"/>
  <c r="AK327" i="7"/>
  <c r="AP327" i="7" s="1"/>
  <c r="I389" i="7"/>
  <c r="AK389" i="7"/>
  <c r="AP389" i="7" s="1"/>
  <c r="T269" i="7"/>
  <c r="AK333" i="7"/>
  <c r="AP333" i="7" s="1"/>
  <c r="I395" i="7"/>
  <c r="AK395" i="7"/>
  <c r="AP395" i="7" s="1"/>
  <c r="T309" i="7"/>
  <c r="AE309" i="7"/>
  <c r="K371" i="7"/>
  <c r="V309" i="7"/>
  <c r="S309" i="7"/>
  <c r="P309" i="7"/>
  <c r="AO309" i="7"/>
  <c r="O309" i="7"/>
  <c r="AI309" i="7"/>
  <c r="AN309" i="7"/>
  <c r="K403" i="7"/>
  <c r="T341" i="7"/>
  <c r="AE341" i="7"/>
  <c r="V341" i="7"/>
  <c r="AO341" i="7"/>
  <c r="S341" i="7"/>
  <c r="AN341" i="7"/>
  <c r="P341" i="7"/>
  <c r="O341" i="7"/>
  <c r="AI341" i="7"/>
  <c r="K428" i="7"/>
  <c r="T366" i="7"/>
  <c r="AE366" i="7"/>
  <c r="S366" i="7"/>
  <c r="P366" i="7"/>
  <c r="O366" i="7"/>
  <c r="AI366" i="7"/>
  <c r="AO366" i="7"/>
  <c r="AN366" i="7"/>
  <c r="V366" i="7"/>
  <c r="K402" i="7"/>
  <c r="T340" i="7"/>
  <c r="V340" i="7"/>
  <c r="S340" i="7"/>
  <c r="AO340" i="7"/>
  <c r="P340" i="7"/>
  <c r="AN340" i="7"/>
  <c r="O340" i="7"/>
  <c r="AI340" i="7"/>
  <c r="K410" i="7"/>
  <c r="T348" i="7"/>
  <c r="AO348" i="7"/>
  <c r="O348" i="7"/>
  <c r="AI348" i="7"/>
  <c r="AN348" i="7"/>
  <c r="V348" i="7"/>
  <c r="S348" i="7"/>
  <c r="P348" i="7"/>
  <c r="E337" i="7"/>
  <c r="E429" i="7"/>
  <c r="E417" i="7"/>
  <c r="E395" i="7"/>
  <c r="E427" i="7"/>
  <c r="E423" i="7"/>
  <c r="T305" i="7"/>
  <c r="AE305" i="7"/>
  <c r="K367" i="7"/>
  <c r="AO305" i="7"/>
  <c r="O305" i="7"/>
  <c r="AI305" i="7"/>
  <c r="AN305" i="7"/>
  <c r="V305" i="7"/>
  <c r="S305" i="7"/>
  <c r="P305" i="7"/>
  <c r="I355" i="7"/>
  <c r="AK293" i="7"/>
  <c r="AP293" i="7" s="1"/>
  <c r="G428" i="7"/>
  <c r="AL428" i="7"/>
  <c r="AM428" i="7"/>
  <c r="AL366" i="7"/>
  <c r="AM366" i="7"/>
  <c r="T404" i="7"/>
  <c r="V404" i="7"/>
  <c r="S404" i="7"/>
  <c r="AO404" i="7"/>
  <c r="P404" i="7"/>
  <c r="AN404" i="7"/>
  <c r="O404" i="7"/>
  <c r="AI404" i="7"/>
  <c r="G424" i="7"/>
  <c r="AL424" i="7"/>
  <c r="AM424" i="7"/>
  <c r="AL362" i="7"/>
  <c r="AM362" i="7"/>
  <c r="I341" i="7"/>
  <c r="AK279" i="7"/>
  <c r="AP279" i="7" s="1"/>
  <c r="T294" i="7"/>
  <c r="AE294" i="7"/>
  <c r="K356" i="7"/>
  <c r="V294" i="7"/>
  <c r="S294" i="7"/>
  <c r="AO294" i="7"/>
  <c r="P294" i="7"/>
  <c r="AN294" i="7"/>
  <c r="O294" i="7"/>
  <c r="AI294" i="7"/>
  <c r="T311" i="7"/>
  <c r="AE311" i="7"/>
  <c r="K373" i="7"/>
  <c r="P311" i="7"/>
  <c r="AO311" i="7"/>
  <c r="O311" i="7"/>
  <c r="AI311" i="7"/>
  <c r="AN311" i="7"/>
  <c r="V311" i="7"/>
  <c r="S311" i="7"/>
  <c r="E425" i="7"/>
  <c r="E405" i="7"/>
  <c r="E408" i="7"/>
  <c r="E406" i="7"/>
  <c r="E400" i="7"/>
  <c r="E411" i="7"/>
  <c r="E414" i="7"/>
  <c r="T266" i="7"/>
  <c r="AK331" i="7"/>
  <c r="AP331" i="7" s="1"/>
  <c r="I393" i="7"/>
  <c r="AK393" i="7"/>
  <c r="AP393" i="7" s="1"/>
  <c r="K395" i="7"/>
  <c r="T333" i="7"/>
  <c r="K415" i="7"/>
  <c r="T353" i="7"/>
  <c r="AE353" i="7"/>
  <c r="O353" i="7"/>
  <c r="AI353" i="7"/>
  <c r="V353" i="7"/>
  <c r="AO353" i="7"/>
  <c r="S353" i="7"/>
  <c r="AN353" i="7"/>
  <c r="P353" i="7"/>
  <c r="T290" i="7"/>
  <c r="AE290" i="7"/>
  <c r="K352" i="7"/>
  <c r="V290" i="7"/>
  <c r="P290" i="7"/>
  <c r="AO290" i="7"/>
  <c r="O290" i="7"/>
  <c r="AI290" i="7"/>
  <c r="AN290" i="7"/>
  <c r="S290" i="7"/>
  <c r="K421" i="7"/>
  <c r="T359" i="7"/>
  <c r="AE359" i="7"/>
  <c r="AN359" i="7"/>
  <c r="V359" i="7"/>
  <c r="S359" i="7"/>
  <c r="P359" i="7"/>
  <c r="AO359" i="7"/>
  <c r="O359" i="7"/>
  <c r="AI359" i="7"/>
  <c r="T308" i="7"/>
  <c r="AE308" i="7"/>
  <c r="K370" i="7"/>
  <c r="V308" i="7"/>
  <c r="S308" i="7"/>
  <c r="AO308" i="7"/>
  <c r="P308" i="7"/>
  <c r="AN308" i="7"/>
  <c r="O308" i="7"/>
  <c r="AI308" i="7"/>
  <c r="E348" i="7"/>
  <c r="K406" i="7"/>
  <c r="T344" i="7"/>
  <c r="AE344" i="7"/>
  <c r="V344" i="7"/>
  <c r="S344" i="7"/>
  <c r="P344" i="7"/>
  <c r="AO344" i="7"/>
  <c r="O344" i="7"/>
  <c r="AI344" i="7"/>
  <c r="AN344" i="7"/>
  <c r="I365" i="7"/>
  <c r="AK303" i="7"/>
  <c r="AP303" i="7" s="1"/>
  <c r="T296" i="7"/>
  <c r="AE296" i="7"/>
  <c r="K358" i="7"/>
  <c r="S296" i="7"/>
  <c r="AO296" i="7"/>
  <c r="O296" i="7"/>
  <c r="AI296" i="7"/>
  <c r="AN296" i="7"/>
  <c r="V296" i="7"/>
  <c r="P296" i="7"/>
  <c r="T274" i="7"/>
  <c r="K336" i="7"/>
  <c r="AN274" i="7"/>
  <c r="V274" i="7"/>
  <c r="S274" i="7"/>
  <c r="P274" i="7"/>
  <c r="AO274" i="7"/>
  <c r="O274" i="7"/>
  <c r="AI274" i="7"/>
  <c r="K412" i="7"/>
  <c r="T350" i="7"/>
  <c r="AE350" i="7"/>
  <c r="V350" i="7"/>
  <c r="S350" i="7"/>
  <c r="AO350" i="7"/>
  <c r="P350" i="7"/>
  <c r="AN350" i="7"/>
  <c r="O350" i="7"/>
  <c r="AI350" i="7"/>
  <c r="E339" i="7"/>
  <c r="K426" i="7"/>
  <c r="T364" i="7"/>
  <c r="AE364" i="7"/>
  <c r="AO364" i="7"/>
  <c r="P364" i="7"/>
  <c r="O364" i="7"/>
  <c r="AI364" i="7"/>
  <c r="AN364" i="7"/>
  <c r="V364" i="7"/>
  <c r="S364" i="7"/>
  <c r="G399" i="7"/>
  <c r="AL399" i="7"/>
  <c r="AM399" i="7"/>
  <c r="AL337" i="7"/>
  <c r="AM337" i="7"/>
  <c r="O326" i="7"/>
  <c r="AI326" i="7"/>
  <c r="O327" i="7"/>
  <c r="O329" i="7"/>
  <c r="AI329" i="7"/>
  <c r="AO327" i="7"/>
  <c r="AN327" i="7"/>
  <c r="P207" i="7"/>
  <c r="E327" i="7"/>
  <c r="E326" i="7"/>
  <c r="E388" i="7"/>
  <c r="AE333" i="7"/>
  <c r="O333" i="7"/>
  <c r="AI333" i="7"/>
  <c r="AO333" i="7"/>
  <c r="AN333" i="7"/>
  <c r="AE269" i="7"/>
  <c r="O269" i="7"/>
  <c r="AI269" i="7"/>
  <c r="K331" i="7"/>
  <c r="AO269" i="7"/>
  <c r="AN269" i="7"/>
  <c r="P269" i="7"/>
  <c r="E329" i="7"/>
  <c r="E391" i="7"/>
  <c r="AE330" i="7"/>
  <c r="O330" i="7"/>
  <c r="AI330" i="7"/>
  <c r="AO330" i="7"/>
  <c r="AN330" i="7"/>
  <c r="P330" i="7"/>
  <c r="O270" i="7"/>
  <c r="AI270" i="7"/>
  <c r="AO270" i="7"/>
  <c r="K332" i="7"/>
  <c r="AN270" i="7"/>
  <c r="E330" i="7"/>
  <c r="P264" i="7"/>
  <c r="E328" i="7"/>
  <c r="E390" i="7"/>
  <c r="P208" i="7"/>
  <c r="K325" i="7"/>
  <c r="O263" i="7"/>
  <c r="P201" i="7"/>
  <c r="AI201" i="7"/>
  <c r="O266" i="7"/>
  <c r="K328" i="7"/>
  <c r="P267" i="7"/>
  <c r="AI267" i="7"/>
  <c r="P329" i="7"/>
  <c r="AO266" i="7"/>
  <c r="AN266" i="7"/>
  <c r="P326" i="7"/>
  <c r="P204" i="7"/>
  <c r="AI204" i="7"/>
  <c r="P327" i="7"/>
  <c r="AI327" i="7"/>
  <c r="E364" i="7"/>
  <c r="E358" i="7"/>
  <c r="E356" i="7"/>
  <c r="E372" i="7"/>
  <c r="E374" i="7"/>
  <c r="AO264" i="7"/>
  <c r="AN264" i="7"/>
  <c r="H326" i="7"/>
  <c r="AO15" i="7"/>
  <c r="AN15" i="7"/>
  <c r="E426" i="7"/>
  <c r="O325" i="7"/>
  <c r="K387" i="7"/>
  <c r="E389" i="7"/>
  <c r="T415" i="7"/>
  <c r="V415" i="7"/>
  <c r="S415" i="7"/>
  <c r="AO415" i="7"/>
  <c r="P415" i="7"/>
  <c r="AN415" i="7"/>
  <c r="O415" i="7"/>
  <c r="AI415" i="7"/>
  <c r="T403" i="7"/>
  <c r="V403" i="7"/>
  <c r="S403" i="7"/>
  <c r="AO403" i="7"/>
  <c r="P403" i="7"/>
  <c r="AN403" i="7"/>
  <c r="O403" i="7"/>
  <c r="AI403" i="7"/>
  <c r="K411" i="7"/>
  <c r="T349" i="7"/>
  <c r="AE349" i="7"/>
  <c r="V349" i="7"/>
  <c r="AO349" i="7"/>
  <c r="S349" i="7"/>
  <c r="AN349" i="7"/>
  <c r="P349" i="7"/>
  <c r="O349" i="7"/>
  <c r="AI349" i="7"/>
  <c r="E415" i="7"/>
  <c r="T424" i="7"/>
  <c r="AN424" i="7"/>
  <c r="P424" i="7"/>
  <c r="V424" i="7"/>
  <c r="O424" i="7"/>
  <c r="AI424" i="7"/>
  <c r="AO424" i="7"/>
  <c r="AE424" i="7"/>
  <c r="S424" i="7"/>
  <c r="K394" i="7"/>
  <c r="T332" i="7"/>
  <c r="K429" i="7"/>
  <c r="T367" i="7"/>
  <c r="AE367" i="7"/>
  <c r="P367" i="7"/>
  <c r="V367" i="7"/>
  <c r="S367" i="7"/>
  <c r="O367" i="7"/>
  <c r="AI367" i="7"/>
  <c r="AO367" i="7"/>
  <c r="AN367" i="7"/>
  <c r="V434" i="7"/>
  <c r="P434" i="7"/>
  <c r="AN434" i="7"/>
  <c r="O434" i="7"/>
  <c r="AI434" i="7"/>
  <c r="S434" i="7"/>
  <c r="AO434" i="7"/>
  <c r="T434" i="7"/>
  <c r="K425" i="7"/>
  <c r="T363" i="7"/>
  <c r="AE363" i="7"/>
  <c r="S363" i="7"/>
  <c r="AO363" i="7"/>
  <c r="AN363" i="7"/>
  <c r="V363" i="7"/>
  <c r="P363" i="7"/>
  <c r="O363" i="7"/>
  <c r="AI363" i="7"/>
  <c r="K422" i="7"/>
  <c r="T360" i="7"/>
  <c r="AE360" i="7"/>
  <c r="S360" i="7"/>
  <c r="V360" i="7"/>
  <c r="P360" i="7"/>
  <c r="AO360" i="7"/>
  <c r="O360" i="7"/>
  <c r="AI360" i="7"/>
  <c r="AN360" i="7"/>
  <c r="AN426" i="7"/>
  <c r="V426" i="7"/>
  <c r="P426" i="7"/>
  <c r="O426" i="7"/>
  <c r="AI426" i="7"/>
  <c r="S426" i="7"/>
  <c r="AO426" i="7"/>
  <c r="T426" i="7"/>
  <c r="I417" i="7"/>
  <c r="AK417" i="7"/>
  <c r="AP417" i="7" s="1"/>
  <c r="AK355" i="7"/>
  <c r="AP355" i="7" s="1"/>
  <c r="T410" i="7"/>
  <c r="S410" i="7"/>
  <c r="AO410" i="7"/>
  <c r="P410" i="7"/>
  <c r="AN410" i="7"/>
  <c r="O410" i="7"/>
  <c r="AI410" i="7"/>
  <c r="V410" i="7"/>
  <c r="K401" i="7"/>
  <c r="T339" i="7"/>
  <c r="AE339" i="7"/>
  <c r="V339" i="7"/>
  <c r="S339" i="7"/>
  <c r="P339" i="7"/>
  <c r="AO339" i="7"/>
  <c r="O339" i="7"/>
  <c r="AI339" i="7"/>
  <c r="AN339" i="7"/>
  <c r="E416" i="7"/>
  <c r="T392" i="7"/>
  <c r="O392" i="7"/>
  <c r="AI392" i="7"/>
  <c r="P392" i="7"/>
  <c r="V392" i="7"/>
  <c r="AN392" i="7"/>
  <c r="S392" i="7"/>
  <c r="AO392" i="7"/>
  <c r="I407" i="7"/>
  <c r="AK407" i="7"/>
  <c r="AP407" i="7" s="1"/>
  <c r="AK345" i="7"/>
  <c r="AP345" i="7" s="1"/>
  <c r="T416" i="7"/>
  <c r="V416" i="7"/>
  <c r="AO416" i="7"/>
  <c r="S416" i="7"/>
  <c r="AN416" i="7"/>
  <c r="P416" i="7"/>
  <c r="O416" i="7"/>
  <c r="AI416" i="7"/>
  <c r="E436" i="7"/>
  <c r="K390" i="7"/>
  <c r="T328" i="7"/>
  <c r="E401" i="7"/>
  <c r="K414" i="7"/>
  <c r="T352" i="7"/>
  <c r="AE352" i="7"/>
  <c r="P352" i="7"/>
  <c r="AO352" i="7"/>
  <c r="O352" i="7"/>
  <c r="AI352" i="7"/>
  <c r="AN352" i="7"/>
  <c r="V352" i="7"/>
  <c r="S352" i="7"/>
  <c r="T395" i="7"/>
  <c r="O395" i="7"/>
  <c r="AI395" i="7"/>
  <c r="P395" i="7"/>
  <c r="V395" i="7"/>
  <c r="AN395" i="7"/>
  <c r="S395" i="7"/>
  <c r="AO395" i="7"/>
  <c r="I403" i="7"/>
  <c r="AK403" i="7"/>
  <c r="AP403" i="7" s="1"/>
  <c r="AK341" i="7"/>
  <c r="AP341" i="7" s="1"/>
  <c r="I405" i="7"/>
  <c r="AK405" i="7"/>
  <c r="AP405" i="7" s="1"/>
  <c r="AK343" i="7"/>
  <c r="AP343" i="7" s="1"/>
  <c r="T409" i="7"/>
  <c r="V409" i="7"/>
  <c r="S409" i="7"/>
  <c r="AO409" i="7"/>
  <c r="P409" i="7"/>
  <c r="AN409" i="7"/>
  <c r="O409" i="7"/>
  <c r="AI409" i="7"/>
  <c r="AE409" i="7"/>
  <c r="I427" i="7"/>
  <c r="AK427" i="7"/>
  <c r="AP427" i="7" s="1"/>
  <c r="AK365" i="7"/>
  <c r="AP365" i="7" s="1"/>
  <c r="T421" i="7"/>
  <c r="V421" i="7"/>
  <c r="S421" i="7"/>
  <c r="AO421" i="7"/>
  <c r="P421" i="7"/>
  <c r="AN421" i="7"/>
  <c r="O421" i="7"/>
  <c r="AI421" i="7"/>
  <c r="K435" i="7"/>
  <c r="T373" i="7"/>
  <c r="P373" i="7"/>
  <c r="V373" i="7"/>
  <c r="S373" i="7"/>
  <c r="O373" i="7"/>
  <c r="AI373" i="7"/>
  <c r="AO373" i="7"/>
  <c r="AN373" i="7"/>
  <c r="T402" i="7"/>
  <c r="O402" i="7"/>
  <c r="AI402" i="7"/>
  <c r="V402" i="7"/>
  <c r="AO402" i="7"/>
  <c r="S402" i="7"/>
  <c r="P402" i="7"/>
  <c r="AN402" i="7"/>
  <c r="T397" i="7"/>
  <c r="O397" i="7"/>
  <c r="AI397" i="7"/>
  <c r="P397" i="7"/>
  <c r="V397" i="7"/>
  <c r="AN397" i="7"/>
  <c r="S397" i="7"/>
  <c r="AO397" i="7"/>
  <c r="K417" i="7"/>
  <c r="T355" i="7"/>
  <c r="AE355" i="7"/>
  <c r="V355" i="7"/>
  <c r="S355" i="7"/>
  <c r="P355" i="7"/>
  <c r="AO355" i="7"/>
  <c r="O355" i="7"/>
  <c r="AI355" i="7"/>
  <c r="AN355" i="7"/>
  <c r="E434" i="7"/>
  <c r="K398" i="7"/>
  <c r="T336" i="7"/>
  <c r="AE336" i="7"/>
  <c r="S336" i="7"/>
  <c r="P336" i="7"/>
  <c r="AO336" i="7"/>
  <c r="O336" i="7"/>
  <c r="AI336" i="7"/>
  <c r="AN336" i="7"/>
  <c r="V336" i="7"/>
  <c r="K405" i="7"/>
  <c r="T343" i="7"/>
  <c r="AE343" i="7"/>
  <c r="AN343" i="7"/>
  <c r="V343" i="7"/>
  <c r="S343" i="7"/>
  <c r="P343" i="7"/>
  <c r="AO343" i="7"/>
  <c r="O343" i="7"/>
  <c r="AI343" i="7"/>
  <c r="V436" i="7"/>
  <c r="P436" i="7"/>
  <c r="AN436" i="7"/>
  <c r="S436" i="7"/>
  <c r="AO436" i="7"/>
  <c r="O436" i="7"/>
  <c r="AI436" i="7"/>
  <c r="T436" i="7"/>
  <c r="I397" i="7"/>
  <c r="AK397" i="7"/>
  <c r="AP397" i="7" s="1"/>
  <c r="AK335" i="7"/>
  <c r="AP335" i="7" s="1"/>
  <c r="T391" i="7"/>
  <c r="O391" i="7"/>
  <c r="AI391" i="7"/>
  <c r="AN391" i="7"/>
  <c r="S391" i="7"/>
  <c r="AO391" i="7"/>
  <c r="P391" i="7"/>
  <c r="V391" i="7"/>
  <c r="K427" i="7"/>
  <c r="T365" i="7"/>
  <c r="AE365" i="7"/>
  <c r="AN365" i="7"/>
  <c r="V365" i="7"/>
  <c r="O365" i="7"/>
  <c r="AI365" i="7"/>
  <c r="AO365" i="7"/>
  <c r="S365" i="7"/>
  <c r="P365" i="7"/>
  <c r="K396" i="7"/>
  <c r="T334" i="7"/>
  <c r="AE334" i="7"/>
  <c r="V334" i="7"/>
  <c r="S334" i="7"/>
  <c r="AO334" i="7"/>
  <c r="P334" i="7"/>
  <c r="AN334" i="7"/>
  <c r="O334" i="7"/>
  <c r="AI334" i="7"/>
  <c r="K423" i="7"/>
  <c r="T361" i="7"/>
  <c r="AE361" i="7"/>
  <c r="AO361" i="7"/>
  <c r="O361" i="7"/>
  <c r="AI361" i="7"/>
  <c r="V361" i="7"/>
  <c r="S361" i="7"/>
  <c r="P361" i="7"/>
  <c r="AN361" i="7"/>
  <c r="E418" i="7"/>
  <c r="E420" i="7"/>
  <c r="E392" i="7"/>
  <c r="K393" i="7"/>
  <c r="T331" i="7"/>
  <c r="T412" i="7"/>
  <c r="AO412" i="7"/>
  <c r="P412" i="7"/>
  <c r="AN412" i="7"/>
  <c r="O412" i="7"/>
  <c r="AI412" i="7"/>
  <c r="V412" i="7"/>
  <c r="S412" i="7"/>
  <c r="T406" i="7"/>
  <c r="AN406" i="7"/>
  <c r="O406" i="7"/>
  <c r="AI406" i="7"/>
  <c r="AE406" i="7"/>
  <c r="V406" i="7"/>
  <c r="S406" i="7"/>
  <c r="P406" i="7"/>
  <c r="AO406" i="7"/>
  <c r="K418" i="7"/>
  <c r="T356" i="7"/>
  <c r="AE356" i="7"/>
  <c r="V356" i="7"/>
  <c r="S356" i="7"/>
  <c r="AO356" i="7"/>
  <c r="P356" i="7"/>
  <c r="AN356" i="7"/>
  <c r="O356" i="7"/>
  <c r="AI356" i="7"/>
  <c r="AE404" i="7"/>
  <c r="P428" i="7"/>
  <c r="AN428" i="7"/>
  <c r="V428" i="7"/>
  <c r="S428" i="7"/>
  <c r="AO428" i="7"/>
  <c r="O428" i="7"/>
  <c r="AI428" i="7"/>
  <c r="T428" i="7"/>
  <c r="K399" i="7"/>
  <c r="T337" i="7"/>
  <c r="AE337" i="7"/>
  <c r="AO337" i="7"/>
  <c r="P337" i="7"/>
  <c r="AN337" i="7"/>
  <c r="O337" i="7"/>
  <c r="AI337" i="7"/>
  <c r="V337" i="7"/>
  <c r="S337" i="7"/>
  <c r="K431" i="7"/>
  <c r="T369" i="7"/>
  <c r="AE369" i="7"/>
  <c r="S369" i="7"/>
  <c r="V369" i="7"/>
  <c r="P369" i="7"/>
  <c r="O369" i="7"/>
  <c r="AI369" i="7"/>
  <c r="AO369" i="7"/>
  <c r="AN369" i="7"/>
  <c r="P430" i="7"/>
  <c r="AN430" i="7"/>
  <c r="V430" i="7"/>
  <c r="T430" i="7"/>
  <c r="AO430" i="7"/>
  <c r="O430" i="7"/>
  <c r="AI430" i="7"/>
  <c r="S430" i="7"/>
  <c r="AO326" i="7"/>
  <c r="AN326" i="7"/>
  <c r="H388" i="7"/>
  <c r="AO388" i="7"/>
  <c r="AN388" i="7"/>
  <c r="K420" i="7"/>
  <c r="T358" i="7"/>
  <c r="AE358" i="7"/>
  <c r="AO358" i="7"/>
  <c r="O358" i="7"/>
  <c r="AI358" i="7"/>
  <c r="AN358" i="7"/>
  <c r="V358" i="7"/>
  <c r="S358" i="7"/>
  <c r="P358" i="7"/>
  <c r="E410" i="7"/>
  <c r="K432" i="7"/>
  <c r="T370" i="7"/>
  <c r="AE370" i="7"/>
  <c r="P370" i="7"/>
  <c r="V370" i="7"/>
  <c r="S370" i="7"/>
  <c r="O370" i="7"/>
  <c r="AI370" i="7"/>
  <c r="AO370" i="7"/>
  <c r="AN370" i="7"/>
  <c r="E399" i="7"/>
  <c r="K433" i="7"/>
  <c r="T371" i="7"/>
  <c r="AE371" i="7"/>
  <c r="AO371" i="7"/>
  <c r="O371" i="7"/>
  <c r="AI371" i="7"/>
  <c r="V371" i="7"/>
  <c r="S371" i="7"/>
  <c r="P371" i="7"/>
  <c r="AN371" i="7"/>
  <c r="T389" i="7"/>
  <c r="O389" i="7"/>
  <c r="AI389" i="7"/>
  <c r="P389" i="7"/>
  <c r="V389" i="7"/>
  <c r="AN389" i="7"/>
  <c r="S389" i="7"/>
  <c r="AO389" i="7"/>
  <c r="T419" i="7"/>
  <c r="AN419" i="7"/>
  <c r="O419" i="7"/>
  <c r="AI419" i="7"/>
  <c r="AE419" i="7"/>
  <c r="V419" i="7"/>
  <c r="S419" i="7"/>
  <c r="AO419" i="7"/>
  <c r="P419" i="7"/>
  <c r="T400" i="7"/>
  <c r="V400" i="7"/>
  <c r="S400" i="7"/>
  <c r="AO400" i="7"/>
  <c r="P400" i="7"/>
  <c r="AN400" i="7"/>
  <c r="O400" i="7"/>
  <c r="AI400" i="7"/>
  <c r="T413" i="7"/>
  <c r="AN413" i="7"/>
  <c r="O413" i="7"/>
  <c r="AI413" i="7"/>
  <c r="V413" i="7"/>
  <c r="S413" i="7"/>
  <c r="P413" i="7"/>
  <c r="AO413" i="7"/>
  <c r="K407" i="7"/>
  <c r="T345" i="7"/>
  <c r="AE345" i="7"/>
  <c r="V345" i="7"/>
  <c r="S345" i="7"/>
  <c r="P345" i="7"/>
  <c r="AO345" i="7"/>
  <c r="O345" i="7"/>
  <c r="AI345" i="7"/>
  <c r="AN345" i="7"/>
  <c r="K408" i="7"/>
  <c r="T346" i="7"/>
  <c r="AE346" i="7"/>
  <c r="V346" i="7"/>
  <c r="AO346" i="7"/>
  <c r="S346" i="7"/>
  <c r="AN346" i="7"/>
  <c r="P346" i="7"/>
  <c r="O346" i="7"/>
  <c r="AI346" i="7"/>
  <c r="O328" i="7"/>
  <c r="AI328" i="7"/>
  <c r="AE331" i="7"/>
  <c r="O331" i="7"/>
  <c r="AI331" i="7"/>
  <c r="AO331" i="7"/>
  <c r="AN331" i="7"/>
  <c r="AO328" i="7"/>
  <c r="AN328" i="7"/>
  <c r="AE332" i="7"/>
  <c r="P332" i="7"/>
  <c r="O332" i="7"/>
  <c r="AI332" i="7"/>
  <c r="AO332" i="7"/>
  <c r="AN332" i="7"/>
  <c r="P333" i="7"/>
  <c r="AE268" i="7"/>
  <c r="P270" i="7"/>
  <c r="P263" i="7"/>
  <c r="AI263" i="7"/>
  <c r="P325" i="7"/>
  <c r="AI325" i="7"/>
  <c r="P266" i="7"/>
  <c r="AI266" i="7"/>
  <c r="P328" i="7"/>
  <c r="K175" i="6"/>
  <c r="K65" i="7"/>
  <c r="AE428" i="7"/>
  <c r="T396" i="7"/>
  <c r="O396" i="7"/>
  <c r="AI396" i="7"/>
  <c r="S396" i="7"/>
  <c r="AO396" i="7"/>
  <c r="P396" i="7"/>
  <c r="V396" i="7"/>
  <c r="AN396" i="7"/>
  <c r="T405" i="7"/>
  <c r="AO405" i="7"/>
  <c r="S405" i="7"/>
  <c r="AN405" i="7"/>
  <c r="P405" i="7"/>
  <c r="O405" i="7"/>
  <c r="AI405" i="7"/>
  <c r="V405" i="7"/>
  <c r="AE415" i="7"/>
  <c r="V432" i="7"/>
  <c r="P432" i="7"/>
  <c r="AN432" i="7"/>
  <c r="T432" i="7"/>
  <c r="S432" i="7"/>
  <c r="AE432" i="7"/>
  <c r="AO432" i="7"/>
  <c r="O432" i="7"/>
  <c r="AI432" i="7"/>
  <c r="T418" i="7"/>
  <c r="AO418" i="7"/>
  <c r="P418" i="7"/>
  <c r="AN418" i="7"/>
  <c r="O418" i="7"/>
  <c r="AI418" i="7"/>
  <c r="V418" i="7"/>
  <c r="S418" i="7"/>
  <c r="AE436" i="7"/>
  <c r="AE392" i="7"/>
  <c r="AN431" i="7"/>
  <c r="V431" i="7"/>
  <c r="P431" i="7"/>
  <c r="S431" i="7"/>
  <c r="T431" i="7"/>
  <c r="AE431" i="7"/>
  <c r="AO431" i="7"/>
  <c r="O431" i="7"/>
  <c r="AI431" i="7"/>
  <c r="V427" i="7"/>
  <c r="P427" i="7"/>
  <c r="AN427" i="7"/>
  <c r="AO427" i="7"/>
  <c r="O427" i="7"/>
  <c r="AI427" i="7"/>
  <c r="S427" i="7"/>
  <c r="T427" i="7"/>
  <c r="AE427" i="7"/>
  <c r="T398" i="7"/>
  <c r="O398" i="7"/>
  <c r="AI398" i="7"/>
  <c r="AO398" i="7"/>
  <c r="P398" i="7"/>
  <c r="V398" i="7"/>
  <c r="AN398" i="7"/>
  <c r="S398" i="7"/>
  <c r="AN435" i="7"/>
  <c r="V435" i="7"/>
  <c r="P435" i="7"/>
  <c r="AO435" i="7"/>
  <c r="O435" i="7"/>
  <c r="AI435" i="7"/>
  <c r="S435" i="7"/>
  <c r="T435" i="7"/>
  <c r="T390" i="7"/>
  <c r="O390" i="7"/>
  <c r="AI390" i="7"/>
  <c r="AO390" i="7"/>
  <c r="P390" i="7"/>
  <c r="V390" i="7"/>
  <c r="AN390" i="7"/>
  <c r="S390" i="7"/>
  <c r="AE426" i="7"/>
  <c r="T422" i="7"/>
  <c r="V422" i="7"/>
  <c r="S422" i="7"/>
  <c r="AO422" i="7"/>
  <c r="P422" i="7"/>
  <c r="AN422" i="7"/>
  <c r="O422" i="7"/>
  <c r="AI422" i="7"/>
  <c r="T394" i="7"/>
  <c r="O394" i="7"/>
  <c r="AI394" i="7"/>
  <c r="V394" i="7"/>
  <c r="AN394" i="7"/>
  <c r="S394" i="7"/>
  <c r="AE394" i="7"/>
  <c r="AO394" i="7"/>
  <c r="P394" i="7"/>
  <c r="AE389" i="7"/>
  <c r="T399" i="7"/>
  <c r="AE399" i="7"/>
  <c r="V399" i="7"/>
  <c r="S399" i="7"/>
  <c r="AO399" i="7"/>
  <c r="P399" i="7"/>
  <c r="O399" i="7"/>
  <c r="AI399" i="7"/>
  <c r="AN399" i="7"/>
  <c r="T401" i="7"/>
  <c r="AO401" i="7"/>
  <c r="S401" i="7"/>
  <c r="AN401" i="7"/>
  <c r="P401" i="7"/>
  <c r="O401" i="7"/>
  <c r="AI401" i="7"/>
  <c r="AE401" i="7"/>
  <c r="V401" i="7"/>
  <c r="V425" i="7"/>
  <c r="P425" i="7"/>
  <c r="AN425" i="7"/>
  <c r="S425" i="7"/>
  <c r="O425" i="7"/>
  <c r="AI425" i="7"/>
  <c r="T425" i="7"/>
  <c r="AO425" i="7"/>
  <c r="O387" i="7"/>
  <c r="K437" i="7"/>
  <c r="AE413" i="7"/>
  <c r="AN433" i="7"/>
  <c r="V433" i="7"/>
  <c r="P433" i="7"/>
  <c r="S433" i="7"/>
  <c r="O433" i="7"/>
  <c r="AI433" i="7"/>
  <c r="AO433" i="7"/>
  <c r="T433" i="7"/>
  <c r="T420" i="7"/>
  <c r="V420" i="7"/>
  <c r="S420" i="7"/>
  <c r="AO420" i="7"/>
  <c r="P420" i="7"/>
  <c r="AN420" i="7"/>
  <c r="O420" i="7"/>
  <c r="AI420" i="7"/>
  <c r="T414" i="7"/>
  <c r="V414" i="7"/>
  <c r="AO414" i="7"/>
  <c r="S414" i="7"/>
  <c r="AN414" i="7"/>
  <c r="P414" i="7"/>
  <c r="O414" i="7"/>
  <c r="AI414" i="7"/>
  <c r="AE416" i="7"/>
  <c r="T408" i="7"/>
  <c r="V408" i="7"/>
  <c r="S408" i="7"/>
  <c r="AO408" i="7"/>
  <c r="P408" i="7"/>
  <c r="AN408" i="7"/>
  <c r="O408" i="7"/>
  <c r="AI408" i="7"/>
  <c r="AE412" i="7"/>
  <c r="T393" i="7"/>
  <c r="O393" i="7"/>
  <c r="AI393" i="7"/>
  <c r="AF393" i="7"/>
  <c r="AO393" i="7"/>
  <c r="P393" i="7"/>
  <c r="V393" i="7"/>
  <c r="AN393" i="7"/>
  <c r="S393" i="7"/>
  <c r="V423" i="7"/>
  <c r="T423" i="7"/>
  <c r="P423" i="7"/>
  <c r="O423" i="7"/>
  <c r="AI423" i="7"/>
  <c r="AN423" i="7"/>
  <c r="AO423" i="7"/>
  <c r="S423" i="7"/>
  <c r="T417" i="7"/>
  <c r="S417" i="7"/>
  <c r="AO417" i="7"/>
  <c r="P417" i="7"/>
  <c r="AN417" i="7"/>
  <c r="O417" i="7"/>
  <c r="AI417" i="7"/>
  <c r="V417" i="7"/>
  <c r="T407" i="7"/>
  <c r="AE407" i="7"/>
  <c r="V407" i="7"/>
  <c r="AO407" i="7"/>
  <c r="AN407" i="7"/>
  <c r="S407" i="7"/>
  <c r="P407" i="7"/>
  <c r="O407" i="7"/>
  <c r="AI407" i="7"/>
  <c r="AE434" i="7"/>
  <c r="AN429" i="7"/>
  <c r="V429" i="7"/>
  <c r="P429" i="7"/>
  <c r="T429" i="7"/>
  <c r="S429" i="7"/>
  <c r="AE429" i="7"/>
  <c r="O429" i="7"/>
  <c r="AI429" i="7"/>
  <c r="AO429" i="7"/>
  <c r="T411" i="7"/>
  <c r="S411" i="7"/>
  <c r="AO411" i="7"/>
  <c r="P411" i="7"/>
  <c r="AN411" i="7"/>
  <c r="O411" i="7"/>
  <c r="AI411" i="7"/>
  <c r="V411" i="7"/>
  <c r="AE403" i="7"/>
  <c r="P331" i="7"/>
  <c r="K30" i="5"/>
  <c r="AE420" i="7"/>
  <c r="AI387" i="7"/>
  <c r="O437" i="7"/>
  <c r="AE390" i="7"/>
  <c r="AE411" i="7"/>
  <c r="AE423" i="7"/>
  <c r="AE408" i="7"/>
  <c r="AF408" i="7"/>
  <c r="AE433" i="7"/>
  <c r="AE435" i="7"/>
  <c r="AE422" i="7"/>
  <c r="P387" i="7"/>
  <c r="P437" i="7"/>
  <c r="AE417" i="7"/>
  <c r="Q375" i="7"/>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c r="AE21" i="7"/>
  <c r="AH21" i="7"/>
  <c r="AJ21" i="7"/>
  <c r="AL21" i="7"/>
  <c r="AM21" i="7"/>
  <c r="AH22" i="7"/>
  <c r="AJ22" i="7"/>
  <c r="AL22" i="7"/>
  <c r="AM22" i="7"/>
  <c r="AH23" i="7"/>
  <c r="AJ23" i="7"/>
  <c r="AL23" i="7"/>
  <c r="AM23" i="7"/>
  <c r="AH24" i="7"/>
  <c r="AJ24" i="7"/>
  <c r="AL24" i="7"/>
  <c r="AM24" i="7"/>
  <c r="AH25" i="7"/>
  <c r="AJ25" i="7"/>
  <c r="AL25" i="7"/>
  <c r="AM25" i="7"/>
  <c r="AH26" i="7"/>
  <c r="AJ26" i="7"/>
  <c r="AL26" i="7"/>
  <c r="AM26" i="7"/>
  <c r="AH27" i="7"/>
  <c r="AJ27" i="7"/>
  <c r="AL27" i="7"/>
  <c r="AM27" i="7"/>
  <c r="AH28" i="7"/>
  <c r="AJ28" i="7"/>
  <c r="AL28" i="7"/>
  <c r="AM28" i="7"/>
  <c r="AH29" i="7"/>
  <c r="AJ29" i="7"/>
  <c r="AL29" i="7"/>
  <c r="AM29" i="7"/>
  <c r="AH30" i="7"/>
  <c r="AJ30" i="7"/>
  <c r="AL30" i="7"/>
  <c r="AM30" i="7"/>
  <c r="AH31" i="7"/>
  <c r="AJ31" i="7"/>
  <c r="AL31" i="7"/>
  <c r="AM31" i="7"/>
  <c r="AH32" i="7"/>
  <c r="AJ32" i="7"/>
  <c r="AL32" i="7"/>
  <c r="AM32" i="7"/>
  <c r="AH33" i="7"/>
  <c r="AJ33" i="7"/>
  <c r="AL33" i="7"/>
  <c r="AM33" i="7"/>
  <c r="AH34" i="7"/>
  <c r="AJ34" i="7"/>
  <c r="AL34" i="7"/>
  <c r="AM34" i="7"/>
  <c r="AH35" i="7"/>
  <c r="AJ35" i="7"/>
  <c r="AL35" i="7"/>
  <c r="AM35" i="7"/>
  <c r="AH36" i="7"/>
  <c r="AJ36" i="7"/>
  <c r="AL36" i="7"/>
  <c r="AM36" i="7"/>
  <c r="AH37" i="7"/>
  <c r="AJ37" i="7"/>
  <c r="AL37" i="7"/>
  <c r="AM37" i="7"/>
  <c r="AH38" i="7"/>
  <c r="AJ38" i="7"/>
  <c r="AL38" i="7"/>
  <c r="AM38" i="7"/>
  <c r="AH39" i="7"/>
  <c r="AJ39" i="7"/>
  <c r="AL39" i="7"/>
  <c r="AM39" i="7"/>
  <c r="AH40" i="7"/>
  <c r="AJ40" i="7"/>
  <c r="AL40" i="7"/>
  <c r="AM40" i="7"/>
  <c r="AH41" i="7"/>
  <c r="AJ41" i="7"/>
  <c r="AL41" i="7"/>
  <c r="AM41" i="7"/>
  <c r="AH42" i="7"/>
  <c r="AJ42" i="7"/>
  <c r="AL42" i="7"/>
  <c r="AM42" i="7"/>
  <c r="AH43" i="7"/>
  <c r="AJ43" i="7"/>
  <c r="AL43" i="7"/>
  <c r="AM43" i="7"/>
  <c r="AH44" i="7"/>
  <c r="AJ44" i="7"/>
  <c r="AL44" i="7"/>
  <c r="AM44" i="7"/>
  <c r="AH45" i="7"/>
  <c r="AJ45" i="7"/>
  <c r="AL45" i="7"/>
  <c r="AM45" i="7"/>
  <c r="AH46" i="7"/>
  <c r="AJ46" i="7"/>
  <c r="AL46" i="7"/>
  <c r="AM46" i="7"/>
  <c r="AH47" i="7"/>
  <c r="AJ47" i="7"/>
  <c r="AL47" i="7"/>
  <c r="AM47" i="7"/>
  <c r="AH48" i="7"/>
  <c r="AJ48" i="7"/>
  <c r="AL48" i="7"/>
  <c r="AM48" i="7"/>
  <c r="AH49" i="7"/>
  <c r="AJ49" i="7"/>
  <c r="AL49" i="7"/>
  <c r="AM49" i="7"/>
  <c r="AH50" i="7"/>
  <c r="AJ50" i="7"/>
  <c r="AL50" i="7"/>
  <c r="AM50" i="7"/>
  <c r="AH51" i="7"/>
  <c r="AJ51" i="7"/>
  <c r="AL51" i="7"/>
  <c r="AM51" i="7"/>
  <c r="AH52" i="7"/>
  <c r="AJ52" i="7"/>
  <c r="AL52" i="7"/>
  <c r="AM52" i="7"/>
  <c r="AH53" i="7"/>
  <c r="AJ53" i="7"/>
  <c r="AL53" i="7"/>
  <c r="AM53" i="7"/>
  <c r="AH54" i="7"/>
  <c r="AJ54" i="7"/>
  <c r="AL54" i="7"/>
  <c r="AM54" i="7"/>
  <c r="AH55" i="7"/>
  <c r="AJ55" i="7"/>
  <c r="AL55" i="7"/>
  <c r="AM55" i="7"/>
  <c r="AH56" i="7"/>
  <c r="AJ56" i="7"/>
  <c r="AL56" i="7"/>
  <c r="AM56" i="7"/>
  <c r="AH57" i="7"/>
  <c r="AJ57" i="7"/>
  <c r="AL57" i="7"/>
  <c r="AM57" i="7"/>
  <c r="AH58" i="7"/>
  <c r="AJ58" i="7"/>
  <c r="AL58" i="7"/>
  <c r="AM58" i="7"/>
  <c r="AH59" i="7"/>
  <c r="AJ59" i="7"/>
  <c r="AL59" i="7"/>
  <c r="AM59" i="7"/>
  <c r="AH60" i="7"/>
  <c r="AJ60" i="7"/>
  <c r="AL60" i="7"/>
  <c r="AM60" i="7"/>
  <c r="AH61" i="7"/>
  <c r="AJ61" i="7"/>
  <c r="AL61" i="7"/>
  <c r="AM61" i="7"/>
  <c r="AH62" i="7"/>
  <c r="AJ62" i="7"/>
  <c r="AL62" i="7"/>
  <c r="AM62" i="7"/>
  <c r="AH63" i="7"/>
  <c r="AJ63" i="7"/>
  <c r="AL63" i="7"/>
  <c r="AM63" i="7"/>
  <c r="AH64" i="7"/>
  <c r="AJ64" i="7"/>
  <c r="AL64" i="7"/>
  <c r="AM64" i="7"/>
  <c r="O17" i="7"/>
  <c r="P17" i="7"/>
  <c r="O18" i="7"/>
  <c r="AI18" i="7"/>
  <c r="O19" i="7"/>
  <c r="P19" i="7"/>
  <c r="O20" i="7"/>
  <c r="AI20" i="7"/>
  <c r="P20" i="7"/>
  <c r="O21" i="7"/>
  <c r="AI21" i="7"/>
  <c r="P21" i="7"/>
  <c r="O22" i="7"/>
  <c r="P22" i="7"/>
  <c r="O23" i="7"/>
  <c r="AI23" i="7"/>
  <c r="P23" i="7"/>
  <c r="O24" i="7"/>
  <c r="AI24" i="7"/>
  <c r="P24" i="7"/>
  <c r="S24" i="7"/>
  <c r="V24" i="7"/>
  <c r="O25" i="7"/>
  <c r="AI25" i="7"/>
  <c r="P25" i="7"/>
  <c r="S25" i="7"/>
  <c r="V25" i="7"/>
  <c r="O26" i="7"/>
  <c r="AI26" i="7"/>
  <c r="P26" i="7"/>
  <c r="S26" i="7"/>
  <c r="V26" i="7"/>
  <c r="O27" i="7"/>
  <c r="AI27" i="7"/>
  <c r="P27" i="7"/>
  <c r="S27" i="7"/>
  <c r="V27" i="7"/>
  <c r="O28" i="7"/>
  <c r="AI28" i="7"/>
  <c r="P28" i="7"/>
  <c r="S28" i="7"/>
  <c r="V28" i="7"/>
  <c r="O29" i="7"/>
  <c r="AI29" i="7"/>
  <c r="P29" i="7"/>
  <c r="S29" i="7"/>
  <c r="V29" i="7"/>
  <c r="O30" i="7"/>
  <c r="AI30" i="7"/>
  <c r="P30" i="7"/>
  <c r="S30" i="7"/>
  <c r="V30" i="7"/>
  <c r="O31" i="7"/>
  <c r="AI31" i="7"/>
  <c r="P31" i="7"/>
  <c r="S31" i="7"/>
  <c r="V31" i="7"/>
  <c r="O32" i="7"/>
  <c r="AI32" i="7"/>
  <c r="P32" i="7"/>
  <c r="S32" i="7"/>
  <c r="V32" i="7"/>
  <c r="O33" i="7"/>
  <c r="AI33" i="7"/>
  <c r="P33" i="7"/>
  <c r="S33" i="7"/>
  <c r="V33" i="7"/>
  <c r="O34" i="7"/>
  <c r="AI34" i="7"/>
  <c r="P34" i="7"/>
  <c r="S34" i="7"/>
  <c r="V34" i="7"/>
  <c r="O35" i="7"/>
  <c r="AI35" i="7"/>
  <c r="P35" i="7"/>
  <c r="S35" i="7"/>
  <c r="V35" i="7"/>
  <c r="O36" i="7"/>
  <c r="AI36" i="7"/>
  <c r="P36" i="7"/>
  <c r="S36" i="7"/>
  <c r="V36" i="7"/>
  <c r="O37" i="7"/>
  <c r="AI37" i="7"/>
  <c r="P37" i="7"/>
  <c r="S37" i="7"/>
  <c r="V37" i="7"/>
  <c r="O38" i="7"/>
  <c r="AI38" i="7"/>
  <c r="P38" i="7"/>
  <c r="S38" i="7"/>
  <c r="V38" i="7"/>
  <c r="O39" i="7"/>
  <c r="AI39" i="7"/>
  <c r="P39" i="7"/>
  <c r="S39" i="7"/>
  <c r="V39" i="7"/>
  <c r="O40" i="7"/>
  <c r="AI40" i="7"/>
  <c r="P40" i="7"/>
  <c r="S40" i="7"/>
  <c r="V40" i="7"/>
  <c r="O41" i="7"/>
  <c r="AI41" i="7"/>
  <c r="P41" i="7"/>
  <c r="S41" i="7"/>
  <c r="V41" i="7"/>
  <c r="O42" i="7"/>
  <c r="AI42" i="7"/>
  <c r="P42" i="7"/>
  <c r="S42" i="7"/>
  <c r="V42" i="7"/>
  <c r="O43" i="7"/>
  <c r="AI43" i="7"/>
  <c r="P43" i="7"/>
  <c r="S43" i="7"/>
  <c r="V43" i="7"/>
  <c r="O44" i="7"/>
  <c r="AI44" i="7"/>
  <c r="P44" i="7"/>
  <c r="S44" i="7"/>
  <c r="V44" i="7"/>
  <c r="O45" i="7"/>
  <c r="AI45" i="7"/>
  <c r="P45" i="7"/>
  <c r="S45" i="7"/>
  <c r="V45" i="7"/>
  <c r="O46" i="7"/>
  <c r="AI46" i="7"/>
  <c r="P46" i="7"/>
  <c r="S46" i="7"/>
  <c r="V46" i="7"/>
  <c r="O47" i="7"/>
  <c r="AI47" i="7"/>
  <c r="P47" i="7"/>
  <c r="S47" i="7"/>
  <c r="V47" i="7"/>
  <c r="O48" i="7"/>
  <c r="AI48" i="7"/>
  <c r="P48" i="7"/>
  <c r="S48" i="7"/>
  <c r="V48" i="7"/>
  <c r="O49" i="7"/>
  <c r="AI49" i="7"/>
  <c r="P49" i="7"/>
  <c r="S49" i="7"/>
  <c r="V49" i="7"/>
  <c r="O50" i="7"/>
  <c r="AI50" i="7"/>
  <c r="P50" i="7"/>
  <c r="S50" i="7"/>
  <c r="V50" i="7"/>
  <c r="O51" i="7"/>
  <c r="AI51" i="7"/>
  <c r="P51" i="7"/>
  <c r="S51" i="7"/>
  <c r="V51" i="7"/>
  <c r="O52" i="7"/>
  <c r="AI52" i="7"/>
  <c r="P52" i="7"/>
  <c r="S52" i="7"/>
  <c r="V52" i="7"/>
  <c r="O53" i="7"/>
  <c r="AI53" i="7"/>
  <c r="P53" i="7"/>
  <c r="S53" i="7"/>
  <c r="V53" i="7"/>
  <c r="O54" i="7"/>
  <c r="AI54" i="7"/>
  <c r="P54" i="7"/>
  <c r="S54" i="7"/>
  <c r="V54" i="7"/>
  <c r="O55" i="7"/>
  <c r="AI55" i="7"/>
  <c r="P55" i="7"/>
  <c r="S55" i="7"/>
  <c r="V55" i="7"/>
  <c r="O56" i="7"/>
  <c r="AI56" i="7"/>
  <c r="P56" i="7"/>
  <c r="S56" i="7"/>
  <c r="V56" i="7"/>
  <c r="O57" i="7"/>
  <c r="AI57" i="7"/>
  <c r="P57" i="7"/>
  <c r="S57" i="7"/>
  <c r="V57" i="7"/>
  <c r="O58" i="7"/>
  <c r="AI58" i="7"/>
  <c r="P58" i="7"/>
  <c r="S58" i="7"/>
  <c r="V58" i="7"/>
  <c r="O59" i="7"/>
  <c r="AI59" i="7"/>
  <c r="P59" i="7"/>
  <c r="S59" i="7"/>
  <c r="V59" i="7"/>
  <c r="O60" i="7"/>
  <c r="AI60" i="7"/>
  <c r="P60" i="7"/>
  <c r="S60" i="7"/>
  <c r="V60" i="7"/>
  <c r="O61" i="7"/>
  <c r="AI61" i="7"/>
  <c r="P61" i="7"/>
  <c r="S61" i="7"/>
  <c r="V61" i="7"/>
  <c r="O62" i="7"/>
  <c r="AI62" i="7"/>
  <c r="P62" i="7"/>
  <c r="S62" i="7"/>
  <c r="V62" i="7"/>
  <c r="O63" i="7"/>
  <c r="AI63" i="7"/>
  <c r="P63" i="7"/>
  <c r="S63" i="7"/>
  <c r="V63" i="7"/>
  <c r="O64" i="7"/>
  <c r="AI64" i="7"/>
  <c r="P64" i="7"/>
  <c r="S64" i="7"/>
  <c r="V64" i="7"/>
  <c r="O16" i="7"/>
  <c r="P16" i="7"/>
  <c r="AL15" i="7"/>
  <c r="AM15" i="7"/>
  <c r="AJ15" i="7"/>
  <c r="AH15" i="7"/>
  <c r="O15" i="7"/>
  <c r="AI15"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AC189" i="6"/>
  <c r="K190" i="6"/>
  <c r="AC190" i="6"/>
  <c r="K191" i="6"/>
  <c r="AC191" i="6"/>
  <c r="K192" i="6"/>
  <c r="AC192" i="6"/>
  <c r="K193" i="6"/>
  <c r="AC193" i="6"/>
  <c r="K194" i="6"/>
  <c r="AC194" i="6"/>
  <c r="AE194" i="6" s="1"/>
  <c r="K195" i="6"/>
  <c r="AC195" i="6"/>
  <c r="K196" i="6"/>
  <c r="K197" i="6"/>
  <c r="AC197" i="6"/>
  <c r="K198" i="6"/>
  <c r="AC198" i="6"/>
  <c r="K199" i="6"/>
  <c r="AC199" i="6"/>
  <c r="K200" i="6"/>
  <c r="AC200" i="6"/>
  <c r="K201" i="6"/>
  <c r="AC201" i="6"/>
  <c r="K202" i="6"/>
  <c r="AC202" i="6"/>
  <c r="K203" i="6"/>
  <c r="AC203" i="6"/>
  <c r="K204" i="6"/>
  <c r="K205" i="6"/>
  <c r="AC205" i="6"/>
  <c r="AE205" i="6" s="1"/>
  <c r="K206" i="6"/>
  <c r="AC206" i="6"/>
  <c r="K207" i="6"/>
  <c r="AC207" i="6"/>
  <c r="K208" i="6"/>
  <c r="AC208" i="6"/>
  <c r="K209" i="6"/>
  <c r="AC209" i="6"/>
  <c r="K210" i="6"/>
  <c r="AC210" i="6"/>
  <c r="K211" i="6"/>
  <c r="AC211" i="6"/>
  <c r="AE211" i="6" s="1"/>
  <c r="K212" i="6"/>
  <c r="K213" i="6"/>
  <c r="AC213" i="6"/>
  <c r="AE213" i="6" s="1"/>
  <c r="K214" i="6"/>
  <c r="AC214" i="6"/>
  <c r="K215" i="6"/>
  <c r="AC215" i="6"/>
  <c r="K216" i="6"/>
  <c r="AC216" i="6"/>
  <c r="K217" i="6"/>
  <c r="AC217" i="6"/>
  <c r="K218" i="6"/>
  <c r="AC218" i="6"/>
  <c r="K219" i="6"/>
  <c r="AC219" i="6"/>
  <c r="K220" i="6"/>
  <c r="AC220" i="6"/>
  <c r="K221" i="6"/>
  <c r="AC221" i="6"/>
  <c r="AE221" i="6" s="1"/>
  <c r="K222" i="6"/>
  <c r="AC222" i="6"/>
  <c r="K223" i="6"/>
  <c r="AC223" i="6"/>
  <c r="K224" i="6"/>
  <c r="K225" i="6"/>
  <c r="AC225" i="6"/>
  <c r="K226" i="6"/>
  <c r="AC226" i="6"/>
  <c r="K227" i="6"/>
  <c r="AC227" i="6"/>
  <c r="K228" i="6"/>
  <c r="AC228" i="6"/>
  <c r="AE228" i="6" s="1"/>
  <c r="K229" i="6"/>
  <c r="AC229" i="6"/>
  <c r="K230" i="6"/>
  <c r="AC230" i="6"/>
  <c r="K231" i="6"/>
  <c r="AC231" i="6"/>
  <c r="K232" i="6"/>
  <c r="AC232" i="6"/>
  <c r="AE232" i="6" s="1"/>
  <c r="K233" i="6"/>
  <c r="AC233" i="6"/>
  <c r="K234" i="6"/>
  <c r="AC234" i="6"/>
  <c r="K235" i="6"/>
  <c r="AC235" i="6"/>
  <c r="K236" i="6"/>
  <c r="AC236" i="6"/>
  <c r="K237" i="6"/>
  <c r="AC237" i="6"/>
  <c r="K238" i="6"/>
  <c r="AC238" i="6"/>
  <c r="AE238" i="6" s="1"/>
  <c r="K239" i="6"/>
  <c r="AC239" i="6"/>
  <c r="K240" i="6"/>
  <c r="AC240" i="6"/>
  <c r="K241" i="6"/>
  <c r="AC241" i="6"/>
  <c r="K242" i="6"/>
  <c r="AC242" i="6"/>
  <c r="K243" i="6"/>
  <c r="AC243" i="6"/>
  <c r="K244" i="6"/>
  <c r="AC244" i="6"/>
  <c r="AE244" i="6" s="1"/>
  <c r="K245" i="6"/>
  <c r="AC245" i="6"/>
  <c r="K246" i="6"/>
  <c r="AC246" i="6"/>
  <c r="AE246" i="6" s="1"/>
  <c r="K247" i="6"/>
  <c r="AC247" i="6"/>
  <c r="K248" i="6"/>
  <c r="AC248" i="6"/>
  <c r="K249" i="6"/>
  <c r="AC249" i="6"/>
  <c r="K250" i="6"/>
  <c r="AC250" i="6"/>
  <c r="K251" i="6"/>
  <c r="AC251" i="6"/>
  <c r="K252" i="6"/>
  <c r="AC252" i="6"/>
  <c r="AE252" i="6" s="1"/>
  <c r="K253" i="6"/>
  <c r="AC253" i="6"/>
  <c r="K254" i="6"/>
  <c r="AC254" i="6"/>
  <c r="AE254" i="6" s="1"/>
  <c r="K255" i="6"/>
  <c r="AC255" i="6"/>
  <c r="K256" i="6"/>
  <c r="AC256" i="6"/>
  <c r="AE256" i="6" s="1"/>
  <c r="K257" i="6"/>
  <c r="AC257" i="6"/>
  <c r="K258" i="6"/>
  <c r="AC258" i="6"/>
  <c r="K259" i="6"/>
  <c r="AC259" i="6"/>
  <c r="K260" i="6"/>
  <c r="AC260" i="6"/>
  <c r="AE260" i="6" s="1"/>
  <c r="K261" i="6"/>
  <c r="AC261" i="6"/>
  <c r="K262" i="6"/>
  <c r="AC262" i="6"/>
  <c r="K263" i="6"/>
  <c r="AC263" i="6"/>
  <c r="K264" i="6"/>
  <c r="AC264" i="6"/>
  <c r="AE264" i="6" s="1"/>
  <c r="K265" i="6"/>
  <c r="AC265" i="6"/>
  <c r="K266" i="6"/>
  <c r="AC266" i="6"/>
  <c r="K267" i="6"/>
  <c r="AC267" i="6"/>
  <c r="K268" i="6"/>
  <c r="AC268" i="6"/>
  <c r="K269" i="6"/>
  <c r="AC269" i="6"/>
  <c r="K270" i="6"/>
  <c r="AC270" i="6"/>
  <c r="K271" i="6"/>
  <c r="AC271" i="6"/>
  <c r="K272" i="6"/>
  <c r="AC272" i="6"/>
  <c r="AE272" i="6" s="1"/>
  <c r="K273" i="6"/>
  <c r="AC273" i="6"/>
  <c r="K274" i="6"/>
  <c r="AC274" i="6"/>
  <c r="K275" i="6"/>
  <c r="AC275" i="6"/>
  <c r="K276" i="6"/>
  <c r="AC276" i="6"/>
  <c r="AE276" i="6" s="1"/>
  <c r="K277" i="6"/>
  <c r="AC277" i="6"/>
  <c r="K278" i="6"/>
  <c r="AC278" i="6"/>
  <c r="AE278" i="6" s="1"/>
  <c r="K279" i="6"/>
  <c r="AC279" i="6"/>
  <c r="K280" i="6"/>
  <c r="AC280" i="6"/>
  <c r="AE280" i="6" s="1"/>
  <c r="K281" i="6"/>
  <c r="AC281" i="6"/>
  <c r="K282" i="6"/>
  <c r="AC282" i="6"/>
  <c r="K283" i="6"/>
  <c r="AC283" i="6"/>
  <c r="K284" i="6"/>
  <c r="AC284" i="6"/>
  <c r="K285" i="6"/>
  <c r="AC285" i="6"/>
  <c r="K286" i="6"/>
  <c r="AC286" i="6"/>
  <c r="AE286" i="6" s="1"/>
  <c r="K287" i="6"/>
  <c r="AC287" i="6"/>
  <c r="K288" i="6"/>
  <c r="AC288" i="6"/>
  <c r="K289" i="6"/>
  <c r="AC289" i="6"/>
  <c r="K290" i="6"/>
  <c r="AC290" i="6"/>
  <c r="K291" i="6"/>
  <c r="AC291" i="6"/>
  <c r="K292" i="6"/>
  <c r="AC292" i="6"/>
  <c r="AE292" i="6" s="1"/>
  <c r="K293" i="6"/>
  <c r="AC293" i="6"/>
  <c r="K294" i="6"/>
  <c r="AC294" i="6"/>
  <c r="K295" i="6"/>
  <c r="AC295" i="6"/>
  <c r="K296" i="6"/>
  <c r="AC296" i="6"/>
  <c r="AE296" i="6" s="1"/>
  <c r="K297" i="6"/>
  <c r="AC297" i="6"/>
  <c r="K298" i="6"/>
  <c r="AC298" i="6"/>
  <c r="AE298" i="6" s="1"/>
  <c r="K299" i="6"/>
  <c r="AC299" i="6"/>
  <c r="K300" i="6"/>
  <c r="AC300" i="6"/>
  <c r="AE300" i="6" s="1"/>
  <c r="K301" i="6"/>
  <c r="AC301" i="6"/>
  <c r="K302" i="6"/>
  <c r="AC302" i="6"/>
  <c r="AE302" i="6" s="1"/>
  <c r="K303" i="6"/>
  <c r="AC303" i="6"/>
  <c r="K304" i="6"/>
  <c r="AC304" i="6"/>
  <c r="AE304" i="6" s="1"/>
  <c r="K305" i="6"/>
  <c r="AC305" i="6"/>
  <c r="K306" i="6"/>
  <c r="AC306" i="6"/>
  <c r="K307" i="6"/>
  <c r="K308" i="6"/>
  <c r="AC308" i="6"/>
  <c r="K309" i="6"/>
  <c r="AC309" i="6"/>
  <c r="K310" i="6"/>
  <c r="AC310" i="6"/>
  <c r="K311" i="6"/>
  <c r="AC311" i="6"/>
  <c r="K312" i="6"/>
  <c r="AC312" i="6"/>
  <c r="K313" i="6"/>
  <c r="AC313" i="6"/>
  <c r="K314" i="6"/>
  <c r="AC314" i="6"/>
  <c r="K315" i="6"/>
  <c r="AC315" i="6"/>
  <c r="K316" i="6"/>
  <c r="AC316" i="6"/>
  <c r="K317" i="6"/>
  <c r="AC317" i="6"/>
  <c r="K318" i="6"/>
  <c r="AC318" i="6"/>
  <c r="K319" i="6"/>
  <c r="AC319" i="6"/>
  <c r="K320" i="6"/>
  <c r="AC320" i="6"/>
  <c r="K321" i="6"/>
  <c r="AC321" i="6"/>
  <c r="K322" i="6"/>
  <c r="AC322" i="6"/>
  <c r="K323" i="6"/>
  <c r="K324" i="6"/>
  <c r="AC324" i="6"/>
  <c r="K325" i="6"/>
  <c r="AC325" i="6"/>
  <c r="AE325" i="6" s="1"/>
  <c r="K326" i="6"/>
  <c r="AC326" i="6"/>
  <c r="K327" i="6"/>
  <c r="AC327" i="6"/>
  <c r="AE327" i="6" s="1"/>
  <c r="K328" i="6"/>
  <c r="AC328" i="6"/>
  <c r="K329" i="6"/>
  <c r="AC329" i="6"/>
  <c r="K330" i="6"/>
  <c r="AC330" i="6"/>
  <c r="K331" i="6"/>
  <c r="K332" i="6"/>
  <c r="AC332" i="6"/>
  <c r="K333" i="6"/>
  <c r="AC333" i="6"/>
  <c r="K334" i="6"/>
  <c r="AC334" i="6"/>
  <c r="K335" i="6"/>
  <c r="AC335" i="6"/>
  <c r="AE335" i="6" s="1"/>
  <c r="K336" i="6"/>
  <c r="AC336" i="6"/>
  <c r="K337" i="6"/>
  <c r="AC337" i="6"/>
  <c r="AE337" i="6" s="1"/>
  <c r="K338" i="6"/>
  <c r="AC338" i="6"/>
  <c r="K339" i="6"/>
  <c r="K340" i="6"/>
  <c r="AC340" i="6"/>
  <c r="K341" i="6"/>
  <c r="AC341" i="6"/>
  <c r="K342" i="6"/>
  <c r="AC342" i="6"/>
  <c r="AE342" i="6" s="1"/>
  <c r="K343" i="6"/>
  <c r="AC343" i="6"/>
  <c r="K344" i="6"/>
  <c r="AC344" i="6"/>
  <c r="AE344" i="6" s="1"/>
  <c r="K345" i="6"/>
  <c r="AC345" i="6"/>
  <c r="K346" i="6"/>
  <c r="AC346" i="6"/>
  <c r="AE346" i="6" s="1"/>
  <c r="D188" i="6"/>
  <c r="D360" i="6"/>
  <c r="D532" i="6"/>
  <c r="D704" i="6"/>
  <c r="D876" i="6"/>
  <c r="D1048" i="6"/>
  <c r="E188" i="6"/>
  <c r="J188" i="6"/>
  <c r="F188" i="6"/>
  <c r="F360" i="6"/>
  <c r="F532" i="6"/>
  <c r="F704" i="6"/>
  <c r="F876" i="6"/>
  <c r="F1048" i="6"/>
  <c r="G188" i="6"/>
  <c r="H188" i="6"/>
  <c r="H360" i="6"/>
  <c r="H532" i="6"/>
  <c r="H704" i="6"/>
  <c r="H876" i="6"/>
  <c r="H1048" i="6"/>
  <c r="M188" i="6"/>
  <c r="M360" i="6"/>
  <c r="N188" i="6"/>
  <c r="N360" i="6"/>
  <c r="N532" i="6"/>
  <c r="N704" i="6"/>
  <c r="N876" i="6"/>
  <c r="N1048" i="6"/>
  <c r="O188" i="6"/>
  <c r="AI188" i="6"/>
  <c r="S188" i="6"/>
  <c r="T188" i="6"/>
  <c r="AH188" i="6"/>
  <c r="AK188" i="6"/>
  <c r="D189" i="6"/>
  <c r="D361" i="6"/>
  <c r="D533" i="6"/>
  <c r="D705" i="6"/>
  <c r="D877" i="6"/>
  <c r="D1049" i="6"/>
  <c r="E189" i="6"/>
  <c r="J189" i="6"/>
  <c r="F189" i="6"/>
  <c r="F361" i="6"/>
  <c r="F533" i="6"/>
  <c r="F705" i="6"/>
  <c r="F877" i="6"/>
  <c r="F1049" i="6"/>
  <c r="G189" i="6"/>
  <c r="H189" i="6"/>
  <c r="H361" i="6"/>
  <c r="H533" i="6"/>
  <c r="H705" i="6"/>
  <c r="H877" i="6"/>
  <c r="H1049" i="6"/>
  <c r="M189" i="6"/>
  <c r="N189" i="6"/>
  <c r="N361" i="6"/>
  <c r="N533" i="6"/>
  <c r="N705" i="6"/>
  <c r="N877" i="6"/>
  <c r="N1049" i="6"/>
  <c r="O189" i="6"/>
  <c r="AI189" i="6"/>
  <c r="S189" i="6"/>
  <c r="T189" i="6"/>
  <c r="V189" i="6"/>
  <c r="AH189" i="6"/>
  <c r="AK189" i="6"/>
  <c r="D190" i="6"/>
  <c r="D362" i="6"/>
  <c r="D534" i="6"/>
  <c r="D706" i="6"/>
  <c r="D878" i="6"/>
  <c r="D1050" i="6"/>
  <c r="E190" i="6"/>
  <c r="J190" i="6"/>
  <c r="F190" i="6"/>
  <c r="F362" i="6"/>
  <c r="F534" i="6"/>
  <c r="F706" i="6"/>
  <c r="F878" i="6"/>
  <c r="F1050" i="6"/>
  <c r="G190" i="6"/>
  <c r="H190" i="6"/>
  <c r="H362" i="6"/>
  <c r="H534" i="6"/>
  <c r="H706" i="6"/>
  <c r="H878" i="6"/>
  <c r="H1050" i="6"/>
  <c r="M190" i="6"/>
  <c r="M362" i="6"/>
  <c r="N190" i="6"/>
  <c r="N362" i="6"/>
  <c r="N534" i="6"/>
  <c r="N706" i="6"/>
  <c r="N878" i="6"/>
  <c r="N1050" i="6"/>
  <c r="T190" i="6"/>
  <c r="V190" i="6"/>
  <c r="AH190" i="6"/>
  <c r="AK190" i="6"/>
  <c r="D191" i="6"/>
  <c r="D363" i="6"/>
  <c r="D535" i="6"/>
  <c r="D707" i="6"/>
  <c r="D879" i="6"/>
  <c r="D1051" i="6"/>
  <c r="E191" i="6"/>
  <c r="J191" i="6"/>
  <c r="F191" i="6"/>
  <c r="F363" i="6"/>
  <c r="F535" i="6"/>
  <c r="F707" i="6"/>
  <c r="F879" i="6"/>
  <c r="F1051" i="6"/>
  <c r="G191" i="6"/>
  <c r="H191" i="6"/>
  <c r="H363" i="6"/>
  <c r="H535" i="6"/>
  <c r="H707" i="6"/>
  <c r="H879" i="6"/>
  <c r="H1051" i="6"/>
  <c r="M191" i="6"/>
  <c r="M363" i="6"/>
  <c r="M535" i="6"/>
  <c r="N191" i="6"/>
  <c r="N363" i="6"/>
  <c r="N535" i="6"/>
  <c r="N707" i="6"/>
  <c r="N879" i="6"/>
  <c r="N1051" i="6"/>
  <c r="AH191" i="6"/>
  <c r="AK191" i="6"/>
  <c r="D192" i="6"/>
  <c r="D364" i="6"/>
  <c r="D536" i="6"/>
  <c r="D708" i="6"/>
  <c r="D880" i="6"/>
  <c r="D1052" i="6"/>
  <c r="E192" i="6"/>
  <c r="J192" i="6"/>
  <c r="F192" i="6"/>
  <c r="F364" i="6"/>
  <c r="F536" i="6"/>
  <c r="F708" i="6"/>
  <c r="F880" i="6"/>
  <c r="F1052" i="6"/>
  <c r="G192" i="6"/>
  <c r="H192" i="6"/>
  <c r="H364" i="6"/>
  <c r="H536" i="6"/>
  <c r="H708" i="6"/>
  <c r="H880" i="6"/>
  <c r="H1052" i="6"/>
  <c r="M192" i="6"/>
  <c r="M364" i="6"/>
  <c r="N192" i="6"/>
  <c r="N364" i="6"/>
  <c r="N536" i="6"/>
  <c r="N708" i="6"/>
  <c r="N880" i="6"/>
  <c r="N1052" i="6"/>
  <c r="S192" i="6"/>
  <c r="AH192" i="6"/>
  <c r="AK192" i="6"/>
  <c r="D193" i="6"/>
  <c r="D365" i="6"/>
  <c r="D537" i="6"/>
  <c r="D709" i="6"/>
  <c r="D881" i="6"/>
  <c r="D1053" i="6"/>
  <c r="E193" i="6"/>
  <c r="J193" i="6"/>
  <c r="F193" i="6"/>
  <c r="F365" i="6"/>
  <c r="F537" i="6"/>
  <c r="F709" i="6"/>
  <c r="F881" i="6"/>
  <c r="F1053" i="6"/>
  <c r="G193" i="6"/>
  <c r="H193" i="6"/>
  <c r="H365" i="6"/>
  <c r="H537" i="6"/>
  <c r="H709" i="6"/>
  <c r="H881" i="6"/>
  <c r="H1053" i="6"/>
  <c r="M193" i="6"/>
  <c r="M365" i="6"/>
  <c r="M537" i="6"/>
  <c r="N193" i="6"/>
  <c r="N365" i="6"/>
  <c r="N537" i="6"/>
  <c r="N709" i="6"/>
  <c r="N881" i="6"/>
  <c r="N1053" i="6"/>
  <c r="O193" i="6"/>
  <c r="AI193" i="6"/>
  <c r="S193" i="6"/>
  <c r="T193" i="6"/>
  <c r="V193" i="6"/>
  <c r="AH193" i="6"/>
  <c r="AK193" i="6"/>
  <c r="D194" i="6"/>
  <c r="D366" i="6"/>
  <c r="D538" i="6"/>
  <c r="D710" i="6"/>
  <c r="D882" i="6"/>
  <c r="D1054" i="6"/>
  <c r="E194" i="6"/>
  <c r="J194" i="6"/>
  <c r="F194" i="6"/>
  <c r="F366" i="6"/>
  <c r="F538" i="6"/>
  <c r="F710" i="6"/>
  <c r="F882" i="6"/>
  <c r="F1054" i="6"/>
  <c r="G194" i="6"/>
  <c r="H194" i="6"/>
  <c r="H366" i="6"/>
  <c r="H538" i="6"/>
  <c r="H710" i="6"/>
  <c r="H882" i="6"/>
  <c r="H1054" i="6"/>
  <c r="M194" i="6"/>
  <c r="M366" i="6"/>
  <c r="N194" i="6"/>
  <c r="N366" i="6"/>
  <c r="N538" i="6"/>
  <c r="N710" i="6"/>
  <c r="N882" i="6"/>
  <c r="N1054" i="6"/>
  <c r="AH194" i="6"/>
  <c r="AK194" i="6"/>
  <c r="D195" i="6"/>
  <c r="D367" i="6"/>
  <c r="D539" i="6"/>
  <c r="D711" i="6"/>
  <c r="D883" i="6"/>
  <c r="D1055" i="6"/>
  <c r="E195" i="6"/>
  <c r="J195" i="6"/>
  <c r="F195" i="6"/>
  <c r="F367" i="6"/>
  <c r="F539" i="6"/>
  <c r="F711" i="6"/>
  <c r="F883" i="6"/>
  <c r="F1055" i="6"/>
  <c r="G195" i="6"/>
  <c r="H195" i="6"/>
  <c r="H367" i="6"/>
  <c r="H539" i="6"/>
  <c r="H711" i="6"/>
  <c r="H883" i="6"/>
  <c r="H1055" i="6"/>
  <c r="M195" i="6"/>
  <c r="M367" i="6"/>
  <c r="M539" i="6"/>
  <c r="N195" i="6"/>
  <c r="N367" i="6"/>
  <c r="N539" i="6"/>
  <c r="N711" i="6"/>
  <c r="N883" i="6"/>
  <c r="N1055" i="6"/>
  <c r="AH195" i="6"/>
  <c r="AK195" i="6"/>
  <c r="D196" i="6"/>
  <c r="D368" i="6"/>
  <c r="D540" i="6"/>
  <c r="D712" i="6"/>
  <c r="D884" i="6"/>
  <c r="D1056" i="6"/>
  <c r="E196" i="6"/>
  <c r="J196" i="6"/>
  <c r="F196" i="6"/>
  <c r="F368" i="6"/>
  <c r="F540" i="6"/>
  <c r="F712" i="6"/>
  <c r="F884" i="6"/>
  <c r="F1056" i="6"/>
  <c r="G196" i="6"/>
  <c r="H196" i="6"/>
  <c r="H368" i="6"/>
  <c r="H540" i="6"/>
  <c r="H712" i="6"/>
  <c r="H884" i="6"/>
  <c r="H1056" i="6"/>
  <c r="M196" i="6"/>
  <c r="M368" i="6"/>
  <c r="N196" i="6"/>
  <c r="N368" i="6"/>
  <c r="N540" i="6"/>
  <c r="N712" i="6"/>
  <c r="N884" i="6"/>
  <c r="N1056" i="6"/>
  <c r="O196" i="6"/>
  <c r="AI196" i="6"/>
  <c r="AH196" i="6"/>
  <c r="AK196" i="6"/>
  <c r="D197" i="6"/>
  <c r="D369" i="6"/>
  <c r="D541" i="6"/>
  <c r="D713" i="6"/>
  <c r="D885" i="6"/>
  <c r="D1057" i="6"/>
  <c r="E197" i="6"/>
  <c r="J197" i="6"/>
  <c r="F197" i="6"/>
  <c r="F369" i="6"/>
  <c r="F541" i="6"/>
  <c r="F713" i="6"/>
  <c r="F885" i="6"/>
  <c r="F1057" i="6"/>
  <c r="G197" i="6"/>
  <c r="G369" i="6"/>
  <c r="H197" i="6"/>
  <c r="H369" i="6"/>
  <c r="H541" i="6"/>
  <c r="H713" i="6"/>
  <c r="H885" i="6"/>
  <c r="H1057" i="6"/>
  <c r="M197" i="6"/>
  <c r="M369" i="6"/>
  <c r="M541" i="6"/>
  <c r="N197" i="6"/>
  <c r="N369" i="6"/>
  <c r="N541" i="6"/>
  <c r="N713" i="6"/>
  <c r="N885" i="6"/>
  <c r="N1057" i="6"/>
  <c r="O197" i="6"/>
  <c r="AI197" i="6"/>
  <c r="AH197" i="6"/>
  <c r="AK197" i="6"/>
  <c r="D198" i="6"/>
  <c r="D370" i="6"/>
  <c r="D542" i="6"/>
  <c r="D714" i="6"/>
  <c r="D886" i="6"/>
  <c r="D1058" i="6"/>
  <c r="E198" i="6"/>
  <c r="J198" i="6"/>
  <c r="F198" i="6"/>
  <c r="F370" i="6"/>
  <c r="F542" i="6"/>
  <c r="F714" i="6"/>
  <c r="F886" i="6"/>
  <c r="F1058" i="6"/>
  <c r="G198" i="6"/>
  <c r="H198" i="6"/>
  <c r="H370" i="6"/>
  <c r="H542" i="6"/>
  <c r="H714" i="6"/>
  <c r="H886" i="6"/>
  <c r="H1058" i="6"/>
  <c r="M198" i="6"/>
  <c r="M370" i="6"/>
  <c r="N198" i="6"/>
  <c r="N370" i="6"/>
  <c r="N542" i="6"/>
  <c r="N714" i="6"/>
  <c r="N886" i="6"/>
  <c r="N1058" i="6"/>
  <c r="O198" i="6"/>
  <c r="AI198" i="6"/>
  <c r="S198" i="6"/>
  <c r="AH198" i="6"/>
  <c r="AK198" i="6"/>
  <c r="D199" i="6"/>
  <c r="D371" i="6"/>
  <c r="D543" i="6"/>
  <c r="D715" i="6"/>
  <c r="D887" i="6"/>
  <c r="D1059" i="6"/>
  <c r="E199" i="6"/>
  <c r="J199" i="6"/>
  <c r="F199" i="6"/>
  <c r="F371" i="6"/>
  <c r="F543" i="6"/>
  <c r="F715" i="6"/>
  <c r="F887" i="6"/>
  <c r="F1059" i="6"/>
  <c r="G199" i="6"/>
  <c r="G371" i="6"/>
  <c r="H199" i="6"/>
  <c r="H371" i="6"/>
  <c r="H543" i="6"/>
  <c r="H715" i="6"/>
  <c r="H887" i="6"/>
  <c r="H1059" i="6"/>
  <c r="M199" i="6"/>
  <c r="N199" i="6"/>
  <c r="N371" i="6"/>
  <c r="N543" i="6"/>
  <c r="N715" i="6"/>
  <c r="N887" i="6"/>
  <c r="N1059" i="6"/>
  <c r="AH199" i="6"/>
  <c r="AK199" i="6"/>
  <c r="D200" i="6"/>
  <c r="D372" i="6"/>
  <c r="D544" i="6"/>
  <c r="D716" i="6"/>
  <c r="D888" i="6"/>
  <c r="D1060" i="6"/>
  <c r="E200" i="6"/>
  <c r="J200" i="6"/>
  <c r="F200" i="6"/>
  <c r="F372" i="6"/>
  <c r="F544" i="6"/>
  <c r="F716" i="6"/>
  <c r="F888" i="6"/>
  <c r="F1060" i="6"/>
  <c r="G200" i="6"/>
  <c r="H200" i="6"/>
  <c r="H372" i="6"/>
  <c r="H544" i="6"/>
  <c r="H716" i="6"/>
  <c r="H888" i="6"/>
  <c r="H1060" i="6"/>
  <c r="M200" i="6"/>
  <c r="M372" i="6"/>
  <c r="N200" i="6"/>
  <c r="N372" i="6"/>
  <c r="N544" i="6"/>
  <c r="N716" i="6"/>
  <c r="N888" i="6"/>
  <c r="N1060" i="6"/>
  <c r="AH200" i="6"/>
  <c r="AK200" i="6"/>
  <c r="D201" i="6"/>
  <c r="D373" i="6"/>
  <c r="D545" i="6"/>
  <c r="D717" i="6"/>
  <c r="D889" i="6"/>
  <c r="D1061" i="6"/>
  <c r="E201" i="6"/>
  <c r="J201" i="6"/>
  <c r="F201" i="6"/>
  <c r="F373" i="6"/>
  <c r="F545" i="6"/>
  <c r="F717" i="6"/>
  <c r="F889" i="6"/>
  <c r="F1061" i="6"/>
  <c r="G201" i="6"/>
  <c r="G373" i="6"/>
  <c r="H201" i="6"/>
  <c r="H373" i="6"/>
  <c r="H545" i="6"/>
  <c r="H717" i="6"/>
  <c r="H889" i="6"/>
  <c r="H1061" i="6"/>
  <c r="M201" i="6"/>
  <c r="M373" i="6"/>
  <c r="M545" i="6"/>
  <c r="N201" i="6"/>
  <c r="N373" i="6"/>
  <c r="N545" i="6"/>
  <c r="N717" i="6"/>
  <c r="N889" i="6"/>
  <c r="N1061" i="6"/>
  <c r="O201" i="6"/>
  <c r="AI201" i="6"/>
  <c r="S201" i="6"/>
  <c r="T201" i="6"/>
  <c r="V201" i="6"/>
  <c r="AH201" i="6"/>
  <c r="AK201" i="6"/>
  <c r="D202" i="6"/>
  <c r="D374" i="6"/>
  <c r="D546" i="6"/>
  <c r="D718" i="6"/>
  <c r="D890" i="6"/>
  <c r="D1062" i="6"/>
  <c r="E202" i="6"/>
  <c r="J202" i="6"/>
  <c r="F202" i="6"/>
  <c r="F374" i="6"/>
  <c r="F546" i="6"/>
  <c r="F718" i="6"/>
  <c r="F890" i="6"/>
  <c r="F1062" i="6"/>
  <c r="G202" i="6"/>
  <c r="H202" i="6"/>
  <c r="H374" i="6"/>
  <c r="H546" i="6"/>
  <c r="H718" i="6"/>
  <c r="H890" i="6"/>
  <c r="H1062" i="6"/>
  <c r="M202" i="6"/>
  <c r="M374" i="6"/>
  <c r="N202" i="6"/>
  <c r="N374" i="6"/>
  <c r="N546" i="6"/>
  <c r="N718" i="6"/>
  <c r="N890" i="6"/>
  <c r="N1062" i="6"/>
  <c r="AH202" i="6"/>
  <c r="AK202" i="6"/>
  <c r="D203" i="6"/>
  <c r="D375" i="6"/>
  <c r="D547" i="6"/>
  <c r="D719" i="6"/>
  <c r="D891" i="6"/>
  <c r="D1063" i="6"/>
  <c r="E203" i="6"/>
  <c r="J203" i="6"/>
  <c r="F203" i="6"/>
  <c r="F375" i="6"/>
  <c r="F547" i="6"/>
  <c r="F719" i="6"/>
  <c r="F891" i="6"/>
  <c r="F1063" i="6"/>
  <c r="G203" i="6"/>
  <c r="G375" i="6"/>
  <c r="H203" i="6"/>
  <c r="H375" i="6"/>
  <c r="H547" i="6"/>
  <c r="H719" i="6"/>
  <c r="H891" i="6"/>
  <c r="H1063" i="6"/>
  <c r="M203" i="6"/>
  <c r="M375" i="6"/>
  <c r="M547" i="6"/>
  <c r="N203" i="6"/>
  <c r="N375" i="6"/>
  <c r="N547" i="6"/>
  <c r="N719" i="6"/>
  <c r="N891" i="6"/>
  <c r="N1063" i="6"/>
  <c r="AH203" i="6"/>
  <c r="AK203" i="6"/>
  <c r="D204" i="6"/>
  <c r="D376" i="6"/>
  <c r="D548" i="6"/>
  <c r="D720" i="6"/>
  <c r="D892" i="6"/>
  <c r="D1064" i="6"/>
  <c r="E204" i="6"/>
  <c r="J204" i="6"/>
  <c r="F204" i="6"/>
  <c r="F376" i="6"/>
  <c r="F548" i="6"/>
  <c r="F720" i="6"/>
  <c r="F892" i="6"/>
  <c r="F1064" i="6"/>
  <c r="G204" i="6"/>
  <c r="H204" i="6"/>
  <c r="H376" i="6"/>
  <c r="H548" i="6"/>
  <c r="H720" i="6"/>
  <c r="H892" i="6"/>
  <c r="H1064" i="6"/>
  <c r="M204" i="6"/>
  <c r="M376" i="6"/>
  <c r="N204" i="6"/>
  <c r="N376" i="6"/>
  <c r="N548" i="6"/>
  <c r="N720" i="6"/>
  <c r="N892" i="6"/>
  <c r="N1064" i="6"/>
  <c r="AH204" i="6"/>
  <c r="AK204" i="6"/>
  <c r="D205" i="6"/>
  <c r="D377" i="6"/>
  <c r="D549" i="6"/>
  <c r="D721" i="6"/>
  <c r="D893" i="6"/>
  <c r="D1065" i="6"/>
  <c r="E205" i="6"/>
  <c r="J205" i="6"/>
  <c r="F205" i="6"/>
  <c r="F377" i="6"/>
  <c r="F549" i="6"/>
  <c r="F721" i="6"/>
  <c r="F893" i="6"/>
  <c r="F1065" i="6"/>
  <c r="G205" i="6"/>
  <c r="G377" i="6"/>
  <c r="AL377" i="6"/>
  <c r="AM377" i="6"/>
  <c r="H205" i="6"/>
  <c r="H377" i="6"/>
  <c r="H549" i="6"/>
  <c r="H721" i="6"/>
  <c r="H893" i="6"/>
  <c r="H1065" i="6"/>
  <c r="M205" i="6"/>
  <c r="M377" i="6"/>
  <c r="M549" i="6"/>
  <c r="N205" i="6"/>
  <c r="N377" i="6"/>
  <c r="N549" i="6"/>
  <c r="N721" i="6"/>
  <c r="N893" i="6"/>
  <c r="N1065" i="6"/>
  <c r="O205" i="6"/>
  <c r="AI205" i="6"/>
  <c r="S205" i="6"/>
  <c r="T205" i="6"/>
  <c r="V205" i="6"/>
  <c r="AH205" i="6"/>
  <c r="AK205" i="6"/>
  <c r="D206" i="6"/>
  <c r="D378" i="6"/>
  <c r="D550" i="6"/>
  <c r="D722" i="6"/>
  <c r="D894" i="6"/>
  <c r="D1066" i="6"/>
  <c r="E206" i="6"/>
  <c r="J206" i="6"/>
  <c r="F206" i="6"/>
  <c r="F378" i="6"/>
  <c r="F550" i="6"/>
  <c r="F722" i="6"/>
  <c r="F894" i="6"/>
  <c r="F1066" i="6"/>
  <c r="G206" i="6"/>
  <c r="H206" i="6"/>
  <c r="H378" i="6"/>
  <c r="H550" i="6"/>
  <c r="H722" i="6"/>
  <c r="H894" i="6"/>
  <c r="H1066" i="6"/>
  <c r="T206" i="6"/>
  <c r="M206" i="6"/>
  <c r="M378" i="6"/>
  <c r="N206" i="6"/>
  <c r="N378" i="6"/>
  <c r="N550" i="6"/>
  <c r="N722" i="6"/>
  <c r="N894" i="6"/>
  <c r="N1066" i="6"/>
  <c r="S206" i="6"/>
  <c r="V206" i="6"/>
  <c r="AH206" i="6"/>
  <c r="AK206" i="6"/>
  <c r="D207" i="6"/>
  <c r="D379" i="6"/>
  <c r="D551" i="6"/>
  <c r="D723" i="6"/>
  <c r="D895" i="6"/>
  <c r="D1067" i="6"/>
  <c r="E207" i="6"/>
  <c r="J207" i="6"/>
  <c r="F207" i="6"/>
  <c r="F379" i="6"/>
  <c r="F551" i="6"/>
  <c r="F723" i="6"/>
  <c r="F895" i="6"/>
  <c r="F1067" i="6"/>
  <c r="G207" i="6"/>
  <c r="AL207" i="6"/>
  <c r="AM207" i="6"/>
  <c r="H207" i="6"/>
  <c r="H379" i="6"/>
  <c r="H551" i="6"/>
  <c r="H723" i="6"/>
  <c r="H895" i="6"/>
  <c r="H1067" i="6"/>
  <c r="M207" i="6"/>
  <c r="M379" i="6"/>
  <c r="M551" i="6"/>
  <c r="N207" i="6"/>
  <c r="N379" i="6"/>
  <c r="N551" i="6"/>
  <c r="N723" i="6"/>
  <c r="N895" i="6"/>
  <c r="N1067" i="6"/>
  <c r="AH207" i="6"/>
  <c r="AK207" i="6"/>
  <c r="D208" i="6"/>
  <c r="D380" i="6"/>
  <c r="D552" i="6"/>
  <c r="D724" i="6"/>
  <c r="D896" i="6"/>
  <c r="D1068" i="6"/>
  <c r="E208" i="6"/>
  <c r="J208" i="6"/>
  <c r="F208" i="6"/>
  <c r="F380" i="6"/>
  <c r="F552" i="6"/>
  <c r="F724" i="6"/>
  <c r="F896" i="6"/>
  <c r="F1068" i="6"/>
  <c r="G208" i="6"/>
  <c r="H208" i="6"/>
  <c r="H380" i="6"/>
  <c r="H552" i="6"/>
  <c r="H724" i="6"/>
  <c r="H896" i="6"/>
  <c r="H1068" i="6"/>
  <c r="M208" i="6"/>
  <c r="M380" i="6"/>
  <c r="N208" i="6"/>
  <c r="N380" i="6"/>
  <c r="N552" i="6"/>
  <c r="N724" i="6"/>
  <c r="N896" i="6"/>
  <c r="N1068" i="6"/>
  <c r="AH208" i="6"/>
  <c r="AK208" i="6"/>
  <c r="D209" i="6"/>
  <c r="D381" i="6"/>
  <c r="D553" i="6"/>
  <c r="D725" i="6"/>
  <c r="D897" i="6"/>
  <c r="D1069" i="6"/>
  <c r="E209" i="6"/>
  <c r="J209" i="6"/>
  <c r="F209" i="6"/>
  <c r="F381" i="6"/>
  <c r="F553" i="6"/>
  <c r="F725" i="6"/>
  <c r="F897" i="6"/>
  <c r="F1069" i="6"/>
  <c r="G209" i="6"/>
  <c r="G381" i="6"/>
  <c r="AL381" i="6"/>
  <c r="AM381" i="6"/>
  <c r="H209" i="6"/>
  <c r="H381" i="6"/>
  <c r="H553" i="6"/>
  <c r="H725" i="6"/>
  <c r="H897" i="6"/>
  <c r="H1069" i="6"/>
  <c r="M209" i="6"/>
  <c r="M381" i="6"/>
  <c r="M553" i="6"/>
  <c r="N209" i="6"/>
  <c r="O209" i="6"/>
  <c r="AI209" i="6"/>
  <c r="S209" i="6"/>
  <c r="T209" i="6"/>
  <c r="V209" i="6"/>
  <c r="AH209" i="6"/>
  <c r="AK209" i="6"/>
  <c r="AL209" i="6"/>
  <c r="AM209" i="6"/>
  <c r="D210" i="6"/>
  <c r="D382" i="6"/>
  <c r="D554" i="6"/>
  <c r="D726" i="6"/>
  <c r="D898" i="6"/>
  <c r="D1070" i="6"/>
  <c r="E210" i="6"/>
  <c r="J210" i="6"/>
  <c r="F210" i="6"/>
  <c r="F382" i="6"/>
  <c r="F554" i="6"/>
  <c r="F726" i="6"/>
  <c r="F898" i="6"/>
  <c r="F1070" i="6"/>
  <c r="G210" i="6"/>
  <c r="AL210" i="6"/>
  <c r="AM210" i="6"/>
  <c r="H210" i="6"/>
  <c r="H382" i="6"/>
  <c r="H554" i="6"/>
  <c r="H726" i="6"/>
  <c r="H898" i="6"/>
  <c r="H1070" i="6"/>
  <c r="M210" i="6"/>
  <c r="M382" i="6"/>
  <c r="N210" i="6"/>
  <c r="N382" i="6"/>
  <c r="N554" i="6"/>
  <c r="N726" i="6"/>
  <c r="N898" i="6"/>
  <c r="N1070" i="6"/>
  <c r="O210" i="6"/>
  <c r="AI210" i="6"/>
  <c r="S210" i="6"/>
  <c r="AH210" i="6"/>
  <c r="AK210" i="6"/>
  <c r="D211" i="6"/>
  <c r="D383" i="6"/>
  <c r="D555" i="6"/>
  <c r="D727" i="6"/>
  <c r="D899" i="6"/>
  <c r="D1071" i="6"/>
  <c r="E211" i="6"/>
  <c r="J211" i="6"/>
  <c r="F211" i="6"/>
  <c r="F383" i="6"/>
  <c r="F555" i="6"/>
  <c r="F727" i="6"/>
  <c r="F899" i="6"/>
  <c r="F1071" i="6"/>
  <c r="G211" i="6"/>
  <c r="G383" i="6"/>
  <c r="H211" i="6"/>
  <c r="H383" i="6"/>
  <c r="H555" i="6"/>
  <c r="H727" i="6"/>
  <c r="H899" i="6"/>
  <c r="H1071" i="6"/>
  <c r="M211" i="6"/>
  <c r="N211" i="6"/>
  <c r="N383" i="6"/>
  <c r="N555" i="6"/>
  <c r="N727" i="6"/>
  <c r="N899" i="6"/>
  <c r="N1071" i="6"/>
  <c r="AH211" i="6"/>
  <c r="AK211" i="6"/>
  <c r="D212" i="6"/>
  <c r="D384" i="6"/>
  <c r="D556" i="6"/>
  <c r="D728" i="6"/>
  <c r="D900" i="6"/>
  <c r="D1072" i="6"/>
  <c r="E212" i="6"/>
  <c r="J212" i="6"/>
  <c r="F212" i="6"/>
  <c r="F384" i="6"/>
  <c r="F556" i="6"/>
  <c r="F728" i="6"/>
  <c r="F900" i="6"/>
  <c r="F1072" i="6"/>
  <c r="G212" i="6"/>
  <c r="H212" i="6"/>
  <c r="H384" i="6"/>
  <c r="H556" i="6"/>
  <c r="H728" i="6"/>
  <c r="H900" i="6"/>
  <c r="H1072" i="6"/>
  <c r="M212" i="6"/>
  <c r="M384" i="6"/>
  <c r="N212" i="6"/>
  <c r="N384" i="6"/>
  <c r="N556" i="6"/>
  <c r="N728" i="6"/>
  <c r="N900" i="6"/>
  <c r="N1072" i="6"/>
  <c r="AH212" i="6"/>
  <c r="AK212" i="6"/>
  <c r="D213" i="6"/>
  <c r="D385" i="6"/>
  <c r="D557" i="6"/>
  <c r="D729" i="6"/>
  <c r="D901" i="6"/>
  <c r="D1073" i="6"/>
  <c r="E213" i="6"/>
  <c r="J213" i="6"/>
  <c r="F213" i="6"/>
  <c r="F385" i="6"/>
  <c r="F557" i="6"/>
  <c r="F729" i="6"/>
  <c r="F901" i="6"/>
  <c r="F1073" i="6"/>
  <c r="G213" i="6"/>
  <c r="AL213" i="6"/>
  <c r="AM213" i="6"/>
  <c r="H213" i="6"/>
  <c r="H385" i="6"/>
  <c r="H557" i="6"/>
  <c r="H729" i="6"/>
  <c r="H901" i="6"/>
  <c r="H1073" i="6"/>
  <c r="M213" i="6"/>
  <c r="M385" i="6"/>
  <c r="M557" i="6"/>
  <c r="N213" i="6"/>
  <c r="N385" i="6"/>
  <c r="N557" i="6"/>
  <c r="N729" i="6"/>
  <c r="N901" i="6"/>
  <c r="N1073" i="6"/>
  <c r="O213" i="6"/>
  <c r="AI213" i="6"/>
  <c r="S213" i="6"/>
  <c r="T213" i="6"/>
  <c r="V213" i="6"/>
  <c r="AH213" i="6"/>
  <c r="AK213" i="6"/>
  <c r="D214" i="6"/>
  <c r="D386" i="6"/>
  <c r="D558" i="6"/>
  <c r="D730" i="6"/>
  <c r="D902" i="6"/>
  <c r="D1074" i="6"/>
  <c r="E214" i="6"/>
  <c r="J214" i="6"/>
  <c r="F214" i="6"/>
  <c r="F386" i="6"/>
  <c r="F558" i="6"/>
  <c r="F730" i="6"/>
  <c r="F902" i="6"/>
  <c r="F1074" i="6"/>
  <c r="G214" i="6"/>
  <c r="H214" i="6"/>
  <c r="H386" i="6"/>
  <c r="H558" i="6"/>
  <c r="H730" i="6"/>
  <c r="H902" i="6"/>
  <c r="H1074" i="6"/>
  <c r="O214" i="6"/>
  <c r="AI214" i="6"/>
  <c r="M214" i="6"/>
  <c r="M386" i="6"/>
  <c r="N214" i="6"/>
  <c r="N386" i="6"/>
  <c r="N558" i="6"/>
  <c r="N730" i="6"/>
  <c r="N902" i="6"/>
  <c r="N1074" i="6"/>
  <c r="T214" i="6"/>
  <c r="V214" i="6"/>
  <c r="AH214" i="6"/>
  <c r="AK214" i="6"/>
  <c r="D215" i="6"/>
  <c r="D387" i="6"/>
  <c r="D559" i="6"/>
  <c r="D731" i="6"/>
  <c r="D903" i="6"/>
  <c r="D1075" i="6"/>
  <c r="E215" i="6"/>
  <c r="J215" i="6"/>
  <c r="F215" i="6"/>
  <c r="F387" i="6"/>
  <c r="F559" i="6"/>
  <c r="F731" i="6"/>
  <c r="F903" i="6"/>
  <c r="F1075" i="6"/>
  <c r="G215" i="6"/>
  <c r="G387" i="6"/>
  <c r="AL387" i="6"/>
  <c r="AM387" i="6"/>
  <c r="H215" i="6"/>
  <c r="H387" i="6"/>
  <c r="H559" i="6"/>
  <c r="H731" i="6"/>
  <c r="H903" i="6"/>
  <c r="H1075" i="6"/>
  <c r="M215" i="6"/>
  <c r="M387" i="6"/>
  <c r="M559" i="6"/>
  <c r="N215" i="6"/>
  <c r="N387" i="6"/>
  <c r="N559" i="6"/>
  <c r="N731" i="6"/>
  <c r="N903" i="6"/>
  <c r="N1075" i="6"/>
  <c r="AH215" i="6"/>
  <c r="AK215" i="6"/>
  <c r="AL215" i="6"/>
  <c r="AM215" i="6"/>
  <c r="D216" i="6"/>
  <c r="D388" i="6"/>
  <c r="D560" i="6"/>
  <c r="D732" i="6"/>
  <c r="D904" i="6"/>
  <c r="D1076" i="6"/>
  <c r="E216" i="6"/>
  <c r="J216" i="6"/>
  <c r="F216" i="6"/>
  <c r="F388" i="6"/>
  <c r="F560" i="6"/>
  <c r="F732" i="6"/>
  <c r="F904" i="6"/>
  <c r="F1076" i="6"/>
  <c r="G216" i="6"/>
  <c r="H216" i="6"/>
  <c r="H388" i="6"/>
  <c r="H560" i="6"/>
  <c r="H732" i="6"/>
  <c r="H904" i="6"/>
  <c r="H1076" i="6"/>
  <c r="M216" i="6"/>
  <c r="M388" i="6"/>
  <c r="N216" i="6"/>
  <c r="N388" i="6"/>
  <c r="N560" i="6"/>
  <c r="N732" i="6"/>
  <c r="N904" i="6"/>
  <c r="N1076" i="6"/>
  <c r="V216" i="6"/>
  <c r="AH216" i="6"/>
  <c r="AK216" i="6"/>
  <c r="D217" i="6"/>
  <c r="D389" i="6"/>
  <c r="D561" i="6"/>
  <c r="D733" i="6"/>
  <c r="D905" i="6"/>
  <c r="D1077" i="6"/>
  <c r="E217" i="6"/>
  <c r="J217" i="6"/>
  <c r="F217" i="6"/>
  <c r="F389" i="6"/>
  <c r="F561" i="6"/>
  <c r="F733" i="6"/>
  <c r="F905" i="6"/>
  <c r="F1077" i="6"/>
  <c r="G217" i="6"/>
  <c r="AL217" i="6"/>
  <c r="AM217" i="6"/>
  <c r="H217" i="6"/>
  <c r="H389" i="6"/>
  <c r="H561" i="6"/>
  <c r="H733" i="6"/>
  <c r="H905" i="6"/>
  <c r="H1077" i="6"/>
  <c r="M217" i="6"/>
  <c r="M389" i="6"/>
  <c r="M561" i="6"/>
  <c r="N217" i="6"/>
  <c r="N389" i="6"/>
  <c r="N561" i="6"/>
  <c r="N733" i="6"/>
  <c r="N905" i="6"/>
  <c r="N1077" i="6"/>
  <c r="O217" i="6"/>
  <c r="AI217" i="6"/>
  <c r="S217" i="6"/>
  <c r="T217" i="6"/>
  <c r="V217" i="6"/>
  <c r="AH217" i="6"/>
  <c r="AK217" i="6"/>
  <c r="D218" i="6"/>
  <c r="D390" i="6"/>
  <c r="D562" i="6"/>
  <c r="D734" i="6"/>
  <c r="D906" i="6"/>
  <c r="D1078" i="6"/>
  <c r="E218" i="6"/>
  <c r="J218" i="6"/>
  <c r="F218" i="6"/>
  <c r="F390" i="6"/>
  <c r="F562" i="6"/>
  <c r="F734" i="6"/>
  <c r="F906" i="6"/>
  <c r="F1078" i="6"/>
  <c r="G218" i="6"/>
  <c r="H218" i="6"/>
  <c r="H390" i="6"/>
  <c r="H562" i="6"/>
  <c r="H734" i="6"/>
  <c r="H906" i="6"/>
  <c r="H1078" i="6"/>
  <c r="M218" i="6"/>
  <c r="M390" i="6"/>
  <c r="N218" i="6"/>
  <c r="N390" i="6"/>
  <c r="N562" i="6"/>
  <c r="N734" i="6"/>
  <c r="N906" i="6"/>
  <c r="N1078" i="6"/>
  <c r="O218" i="6"/>
  <c r="AI218" i="6"/>
  <c r="S218" i="6"/>
  <c r="AH218" i="6"/>
  <c r="AK218" i="6"/>
  <c r="D219" i="6"/>
  <c r="D391" i="6"/>
  <c r="D563" i="6"/>
  <c r="D735" i="6"/>
  <c r="D907" i="6"/>
  <c r="D1079" i="6"/>
  <c r="E219" i="6"/>
  <c r="J219" i="6"/>
  <c r="F219" i="6"/>
  <c r="F391" i="6"/>
  <c r="F563" i="6"/>
  <c r="F735" i="6"/>
  <c r="F907" i="6"/>
  <c r="F1079" i="6"/>
  <c r="G219" i="6"/>
  <c r="G391" i="6"/>
  <c r="H219" i="6"/>
  <c r="H391" i="6"/>
  <c r="H563" i="6"/>
  <c r="H735" i="6"/>
  <c r="H907" i="6"/>
  <c r="H1079" i="6"/>
  <c r="M219" i="6"/>
  <c r="M391" i="6"/>
  <c r="M563" i="6"/>
  <c r="N219" i="6"/>
  <c r="N391" i="6"/>
  <c r="N563" i="6"/>
  <c r="N735" i="6"/>
  <c r="N907" i="6"/>
  <c r="N1079" i="6"/>
  <c r="AH219" i="6"/>
  <c r="AK219" i="6"/>
  <c r="D220" i="6"/>
  <c r="D392" i="6"/>
  <c r="D564" i="6"/>
  <c r="D736" i="6"/>
  <c r="D908" i="6"/>
  <c r="D1080" i="6"/>
  <c r="E220" i="6"/>
  <c r="J220" i="6"/>
  <c r="F220" i="6"/>
  <c r="F392" i="6"/>
  <c r="F564" i="6"/>
  <c r="F736" i="6"/>
  <c r="F908" i="6"/>
  <c r="F1080" i="6"/>
  <c r="G220" i="6"/>
  <c r="AL220" i="6"/>
  <c r="AM220" i="6"/>
  <c r="H220" i="6"/>
  <c r="H392" i="6"/>
  <c r="H564" i="6"/>
  <c r="H736" i="6"/>
  <c r="H908" i="6"/>
  <c r="H1080" i="6"/>
  <c r="M220" i="6"/>
  <c r="M392" i="6"/>
  <c r="N220" i="6"/>
  <c r="N392" i="6"/>
  <c r="N564" i="6"/>
  <c r="N736" i="6"/>
  <c r="N908" i="6"/>
  <c r="N1080" i="6"/>
  <c r="V220" i="6"/>
  <c r="AH220" i="6"/>
  <c r="AK220" i="6"/>
  <c r="D221" i="6"/>
  <c r="D393" i="6"/>
  <c r="D565" i="6"/>
  <c r="D737" i="6"/>
  <c r="D909" i="6"/>
  <c r="D1081" i="6"/>
  <c r="E221" i="6"/>
  <c r="J221" i="6"/>
  <c r="F221" i="6"/>
  <c r="F393" i="6"/>
  <c r="F565" i="6"/>
  <c r="F737" i="6"/>
  <c r="F909" i="6"/>
  <c r="F1081" i="6"/>
  <c r="G221" i="6"/>
  <c r="G393" i="6"/>
  <c r="H221" i="6"/>
  <c r="H393" i="6"/>
  <c r="H565" i="6"/>
  <c r="H737" i="6"/>
  <c r="H909" i="6"/>
  <c r="H1081" i="6"/>
  <c r="S221" i="6"/>
  <c r="M221" i="6"/>
  <c r="M393" i="6"/>
  <c r="M565" i="6"/>
  <c r="N221" i="6"/>
  <c r="N393" i="6"/>
  <c r="N565" i="6"/>
  <c r="N737" i="6"/>
  <c r="N909" i="6"/>
  <c r="N1081" i="6"/>
  <c r="O221" i="6"/>
  <c r="P221" i="6"/>
  <c r="V221" i="6"/>
  <c r="AH221" i="6"/>
  <c r="AK221" i="6"/>
  <c r="AL221" i="6"/>
  <c r="AM221" i="6"/>
  <c r="D222" i="6"/>
  <c r="D394" i="6"/>
  <c r="D566" i="6"/>
  <c r="D738" i="6"/>
  <c r="D910" i="6"/>
  <c r="D1082" i="6"/>
  <c r="E222" i="6"/>
  <c r="J222" i="6"/>
  <c r="F222" i="6"/>
  <c r="F394" i="6"/>
  <c r="F566" i="6"/>
  <c r="F738" i="6"/>
  <c r="F910" i="6"/>
  <c r="F1082" i="6"/>
  <c r="G222" i="6"/>
  <c r="H222" i="6"/>
  <c r="H394" i="6"/>
  <c r="H566" i="6"/>
  <c r="H738" i="6"/>
  <c r="H910" i="6"/>
  <c r="H1082" i="6"/>
  <c r="M222" i="6"/>
  <c r="M394" i="6"/>
  <c r="N222" i="6"/>
  <c r="N394" i="6"/>
  <c r="N566" i="6"/>
  <c r="N738" i="6"/>
  <c r="N910" i="6"/>
  <c r="N1082" i="6"/>
  <c r="O222" i="6"/>
  <c r="AI222" i="6"/>
  <c r="V222" i="6"/>
  <c r="AH222" i="6"/>
  <c r="AK222" i="6"/>
  <c r="D223" i="6"/>
  <c r="D395" i="6"/>
  <c r="D567" i="6"/>
  <c r="D739" i="6"/>
  <c r="D911" i="6"/>
  <c r="D1083" i="6"/>
  <c r="E223" i="6"/>
  <c r="J223" i="6"/>
  <c r="F223" i="6"/>
  <c r="F395" i="6"/>
  <c r="F567" i="6"/>
  <c r="F739" i="6"/>
  <c r="F911" i="6"/>
  <c r="F1083" i="6"/>
  <c r="G223" i="6"/>
  <c r="G395" i="6"/>
  <c r="H223" i="6"/>
  <c r="H395" i="6"/>
  <c r="H567" i="6"/>
  <c r="H739" i="6"/>
  <c r="H911" i="6"/>
  <c r="H1083" i="6"/>
  <c r="M223" i="6"/>
  <c r="M395" i="6"/>
  <c r="M567" i="6"/>
  <c r="N223" i="6"/>
  <c r="N395" i="6"/>
  <c r="N567" i="6"/>
  <c r="N739" i="6"/>
  <c r="N911" i="6"/>
  <c r="N1083" i="6"/>
  <c r="AH223" i="6"/>
  <c r="AK223" i="6"/>
  <c r="D224" i="6"/>
  <c r="D396" i="6"/>
  <c r="D568" i="6"/>
  <c r="D740" i="6"/>
  <c r="D912" i="6"/>
  <c r="D1084" i="6"/>
  <c r="E224" i="6"/>
  <c r="J224" i="6"/>
  <c r="F224" i="6"/>
  <c r="F396" i="6"/>
  <c r="F568" i="6"/>
  <c r="F740" i="6"/>
  <c r="F912" i="6"/>
  <c r="F1084" i="6"/>
  <c r="G224" i="6"/>
  <c r="H224" i="6"/>
  <c r="H396" i="6"/>
  <c r="H568" i="6"/>
  <c r="H740" i="6"/>
  <c r="H912" i="6"/>
  <c r="H1084" i="6"/>
  <c r="M224" i="6"/>
  <c r="M396" i="6"/>
  <c r="N224" i="6"/>
  <c r="N396" i="6"/>
  <c r="N568" i="6"/>
  <c r="N740" i="6"/>
  <c r="N912" i="6"/>
  <c r="N1084" i="6"/>
  <c r="AH224" i="6"/>
  <c r="AK224" i="6"/>
  <c r="D225" i="6"/>
  <c r="D397" i="6"/>
  <c r="D569" i="6"/>
  <c r="D741" i="6"/>
  <c r="D913" i="6"/>
  <c r="D1085" i="6"/>
  <c r="E225" i="6"/>
  <c r="J225" i="6"/>
  <c r="F225" i="6"/>
  <c r="F397" i="6"/>
  <c r="F569" i="6"/>
  <c r="F741" i="6"/>
  <c r="F913" i="6"/>
  <c r="F1085" i="6"/>
  <c r="G225" i="6"/>
  <c r="G397" i="6"/>
  <c r="H225" i="6"/>
  <c r="H397" i="6"/>
  <c r="H569" i="6"/>
  <c r="H741" i="6"/>
  <c r="H913" i="6"/>
  <c r="H1085" i="6"/>
  <c r="M225" i="6"/>
  <c r="M397" i="6"/>
  <c r="M569" i="6"/>
  <c r="N225" i="6"/>
  <c r="N397" i="6"/>
  <c r="N569" i="6"/>
  <c r="N741" i="6"/>
  <c r="N913" i="6"/>
  <c r="N1085" i="6"/>
  <c r="O225" i="6"/>
  <c r="S225" i="6"/>
  <c r="T225" i="6"/>
  <c r="V225" i="6"/>
  <c r="AH225" i="6"/>
  <c r="AK225" i="6"/>
  <c r="D226" i="6"/>
  <c r="D398" i="6"/>
  <c r="D570" i="6"/>
  <c r="D742" i="6"/>
  <c r="D914" i="6"/>
  <c r="D1086" i="6"/>
  <c r="E226" i="6"/>
  <c r="J226" i="6"/>
  <c r="F226" i="6"/>
  <c r="F398" i="6"/>
  <c r="F570" i="6"/>
  <c r="F742" i="6"/>
  <c r="F914" i="6"/>
  <c r="F1086" i="6"/>
  <c r="G226" i="6"/>
  <c r="H226" i="6"/>
  <c r="H398" i="6"/>
  <c r="H570" i="6"/>
  <c r="H742" i="6"/>
  <c r="H914" i="6"/>
  <c r="H1086" i="6"/>
  <c r="M226" i="6"/>
  <c r="M398" i="6"/>
  <c r="N226" i="6"/>
  <c r="N398" i="6"/>
  <c r="N570" i="6"/>
  <c r="N742" i="6"/>
  <c r="N914" i="6"/>
  <c r="N1086" i="6"/>
  <c r="S226" i="6"/>
  <c r="T226" i="6"/>
  <c r="AH226" i="6"/>
  <c r="AK226" i="6"/>
  <c r="D227" i="6"/>
  <c r="D399" i="6"/>
  <c r="D571" i="6"/>
  <c r="D743" i="6"/>
  <c r="D915" i="6"/>
  <c r="D1087" i="6"/>
  <c r="E227" i="6"/>
  <c r="J227" i="6"/>
  <c r="F227" i="6"/>
  <c r="F399" i="6"/>
  <c r="F571" i="6"/>
  <c r="F743" i="6"/>
  <c r="F915" i="6"/>
  <c r="F1087" i="6"/>
  <c r="G227" i="6"/>
  <c r="G399" i="6"/>
  <c r="H227" i="6"/>
  <c r="H399" i="6"/>
  <c r="H571" i="6"/>
  <c r="H743" i="6"/>
  <c r="H915" i="6"/>
  <c r="H1087" i="6"/>
  <c r="M227" i="6"/>
  <c r="N227" i="6"/>
  <c r="N399" i="6"/>
  <c r="N571" i="6"/>
  <c r="N743" i="6"/>
  <c r="N915" i="6"/>
  <c r="N1087" i="6"/>
  <c r="AH227" i="6"/>
  <c r="AK227" i="6"/>
  <c r="D228" i="6"/>
  <c r="D400" i="6"/>
  <c r="D572" i="6"/>
  <c r="D744" i="6"/>
  <c r="D916" i="6"/>
  <c r="D1088" i="6"/>
  <c r="E228" i="6"/>
  <c r="J228" i="6"/>
  <c r="F228" i="6"/>
  <c r="F400" i="6"/>
  <c r="F572" i="6"/>
  <c r="F744" i="6"/>
  <c r="F916" i="6"/>
  <c r="F1088" i="6"/>
  <c r="G228" i="6"/>
  <c r="H228" i="6"/>
  <c r="H400" i="6"/>
  <c r="H572" i="6"/>
  <c r="H744" i="6"/>
  <c r="H916" i="6"/>
  <c r="H1088" i="6"/>
  <c r="M228" i="6"/>
  <c r="M400" i="6"/>
  <c r="N228" i="6"/>
  <c r="N400" i="6"/>
  <c r="N572" i="6"/>
  <c r="N744" i="6"/>
  <c r="N916" i="6"/>
  <c r="N1088" i="6"/>
  <c r="T228" i="6"/>
  <c r="AH228" i="6"/>
  <c r="AK228" i="6"/>
  <c r="D229" i="6"/>
  <c r="D401" i="6"/>
  <c r="D573" i="6"/>
  <c r="D745" i="6"/>
  <c r="D917" i="6"/>
  <c r="D1089" i="6"/>
  <c r="E229" i="6"/>
  <c r="J229" i="6"/>
  <c r="F229" i="6"/>
  <c r="F401" i="6"/>
  <c r="F573" i="6"/>
  <c r="F745" i="6"/>
  <c r="F917" i="6"/>
  <c r="F1089" i="6"/>
  <c r="G229" i="6"/>
  <c r="G401" i="6"/>
  <c r="H229" i="6"/>
  <c r="H401" i="6"/>
  <c r="H573" i="6"/>
  <c r="H745" i="6"/>
  <c r="H917" i="6"/>
  <c r="H1089" i="6"/>
  <c r="M229" i="6"/>
  <c r="M401" i="6"/>
  <c r="M573" i="6"/>
  <c r="N229" i="6"/>
  <c r="N401" i="6"/>
  <c r="N573" i="6"/>
  <c r="N745" i="6"/>
  <c r="N917" i="6"/>
  <c r="N1089" i="6"/>
  <c r="O229" i="6"/>
  <c r="S229" i="6"/>
  <c r="T229" i="6"/>
  <c r="V229" i="6"/>
  <c r="AH229" i="6"/>
  <c r="AK229" i="6"/>
  <c r="D230" i="6"/>
  <c r="D402" i="6"/>
  <c r="D574" i="6"/>
  <c r="D746" i="6"/>
  <c r="D918" i="6"/>
  <c r="D1090" i="6"/>
  <c r="E230" i="6"/>
  <c r="J230" i="6"/>
  <c r="F230" i="6"/>
  <c r="F402" i="6"/>
  <c r="F574" i="6"/>
  <c r="F746" i="6"/>
  <c r="F918" i="6"/>
  <c r="F1090" i="6"/>
  <c r="G230" i="6"/>
  <c r="H230" i="6"/>
  <c r="H402" i="6"/>
  <c r="H574" i="6"/>
  <c r="H746" i="6"/>
  <c r="H918" i="6"/>
  <c r="H1090" i="6"/>
  <c r="M230" i="6"/>
  <c r="M402" i="6"/>
  <c r="N230" i="6"/>
  <c r="N402" i="6"/>
  <c r="N574" i="6"/>
  <c r="N746" i="6"/>
  <c r="N918" i="6"/>
  <c r="N1090" i="6"/>
  <c r="V230" i="6"/>
  <c r="AH230" i="6"/>
  <c r="AK230" i="6"/>
  <c r="D231" i="6"/>
  <c r="D403" i="6"/>
  <c r="D575" i="6"/>
  <c r="D747" i="6"/>
  <c r="D919" i="6"/>
  <c r="D1091" i="6"/>
  <c r="E231" i="6"/>
  <c r="J231" i="6"/>
  <c r="F231" i="6"/>
  <c r="F403" i="6"/>
  <c r="F575" i="6"/>
  <c r="F747" i="6"/>
  <c r="F919" i="6"/>
  <c r="F1091" i="6"/>
  <c r="G231" i="6"/>
  <c r="G403" i="6"/>
  <c r="H231" i="6"/>
  <c r="H403" i="6"/>
  <c r="H575" i="6"/>
  <c r="H747" i="6"/>
  <c r="H919" i="6"/>
  <c r="H1091" i="6"/>
  <c r="M231" i="6"/>
  <c r="M403" i="6"/>
  <c r="M575" i="6"/>
  <c r="N231" i="6"/>
  <c r="AH231" i="6"/>
  <c r="AK231" i="6"/>
  <c r="AL231" i="6"/>
  <c r="AM231" i="6"/>
  <c r="D232" i="6"/>
  <c r="D404" i="6"/>
  <c r="D576" i="6"/>
  <c r="D748" i="6"/>
  <c r="D920" i="6"/>
  <c r="D1092" i="6"/>
  <c r="E232" i="6"/>
  <c r="J232" i="6"/>
  <c r="F232" i="6"/>
  <c r="F404" i="6"/>
  <c r="F576" i="6"/>
  <c r="F748" i="6"/>
  <c r="F920" i="6"/>
  <c r="F1092" i="6"/>
  <c r="G232" i="6"/>
  <c r="H232" i="6"/>
  <c r="H404" i="6"/>
  <c r="H576" i="6"/>
  <c r="H748" i="6"/>
  <c r="H920" i="6"/>
  <c r="H1092" i="6"/>
  <c r="M232" i="6"/>
  <c r="M404" i="6"/>
  <c r="N232" i="6"/>
  <c r="N404" i="6"/>
  <c r="N576" i="6"/>
  <c r="N748" i="6"/>
  <c r="N920" i="6"/>
  <c r="N1092" i="6"/>
  <c r="O232" i="6"/>
  <c r="AI232" i="6"/>
  <c r="V232" i="6"/>
  <c r="AH232" i="6"/>
  <c r="AK232" i="6"/>
  <c r="D233" i="6"/>
  <c r="D405" i="6"/>
  <c r="D577" i="6"/>
  <c r="D749" i="6"/>
  <c r="D921" i="6"/>
  <c r="D1093" i="6"/>
  <c r="E233" i="6"/>
  <c r="J233" i="6"/>
  <c r="F233" i="6"/>
  <c r="F405" i="6"/>
  <c r="F577" i="6"/>
  <c r="F749" i="6"/>
  <c r="F921" i="6"/>
  <c r="F1093" i="6"/>
  <c r="G233" i="6"/>
  <c r="G405" i="6"/>
  <c r="AL405" i="6"/>
  <c r="AM405" i="6"/>
  <c r="H233" i="6"/>
  <c r="H405" i="6"/>
  <c r="H577" i="6"/>
  <c r="H749" i="6"/>
  <c r="H921" i="6"/>
  <c r="H1093" i="6"/>
  <c r="M233" i="6"/>
  <c r="M405" i="6"/>
  <c r="M577" i="6"/>
  <c r="N233" i="6"/>
  <c r="N405" i="6"/>
  <c r="N577" i="6"/>
  <c r="N749" i="6"/>
  <c r="N921" i="6"/>
  <c r="N1093" i="6"/>
  <c r="O233" i="6"/>
  <c r="S233" i="6"/>
  <c r="T233" i="6"/>
  <c r="V233" i="6"/>
  <c r="AH233" i="6"/>
  <c r="AK233" i="6"/>
  <c r="D234" i="6"/>
  <c r="D406" i="6"/>
  <c r="D578" i="6"/>
  <c r="D750" i="6"/>
  <c r="D922" i="6"/>
  <c r="D1094" i="6"/>
  <c r="E234" i="6"/>
  <c r="J234" i="6"/>
  <c r="F234" i="6"/>
  <c r="F406" i="6"/>
  <c r="F578" i="6"/>
  <c r="F750" i="6"/>
  <c r="F922" i="6"/>
  <c r="F1094" i="6"/>
  <c r="G234" i="6"/>
  <c r="H234" i="6"/>
  <c r="H406" i="6"/>
  <c r="H578" i="6"/>
  <c r="H750" i="6"/>
  <c r="H922" i="6"/>
  <c r="H1094" i="6"/>
  <c r="M234" i="6"/>
  <c r="M406" i="6"/>
  <c r="M578" i="6"/>
  <c r="M750" i="6"/>
  <c r="M922" i="6"/>
  <c r="M1094" i="6"/>
  <c r="N234" i="6"/>
  <c r="N406" i="6"/>
  <c r="N578" i="6"/>
  <c r="N750" i="6"/>
  <c r="N922" i="6"/>
  <c r="V234" i="6"/>
  <c r="AH234" i="6"/>
  <c r="AK234" i="6"/>
  <c r="D235" i="6"/>
  <c r="D407" i="6"/>
  <c r="D579" i="6"/>
  <c r="D751" i="6"/>
  <c r="D923" i="6"/>
  <c r="D1095" i="6"/>
  <c r="E235" i="6"/>
  <c r="J235" i="6"/>
  <c r="F235" i="6"/>
  <c r="F407" i="6"/>
  <c r="F579" i="6"/>
  <c r="F751" i="6"/>
  <c r="F923" i="6"/>
  <c r="F1095" i="6"/>
  <c r="G235" i="6"/>
  <c r="AL235" i="6"/>
  <c r="AM235" i="6"/>
  <c r="H235" i="6"/>
  <c r="H407" i="6"/>
  <c r="H579" i="6"/>
  <c r="H751" i="6"/>
  <c r="H923" i="6"/>
  <c r="H1095" i="6"/>
  <c r="M235" i="6"/>
  <c r="M407" i="6"/>
  <c r="N235" i="6"/>
  <c r="N407" i="6"/>
  <c r="N579" i="6"/>
  <c r="N751" i="6"/>
  <c r="N923" i="6"/>
  <c r="N1095" i="6"/>
  <c r="AH235" i="6"/>
  <c r="AK235" i="6"/>
  <c r="D236" i="6"/>
  <c r="D408" i="6"/>
  <c r="D580" i="6"/>
  <c r="D752" i="6"/>
  <c r="D924" i="6"/>
  <c r="D1096" i="6"/>
  <c r="E236" i="6"/>
  <c r="J236" i="6"/>
  <c r="F236" i="6"/>
  <c r="F408" i="6"/>
  <c r="F580" i="6"/>
  <c r="F752" i="6"/>
  <c r="F924" i="6"/>
  <c r="F1096" i="6"/>
  <c r="G236" i="6"/>
  <c r="H236" i="6"/>
  <c r="H408" i="6"/>
  <c r="H580" i="6"/>
  <c r="H752" i="6"/>
  <c r="H924" i="6"/>
  <c r="H1096" i="6"/>
  <c r="M236" i="6"/>
  <c r="M408" i="6"/>
  <c r="M580" i="6"/>
  <c r="M752" i="6"/>
  <c r="M924" i="6"/>
  <c r="M1096" i="6"/>
  <c r="N236" i="6"/>
  <c r="N408" i="6"/>
  <c r="N580" i="6"/>
  <c r="N752" i="6"/>
  <c r="N924" i="6"/>
  <c r="N1096" i="6"/>
  <c r="S236" i="6"/>
  <c r="AH236" i="6"/>
  <c r="AK236" i="6"/>
  <c r="D237" i="6"/>
  <c r="D409" i="6"/>
  <c r="D581" i="6"/>
  <c r="D753" i="6"/>
  <c r="D925" i="6"/>
  <c r="D1097" i="6"/>
  <c r="E237" i="6"/>
  <c r="J237" i="6"/>
  <c r="F237" i="6"/>
  <c r="F409" i="6"/>
  <c r="F581" i="6"/>
  <c r="F753" i="6"/>
  <c r="F925" i="6"/>
  <c r="F1097" i="6"/>
  <c r="G237" i="6"/>
  <c r="H237" i="6"/>
  <c r="H409" i="6"/>
  <c r="H581" i="6"/>
  <c r="H753" i="6"/>
  <c r="H925" i="6"/>
  <c r="H1097" i="6"/>
  <c r="T237" i="6"/>
  <c r="M237" i="6"/>
  <c r="M409" i="6"/>
  <c r="N237" i="6"/>
  <c r="N409" i="6"/>
  <c r="N581" i="6"/>
  <c r="N753" i="6"/>
  <c r="N925" i="6"/>
  <c r="N1097" i="6"/>
  <c r="O237" i="6"/>
  <c r="AI237" i="6"/>
  <c r="S237" i="6"/>
  <c r="V237" i="6"/>
  <c r="AH237" i="6"/>
  <c r="AK237" i="6"/>
  <c r="D238" i="6"/>
  <c r="D410" i="6"/>
  <c r="D582" i="6"/>
  <c r="D754" i="6"/>
  <c r="D926" i="6"/>
  <c r="D1098" i="6"/>
  <c r="E238" i="6"/>
  <c r="J238" i="6"/>
  <c r="F238" i="6"/>
  <c r="F410" i="6"/>
  <c r="F582" i="6"/>
  <c r="F754" i="6"/>
  <c r="F926" i="6"/>
  <c r="F1098" i="6"/>
  <c r="G238" i="6"/>
  <c r="H238" i="6"/>
  <c r="H410" i="6"/>
  <c r="H582" i="6"/>
  <c r="H754" i="6"/>
  <c r="H926" i="6"/>
  <c r="H1098" i="6"/>
  <c r="M238" i="6"/>
  <c r="M410" i="6"/>
  <c r="M582" i="6"/>
  <c r="M754" i="6"/>
  <c r="M926" i="6"/>
  <c r="M1098" i="6"/>
  <c r="N238" i="6"/>
  <c r="N410" i="6"/>
  <c r="N582" i="6"/>
  <c r="N754" i="6"/>
  <c r="N926" i="6"/>
  <c r="N1098" i="6"/>
  <c r="T238" i="6"/>
  <c r="V238" i="6"/>
  <c r="AH238" i="6"/>
  <c r="AK238" i="6"/>
  <c r="D239" i="6"/>
  <c r="D411" i="6"/>
  <c r="D583" i="6"/>
  <c r="D755" i="6"/>
  <c r="D927" i="6"/>
  <c r="D1099" i="6"/>
  <c r="E239" i="6"/>
  <c r="J239" i="6"/>
  <c r="F239" i="6"/>
  <c r="F411" i="6"/>
  <c r="F583" i="6"/>
  <c r="F755" i="6"/>
  <c r="F927" i="6"/>
  <c r="F1099" i="6"/>
  <c r="G239" i="6"/>
  <c r="H239" i="6"/>
  <c r="H411" i="6"/>
  <c r="H583" i="6"/>
  <c r="H755" i="6"/>
  <c r="H927" i="6"/>
  <c r="H1099" i="6"/>
  <c r="M239" i="6"/>
  <c r="M411" i="6"/>
  <c r="N239" i="6"/>
  <c r="AH239" i="6"/>
  <c r="AK239" i="6"/>
  <c r="D240" i="6"/>
  <c r="D412" i="6"/>
  <c r="D584" i="6"/>
  <c r="D756" i="6"/>
  <c r="D928" i="6"/>
  <c r="D1100" i="6"/>
  <c r="E240" i="6"/>
  <c r="J240" i="6"/>
  <c r="F240" i="6"/>
  <c r="F412" i="6"/>
  <c r="F584" i="6"/>
  <c r="F756" i="6"/>
  <c r="F928" i="6"/>
  <c r="F1100" i="6"/>
  <c r="G240" i="6"/>
  <c r="H240" i="6"/>
  <c r="H412" i="6"/>
  <c r="H584" i="6"/>
  <c r="H756" i="6"/>
  <c r="H928" i="6"/>
  <c r="H1100" i="6"/>
  <c r="M240" i="6"/>
  <c r="M412" i="6"/>
  <c r="M584" i="6"/>
  <c r="M756" i="6"/>
  <c r="M928" i="6"/>
  <c r="M1100" i="6"/>
  <c r="N240" i="6"/>
  <c r="N412" i="6"/>
  <c r="N584" i="6"/>
  <c r="N756" i="6"/>
  <c r="N928" i="6"/>
  <c r="N1100" i="6"/>
  <c r="AH240" i="6"/>
  <c r="AK240" i="6"/>
  <c r="D241" i="6"/>
  <c r="D413" i="6"/>
  <c r="D585" i="6"/>
  <c r="D757" i="6"/>
  <c r="D929" i="6"/>
  <c r="D1101" i="6"/>
  <c r="E241" i="6"/>
  <c r="J241" i="6"/>
  <c r="F241" i="6"/>
  <c r="F413" i="6"/>
  <c r="F585" i="6"/>
  <c r="F757" i="6"/>
  <c r="F929" i="6"/>
  <c r="F1101" i="6"/>
  <c r="G241" i="6"/>
  <c r="H241" i="6"/>
  <c r="H413" i="6"/>
  <c r="H585" i="6"/>
  <c r="H757" i="6"/>
  <c r="H929" i="6"/>
  <c r="H1101" i="6"/>
  <c r="S241" i="6"/>
  <c r="M241" i="6"/>
  <c r="N241" i="6"/>
  <c r="N413" i="6"/>
  <c r="N585" i="6"/>
  <c r="N757" i="6"/>
  <c r="N929" i="6"/>
  <c r="N1101" i="6"/>
  <c r="O241" i="6"/>
  <c r="V241" i="6"/>
  <c r="AH241" i="6"/>
  <c r="AK241" i="6"/>
  <c r="D242" i="6"/>
  <c r="D414" i="6"/>
  <c r="D586" i="6"/>
  <c r="D758" i="6"/>
  <c r="D930" i="6"/>
  <c r="D1102" i="6"/>
  <c r="E242" i="6"/>
  <c r="J242" i="6"/>
  <c r="F242" i="6"/>
  <c r="F414" i="6"/>
  <c r="F586" i="6"/>
  <c r="F758" i="6"/>
  <c r="F930" i="6"/>
  <c r="F1102" i="6"/>
  <c r="G242" i="6"/>
  <c r="H242" i="6"/>
  <c r="H414" i="6"/>
  <c r="H586" i="6"/>
  <c r="H758" i="6"/>
  <c r="H930" i="6"/>
  <c r="H1102" i="6"/>
  <c r="M242" i="6"/>
  <c r="M414" i="6"/>
  <c r="M586" i="6"/>
  <c r="M758" i="6"/>
  <c r="M930" i="6"/>
  <c r="N242" i="6"/>
  <c r="N414" i="6"/>
  <c r="N586" i="6"/>
  <c r="N758" i="6"/>
  <c r="N930" i="6"/>
  <c r="N1102" i="6"/>
  <c r="O242" i="6"/>
  <c r="AI242" i="6"/>
  <c r="V242" i="6"/>
  <c r="AH242" i="6"/>
  <c r="AK242" i="6"/>
  <c r="D243" i="6"/>
  <c r="D415" i="6"/>
  <c r="D587" i="6"/>
  <c r="D759" i="6"/>
  <c r="D931" i="6"/>
  <c r="D1103" i="6"/>
  <c r="E243" i="6"/>
  <c r="J243" i="6"/>
  <c r="F243" i="6"/>
  <c r="F415" i="6"/>
  <c r="F587" i="6"/>
  <c r="F759" i="6"/>
  <c r="F931" i="6"/>
  <c r="F1103" i="6"/>
  <c r="G243" i="6"/>
  <c r="AL243" i="6"/>
  <c r="AM243" i="6"/>
  <c r="H243" i="6"/>
  <c r="H415" i="6"/>
  <c r="H587" i="6"/>
  <c r="H759" i="6"/>
  <c r="H931" i="6"/>
  <c r="H1103" i="6"/>
  <c r="M243" i="6"/>
  <c r="N243" i="6"/>
  <c r="N415" i="6"/>
  <c r="N587" i="6"/>
  <c r="N759" i="6"/>
  <c r="N931" i="6"/>
  <c r="N1103" i="6"/>
  <c r="AH243" i="6"/>
  <c r="AK243" i="6"/>
  <c r="D244" i="6"/>
  <c r="D416" i="6"/>
  <c r="D588" i="6"/>
  <c r="D760" i="6"/>
  <c r="D932" i="6"/>
  <c r="D1104" i="6"/>
  <c r="E244" i="6"/>
  <c r="J244" i="6"/>
  <c r="F244" i="6"/>
  <c r="F416" i="6"/>
  <c r="F588" i="6"/>
  <c r="F760" i="6"/>
  <c r="F932" i="6"/>
  <c r="F1104" i="6"/>
  <c r="G244" i="6"/>
  <c r="H244" i="6"/>
  <c r="H416" i="6"/>
  <c r="H588" i="6"/>
  <c r="H760" i="6"/>
  <c r="H932" i="6"/>
  <c r="H1104" i="6"/>
  <c r="M244" i="6"/>
  <c r="M416" i="6"/>
  <c r="N244" i="6"/>
  <c r="N416" i="6"/>
  <c r="N588" i="6"/>
  <c r="N760" i="6"/>
  <c r="N932" i="6"/>
  <c r="N1104" i="6"/>
  <c r="AH244" i="6"/>
  <c r="AK244" i="6"/>
  <c r="D245" i="6"/>
  <c r="D417" i="6"/>
  <c r="D589" i="6"/>
  <c r="D761" i="6"/>
  <c r="D933" i="6"/>
  <c r="D1105" i="6"/>
  <c r="E245" i="6"/>
  <c r="J245" i="6"/>
  <c r="F245" i="6"/>
  <c r="F417" i="6"/>
  <c r="F589" i="6"/>
  <c r="F761" i="6"/>
  <c r="F933" i="6"/>
  <c r="F1105" i="6"/>
  <c r="G245" i="6"/>
  <c r="H245" i="6"/>
  <c r="H417" i="6"/>
  <c r="H589" i="6"/>
  <c r="H761" i="6"/>
  <c r="H933" i="6"/>
  <c r="H1105" i="6"/>
  <c r="T245" i="6"/>
  <c r="M245" i="6"/>
  <c r="M417" i="6"/>
  <c r="M589" i="6"/>
  <c r="N245" i="6"/>
  <c r="O245" i="6"/>
  <c r="AI245" i="6"/>
  <c r="S245" i="6"/>
  <c r="V245" i="6"/>
  <c r="AH245" i="6"/>
  <c r="AK245" i="6"/>
  <c r="D246" i="6"/>
  <c r="D418" i="6"/>
  <c r="D590" i="6"/>
  <c r="D762" i="6"/>
  <c r="D934" i="6"/>
  <c r="D1106" i="6"/>
  <c r="E246" i="6"/>
  <c r="J246" i="6"/>
  <c r="F246" i="6"/>
  <c r="F418" i="6"/>
  <c r="F590" i="6"/>
  <c r="F762" i="6"/>
  <c r="F934" i="6"/>
  <c r="F1106" i="6"/>
  <c r="G246" i="6"/>
  <c r="H246" i="6"/>
  <c r="H418" i="6"/>
  <c r="H590" i="6"/>
  <c r="H762" i="6"/>
  <c r="H934" i="6"/>
  <c r="H1106" i="6"/>
  <c r="M246" i="6"/>
  <c r="M418" i="6"/>
  <c r="N246" i="6"/>
  <c r="N418" i="6"/>
  <c r="N590" i="6"/>
  <c r="N762" i="6"/>
  <c r="N934" i="6"/>
  <c r="N1106" i="6"/>
  <c r="T246" i="6"/>
  <c r="V246" i="6"/>
  <c r="AH246" i="6"/>
  <c r="AK246" i="6"/>
  <c r="D247" i="6"/>
  <c r="D419" i="6"/>
  <c r="D591" i="6"/>
  <c r="D763" i="6"/>
  <c r="D935" i="6"/>
  <c r="D1107" i="6"/>
  <c r="E247" i="6"/>
  <c r="J247" i="6"/>
  <c r="F247" i="6"/>
  <c r="F419" i="6"/>
  <c r="F591" i="6"/>
  <c r="F763" i="6"/>
  <c r="F935" i="6"/>
  <c r="F1107" i="6"/>
  <c r="G247" i="6"/>
  <c r="H247" i="6"/>
  <c r="H419" i="6"/>
  <c r="H591" i="6"/>
  <c r="H763" i="6"/>
  <c r="H935" i="6"/>
  <c r="H1107" i="6"/>
  <c r="M247" i="6"/>
  <c r="M419" i="6"/>
  <c r="M591" i="6"/>
  <c r="M763" i="6"/>
  <c r="M935" i="6"/>
  <c r="M1107" i="6"/>
  <c r="N247" i="6"/>
  <c r="N419" i="6"/>
  <c r="N591" i="6"/>
  <c r="N763" i="6"/>
  <c r="N935" i="6"/>
  <c r="N1107" i="6"/>
  <c r="AH247" i="6"/>
  <c r="AK247" i="6"/>
  <c r="D248" i="6"/>
  <c r="D420" i="6"/>
  <c r="D592" i="6"/>
  <c r="D764" i="6"/>
  <c r="D936" i="6"/>
  <c r="D1108" i="6"/>
  <c r="E248" i="6"/>
  <c r="J248" i="6"/>
  <c r="F248" i="6"/>
  <c r="F420" i="6"/>
  <c r="F592" i="6"/>
  <c r="F764" i="6"/>
  <c r="F936" i="6"/>
  <c r="F1108" i="6"/>
  <c r="G248" i="6"/>
  <c r="H248" i="6"/>
  <c r="H420" i="6"/>
  <c r="H592" i="6"/>
  <c r="H764" i="6"/>
  <c r="H936" i="6"/>
  <c r="H1108" i="6"/>
  <c r="M248" i="6"/>
  <c r="M420" i="6"/>
  <c r="N248" i="6"/>
  <c r="N420" i="6"/>
  <c r="N592" i="6"/>
  <c r="N764" i="6"/>
  <c r="N936" i="6"/>
  <c r="N1108" i="6"/>
  <c r="S248" i="6"/>
  <c r="AH248" i="6"/>
  <c r="AK248" i="6"/>
  <c r="D249" i="6"/>
  <c r="D421" i="6"/>
  <c r="D593" i="6"/>
  <c r="D765" i="6"/>
  <c r="D937" i="6"/>
  <c r="D1109" i="6"/>
  <c r="E249" i="6"/>
  <c r="J249" i="6"/>
  <c r="F249" i="6"/>
  <c r="F421" i="6"/>
  <c r="F593" i="6"/>
  <c r="F765" i="6"/>
  <c r="F937" i="6"/>
  <c r="F1109" i="6"/>
  <c r="G249" i="6"/>
  <c r="H249" i="6"/>
  <c r="H421" i="6"/>
  <c r="H593" i="6"/>
  <c r="H765" i="6"/>
  <c r="H937" i="6"/>
  <c r="H1109" i="6"/>
  <c r="T249" i="6"/>
  <c r="M249" i="6"/>
  <c r="M421" i="6"/>
  <c r="M593" i="6"/>
  <c r="N249" i="6"/>
  <c r="N421" i="6"/>
  <c r="N593" i="6"/>
  <c r="N765" i="6"/>
  <c r="N937" i="6"/>
  <c r="N1109" i="6"/>
  <c r="O249" i="6"/>
  <c r="AI249" i="6"/>
  <c r="S249" i="6"/>
  <c r="V249" i="6"/>
  <c r="AH249" i="6"/>
  <c r="AK249" i="6"/>
  <c r="D250" i="6"/>
  <c r="D422" i="6"/>
  <c r="D594" i="6"/>
  <c r="D766" i="6"/>
  <c r="D938" i="6"/>
  <c r="D1110" i="6"/>
  <c r="E250" i="6"/>
  <c r="J250" i="6"/>
  <c r="F250" i="6"/>
  <c r="F422" i="6"/>
  <c r="F594" i="6"/>
  <c r="F766" i="6"/>
  <c r="F938" i="6"/>
  <c r="F1110" i="6"/>
  <c r="G250" i="6"/>
  <c r="AL250" i="6"/>
  <c r="AM250" i="6"/>
  <c r="H250" i="6"/>
  <c r="H422" i="6"/>
  <c r="H594" i="6"/>
  <c r="H766" i="6"/>
  <c r="H938" i="6"/>
  <c r="H1110" i="6"/>
  <c r="M250" i="6"/>
  <c r="M422" i="6"/>
  <c r="N250" i="6"/>
  <c r="N422" i="6"/>
  <c r="N594" i="6"/>
  <c r="N766" i="6"/>
  <c r="N938" i="6"/>
  <c r="N1110" i="6"/>
  <c r="S250" i="6"/>
  <c r="T250" i="6"/>
  <c r="AH250" i="6"/>
  <c r="AK250" i="6"/>
  <c r="D251" i="6"/>
  <c r="D423" i="6"/>
  <c r="D595" i="6"/>
  <c r="D767" i="6"/>
  <c r="D939" i="6"/>
  <c r="D1111" i="6"/>
  <c r="E251" i="6"/>
  <c r="J251" i="6"/>
  <c r="F251" i="6"/>
  <c r="F423" i="6"/>
  <c r="F595" i="6"/>
  <c r="F767" i="6"/>
  <c r="F939" i="6"/>
  <c r="F1111" i="6"/>
  <c r="G251" i="6"/>
  <c r="G423" i="6"/>
  <c r="H251" i="6"/>
  <c r="H423" i="6"/>
  <c r="H595" i="6"/>
  <c r="H767" i="6"/>
  <c r="H939" i="6"/>
  <c r="H1111" i="6"/>
  <c r="M251" i="6"/>
  <c r="M423" i="6"/>
  <c r="M595" i="6"/>
  <c r="N251" i="6"/>
  <c r="N423" i="6"/>
  <c r="N595" i="6"/>
  <c r="N767" i="6"/>
  <c r="N939" i="6"/>
  <c r="N1111" i="6"/>
  <c r="AH251" i="6"/>
  <c r="AK251" i="6"/>
  <c r="D252" i="6"/>
  <c r="D424" i="6"/>
  <c r="D596" i="6"/>
  <c r="D768" i="6"/>
  <c r="D940" i="6"/>
  <c r="D1112" i="6"/>
  <c r="E252" i="6"/>
  <c r="J252" i="6"/>
  <c r="F252" i="6"/>
  <c r="F424" i="6"/>
  <c r="F596" i="6"/>
  <c r="F768" i="6"/>
  <c r="F940" i="6"/>
  <c r="F1112" i="6"/>
  <c r="G252" i="6"/>
  <c r="H252" i="6"/>
  <c r="H424" i="6"/>
  <c r="H596" i="6"/>
  <c r="H768" i="6"/>
  <c r="H940" i="6"/>
  <c r="H1112" i="6"/>
  <c r="M252" i="6"/>
  <c r="M424" i="6"/>
  <c r="N252" i="6"/>
  <c r="N424" i="6"/>
  <c r="N596" i="6"/>
  <c r="N768" i="6"/>
  <c r="N940" i="6"/>
  <c r="N1112" i="6"/>
  <c r="V252" i="6"/>
  <c r="AH252" i="6"/>
  <c r="AK252" i="6"/>
  <c r="D253" i="6"/>
  <c r="D425" i="6"/>
  <c r="D597" i="6"/>
  <c r="D769" i="6"/>
  <c r="D941" i="6"/>
  <c r="D1113" i="6"/>
  <c r="E253" i="6"/>
  <c r="J253" i="6"/>
  <c r="F253" i="6"/>
  <c r="F425" i="6"/>
  <c r="F597" i="6"/>
  <c r="F769" i="6"/>
  <c r="F941" i="6"/>
  <c r="F1113" i="6"/>
  <c r="G253" i="6"/>
  <c r="G425" i="6"/>
  <c r="H253" i="6"/>
  <c r="H425" i="6"/>
  <c r="H597" i="6"/>
  <c r="H769" i="6"/>
  <c r="H941" i="6"/>
  <c r="H1113" i="6"/>
  <c r="M253" i="6"/>
  <c r="M425" i="6"/>
  <c r="M597" i="6"/>
  <c r="M769" i="6"/>
  <c r="M941" i="6"/>
  <c r="M1113" i="6"/>
  <c r="N253" i="6"/>
  <c r="O253" i="6"/>
  <c r="AI253" i="6"/>
  <c r="S253" i="6"/>
  <c r="T253" i="6"/>
  <c r="V253" i="6"/>
  <c r="AH253" i="6"/>
  <c r="AK253" i="6"/>
  <c r="AL253" i="6"/>
  <c r="AM253" i="6"/>
  <c r="D254" i="6"/>
  <c r="D426" i="6"/>
  <c r="D598" i="6"/>
  <c r="D770" i="6"/>
  <c r="D942" i="6"/>
  <c r="D1114" i="6"/>
  <c r="E254" i="6"/>
  <c r="J254" i="6"/>
  <c r="F254" i="6"/>
  <c r="F426" i="6"/>
  <c r="F598" i="6"/>
  <c r="F770" i="6"/>
  <c r="F942" i="6"/>
  <c r="F1114" i="6"/>
  <c r="G254" i="6"/>
  <c r="H254" i="6"/>
  <c r="H426" i="6"/>
  <c r="H598" i="6"/>
  <c r="H770" i="6"/>
  <c r="H942" i="6"/>
  <c r="H1114" i="6"/>
  <c r="M254" i="6"/>
  <c r="M426" i="6"/>
  <c r="N254" i="6"/>
  <c r="N426" i="6"/>
  <c r="N598" i="6"/>
  <c r="N770" i="6"/>
  <c r="N942" i="6"/>
  <c r="N1114" i="6"/>
  <c r="O254" i="6"/>
  <c r="AI254" i="6"/>
  <c r="V254" i="6"/>
  <c r="AH254" i="6"/>
  <c r="AK254" i="6"/>
  <c r="D255" i="6"/>
  <c r="D427" i="6"/>
  <c r="D599" i="6"/>
  <c r="D771" i="6"/>
  <c r="D943" i="6"/>
  <c r="D1115" i="6"/>
  <c r="E255" i="6"/>
  <c r="J255" i="6"/>
  <c r="F255" i="6"/>
  <c r="F427" i="6"/>
  <c r="F599" i="6"/>
  <c r="F771" i="6"/>
  <c r="F943" i="6"/>
  <c r="F1115" i="6"/>
  <c r="G255" i="6"/>
  <c r="G427" i="6"/>
  <c r="H255" i="6"/>
  <c r="H427" i="6"/>
  <c r="H599" i="6"/>
  <c r="H771" i="6"/>
  <c r="H943" i="6"/>
  <c r="H1115" i="6"/>
  <c r="M255" i="6"/>
  <c r="M427" i="6"/>
  <c r="M599" i="6"/>
  <c r="M771" i="6"/>
  <c r="M943" i="6"/>
  <c r="M1115" i="6"/>
  <c r="N255" i="6"/>
  <c r="N427" i="6"/>
  <c r="N599" i="6"/>
  <c r="N771" i="6"/>
  <c r="N943" i="6"/>
  <c r="N1115" i="6"/>
  <c r="AH255" i="6"/>
  <c r="AK255" i="6"/>
  <c r="D256" i="6"/>
  <c r="D428" i="6"/>
  <c r="D600" i="6"/>
  <c r="D772" i="6"/>
  <c r="D944" i="6"/>
  <c r="D1116" i="6"/>
  <c r="E256" i="6"/>
  <c r="J256" i="6"/>
  <c r="F256" i="6"/>
  <c r="F428" i="6"/>
  <c r="F600" i="6"/>
  <c r="F772" i="6"/>
  <c r="F944" i="6"/>
  <c r="F1116" i="6"/>
  <c r="G256" i="6"/>
  <c r="H256" i="6"/>
  <c r="H428" i="6"/>
  <c r="H600" i="6"/>
  <c r="H772" i="6"/>
  <c r="H944" i="6"/>
  <c r="H1116" i="6"/>
  <c r="M256" i="6"/>
  <c r="M428" i="6"/>
  <c r="N256" i="6"/>
  <c r="N428" i="6"/>
  <c r="N600" i="6"/>
  <c r="N772" i="6"/>
  <c r="N944" i="6"/>
  <c r="N1116" i="6"/>
  <c r="S256" i="6"/>
  <c r="AH256" i="6"/>
  <c r="AK256" i="6"/>
  <c r="D257" i="6"/>
  <c r="D429" i="6"/>
  <c r="D601" i="6"/>
  <c r="D773" i="6"/>
  <c r="D945" i="6"/>
  <c r="D1117" i="6"/>
  <c r="E257" i="6"/>
  <c r="J257" i="6"/>
  <c r="F257" i="6"/>
  <c r="F429" i="6"/>
  <c r="F601" i="6"/>
  <c r="F773" i="6"/>
  <c r="F945" i="6"/>
  <c r="F1117" i="6"/>
  <c r="G257" i="6"/>
  <c r="G429" i="6"/>
  <c r="H257" i="6"/>
  <c r="H429" i="6"/>
  <c r="H601" i="6"/>
  <c r="H773" i="6"/>
  <c r="H945" i="6"/>
  <c r="H1117" i="6"/>
  <c r="M257" i="6"/>
  <c r="M429" i="6"/>
  <c r="M601" i="6"/>
  <c r="N257" i="6"/>
  <c r="N429" i="6"/>
  <c r="N601" i="6"/>
  <c r="N773" i="6"/>
  <c r="N945" i="6"/>
  <c r="N1117" i="6"/>
  <c r="O257" i="6"/>
  <c r="AI257" i="6"/>
  <c r="S257" i="6"/>
  <c r="T257" i="6"/>
  <c r="V257" i="6"/>
  <c r="AH257" i="6"/>
  <c r="AK257" i="6"/>
  <c r="D258" i="6"/>
  <c r="D430" i="6"/>
  <c r="D602" i="6"/>
  <c r="D774" i="6"/>
  <c r="D946" i="6"/>
  <c r="D1118" i="6"/>
  <c r="E258" i="6"/>
  <c r="J258" i="6"/>
  <c r="F258" i="6"/>
  <c r="F430" i="6"/>
  <c r="F602" i="6"/>
  <c r="F774" i="6"/>
  <c r="F946" i="6"/>
  <c r="F1118" i="6"/>
  <c r="G258" i="6"/>
  <c r="H258" i="6"/>
  <c r="H430" i="6"/>
  <c r="H602" i="6"/>
  <c r="H774" i="6"/>
  <c r="H946" i="6"/>
  <c r="H1118" i="6"/>
  <c r="M258" i="6"/>
  <c r="M430" i="6"/>
  <c r="N258" i="6"/>
  <c r="N430" i="6"/>
  <c r="N602" i="6"/>
  <c r="N774" i="6"/>
  <c r="N946" i="6"/>
  <c r="N1118" i="6"/>
  <c r="O258" i="6"/>
  <c r="AI258" i="6"/>
  <c r="S258" i="6"/>
  <c r="AH258" i="6"/>
  <c r="AK258" i="6"/>
  <c r="D259" i="6"/>
  <c r="D431" i="6"/>
  <c r="D603" i="6"/>
  <c r="D775" i="6"/>
  <c r="D947" i="6"/>
  <c r="D1119" i="6"/>
  <c r="E259" i="6"/>
  <c r="J259" i="6"/>
  <c r="F259" i="6"/>
  <c r="F431" i="6"/>
  <c r="F603" i="6"/>
  <c r="F775" i="6"/>
  <c r="F947" i="6"/>
  <c r="F1119" i="6"/>
  <c r="G259" i="6"/>
  <c r="G431" i="6"/>
  <c r="H259" i="6"/>
  <c r="H431" i="6"/>
  <c r="H603" i="6"/>
  <c r="H775" i="6"/>
  <c r="H947" i="6"/>
  <c r="H1119" i="6"/>
  <c r="M259" i="6"/>
  <c r="N259" i="6"/>
  <c r="N431" i="6"/>
  <c r="N603" i="6"/>
  <c r="N775" i="6"/>
  <c r="N947" i="6"/>
  <c r="N1119" i="6"/>
  <c r="AH259" i="6"/>
  <c r="AK259" i="6"/>
  <c r="D260" i="6"/>
  <c r="D432" i="6"/>
  <c r="D604" i="6"/>
  <c r="D776" i="6"/>
  <c r="D948" i="6"/>
  <c r="D1120" i="6"/>
  <c r="E260" i="6"/>
  <c r="J260" i="6"/>
  <c r="F260" i="6"/>
  <c r="F432" i="6"/>
  <c r="F604" i="6"/>
  <c r="F776" i="6"/>
  <c r="F948" i="6"/>
  <c r="F1120" i="6"/>
  <c r="G260" i="6"/>
  <c r="H260" i="6"/>
  <c r="H432" i="6"/>
  <c r="H604" i="6"/>
  <c r="H776" i="6"/>
  <c r="H948" i="6"/>
  <c r="H1120" i="6"/>
  <c r="M260" i="6"/>
  <c r="M432" i="6"/>
  <c r="N260" i="6"/>
  <c r="N432" i="6"/>
  <c r="N604" i="6"/>
  <c r="N776" i="6"/>
  <c r="N948" i="6"/>
  <c r="N1120" i="6"/>
  <c r="T260" i="6"/>
  <c r="AH260" i="6"/>
  <c r="AK260" i="6"/>
  <c r="D261" i="6"/>
  <c r="D433" i="6"/>
  <c r="D605" i="6"/>
  <c r="D777" i="6"/>
  <c r="D949" i="6"/>
  <c r="D1121" i="6"/>
  <c r="E261" i="6"/>
  <c r="J261" i="6"/>
  <c r="F261" i="6"/>
  <c r="F433" i="6"/>
  <c r="F605" i="6"/>
  <c r="F777" i="6"/>
  <c r="F949" i="6"/>
  <c r="F1121" i="6"/>
  <c r="G261" i="6"/>
  <c r="G433" i="6"/>
  <c r="AL433" i="6"/>
  <c r="AM433" i="6"/>
  <c r="H261" i="6"/>
  <c r="H433" i="6"/>
  <c r="H605" i="6"/>
  <c r="H777" i="6"/>
  <c r="H949" i="6"/>
  <c r="H1121" i="6"/>
  <c r="M261" i="6"/>
  <c r="M433" i="6"/>
  <c r="M605" i="6"/>
  <c r="M777" i="6"/>
  <c r="M949" i="6"/>
  <c r="M1121" i="6"/>
  <c r="N261" i="6"/>
  <c r="AJ261" i="6"/>
  <c r="O261" i="6"/>
  <c r="S261" i="6"/>
  <c r="T261" i="6"/>
  <c r="V261" i="6"/>
  <c r="AH261" i="6"/>
  <c r="AK261" i="6"/>
  <c r="D262" i="6"/>
  <c r="D434" i="6"/>
  <c r="D606" i="6"/>
  <c r="D778" i="6"/>
  <c r="D950" i="6"/>
  <c r="D1122" i="6"/>
  <c r="E262" i="6"/>
  <c r="J262" i="6"/>
  <c r="F262" i="6"/>
  <c r="F434" i="6"/>
  <c r="F606" i="6"/>
  <c r="F778" i="6"/>
  <c r="F950" i="6"/>
  <c r="F1122" i="6"/>
  <c r="G262" i="6"/>
  <c r="AL262" i="6"/>
  <c r="H262" i="6"/>
  <c r="H434" i="6"/>
  <c r="H606" i="6"/>
  <c r="H778" i="6"/>
  <c r="H950" i="6"/>
  <c r="H1122" i="6"/>
  <c r="M262" i="6"/>
  <c r="M434" i="6"/>
  <c r="N262" i="6"/>
  <c r="N434" i="6"/>
  <c r="N606" i="6"/>
  <c r="N778" i="6"/>
  <c r="N950" i="6"/>
  <c r="N1122" i="6"/>
  <c r="S262" i="6"/>
  <c r="T262" i="6"/>
  <c r="AH262" i="6"/>
  <c r="AK262" i="6"/>
  <c r="AM262" i="6"/>
  <c r="D263" i="6"/>
  <c r="D435" i="6"/>
  <c r="D607" i="6"/>
  <c r="D779" i="6"/>
  <c r="D951" i="6"/>
  <c r="D1123" i="6"/>
  <c r="E263" i="6"/>
  <c r="J263" i="6"/>
  <c r="F263" i="6"/>
  <c r="F435" i="6"/>
  <c r="F607" i="6"/>
  <c r="F779" i="6"/>
  <c r="F951" i="6"/>
  <c r="F1123" i="6"/>
  <c r="G263" i="6"/>
  <c r="H263" i="6"/>
  <c r="H435" i="6"/>
  <c r="H607" i="6"/>
  <c r="H779" i="6"/>
  <c r="H951" i="6"/>
  <c r="H1123" i="6"/>
  <c r="M263" i="6"/>
  <c r="M435" i="6"/>
  <c r="M607" i="6"/>
  <c r="M779" i="6"/>
  <c r="N263" i="6"/>
  <c r="N435" i="6"/>
  <c r="N607" i="6"/>
  <c r="N779" i="6"/>
  <c r="N951" i="6"/>
  <c r="N1123" i="6"/>
  <c r="AH263" i="6"/>
  <c r="AK263" i="6"/>
  <c r="D264" i="6"/>
  <c r="D436" i="6"/>
  <c r="D608" i="6"/>
  <c r="D780" i="6"/>
  <c r="D952" i="6"/>
  <c r="D1124" i="6"/>
  <c r="E264" i="6"/>
  <c r="J264" i="6"/>
  <c r="F264" i="6"/>
  <c r="F436" i="6"/>
  <c r="F608" i="6"/>
  <c r="F780" i="6"/>
  <c r="F952" i="6"/>
  <c r="F1124" i="6"/>
  <c r="G264" i="6"/>
  <c r="H264" i="6"/>
  <c r="H436" i="6"/>
  <c r="H608" i="6"/>
  <c r="H780" i="6"/>
  <c r="H952" i="6"/>
  <c r="H1124" i="6"/>
  <c r="M264" i="6"/>
  <c r="M436" i="6"/>
  <c r="N264" i="6"/>
  <c r="N436" i="6"/>
  <c r="N608" i="6"/>
  <c r="N780" i="6"/>
  <c r="N952" i="6"/>
  <c r="N1124" i="6"/>
  <c r="O264" i="6"/>
  <c r="AI264" i="6"/>
  <c r="V264" i="6"/>
  <c r="AH264" i="6"/>
  <c r="AK264" i="6"/>
  <c r="D265" i="6"/>
  <c r="D437" i="6"/>
  <c r="D609" i="6"/>
  <c r="D781" i="6"/>
  <c r="D953" i="6"/>
  <c r="D1125" i="6"/>
  <c r="E265" i="6"/>
  <c r="J265" i="6"/>
  <c r="F265" i="6"/>
  <c r="F437" i="6"/>
  <c r="F609" i="6"/>
  <c r="F781" i="6"/>
  <c r="F953" i="6"/>
  <c r="F1125" i="6"/>
  <c r="G265" i="6"/>
  <c r="AL265" i="6"/>
  <c r="AM265" i="6"/>
  <c r="H265" i="6"/>
  <c r="H437" i="6"/>
  <c r="H609" i="6"/>
  <c r="H781" i="6"/>
  <c r="H953" i="6"/>
  <c r="H1125" i="6"/>
  <c r="T265" i="6"/>
  <c r="M265" i="6"/>
  <c r="M437" i="6"/>
  <c r="M609" i="6"/>
  <c r="M781" i="6"/>
  <c r="M953" i="6"/>
  <c r="M1125" i="6"/>
  <c r="N265" i="6"/>
  <c r="N437" i="6"/>
  <c r="N609" i="6"/>
  <c r="N781" i="6"/>
  <c r="N953" i="6"/>
  <c r="N1125" i="6"/>
  <c r="O265" i="6"/>
  <c r="AI265" i="6"/>
  <c r="S265" i="6"/>
  <c r="V265" i="6"/>
  <c r="AH265" i="6"/>
  <c r="AK265" i="6"/>
  <c r="D266" i="6"/>
  <c r="D438" i="6"/>
  <c r="D610" i="6"/>
  <c r="D782" i="6"/>
  <c r="D954" i="6"/>
  <c r="D1126" i="6"/>
  <c r="E266" i="6"/>
  <c r="J266" i="6"/>
  <c r="F266" i="6"/>
  <c r="F438" i="6"/>
  <c r="F610" i="6"/>
  <c r="F782" i="6"/>
  <c r="F954" i="6"/>
  <c r="F1126" i="6"/>
  <c r="G266" i="6"/>
  <c r="H266" i="6"/>
  <c r="H438" i="6"/>
  <c r="H610" i="6"/>
  <c r="H782" i="6"/>
  <c r="H954" i="6"/>
  <c r="H1126" i="6"/>
  <c r="M266" i="6"/>
  <c r="M438" i="6"/>
  <c r="N266" i="6"/>
  <c r="N438" i="6"/>
  <c r="N610" i="6"/>
  <c r="N782" i="6"/>
  <c r="N954" i="6"/>
  <c r="N1126" i="6"/>
  <c r="T266" i="6"/>
  <c r="V266" i="6"/>
  <c r="AH266" i="6"/>
  <c r="AK266" i="6"/>
  <c r="D267" i="6"/>
  <c r="D439" i="6"/>
  <c r="D611" i="6"/>
  <c r="D783" i="6"/>
  <c r="D955" i="6"/>
  <c r="D1127" i="6"/>
  <c r="E267" i="6"/>
  <c r="J267" i="6"/>
  <c r="F267" i="6"/>
  <c r="F439" i="6"/>
  <c r="F611" i="6"/>
  <c r="F783" i="6"/>
  <c r="F955" i="6"/>
  <c r="F1127" i="6"/>
  <c r="G267" i="6"/>
  <c r="H267" i="6"/>
  <c r="H439" i="6"/>
  <c r="H611" i="6"/>
  <c r="H783" i="6"/>
  <c r="H955" i="6"/>
  <c r="H1127" i="6"/>
  <c r="M267" i="6"/>
  <c r="M439" i="6"/>
  <c r="M611" i="6"/>
  <c r="N267" i="6"/>
  <c r="N439" i="6"/>
  <c r="N611" i="6"/>
  <c r="N783" i="6"/>
  <c r="N955" i="6"/>
  <c r="N1127" i="6"/>
  <c r="AH267" i="6"/>
  <c r="AK267" i="6"/>
  <c r="D268" i="6"/>
  <c r="D440" i="6"/>
  <c r="D612" i="6"/>
  <c r="D784" i="6"/>
  <c r="D956" i="6"/>
  <c r="D1128" i="6"/>
  <c r="E268" i="6"/>
  <c r="J268" i="6"/>
  <c r="F268" i="6"/>
  <c r="F440" i="6"/>
  <c r="F612" i="6"/>
  <c r="F784" i="6"/>
  <c r="F956" i="6"/>
  <c r="F1128" i="6"/>
  <c r="G268" i="6"/>
  <c r="AL268" i="6"/>
  <c r="AM268" i="6"/>
  <c r="H268" i="6"/>
  <c r="H440" i="6"/>
  <c r="H612" i="6"/>
  <c r="H784" i="6"/>
  <c r="H956" i="6"/>
  <c r="H1128" i="6"/>
  <c r="M268" i="6"/>
  <c r="M440" i="6"/>
  <c r="N268" i="6"/>
  <c r="N440" i="6"/>
  <c r="N612" i="6"/>
  <c r="N784" i="6"/>
  <c r="N956" i="6"/>
  <c r="N1128" i="6"/>
  <c r="O268" i="6"/>
  <c r="AI268" i="6"/>
  <c r="V268" i="6"/>
  <c r="AH268" i="6"/>
  <c r="AK268" i="6"/>
  <c r="D269" i="6"/>
  <c r="D441" i="6"/>
  <c r="D613" i="6"/>
  <c r="D785" i="6"/>
  <c r="D957" i="6"/>
  <c r="D1129" i="6"/>
  <c r="E269" i="6"/>
  <c r="J269" i="6"/>
  <c r="F269" i="6"/>
  <c r="F441" i="6"/>
  <c r="F613" i="6"/>
  <c r="F785" i="6"/>
  <c r="F957" i="6"/>
  <c r="F1129" i="6"/>
  <c r="G269" i="6"/>
  <c r="H269" i="6"/>
  <c r="H441" i="6"/>
  <c r="H613" i="6"/>
  <c r="H785" i="6"/>
  <c r="H957" i="6"/>
  <c r="H1129" i="6"/>
  <c r="T269" i="6"/>
  <c r="M269" i="6"/>
  <c r="M441" i="6"/>
  <c r="M613" i="6"/>
  <c r="N269" i="6"/>
  <c r="N441" i="6"/>
  <c r="N613" i="6"/>
  <c r="N785" i="6"/>
  <c r="N957" i="6"/>
  <c r="N1129" i="6"/>
  <c r="O269" i="6"/>
  <c r="AI269" i="6"/>
  <c r="S269" i="6"/>
  <c r="V269" i="6"/>
  <c r="AH269" i="6"/>
  <c r="AK269" i="6"/>
  <c r="D270" i="6"/>
  <c r="D442" i="6"/>
  <c r="D614" i="6"/>
  <c r="D786" i="6"/>
  <c r="D958" i="6"/>
  <c r="D1130" i="6"/>
  <c r="E270" i="6"/>
  <c r="J270" i="6"/>
  <c r="F270" i="6"/>
  <c r="F442" i="6"/>
  <c r="F614" i="6"/>
  <c r="F786" i="6"/>
  <c r="F958" i="6"/>
  <c r="F1130" i="6"/>
  <c r="G270" i="6"/>
  <c r="H270" i="6"/>
  <c r="H442" i="6"/>
  <c r="H614" i="6"/>
  <c r="H786" i="6"/>
  <c r="H958" i="6"/>
  <c r="H1130" i="6"/>
  <c r="M270" i="6"/>
  <c r="M442" i="6"/>
  <c r="N270" i="6"/>
  <c r="N442" i="6"/>
  <c r="N614" i="6"/>
  <c r="N786" i="6"/>
  <c r="N958" i="6"/>
  <c r="N1130" i="6"/>
  <c r="O270" i="6"/>
  <c r="AI270" i="6"/>
  <c r="S270" i="6"/>
  <c r="AH270" i="6"/>
  <c r="AK270" i="6"/>
  <c r="D271" i="6"/>
  <c r="D443" i="6"/>
  <c r="D615" i="6"/>
  <c r="D787" i="6"/>
  <c r="D959" i="6"/>
  <c r="D1131" i="6"/>
  <c r="E271" i="6"/>
  <c r="J271" i="6"/>
  <c r="F271" i="6"/>
  <c r="F443" i="6"/>
  <c r="F615" i="6"/>
  <c r="F787" i="6"/>
  <c r="F959" i="6"/>
  <c r="F1131" i="6"/>
  <c r="G271" i="6"/>
  <c r="H271" i="6"/>
  <c r="H443" i="6"/>
  <c r="H615" i="6"/>
  <c r="H787" i="6"/>
  <c r="H959" i="6"/>
  <c r="H1131" i="6"/>
  <c r="M271" i="6"/>
  <c r="M443" i="6"/>
  <c r="M615" i="6"/>
  <c r="N271" i="6"/>
  <c r="N443" i="6"/>
  <c r="N615" i="6"/>
  <c r="N787" i="6"/>
  <c r="N959" i="6"/>
  <c r="N1131" i="6"/>
  <c r="AH271" i="6"/>
  <c r="AK271" i="6"/>
  <c r="D272" i="6"/>
  <c r="D444" i="6"/>
  <c r="D616" i="6"/>
  <c r="D788" i="6"/>
  <c r="D960" i="6"/>
  <c r="D1132" i="6"/>
  <c r="E272" i="6"/>
  <c r="J272" i="6"/>
  <c r="F272" i="6"/>
  <c r="F444" i="6"/>
  <c r="F616" i="6"/>
  <c r="F788" i="6"/>
  <c r="F960" i="6"/>
  <c r="F1132" i="6"/>
  <c r="G272" i="6"/>
  <c r="H272" i="6"/>
  <c r="H444" i="6"/>
  <c r="H616" i="6"/>
  <c r="H788" i="6"/>
  <c r="H960" i="6"/>
  <c r="H1132" i="6"/>
  <c r="M272" i="6"/>
  <c r="M444" i="6"/>
  <c r="N272" i="6"/>
  <c r="N444" i="6"/>
  <c r="N616" i="6"/>
  <c r="N788" i="6"/>
  <c r="N960" i="6"/>
  <c r="N1132" i="6"/>
  <c r="S272" i="6"/>
  <c r="AH272" i="6"/>
  <c r="AK272" i="6"/>
  <c r="D273" i="6"/>
  <c r="D445" i="6"/>
  <c r="D617" i="6"/>
  <c r="D789" i="6"/>
  <c r="D961" i="6"/>
  <c r="D1133" i="6"/>
  <c r="E273" i="6"/>
  <c r="J273" i="6"/>
  <c r="F273" i="6"/>
  <c r="F445" i="6"/>
  <c r="F617" i="6"/>
  <c r="F789" i="6"/>
  <c r="F961" i="6"/>
  <c r="F1133" i="6"/>
  <c r="G273" i="6"/>
  <c r="AL273" i="6"/>
  <c r="AM273" i="6"/>
  <c r="H273" i="6"/>
  <c r="H445" i="6"/>
  <c r="H617" i="6"/>
  <c r="H789" i="6"/>
  <c r="H961" i="6"/>
  <c r="H1133" i="6"/>
  <c r="T273" i="6"/>
  <c r="M273" i="6"/>
  <c r="M445" i="6"/>
  <c r="M617" i="6"/>
  <c r="N273" i="6"/>
  <c r="N445" i="6"/>
  <c r="N617" i="6"/>
  <c r="N789" i="6"/>
  <c r="N961" i="6"/>
  <c r="N1133" i="6"/>
  <c r="O273" i="6"/>
  <c r="AI273" i="6"/>
  <c r="S273" i="6"/>
  <c r="V273" i="6"/>
  <c r="AH273" i="6"/>
  <c r="AK273" i="6"/>
  <c r="D274" i="6"/>
  <c r="D446" i="6"/>
  <c r="D618" i="6"/>
  <c r="D790" i="6"/>
  <c r="D962" i="6"/>
  <c r="D1134" i="6"/>
  <c r="E274" i="6"/>
  <c r="J274" i="6"/>
  <c r="F274" i="6"/>
  <c r="F446" i="6"/>
  <c r="F618" i="6"/>
  <c r="F790" i="6"/>
  <c r="F962" i="6"/>
  <c r="F1134" i="6"/>
  <c r="G274" i="6"/>
  <c r="H274" i="6"/>
  <c r="H446" i="6"/>
  <c r="H618" i="6"/>
  <c r="H790" i="6"/>
  <c r="H962" i="6"/>
  <c r="H1134" i="6"/>
  <c r="M274" i="6"/>
  <c r="M446" i="6"/>
  <c r="N274" i="6"/>
  <c r="N446" i="6"/>
  <c r="N618" i="6"/>
  <c r="N790" i="6"/>
  <c r="N962" i="6"/>
  <c r="N1134" i="6"/>
  <c r="T274" i="6"/>
  <c r="V274" i="6"/>
  <c r="AH274" i="6"/>
  <c r="AK274" i="6"/>
  <c r="D275" i="6"/>
  <c r="D447" i="6"/>
  <c r="D619" i="6"/>
  <c r="D791" i="6"/>
  <c r="D963" i="6"/>
  <c r="D1135" i="6"/>
  <c r="E275" i="6"/>
  <c r="J275" i="6"/>
  <c r="F275" i="6"/>
  <c r="F447" i="6"/>
  <c r="F619" i="6"/>
  <c r="F791" i="6"/>
  <c r="F963" i="6"/>
  <c r="F1135" i="6"/>
  <c r="G275" i="6"/>
  <c r="H275" i="6"/>
  <c r="H447" i="6"/>
  <c r="H619" i="6"/>
  <c r="H791" i="6"/>
  <c r="H963" i="6"/>
  <c r="H1135" i="6"/>
  <c r="M275" i="6"/>
  <c r="M447" i="6"/>
  <c r="M619" i="6"/>
  <c r="N275" i="6"/>
  <c r="N447" i="6"/>
  <c r="N619" i="6"/>
  <c r="N791" i="6"/>
  <c r="N963" i="6"/>
  <c r="N1135" i="6"/>
  <c r="AH275" i="6"/>
  <c r="AK275" i="6"/>
  <c r="D276" i="6"/>
  <c r="D448" i="6"/>
  <c r="D620" i="6"/>
  <c r="D792" i="6"/>
  <c r="D964" i="6"/>
  <c r="D1136" i="6"/>
  <c r="E276" i="6"/>
  <c r="J276" i="6"/>
  <c r="F276" i="6"/>
  <c r="F448" i="6"/>
  <c r="F620" i="6"/>
  <c r="F792" i="6"/>
  <c r="F964" i="6"/>
  <c r="F1136" i="6"/>
  <c r="G276" i="6"/>
  <c r="H276" i="6"/>
  <c r="H448" i="6"/>
  <c r="H620" i="6"/>
  <c r="H792" i="6"/>
  <c r="H964" i="6"/>
  <c r="H1136" i="6"/>
  <c r="M276" i="6"/>
  <c r="M448" i="6"/>
  <c r="N276" i="6"/>
  <c r="N448" i="6"/>
  <c r="N620" i="6"/>
  <c r="N792" i="6"/>
  <c r="N964" i="6"/>
  <c r="N1136" i="6"/>
  <c r="S276" i="6"/>
  <c r="AH276" i="6"/>
  <c r="AK276" i="6"/>
  <c r="D277" i="6"/>
  <c r="D449" i="6"/>
  <c r="D621" i="6"/>
  <c r="D793" i="6"/>
  <c r="D965" i="6"/>
  <c r="D1137" i="6"/>
  <c r="E277" i="6"/>
  <c r="J277" i="6"/>
  <c r="F277" i="6"/>
  <c r="F449" i="6"/>
  <c r="F621" i="6"/>
  <c r="F793" i="6"/>
  <c r="F965" i="6"/>
  <c r="F1137" i="6"/>
  <c r="G277" i="6"/>
  <c r="AL277" i="6"/>
  <c r="H277" i="6"/>
  <c r="H449" i="6"/>
  <c r="H621" i="6"/>
  <c r="H793" i="6"/>
  <c r="H965" i="6"/>
  <c r="H1137" i="6"/>
  <c r="T277" i="6"/>
  <c r="M277" i="6"/>
  <c r="M449" i="6"/>
  <c r="M621" i="6"/>
  <c r="M793" i="6"/>
  <c r="M965" i="6"/>
  <c r="M1137" i="6"/>
  <c r="N277" i="6"/>
  <c r="N449" i="6"/>
  <c r="N621" i="6"/>
  <c r="N793" i="6"/>
  <c r="N965" i="6"/>
  <c r="N1137" i="6"/>
  <c r="O277" i="6"/>
  <c r="AI277" i="6"/>
  <c r="S277" i="6"/>
  <c r="V277" i="6"/>
  <c r="AH277" i="6"/>
  <c r="AK277" i="6"/>
  <c r="AM277" i="6"/>
  <c r="D278" i="6"/>
  <c r="D450" i="6"/>
  <c r="D622" i="6"/>
  <c r="D794" i="6"/>
  <c r="D966" i="6"/>
  <c r="D1138" i="6"/>
  <c r="E278" i="6"/>
  <c r="J278" i="6"/>
  <c r="F278" i="6"/>
  <c r="F450" i="6"/>
  <c r="F622" i="6"/>
  <c r="F794" i="6"/>
  <c r="F966" i="6"/>
  <c r="F1138" i="6"/>
  <c r="G278" i="6"/>
  <c r="H278" i="6"/>
  <c r="H450" i="6"/>
  <c r="H622" i="6"/>
  <c r="H794" i="6"/>
  <c r="H966" i="6"/>
  <c r="H1138" i="6"/>
  <c r="M278" i="6"/>
  <c r="M450" i="6"/>
  <c r="N278" i="6"/>
  <c r="N450" i="6"/>
  <c r="N622" i="6"/>
  <c r="N794" i="6"/>
  <c r="N966" i="6"/>
  <c r="N1138" i="6"/>
  <c r="O278" i="6"/>
  <c r="AI278" i="6"/>
  <c r="S278" i="6"/>
  <c r="AH278" i="6"/>
  <c r="AK278" i="6"/>
  <c r="D279" i="6"/>
  <c r="D451" i="6"/>
  <c r="D623" i="6"/>
  <c r="D795" i="6"/>
  <c r="D967" i="6"/>
  <c r="D1139" i="6"/>
  <c r="E279" i="6"/>
  <c r="J279" i="6"/>
  <c r="F279" i="6"/>
  <c r="F451" i="6"/>
  <c r="F623" i="6"/>
  <c r="F795" i="6"/>
  <c r="F967" i="6"/>
  <c r="F1139" i="6"/>
  <c r="G279" i="6"/>
  <c r="H279" i="6"/>
  <c r="H451" i="6"/>
  <c r="H623" i="6"/>
  <c r="H795" i="6"/>
  <c r="H967" i="6"/>
  <c r="H1139" i="6"/>
  <c r="M279" i="6"/>
  <c r="M451" i="6"/>
  <c r="M623" i="6"/>
  <c r="N279" i="6"/>
  <c r="N451" i="6"/>
  <c r="N623" i="6"/>
  <c r="N795" i="6"/>
  <c r="N967" i="6"/>
  <c r="N1139" i="6"/>
  <c r="V279" i="6"/>
  <c r="AH279" i="6"/>
  <c r="AK279" i="6"/>
  <c r="D280" i="6"/>
  <c r="D452" i="6"/>
  <c r="D624" i="6"/>
  <c r="D796" i="6"/>
  <c r="D968" i="6"/>
  <c r="D1140" i="6"/>
  <c r="E280" i="6"/>
  <c r="J280" i="6"/>
  <c r="F280" i="6"/>
  <c r="F452" i="6"/>
  <c r="F624" i="6"/>
  <c r="F796" i="6"/>
  <c r="F968" i="6"/>
  <c r="F1140" i="6"/>
  <c r="G280" i="6"/>
  <c r="H280" i="6"/>
  <c r="H452" i="6"/>
  <c r="H624" i="6"/>
  <c r="H796" i="6"/>
  <c r="H968" i="6"/>
  <c r="H1140" i="6"/>
  <c r="M280" i="6"/>
  <c r="M452" i="6"/>
  <c r="M624" i="6"/>
  <c r="M796" i="6"/>
  <c r="N280" i="6"/>
  <c r="N452" i="6"/>
  <c r="N624" i="6"/>
  <c r="N796" i="6"/>
  <c r="N968" i="6"/>
  <c r="N1140" i="6"/>
  <c r="S280" i="6"/>
  <c r="AH280" i="6"/>
  <c r="AK280" i="6"/>
  <c r="D281" i="6"/>
  <c r="D453" i="6"/>
  <c r="D625" i="6"/>
  <c r="D797" i="6"/>
  <c r="D969" i="6"/>
  <c r="D1141" i="6"/>
  <c r="E281" i="6"/>
  <c r="J281" i="6"/>
  <c r="F281" i="6"/>
  <c r="F453" i="6"/>
  <c r="F625" i="6"/>
  <c r="F797" i="6"/>
  <c r="F969" i="6"/>
  <c r="F1141" i="6"/>
  <c r="G281" i="6"/>
  <c r="H281" i="6"/>
  <c r="H453" i="6"/>
  <c r="H625" i="6"/>
  <c r="H797" i="6"/>
  <c r="H969" i="6"/>
  <c r="H1141" i="6"/>
  <c r="T281" i="6"/>
  <c r="M281" i="6"/>
  <c r="M453" i="6"/>
  <c r="N281" i="6"/>
  <c r="N453" i="6"/>
  <c r="N625" i="6"/>
  <c r="N797" i="6"/>
  <c r="N969" i="6"/>
  <c r="N1141" i="6"/>
  <c r="O281" i="6"/>
  <c r="AI281" i="6"/>
  <c r="S281" i="6"/>
  <c r="V281" i="6"/>
  <c r="AH281" i="6"/>
  <c r="AK281" i="6"/>
  <c r="D282" i="6"/>
  <c r="D454" i="6"/>
  <c r="D626" i="6"/>
  <c r="D798" i="6"/>
  <c r="D970" i="6"/>
  <c r="D1142" i="6"/>
  <c r="E282" i="6"/>
  <c r="J282" i="6"/>
  <c r="F282" i="6"/>
  <c r="F454" i="6"/>
  <c r="F626" i="6"/>
  <c r="F798" i="6"/>
  <c r="F970" i="6"/>
  <c r="F1142" i="6"/>
  <c r="G282" i="6"/>
  <c r="AL282" i="6"/>
  <c r="AM282" i="6"/>
  <c r="H282" i="6"/>
  <c r="H454" i="6"/>
  <c r="H626" i="6"/>
  <c r="H798" i="6"/>
  <c r="H970" i="6"/>
  <c r="H1142" i="6"/>
  <c r="M282" i="6"/>
  <c r="M454" i="6"/>
  <c r="N282" i="6"/>
  <c r="N454" i="6"/>
  <c r="N626" i="6"/>
  <c r="N798" i="6"/>
  <c r="N970" i="6"/>
  <c r="N1142" i="6"/>
  <c r="T282" i="6"/>
  <c r="V282" i="6"/>
  <c r="AH282" i="6"/>
  <c r="AK282" i="6"/>
  <c r="D283" i="6"/>
  <c r="D455" i="6"/>
  <c r="D627" i="6"/>
  <c r="D799" i="6"/>
  <c r="D971" i="6"/>
  <c r="D1143" i="6"/>
  <c r="E283" i="6"/>
  <c r="J283" i="6"/>
  <c r="F283" i="6"/>
  <c r="F455" i="6"/>
  <c r="F627" i="6"/>
  <c r="F799" i="6"/>
  <c r="F971" i="6"/>
  <c r="F1143" i="6"/>
  <c r="G283" i="6"/>
  <c r="AL283" i="6"/>
  <c r="AM283" i="6"/>
  <c r="H283" i="6"/>
  <c r="H455" i="6"/>
  <c r="H627" i="6"/>
  <c r="H799" i="6"/>
  <c r="H971" i="6"/>
  <c r="H1143" i="6"/>
  <c r="M283" i="6"/>
  <c r="M455" i="6"/>
  <c r="M627" i="6"/>
  <c r="N283" i="6"/>
  <c r="N455" i="6"/>
  <c r="N627" i="6"/>
  <c r="N799" i="6"/>
  <c r="N971" i="6"/>
  <c r="N1143" i="6"/>
  <c r="AH283" i="6"/>
  <c r="AK283" i="6"/>
  <c r="D284" i="6"/>
  <c r="D456" i="6"/>
  <c r="D628" i="6"/>
  <c r="D800" i="6"/>
  <c r="D972" i="6"/>
  <c r="D1144" i="6"/>
  <c r="E284" i="6"/>
  <c r="J284" i="6"/>
  <c r="F284" i="6"/>
  <c r="F456" i="6"/>
  <c r="F628" i="6"/>
  <c r="F800" i="6"/>
  <c r="F972" i="6"/>
  <c r="F1144" i="6"/>
  <c r="G284" i="6"/>
  <c r="H284" i="6"/>
  <c r="H456" i="6"/>
  <c r="H628" i="6"/>
  <c r="H800" i="6"/>
  <c r="H972" i="6"/>
  <c r="H1144" i="6"/>
  <c r="M284" i="6"/>
  <c r="M456" i="6"/>
  <c r="M628" i="6"/>
  <c r="N284" i="6"/>
  <c r="N456" i="6"/>
  <c r="S284" i="6"/>
  <c r="AH284" i="6"/>
  <c r="AK284" i="6"/>
  <c r="D285" i="6"/>
  <c r="D457" i="6"/>
  <c r="D629" i="6"/>
  <c r="D801" i="6"/>
  <c r="D973" i="6"/>
  <c r="D1145" i="6"/>
  <c r="E285" i="6"/>
  <c r="J285" i="6"/>
  <c r="F285" i="6"/>
  <c r="F457" i="6"/>
  <c r="F629" i="6"/>
  <c r="F801" i="6"/>
  <c r="F973" i="6"/>
  <c r="F1145" i="6"/>
  <c r="G285" i="6"/>
  <c r="AL285" i="6"/>
  <c r="H285" i="6"/>
  <c r="H457" i="6"/>
  <c r="H629" i="6"/>
  <c r="H801" i="6"/>
  <c r="H973" i="6"/>
  <c r="H1145" i="6"/>
  <c r="T285" i="6"/>
  <c r="M285" i="6"/>
  <c r="M457" i="6"/>
  <c r="M629" i="6"/>
  <c r="N285" i="6"/>
  <c r="N457" i="6"/>
  <c r="O285" i="6"/>
  <c r="AI285" i="6"/>
  <c r="S285" i="6"/>
  <c r="V285" i="6"/>
  <c r="AH285" i="6"/>
  <c r="AK285" i="6"/>
  <c r="AM285" i="6"/>
  <c r="D286" i="6"/>
  <c r="D458" i="6"/>
  <c r="D630" i="6"/>
  <c r="D802" i="6"/>
  <c r="D974" i="6"/>
  <c r="D1146" i="6"/>
  <c r="E286" i="6"/>
  <c r="J286" i="6"/>
  <c r="F286" i="6"/>
  <c r="F458" i="6"/>
  <c r="F630" i="6"/>
  <c r="F802" i="6"/>
  <c r="F974" i="6"/>
  <c r="F1146" i="6"/>
  <c r="G286" i="6"/>
  <c r="H286" i="6"/>
  <c r="H458" i="6"/>
  <c r="H630" i="6"/>
  <c r="H802" i="6"/>
  <c r="H974" i="6"/>
  <c r="H1146" i="6"/>
  <c r="M286" i="6"/>
  <c r="M458" i="6"/>
  <c r="N286" i="6"/>
  <c r="N458" i="6"/>
  <c r="N630" i="6"/>
  <c r="N802" i="6"/>
  <c r="N974" i="6"/>
  <c r="N1146" i="6"/>
  <c r="O286" i="6"/>
  <c r="AI286" i="6"/>
  <c r="S286" i="6"/>
  <c r="AH286" i="6"/>
  <c r="AK286" i="6"/>
  <c r="D287" i="6"/>
  <c r="D459" i="6"/>
  <c r="D631" i="6"/>
  <c r="D803" i="6"/>
  <c r="D975" i="6"/>
  <c r="D1147" i="6"/>
  <c r="E287" i="6"/>
  <c r="J287" i="6"/>
  <c r="F287" i="6"/>
  <c r="F459" i="6"/>
  <c r="F631" i="6"/>
  <c r="F803" i="6"/>
  <c r="F975" i="6"/>
  <c r="F1147" i="6"/>
  <c r="G287" i="6"/>
  <c r="AL287" i="6"/>
  <c r="AM287" i="6"/>
  <c r="H287" i="6"/>
  <c r="H459" i="6"/>
  <c r="H631" i="6"/>
  <c r="H803" i="6"/>
  <c r="H975" i="6"/>
  <c r="H1147" i="6"/>
  <c r="M287" i="6"/>
  <c r="M459" i="6"/>
  <c r="M631" i="6"/>
  <c r="M803" i="6"/>
  <c r="N287" i="6"/>
  <c r="N459" i="6"/>
  <c r="N631" i="6"/>
  <c r="N803" i="6"/>
  <c r="N975" i="6"/>
  <c r="N1147" i="6"/>
  <c r="AH287" i="6"/>
  <c r="AK287" i="6"/>
  <c r="D288" i="6"/>
  <c r="D460" i="6"/>
  <c r="D632" i="6"/>
  <c r="D804" i="6"/>
  <c r="D976" i="6"/>
  <c r="D1148" i="6"/>
  <c r="E288" i="6"/>
  <c r="J288" i="6"/>
  <c r="F288" i="6"/>
  <c r="F460" i="6"/>
  <c r="F632" i="6"/>
  <c r="F804" i="6"/>
  <c r="F976" i="6"/>
  <c r="F1148" i="6"/>
  <c r="G288" i="6"/>
  <c r="H288" i="6"/>
  <c r="H460" i="6"/>
  <c r="H632" i="6"/>
  <c r="H804" i="6"/>
  <c r="H976" i="6"/>
  <c r="H1148" i="6"/>
  <c r="M288" i="6"/>
  <c r="M460" i="6"/>
  <c r="M632" i="6"/>
  <c r="M804" i="6"/>
  <c r="N288" i="6"/>
  <c r="N460" i="6"/>
  <c r="N632" i="6"/>
  <c r="N804" i="6"/>
  <c r="N976" i="6"/>
  <c r="N1148" i="6"/>
  <c r="T288" i="6"/>
  <c r="AH288" i="6"/>
  <c r="AK288" i="6"/>
  <c r="D289" i="6"/>
  <c r="D461" i="6"/>
  <c r="D633" i="6"/>
  <c r="D805" i="6"/>
  <c r="D977" i="6"/>
  <c r="D1149" i="6"/>
  <c r="E289" i="6"/>
  <c r="J289" i="6"/>
  <c r="F289" i="6"/>
  <c r="F461" i="6"/>
  <c r="F633" i="6"/>
  <c r="F805" i="6"/>
  <c r="F977" i="6"/>
  <c r="F1149" i="6"/>
  <c r="G289" i="6"/>
  <c r="H289" i="6"/>
  <c r="H461" i="6"/>
  <c r="H633" i="6"/>
  <c r="H805" i="6"/>
  <c r="H977" i="6"/>
  <c r="H1149" i="6"/>
  <c r="T289" i="6"/>
  <c r="M289" i="6"/>
  <c r="N289" i="6"/>
  <c r="N461" i="6"/>
  <c r="N633" i="6"/>
  <c r="N805" i="6"/>
  <c r="N977" i="6"/>
  <c r="N1149" i="6"/>
  <c r="O289" i="6"/>
  <c r="S289" i="6"/>
  <c r="V289" i="6"/>
  <c r="AH289" i="6"/>
  <c r="AI289" i="6"/>
  <c r="AK289" i="6"/>
  <c r="D290" i="6"/>
  <c r="D462" i="6"/>
  <c r="D634" i="6"/>
  <c r="D806" i="6"/>
  <c r="D978" i="6"/>
  <c r="D1150" i="6"/>
  <c r="E290" i="6"/>
  <c r="J290" i="6"/>
  <c r="F290" i="6"/>
  <c r="F462" i="6"/>
  <c r="F634" i="6"/>
  <c r="F806" i="6"/>
  <c r="F978" i="6"/>
  <c r="F1150" i="6"/>
  <c r="G290" i="6"/>
  <c r="AL290" i="6"/>
  <c r="AM290" i="6"/>
  <c r="H290" i="6"/>
  <c r="H462" i="6"/>
  <c r="H634" i="6"/>
  <c r="H806" i="6"/>
  <c r="H978" i="6"/>
  <c r="H1150" i="6"/>
  <c r="M290" i="6"/>
  <c r="M462" i="6"/>
  <c r="N290" i="6"/>
  <c r="N462" i="6"/>
  <c r="N634" i="6"/>
  <c r="N806" i="6"/>
  <c r="N978" i="6"/>
  <c r="N1150" i="6"/>
  <c r="S290" i="6"/>
  <c r="T290" i="6"/>
  <c r="AH290" i="6"/>
  <c r="AK290" i="6"/>
  <c r="D291" i="6"/>
  <c r="D463" i="6"/>
  <c r="D635" i="6"/>
  <c r="D807" i="6"/>
  <c r="D979" i="6"/>
  <c r="D1151" i="6"/>
  <c r="E291" i="6"/>
  <c r="J291" i="6"/>
  <c r="F291" i="6"/>
  <c r="F463" i="6"/>
  <c r="F635" i="6"/>
  <c r="F807" i="6"/>
  <c r="F979" i="6"/>
  <c r="F1151" i="6"/>
  <c r="G291" i="6"/>
  <c r="H291" i="6"/>
  <c r="H463" i="6"/>
  <c r="H635" i="6"/>
  <c r="H807" i="6"/>
  <c r="H979" i="6"/>
  <c r="H1151" i="6"/>
  <c r="M291" i="6"/>
  <c r="M463" i="6"/>
  <c r="N291" i="6"/>
  <c r="N463" i="6"/>
  <c r="N635" i="6"/>
  <c r="N807" i="6"/>
  <c r="N979" i="6"/>
  <c r="N1151" i="6"/>
  <c r="AH291" i="6"/>
  <c r="AK291" i="6"/>
  <c r="D292" i="6"/>
  <c r="D464" i="6"/>
  <c r="D636" i="6"/>
  <c r="D808" i="6"/>
  <c r="D980" i="6"/>
  <c r="D1152" i="6"/>
  <c r="E292" i="6"/>
  <c r="J292" i="6"/>
  <c r="F292" i="6"/>
  <c r="F464" i="6"/>
  <c r="F636" i="6"/>
  <c r="F808" i="6"/>
  <c r="F980" i="6"/>
  <c r="F1152" i="6"/>
  <c r="G292" i="6"/>
  <c r="AL292" i="6"/>
  <c r="AM292" i="6"/>
  <c r="H292" i="6"/>
  <c r="H464" i="6"/>
  <c r="H636" i="6"/>
  <c r="H808" i="6"/>
  <c r="H980" i="6"/>
  <c r="H1152" i="6"/>
  <c r="M292" i="6"/>
  <c r="M464" i="6"/>
  <c r="M636" i="6"/>
  <c r="N292" i="6"/>
  <c r="N464" i="6"/>
  <c r="N636" i="6"/>
  <c r="N808" i="6"/>
  <c r="N980" i="6"/>
  <c r="N1152" i="6"/>
  <c r="AH292" i="6"/>
  <c r="AK292" i="6"/>
  <c r="D293" i="6"/>
  <c r="D465" i="6"/>
  <c r="D637" i="6"/>
  <c r="D809" i="6"/>
  <c r="D981" i="6"/>
  <c r="D1153" i="6"/>
  <c r="E293" i="6"/>
  <c r="J293" i="6"/>
  <c r="F293" i="6"/>
  <c r="F465" i="6"/>
  <c r="F637" i="6"/>
  <c r="F809" i="6"/>
  <c r="F981" i="6"/>
  <c r="F1153" i="6"/>
  <c r="G293" i="6"/>
  <c r="H293" i="6"/>
  <c r="H465" i="6"/>
  <c r="H637" i="6"/>
  <c r="H809" i="6"/>
  <c r="H981" i="6"/>
  <c r="H1153" i="6"/>
  <c r="M293" i="6"/>
  <c r="M465" i="6"/>
  <c r="N293" i="6"/>
  <c r="N465" i="6"/>
  <c r="N637" i="6"/>
  <c r="N809" i="6"/>
  <c r="N981" i="6"/>
  <c r="N1153" i="6"/>
  <c r="O293" i="6"/>
  <c r="AI293" i="6"/>
  <c r="S293" i="6"/>
  <c r="T293" i="6"/>
  <c r="V293" i="6"/>
  <c r="AH293" i="6"/>
  <c r="AK293" i="6"/>
  <c r="D294" i="6"/>
  <c r="D466" i="6"/>
  <c r="D638" i="6"/>
  <c r="D810" i="6"/>
  <c r="D982" i="6"/>
  <c r="D1154" i="6"/>
  <c r="E294" i="6"/>
  <c r="J294" i="6"/>
  <c r="F294" i="6"/>
  <c r="F466" i="6"/>
  <c r="F638" i="6"/>
  <c r="F810" i="6"/>
  <c r="F982" i="6"/>
  <c r="F1154" i="6"/>
  <c r="G294" i="6"/>
  <c r="H294" i="6"/>
  <c r="H466" i="6"/>
  <c r="H638" i="6"/>
  <c r="H810" i="6"/>
  <c r="H982" i="6"/>
  <c r="H1154" i="6"/>
  <c r="M294" i="6"/>
  <c r="M466" i="6"/>
  <c r="N294" i="6"/>
  <c r="N466" i="6"/>
  <c r="N638" i="6"/>
  <c r="N810" i="6"/>
  <c r="N982" i="6"/>
  <c r="N1154" i="6"/>
  <c r="S294" i="6"/>
  <c r="T294" i="6"/>
  <c r="AH294" i="6"/>
  <c r="AK294" i="6"/>
  <c r="D295" i="6"/>
  <c r="D467" i="6"/>
  <c r="D639" i="6"/>
  <c r="D811" i="6"/>
  <c r="D983" i="6"/>
  <c r="D1155" i="6"/>
  <c r="E295" i="6"/>
  <c r="J295" i="6"/>
  <c r="F295" i="6"/>
  <c r="F467" i="6"/>
  <c r="F639" i="6"/>
  <c r="F811" i="6"/>
  <c r="F983" i="6"/>
  <c r="F1155" i="6"/>
  <c r="G295" i="6"/>
  <c r="H295" i="6"/>
  <c r="H467" i="6"/>
  <c r="H639" i="6"/>
  <c r="H811" i="6"/>
  <c r="H983" i="6"/>
  <c r="H1155" i="6"/>
  <c r="M295" i="6"/>
  <c r="M467" i="6"/>
  <c r="N295" i="6"/>
  <c r="N467" i="6"/>
  <c r="N639" i="6"/>
  <c r="N811" i="6"/>
  <c r="N983" i="6"/>
  <c r="N1155" i="6"/>
  <c r="AH295" i="6"/>
  <c r="AK295" i="6"/>
  <c r="D296" i="6"/>
  <c r="D468" i="6"/>
  <c r="D640" i="6"/>
  <c r="D812" i="6"/>
  <c r="D984" i="6"/>
  <c r="D1156" i="6"/>
  <c r="E296" i="6"/>
  <c r="J296" i="6"/>
  <c r="F296" i="6"/>
  <c r="F468" i="6"/>
  <c r="F640" i="6"/>
  <c r="F812" i="6"/>
  <c r="F984" i="6"/>
  <c r="F1156" i="6"/>
  <c r="G296" i="6"/>
  <c r="H296" i="6"/>
  <c r="H468" i="6"/>
  <c r="H640" i="6"/>
  <c r="H812" i="6"/>
  <c r="H984" i="6"/>
  <c r="H1156" i="6"/>
  <c r="M296" i="6"/>
  <c r="M468" i="6"/>
  <c r="M640" i="6"/>
  <c r="M812" i="6"/>
  <c r="N296" i="6"/>
  <c r="N468" i="6"/>
  <c r="N640" i="6"/>
  <c r="N812" i="6"/>
  <c r="N984" i="6"/>
  <c r="N1156" i="6"/>
  <c r="T296" i="6"/>
  <c r="AH296" i="6"/>
  <c r="AK296" i="6"/>
  <c r="D297" i="6"/>
  <c r="D469" i="6"/>
  <c r="D641" i="6"/>
  <c r="D813" i="6"/>
  <c r="D985" i="6"/>
  <c r="D1157" i="6"/>
  <c r="E297" i="6"/>
  <c r="J297" i="6"/>
  <c r="F297" i="6"/>
  <c r="F469" i="6"/>
  <c r="F641" i="6"/>
  <c r="F813" i="6"/>
  <c r="F985" i="6"/>
  <c r="F1157" i="6"/>
  <c r="G297" i="6"/>
  <c r="G469" i="6"/>
  <c r="G641" i="6"/>
  <c r="H297" i="6"/>
  <c r="H469" i="6"/>
  <c r="H641" i="6"/>
  <c r="H813" i="6"/>
  <c r="H985" i="6"/>
  <c r="H1157" i="6"/>
  <c r="M297" i="6"/>
  <c r="N297" i="6"/>
  <c r="N469" i="6"/>
  <c r="N641" i="6"/>
  <c r="N813" i="6"/>
  <c r="N985" i="6"/>
  <c r="N1157" i="6"/>
  <c r="O297" i="6"/>
  <c r="AI297" i="6"/>
  <c r="S297" i="6"/>
  <c r="T297" i="6"/>
  <c r="V297" i="6"/>
  <c r="AH297" i="6"/>
  <c r="AK297" i="6"/>
  <c r="D298" i="6"/>
  <c r="D470" i="6"/>
  <c r="D642" i="6"/>
  <c r="D814" i="6"/>
  <c r="D986" i="6"/>
  <c r="D1158" i="6"/>
  <c r="E298" i="6"/>
  <c r="J298" i="6"/>
  <c r="F298" i="6"/>
  <c r="F470" i="6"/>
  <c r="F642" i="6"/>
  <c r="F814" i="6"/>
  <c r="F986" i="6"/>
  <c r="F1158" i="6"/>
  <c r="G298" i="6"/>
  <c r="H298" i="6"/>
  <c r="H470" i="6"/>
  <c r="H642" i="6"/>
  <c r="H814" i="6"/>
  <c r="H986" i="6"/>
  <c r="H1158" i="6"/>
  <c r="M298" i="6"/>
  <c r="M470" i="6"/>
  <c r="N298" i="6"/>
  <c r="N470" i="6"/>
  <c r="N642" i="6"/>
  <c r="N814" i="6"/>
  <c r="N986" i="6"/>
  <c r="N1158" i="6"/>
  <c r="AH298" i="6"/>
  <c r="AK298" i="6"/>
  <c r="D299" i="6"/>
  <c r="D471" i="6"/>
  <c r="D643" i="6"/>
  <c r="D815" i="6"/>
  <c r="D987" i="6"/>
  <c r="D1159" i="6"/>
  <c r="E299" i="6"/>
  <c r="J299" i="6"/>
  <c r="F299" i="6"/>
  <c r="F471" i="6"/>
  <c r="F643" i="6"/>
  <c r="F815" i="6"/>
  <c r="F987" i="6"/>
  <c r="F1159" i="6"/>
  <c r="G299" i="6"/>
  <c r="AL299" i="6"/>
  <c r="AM299" i="6"/>
  <c r="H299" i="6"/>
  <c r="H471" i="6"/>
  <c r="H643" i="6"/>
  <c r="H815" i="6"/>
  <c r="H987" i="6"/>
  <c r="H1159" i="6"/>
  <c r="M299" i="6"/>
  <c r="M471" i="6"/>
  <c r="N299" i="6"/>
  <c r="N471" i="6"/>
  <c r="N643" i="6"/>
  <c r="N815" i="6"/>
  <c r="N987" i="6"/>
  <c r="N1159" i="6"/>
  <c r="AH299" i="6"/>
  <c r="AK299" i="6"/>
  <c r="D300" i="6"/>
  <c r="D472" i="6"/>
  <c r="D644" i="6"/>
  <c r="D816" i="6"/>
  <c r="D988" i="6"/>
  <c r="D1160" i="6"/>
  <c r="E300" i="6"/>
  <c r="J300" i="6"/>
  <c r="F300" i="6"/>
  <c r="F472" i="6"/>
  <c r="F644" i="6"/>
  <c r="F816" i="6"/>
  <c r="F988" i="6"/>
  <c r="F1160" i="6"/>
  <c r="G300" i="6"/>
  <c r="H300" i="6"/>
  <c r="H472" i="6"/>
  <c r="H644" i="6"/>
  <c r="H816" i="6"/>
  <c r="H988" i="6"/>
  <c r="H1160" i="6"/>
  <c r="S300" i="6"/>
  <c r="M300" i="6"/>
  <c r="M472" i="6"/>
  <c r="N300" i="6"/>
  <c r="N472" i="6"/>
  <c r="N644" i="6"/>
  <c r="N816" i="6"/>
  <c r="N988" i="6"/>
  <c r="N1160" i="6"/>
  <c r="AH300" i="6"/>
  <c r="AK300" i="6"/>
  <c r="D301" i="6"/>
  <c r="D473" i="6"/>
  <c r="D645" i="6"/>
  <c r="D817" i="6"/>
  <c r="D989" i="6"/>
  <c r="D1161" i="6"/>
  <c r="E301" i="6"/>
  <c r="J301" i="6"/>
  <c r="F301" i="6"/>
  <c r="F473" i="6"/>
  <c r="F645" i="6"/>
  <c r="F817" i="6"/>
  <c r="F989" i="6"/>
  <c r="F1161" i="6"/>
  <c r="G301" i="6"/>
  <c r="H301" i="6"/>
  <c r="H473" i="6"/>
  <c r="H645" i="6"/>
  <c r="H817" i="6"/>
  <c r="H989" i="6"/>
  <c r="H1161" i="6"/>
  <c r="M301" i="6"/>
  <c r="M473" i="6"/>
  <c r="N301" i="6"/>
  <c r="N473" i="6"/>
  <c r="N645" i="6"/>
  <c r="N817" i="6"/>
  <c r="N989" i="6"/>
  <c r="N1161" i="6"/>
  <c r="O301" i="6"/>
  <c r="AI301" i="6"/>
  <c r="S301" i="6"/>
  <c r="T301" i="6"/>
  <c r="V301" i="6"/>
  <c r="AH301" i="6"/>
  <c r="AK301" i="6"/>
  <c r="D302" i="6"/>
  <c r="D474" i="6"/>
  <c r="D646" i="6"/>
  <c r="D818" i="6"/>
  <c r="D990" i="6"/>
  <c r="D1162" i="6"/>
  <c r="E302" i="6"/>
  <c r="J302" i="6"/>
  <c r="F302" i="6"/>
  <c r="F474" i="6"/>
  <c r="F646" i="6"/>
  <c r="F818" i="6"/>
  <c r="F990" i="6"/>
  <c r="F1162" i="6"/>
  <c r="G302" i="6"/>
  <c r="AL302" i="6"/>
  <c r="AM302" i="6"/>
  <c r="H302" i="6"/>
  <c r="H474" i="6"/>
  <c r="H646" i="6"/>
  <c r="H818" i="6"/>
  <c r="H990" i="6"/>
  <c r="H1162" i="6"/>
  <c r="S302" i="6"/>
  <c r="M302" i="6"/>
  <c r="N302" i="6"/>
  <c r="N474" i="6"/>
  <c r="N646" i="6"/>
  <c r="N818" i="6"/>
  <c r="N990" i="6"/>
  <c r="N1162" i="6"/>
  <c r="V302" i="6"/>
  <c r="AH302" i="6"/>
  <c r="AK302" i="6"/>
  <c r="D303" i="6"/>
  <c r="D475" i="6"/>
  <c r="D647" i="6"/>
  <c r="D819" i="6"/>
  <c r="D991" i="6"/>
  <c r="D1163" i="6"/>
  <c r="E303" i="6"/>
  <c r="J303" i="6"/>
  <c r="F303" i="6"/>
  <c r="F475" i="6"/>
  <c r="F647" i="6"/>
  <c r="F819" i="6"/>
  <c r="F991" i="6"/>
  <c r="F1163" i="6"/>
  <c r="G303" i="6"/>
  <c r="H303" i="6"/>
  <c r="H475" i="6"/>
  <c r="H647" i="6"/>
  <c r="H819" i="6"/>
  <c r="H991" i="6"/>
  <c r="H1163" i="6"/>
  <c r="M303" i="6"/>
  <c r="M475" i="6"/>
  <c r="N303" i="6"/>
  <c r="N475" i="6"/>
  <c r="N647" i="6"/>
  <c r="N819" i="6"/>
  <c r="N991" i="6"/>
  <c r="N1163" i="6"/>
  <c r="AH303" i="6"/>
  <c r="AK303" i="6"/>
  <c r="D304" i="6"/>
  <c r="D476" i="6"/>
  <c r="D648" i="6"/>
  <c r="D820" i="6"/>
  <c r="D992" i="6"/>
  <c r="D1164" i="6"/>
  <c r="E304" i="6"/>
  <c r="J304" i="6"/>
  <c r="F304" i="6"/>
  <c r="F476" i="6"/>
  <c r="F648" i="6"/>
  <c r="F820" i="6"/>
  <c r="F992" i="6"/>
  <c r="F1164" i="6"/>
  <c r="G304" i="6"/>
  <c r="H304" i="6"/>
  <c r="H476" i="6"/>
  <c r="H648" i="6"/>
  <c r="H820" i="6"/>
  <c r="H992" i="6"/>
  <c r="H1164" i="6"/>
  <c r="S304" i="6"/>
  <c r="M304" i="6"/>
  <c r="M476" i="6"/>
  <c r="N304" i="6"/>
  <c r="AH304" i="6"/>
  <c r="AK304" i="6"/>
  <c r="D305" i="6"/>
  <c r="D477" i="6"/>
  <c r="D649" i="6"/>
  <c r="D821" i="6"/>
  <c r="D993" i="6"/>
  <c r="D1165" i="6"/>
  <c r="E305" i="6"/>
  <c r="J305" i="6"/>
  <c r="F305" i="6"/>
  <c r="F477" i="6"/>
  <c r="F649" i="6"/>
  <c r="F821" i="6"/>
  <c r="F993" i="6"/>
  <c r="F1165" i="6"/>
  <c r="G305" i="6"/>
  <c r="H305" i="6"/>
  <c r="H477" i="6"/>
  <c r="H649" i="6"/>
  <c r="H821" i="6"/>
  <c r="H993" i="6"/>
  <c r="H1165" i="6"/>
  <c r="M305" i="6"/>
  <c r="M477" i="6"/>
  <c r="N305" i="6"/>
  <c r="N477" i="6"/>
  <c r="N649" i="6"/>
  <c r="N821" i="6"/>
  <c r="N993" i="6"/>
  <c r="N1165" i="6"/>
  <c r="O305" i="6"/>
  <c r="AI305" i="6"/>
  <c r="S305" i="6"/>
  <c r="T305" i="6"/>
  <c r="V305" i="6"/>
  <c r="AH305" i="6"/>
  <c r="AK305" i="6"/>
  <c r="D306" i="6"/>
  <c r="D478" i="6"/>
  <c r="D650" i="6"/>
  <c r="D822" i="6"/>
  <c r="D994" i="6"/>
  <c r="D1166" i="6"/>
  <c r="E306" i="6"/>
  <c r="J306" i="6"/>
  <c r="F306" i="6"/>
  <c r="F478" i="6"/>
  <c r="F650" i="6"/>
  <c r="F822" i="6"/>
  <c r="F994" i="6"/>
  <c r="F1166" i="6"/>
  <c r="G306" i="6"/>
  <c r="H306" i="6"/>
  <c r="H478" i="6"/>
  <c r="H650" i="6"/>
  <c r="H822" i="6"/>
  <c r="H994" i="6"/>
  <c r="H1166" i="6"/>
  <c r="S306" i="6"/>
  <c r="M306" i="6"/>
  <c r="M478" i="6"/>
  <c r="N306" i="6"/>
  <c r="N478" i="6"/>
  <c r="N650" i="6"/>
  <c r="N822" i="6"/>
  <c r="N994" i="6"/>
  <c r="N1166" i="6"/>
  <c r="O306" i="6"/>
  <c r="AI306" i="6"/>
  <c r="V306" i="6"/>
  <c r="AH306" i="6"/>
  <c r="AK306" i="6"/>
  <c r="D307" i="6"/>
  <c r="D479" i="6"/>
  <c r="D651" i="6"/>
  <c r="D823" i="6"/>
  <c r="D995" i="6"/>
  <c r="D1167" i="6"/>
  <c r="E307" i="6"/>
  <c r="J307" i="6"/>
  <c r="F307" i="6"/>
  <c r="F479" i="6"/>
  <c r="F651" i="6"/>
  <c r="F823" i="6"/>
  <c r="F995" i="6"/>
  <c r="F1167" i="6"/>
  <c r="G307" i="6"/>
  <c r="H307" i="6"/>
  <c r="H479" i="6"/>
  <c r="H651" i="6"/>
  <c r="H823" i="6"/>
  <c r="H995" i="6"/>
  <c r="H1167" i="6"/>
  <c r="M307" i="6"/>
  <c r="M479" i="6"/>
  <c r="N307" i="6"/>
  <c r="N479" i="6"/>
  <c r="N651" i="6"/>
  <c r="N823" i="6"/>
  <c r="N995" i="6"/>
  <c r="N1167" i="6"/>
  <c r="AH307" i="6"/>
  <c r="AK307" i="6"/>
  <c r="D308" i="6"/>
  <c r="D480" i="6"/>
  <c r="D652" i="6"/>
  <c r="D824" i="6"/>
  <c r="D996" i="6"/>
  <c r="D1168" i="6"/>
  <c r="E308" i="6"/>
  <c r="J308" i="6"/>
  <c r="F308" i="6"/>
  <c r="F480" i="6"/>
  <c r="F652" i="6"/>
  <c r="F824" i="6"/>
  <c r="F996" i="6"/>
  <c r="F1168" i="6"/>
  <c r="G308" i="6"/>
  <c r="AL308" i="6"/>
  <c r="AM308" i="6"/>
  <c r="H308" i="6"/>
  <c r="H480" i="6"/>
  <c r="H652" i="6"/>
  <c r="H824" i="6"/>
  <c r="H996" i="6"/>
  <c r="H1168" i="6"/>
  <c r="M308" i="6"/>
  <c r="M480" i="6"/>
  <c r="M652" i="6"/>
  <c r="M824" i="6"/>
  <c r="M996" i="6"/>
  <c r="M1168" i="6"/>
  <c r="N308" i="6"/>
  <c r="N480" i="6"/>
  <c r="N652" i="6"/>
  <c r="N824" i="6"/>
  <c r="N996" i="6"/>
  <c r="N1168" i="6"/>
  <c r="O308" i="6"/>
  <c r="AH308" i="6"/>
  <c r="AK308" i="6"/>
  <c r="D309" i="6"/>
  <c r="D481" i="6"/>
  <c r="D653" i="6"/>
  <c r="D825" i="6"/>
  <c r="D997" i="6"/>
  <c r="D1169" i="6"/>
  <c r="E309" i="6"/>
  <c r="J309" i="6"/>
  <c r="F309" i="6"/>
  <c r="F481" i="6"/>
  <c r="F653" i="6"/>
  <c r="F825" i="6"/>
  <c r="F997" i="6"/>
  <c r="F1169" i="6"/>
  <c r="G309" i="6"/>
  <c r="AL309" i="6"/>
  <c r="AM309" i="6"/>
  <c r="H309" i="6"/>
  <c r="H481" i="6"/>
  <c r="H653" i="6"/>
  <c r="H825" i="6"/>
  <c r="H997" i="6"/>
  <c r="H1169" i="6"/>
  <c r="M309" i="6"/>
  <c r="M481" i="6"/>
  <c r="M653" i="6"/>
  <c r="M825" i="6"/>
  <c r="M997" i="6"/>
  <c r="M1169" i="6"/>
  <c r="N309" i="6"/>
  <c r="N481" i="6"/>
  <c r="N653" i="6"/>
  <c r="N825" i="6"/>
  <c r="N997" i="6"/>
  <c r="N1169" i="6"/>
  <c r="O309" i="6"/>
  <c r="AI309" i="6"/>
  <c r="S309" i="6"/>
  <c r="T309" i="6"/>
  <c r="V309" i="6"/>
  <c r="AH309" i="6"/>
  <c r="AK309" i="6"/>
  <c r="D310" i="6"/>
  <c r="D482" i="6"/>
  <c r="D654" i="6"/>
  <c r="D826" i="6"/>
  <c r="D998" i="6"/>
  <c r="D1170" i="6"/>
  <c r="E310" i="6"/>
  <c r="J310" i="6"/>
  <c r="F310" i="6"/>
  <c r="F482" i="6"/>
  <c r="F654" i="6"/>
  <c r="F826" i="6"/>
  <c r="F998" i="6"/>
  <c r="F1170" i="6"/>
  <c r="G310" i="6"/>
  <c r="H310" i="6"/>
  <c r="H482" i="6"/>
  <c r="H654" i="6"/>
  <c r="H826" i="6"/>
  <c r="H998" i="6"/>
  <c r="H1170" i="6"/>
  <c r="M310" i="6"/>
  <c r="N310" i="6"/>
  <c r="N482" i="6"/>
  <c r="N654" i="6"/>
  <c r="N826" i="6"/>
  <c r="N998" i="6"/>
  <c r="N1170" i="6"/>
  <c r="AH310" i="6"/>
  <c r="AK310" i="6"/>
  <c r="D311" i="6"/>
  <c r="D483" i="6"/>
  <c r="D655" i="6"/>
  <c r="D827" i="6"/>
  <c r="D999" i="6"/>
  <c r="D1171" i="6"/>
  <c r="E311" i="6"/>
  <c r="J311" i="6"/>
  <c r="F311" i="6"/>
  <c r="F483" i="6"/>
  <c r="F655" i="6"/>
  <c r="F827" i="6"/>
  <c r="F999" i="6"/>
  <c r="F1171" i="6"/>
  <c r="G311" i="6"/>
  <c r="H311" i="6"/>
  <c r="H483" i="6"/>
  <c r="H655" i="6"/>
  <c r="H827" i="6"/>
  <c r="H999" i="6"/>
  <c r="H1171" i="6"/>
  <c r="M311" i="6"/>
  <c r="M483" i="6"/>
  <c r="M655" i="6"/>
  <c r="N311" i="6"/>
  <c r="N483" i="6"/>
  <c r="N655" i="6"/>
  <c r="N827" i="6"/>
  <c r="N999" i="6"/>
  <c r="N1171" i="6"/>
  <c r="AH311" i="6"/>
  <c r="AK311" i="6"/>
  <c r="D312" i="6"/>
  <c r="D484" i="6"/>
  <c r="D656" i="6"/>
  <c r="D828" i="6"/>
  <c r="D1000" i="6"/>
  <c r="D1172" i="6"/>
  <c r="E312" i="6"/>
  <c r="J312" i="6"/>
  <c r="F312" i="6"/>
  <c r="F484" i="6"/>
  <c r="F656" i="6"/>
  <c r="F828" i="6"/>
  <c r="F1000" i="6"/>
  <c r="F1172" i="6"/>
  <c r="G312" i="6"/>
  <c r="AL312" i="6"/>
  <c r="AM312" i="6"/>
  <c r="H312" i="6"/>
  <c r="H484" i="6"/>
  <c r="H656" i="6"/>
  <c r="H828" i="6"/>
  <c r="H1000" i="6"/>
  <c r="H1172" i="6"/>
  <c r="M312" i="6"/>
  <c r="M484" i="6"/>
  <c r="N312" i="6"/>
  <c r="N484" i="6"/>
  <c r="N656" i="6"/>
  <c r="N828" i="6"/>
  <c r="N1000" i="6"/>
  <c r="N1172" i="6"/>
  <c r="O312" i="6"/>
  <c r="AH312" i="6"/>
  <c r="AK312" i="6"/>
  <c r="D313" i="6"/>
  <c r="D485" i="6"/>
  <c r="D657" i="6"/>
  <c r="D829" i="6"/>
  <c r="D1001" i="6"/>
  <c r="D1173" i="6"/>
  <c r="E313" i="6"/>
  <c r="J313" i="6"/>
  <c r="F313" i="6"/>
  <c r="F485" i="6"/>
  <c r="F657" i="6"/>
  <c r="F829" i="6"/>
  <c r="F1001" i="6"/>
  <c r="F1173" i="6"/>
  <c r="G313" i="6"/>
  <c r="H313" i="6"/>
  <c r="H485" i="6"/>
  <c r="H657" i="6"/>
  <c r="H829" i="6"/>
  <c r="H1001" i="6"/>
  <c r="H1173" i="6"/>
  <c r="M313" i="6"/>
  <c r="M485" i="6"/>
  <c r="M657" i="6"/>
  <c r="M829" i="6"/>
  <c r="N313" i="6"/>
  <c r="N485" i="6"/>
  <c r="N657" i="6"/>
  <c r="N829" i="6"/>
  <c r="N1001" i="6"/>
  <c r="N1173" i="6"/>
  <c r="O313" i="6"/>
  <c r="AI313" i="6"/>
  <c r="S313" i="6"/>
  <c r="T313" i="6"/>
  <c r="V313" i="6"/>
  <c r="AH313" i="6"/>
  <c r="AK313" i="6"/>
  <c r="D314" i="6"/>
  <c r="D486" i="6"/>
  <c r="D658" i="6"/>
  <c r="D830" i="6"/>
  <c r="D1002" i="6"/>
  <c r="D1174" i="6"/>
  <c r="E314" i="6"/>
  <c r="J314" i="6"/>
  <c r="F314" i="6"/>
  <c r="F486" i="6"/>
  <c r="F658" i="6"/>
  <c r="F830" i="6"/>
  <c r="F1002" i="6"/>
  <c r="F1174" i="6"/>
  <c r="G314" i="6"/>
  <c r="H314" i="6"/>
  <c r="H486" i="6"/>
  <c r="H658" i="6"/>
  <c r="H830" i="6"/>
  <c r="H1002" i="6"/>
  <c r="H1174" i="6"/>
  <c r="S314" i="6"/>
  <c r="M314" i="6"/>
  <c r="M486" i="6"/>
  <c r="N314" i="6"/>
  <c r="N486" i="6"/>
  <c r="N658" i="6"/>
  <c r="N830" i="6"/>
  <c r="N1002" i="6"/>
  <c r="N1174" i="6"/>
  <c r="V314" i="6"/>
  <c r="AH314" i="6"/>
  <c r="AK314" i="6"/>
  <c r="D315" i="6"/>
  <c r="D487" i="6"/>
  <c r="D659" i="6"/>
  <c r="D831" i="6"/>
  <c r="D1003" i="6"/>
  <c r="D1175" i="6"/>
  <c r="E315" i="6"/>
  <c r="J315" i="6"/>
  <c r="F315" i="6"/>
  <c r="F487" i="6"/>
  <c r="F659" i="6"/>
  <c r="F831" i="6"/>
  <c r="F1003" i="6"/>
  <c r="F1175" i="6"/>
  <c r="G315" i="6"/>
  <c r="H315" i="6"/>
  <c r="H487" i="6"/>
  <c r="H659" i="6"/>
  <c r="H831" i="6"/>
  <c r="H1003" i="6"/>
  <c r="H1175" i="6"/>
  <c r="M315" i="6"/>
  <c r="M487" i="6"/>
  <c r="M659" i="6"/>
  <c r="N315" i="6"/>
  <c r="N487" i="6"/>
  <c r="N659" i="6"/>
  <c r="N831" i="6"/>
  <c r="N1003" i="6"/>
  <c r="N1175" i="6"/>
  <c r="AH315" i="6"/>
  <c r="AK315" i="6"/>
  <c r="D316" i="6"/>
  <c r="D488" i="6"/>
  <c r="D660" i="6"/>
  <c r="D832" i="6"/>
  <c r="D1004" i="6"/>
  <c r="D1176" i="6"/>
  <c r="E316" i="6"/>
  <c r="J316" i="6"/>
  <c r="F316" i="6"/>
  <c r="F488" i="6"/>
  <c r="F660" i="6"/>
  <c r="F832" i="6"/>
  <c r="F1004" i="6"/>
  <c r="F1176" i="6"/>
  <c r="G316" i="6"/>
  <c r="H316" i="6"/>
  <c r="H488" i="6"/>
  <c r="H660" i="6"/>
  <c r="H832" i="6"/>
  <c r="H1004" i="6"/>
  <c r="H1176" i="6"/>
  <c r="M316" i="6"/>
  <c r="M488" i="6"/>
  <c r="N316" i="6"/>
  <c r="N488" i="6"/>
  <c r="N660" i="6"/>
  <c r="N832" i="6"/>
  <c r="N1004" i="6"/>
  <c r="N1176" i="6"/>
  <c r="O316" i="6"/>
  <c r="AH316" i="6"/>
  <c r="AK316" i="6"/>
  <c r="D317" i="6"/>
  <c r="D489" i="6"/>
  <c r="D661" i="6"/>
  <c r="D833" i="6"/>
  <c r="D1005" i="6"/>
  <c r="D1177" i="6"/>
  <c r="E317" i="6"/>
  <c r="J317" i="6"/>
  <c r="F317" i="6"/>
  <c r="F489" i="6"/>
  <c r="F661" i="6"/>
  <c r="F833" i="6"/>
  <c r="F1005" i="6"/>
  <c r="F1177" i="6"/>
  <c r="G317" i="6"/>
  <c r="AL317" i="6"/>
  <c r="AM317" i="6"/>
  <c r="H317" i="6"/>
  <c r="H489" i="6"/>
  <c r="H661" i="6"/>
  <c r="H833" i="6"/>
  <c r="H1005" i="6"/>
  <c r="H1177" i="6"/>
  <c r="M317" i="6"/>
  <c r="M489" i="6"/>
  <c r="M661" i="6"/>
  <c r="M833" i="6"/>
  <c r="N317" i="6"/>
  <c r="N489" i="6"/>
  <c r="N661" i="6"/>
  <c r="N833" i="6"/>
  <c r="N1005" i="6"/>
  <c r="N1177" i="6"/>
  <c r="O317" i="6"/>
  <c r="AI317" i="6"/>
  <c r="S317" i="6"/>
  <c r="T317" i="6"/>
  <c r="V317" i="6"/>
  <c r="AH317" i="6"/>
  <c r="AK317" i="6"/>
  <c r="D318" i="6"/>
  <c r="D490" i="6"/>
  <c r="D662" i="6"/>
  <c r="D834" i="6"/>
  <c r="D1006" i="6"/>
  <c r="D1178" i="6"/>
  <c r="E318" i="6"/>
  <c r="J318" i="6"/>
  <c r="F318" i="6"/>
  <c r="F490" i="6"/>
  <c r="F662" i="6"/>
  <c r="F834" i="6"/>
  <c r="F1006" i="6"/>
  <c r="F1178" i="6"/>
  <c r="G318" i="6"/>
  <c r="H318" i="6"/>
  <c r="H490" i="6"/>
  <c r="H662" i="6"/>
  <c r="H834" i="6"/>
  <c r="H1006" i="6"/>
  <c r="H1178" i="6"/>
  <c r="S318" i="6"/>
  <c r="M318" i="6"/>
  <c r="M490" i="6"/>
  <c r="N318" i="6"/>
  <c r="N490" i="6"/>
  <c r="N662" i="6"/>
  <c r="N834" i="6"/>
  <c r="N1006" i="6"/>
  <c r="N1178" i="6"/>
  <c r="O318" i="6"/>
  <c r="AI318" i="6"/>
  <c r="V318" i="6"/>
  <c r="AH318" i="6"/>
  <c r="AK318" i="6"/>
  <c r="D319" i="6"/>
  <c r="D491" i="6"/>
  <c r="D663" i="6"/>
  <c r="D835" i="6"/>
  <c r="D1007" i="6"/>
  <c r="D1179" i="6"/>
  <c r="E319" i="6"/>
  <c r="J319" i="6"/>
  <c r="F319" i="6"/>
  <c r="F491" i="6"/>
  <c r="F663" i="6"/>
  <c r="F835" i="6"/>
  <c r="F1007" i="6"/>
  <c r="F1179" i="6"/>
  <c r="G319" i="6"/>
  <c r="H319" i="6"/>
  <c r="H491" i="6"/>
  <c r="H663" i="6"/>
  <c r="H835" i="6"/>
  <c r="H1007" i="6"/>
  <c r="H1179" i="6"/>
  <c r="M319" i="6"/>
  <c r="M491" i="6"/>
  <c r="M663" i="6"/>
  <c r="N319" i="6"/>
  <c r="N491" i="6"/>
  <c r="N663" i="6"/>
  <c r="N835" i="6"/>
  <c r="N1007" i="6"/>
  <c r="N1179" i="6"/>
  <c r="V319" i="6"/>
  <c r="AH319" i="6"/>
  <c r="AK319" i="6"/>
  <c r="D320" i="6"/>
  <c r="D492" i="6"/>
  <c r="D664" i="6"/>
  <c r="D836" i="6"/>
  <c r="D1008" i="6"/>
  <c r="D1180" i="6"/>
  <c r="E320" i="6"/>
  <c r="J320" i="6"/>
  <c r="F320" i="6"/>
  <c r="F492" i="6"/>
  <c r="F664" i="6"/>
  <c r="F836" i="6"/>
  <c r="F1008" i="6"/>
  <c r="F1180" i="6"/>
  <c r="G320" i="6"/>
  <c r="H320" i="6"/>
  <c r="H492" i="6"/>
  <c r="H664" i="6"/>
  <c r="H836" i="6"/>
  <c r="H1008" i="6"/>
  <c r="H1180" i="6"/>
  <c r="M320" i="6"/>
  <c r="M492" i="6"/>
  <c r="N320" i="6"/>
  <c r="N492" i="6"/>
  <c r="N664" i="6"/>
  <c r="N836" i="6"/>
  <c r="N1008" i="6"/>
  <c r="N1180" i="6"/>
  <c r="O320" i="6"/>
  <c r="AH320" i="6"/>
  <c r="AK320" i="6"/>
  <c r="D321" i="6"/>
  <c r="D493" i="6"/>
  <c r="D665" i="6"/>
  <c r="D837" i="6"/>
  <c r="D1009" i="6"/>
  <c r="D1181" i="6"/>
  <c r="E321" i="6"/>
  <c r="J321" i="6"/>
  <c r="F321" i="6"/>
  <c r="F493" i="6"/>
  <c r="F665" i="6"/>
  <c r="F837" i="6"/>
  <c r="F1009" i="6"/>
  <c r="F1181" i="6"/>
  <c r="G321" i="6"/>
  <c r="H321" i="6"/>
  <c r="H493" i="6"/>
  <c r="H665" i="6"/>
  <c r="H837" i="6"/>
  <c r="H1009" i="6"/>
  <c r="H1181" i="6"/>
  <c r="M321" i="6"/>
  <c r="M493" i="6"/>
  <c r="M665" i="6"/>
  <c r="M837" i="6"/>
  <c r="M1009" i="6"/>
  <c r="M1181" i="6"/>
  <c r="N321" i="6"/>
  <c r="N493" i="6"/>
  <c r="N665" i="6"/>
  <c r="N837" i="6"/>
  <c r="N1009" i="6"/>
  <c r="N1181" i="6"/>
  <c r="O321" i="6"/>
  <c r="AI321" i="6"/>
  <c r="S321" i="6"/>
  <c r="T321" i="6"/>
  <c r="V321" i="6"/>
  <c r="AH321" i="6"/>
  <c r="AK321" i="6"/>
  <c r="D322" i="6"/>
  <c r="D494" i="6"/>
  <c r="D666" i="6"/>
  <c r="D838" i="6"/>
  <c r="D1010" i="6"/>
  <c r="D1182" i="6"/>
  <c r="E322" i="6"/>
  <c r="J322" i="6"/>
  <c r="F322" i="6"/>
  <c r="F494" i="6"/>
  <c r="F666" i="6"/>
  <c r="F838" i="6"/>
  <c r="F1010" i="6"/>
  <c r="F1182" i="6"/>
  <c r="G322" i="6"/>
  <c r="H322" i="6"/>
  <c r="H494" i="6"/>
  <c r="H666" i="6"/>
  <c r="H838" i="6"/>
  <c r="H1010" i="6"/>
  <c r="H1182" i="6"/>
  <c r="S322" i="6"/>
  <c r="M322" i="6"/>
  <c r="M494" i="6"/>
  <c r="N322" i="6"/>
  <c r="V322" i="6"/>
  <c r="AH322" i="6"/>
  <c r="AK322" i="6"/>
  <c r="D323" i="6"/>
  <c r="D495" i="6"/>
  <c r="D667" i="6"/>
  <c r="D839" i="6"/>
  <c r="D1011" i="6"/>
  <c r="D1183" i="6"/>
  <c r="E323" i="6"/>
  <c r="J323" i="6"/>
  <c r="F323" i="6"/>
  <c r="F495" i="6"/>
  <c r="F667" i="6"/>
  <c r="F839" i="6"/>
  <c r="F1011" i="6"/>
  <c r="F1183" i="6"/>
  <c r="G323" i="6"/>
  <c r="H323" i="6"/>
  <c r="H495" i="6"/>
  <c r="H667" i="6"/>
  <c r="H839" i="6"/>
  <c r="H1011" i="6"/>
  <c r="H1183" i="6"/>
  <c r="M323" i="6"/>
  <c r="M495" i="6"/>
  <c r="M667" i="6"/>
  <c r="N323" i="6"/>
  <c r="N495" i="6"/>
  <c r="N667" i="6"/>
  <c r="N839" i="6"/>
  <c r="N1011" i="6"/>
  <c r="N1183" i="6"/>
  <c r="AH323" i="6"/>
  <c r="AK323" i="6"/>
  <c r="D324" i="6"/>
  <c r="D496" i="6"/>
  <c r="D668" i="6"/>
  <c r="D840" i="6"/>
  <c r="D1012" i="6"/>
  <c r="D1184" i="6"/>
  <c r="E324" i="6"/>
  <c r="J324" i="6"/>
  <c r="F324" i="6"/>
  <c r="F496" i="6"/>
  <c r="F668" i="6"/>
  <c r="F840" i="6"/>
  <c r="F1012" i="6"/>
  <c r="F1184" i="6"/>
  <c r="G324" i="6"/>
  <c r="H324" i="6"/>
  <c r="H496" i="6"/>
  <c r="H668" i="6"/>
  <c r="H840" i="6"/>
  <c r="H1012" i="6"/>
  <c r="H1184" i="6"/>
  <c r="M324" i="6"/>
  <c r="M496" i="6"/>
  <c r="N324" i="6"/>
  <c r="N496" i="6"/>
  <c r="N668" i="6"/>
  <c r="N840" i="6"/>
  <c r="N1012" i="6"/>
  <c r="N1184" i="6"/>
  <c r="V324" i="6"/>
  <c r="AH324" i="6"/>
  <c r="AK324" i="6"/>
  <c r="D325" i="6"/>
  <c r="D497" i="6"/>
  <c r="D669" i="6"/>
  <c r="D841" i="6"/>
  <c r="D1013" i="6"/>
  <c r="D1185" i="6"/>
  <c r="E325" i="6"/>
  <c r="J325" i="6"/>
  <c r="F325" i="6"/>
  <c r="F497" i="6"/>
  <c r="F669" i="6"/>
  <c r="F841" i="6"/>
  <c r="F1013" i="6"/>
  <c r="F1185" i="6"/>
  <c r="G325" i="6"/>
  <c r="H325" i="6"/>
  <c r="H497" i="6"/>
  <c r="H669" i="6"/>
  <c r="H841" i="6"/>
  <c r="H1013" i="6"/>
  <c r="H1185" i="6"/>
  <c r="M325" i="6"/>
  <c r="M497" i="6"/>
  <c r="M669" i="6"/>
  <c r="M841" i="6"/>
  <c r="N325" i="6"/>
  <c r="N497" i="6"/>
  <c r="N669" i="6"/>
  <c r="N841" i="6"/>
  <c r="N1013" i="6"/>
  <c r="N1185" i="6"/>
  <c r="O325" i="6"/>
  <c r="AI325" i="6"/>
  <c r="S325" i="6"/>
  <c r="T325" i="6"/>
  <c r="V325" i="6"/>
  <c r="AH325" i="6"/>
  <c r="AK325" i="6"/>
  <c r="D326" i="6"/>
  <c r="D498" i="6"/>
  <c r="D670" i="6"/>
  <c r="D842" i="6"/>
  <c r="D1014" i="6"/>
  <c r="D1186" i="6"/>
  <c r="E326" i="6"/>
  <c r="J326" i="6"/>
  <c r="F326" i="6"/>
  <c r="F498" i="6"/>
  <c r="F670" i="6"/>
  <c r="F842" i="6"/>
  <c r="F1014" i="6"/>
  <c r="F1186" i="6"/>
  <c r="G326" i="6"/>
  <c r="AL326" i="6"/>
  <c r="AM326" i="6"/>
  <c r="H326" i="6"/>
  <c r="H498" i="6"/>
  <c r="H670" i="6"/>
  <c r="H842" i="6"/>
  <c r="H1014" i="6"/>
  <c r="H1186" i="6"/>
  <c r="M326" i="6"/>
  <c r="M498" i="6"/>
  <c r="N326" i="6"/>
  <c r="AH326" i="6"/>
  <c r="AK326" i="6"/>
  <c r="D327" i="6"/>
  <c r="D499" i="6"/>
  <c r="D671" i="6"/>
  <c r="D843" i="6"/>
  <c r="D1015" i="6"/>
  <c r="D1187" i="6"/>
  <c r="E327" i="6"/>
  <c r="J327" i="6"/>
  <c r="F327" i="6"/>
  <c r="F499" i="6"/>
  <c r="F671" i="6"/>
  <c r="F843" i="6"/>
  <c r="F1015" i="6"/>
  <c r="F1187" i="6"/>
  <c r="G327" i="6"/>
  <c r="H327" i="6"/>
  <c r="H499" i="6"/>
  <c r="H671" i="6"/>
  <c r="H843" i="6"/>
  <c r="H1015" i="6"/>
  <c r="H1187" i="6"/>
  <c r="M327" i="6"/>
  <c r="M499" i="6"/>
  <c r="M671" i="6"/>
  <c r="N327" i="6"/>
  <c r="N499" i="6"/>
  <c r="N671" i="6"/>
  <c r="N843" i="6"/>
  <c r="N1015" i="6"/>
  <c r="N1187" i="6"/>
  <c r="S327" i="6"/>
  <c r="AH327" i="6"/>
  <c r="AK327" i="6"/>
  <c r="D328" i="6"/>
  <c r="D500" i="6"/>
  <c r="D672" i="6"/>
  <c r="D844" i="6"/>
  <c r="D1016" i="6"/>
  <c r="D1188" i="6"/>
  <c r="E328" i="6"/>
  <c r="J328" i="6"/>
  <c r="F328" i="6"/>
  <c r="F500" i="6"/>
  <c r="F672" i="6"/>
  <c r="F844" i="6"/>
  <c r="F1016" i="6"/>
  <c r="F1188" i="6"/>
  <c r="G328" i="6"/>
  <c r="H328" i="6"/>
  <c r="H500" i="6"/>
  <c r="H672" i="6"/>
  <c r="H844" i="6"/>
  <c r="H1016" i="6"/>
  <c r="H1188" i="6"/>
  <c r="M328" i="6"/>
  <c r="M500" i="6"/>
  <c r="N328" i="6"/>
  <c r="N500" i="6"/>
  <c r="N672" i="6"/>
  <c r="N844" i="6"/>
  <c r="N1016" i="6"/>
  <c r="N1188" i="6"/>
  <c r="O328" i="6"/>
  <c r="AH328" i="6"/>
  <c r="AK328" i="6"/>
  <c r="D329" i="6"/>
  <c r="D501" i="6"/>
  <c r="D673" i="6"/>
  <c r="D845" i="6"/>
  <c r="D1017" i="6"/>
  <c r="D1189" i="6"/>
  <c r="E329" i="6"/>
  <c r="J329" i="6"/>
  <c r="F329" i="6"/>
  <c r="F501" i="6"/>
  <c r="F673" i="6"/>
  <c r="F845" i="6"/>
  <c r="F1017" i="6"/>
  <c r="F1189" i="6"/>
  <c r="G329" i="6"/>
  <c r="H329" i="6"/>
  <c r="H501" i="6"/>
  <c r="H673" i="6"/>
  <c r="H845" i="6"/>
  <c r="H1017" i="6"/>
  <c r="H1189" i="6"/>
  <c r="M329" i="6"/>
  <c r="M501" i="6"/>
  <c r="M673" i="6"/>
  <c r="M845" i="6"/>
  <c r="M1017" i="6"/>
  <c r="M1189" i="6"/>
  <c r="N329" i="6"/>
  <c r="N501" i="6"/>
  <c r="N673" i="6"/>
  <c r="N845" i="6"/>
  <c r="N1017" i="6"/>
  <c r="N1189" i="6"/>
  <c r="O329" i="6"/>
  <c r="AI329" i="6"/>
  <c r="S329" i="6"/>
  <c r="T329" i="6"/>
  <c r="V329" i="6"/>
  <c r="AH329" i="6"/>
  <c r="AK329" i="6"/>
  <c r="D330" i="6"/>
  <c r="D502" i="6"/>
  <c r="D674" i="6"/>
  <c r="D846" i="6"/>
  <c r="D1018" i="6"/>
  <c r="D1190" i="6"/>
  <c r="E330" i="6"/>
  <c r="J330" i="6"/>
  <c r="F330" i="6"/>
  <c r="F502" i="6"/>
  <c r="F674" i="6"/>
  <c r="F846" i="6"/>
  <c r="F1018" i="6"/>
  <c r="F1190" i="6"/>
  <c r="G330" i="6"/>
  <c r="H330" i="6"/>
  <c r="H502" i="6"/>
  <c r="H674" i="6"/>
  <c r="H846" i="6"/>
  <c r="H1018" i="6"/>
  <c r="H1190" i="6"/>
  <c r="S330" i="6"/>
  <c r="M330" i="6"/>
  <c r="N330" i="6"/>
  <c r="N502" i="6"/>
  <c r="N674" i="6"/>
  <c r="N846" i="6"/>
  <c r="N1018" i="6"/>
  <c r="N1190" i="6"/>
  <c r="V330" i="6"/>
  <c r="AH330" i="6"/>
  <c r="AK330" i="6"/>
  <c r="D331" i="6"/>
  <c r="D503" i="6"/>
  <c r="D675" i="6"/>
  <c r="D847" i="6"/>
  <c r="D1019" i="6"/>
  <c r="D1191" i="6"/>
  <c r="E331" i="6"/>
  <c r="J331" i="6"/>
  <c r="F331" i="6"/>
  <c r="F503" i="6"/>
  <c r="F675" i="6"/>
  <c r="F847" i="6"/>
  <c r="F1019" i="6"/>
  <c r="F1191" i="6"/>
  <c r="G331" i="6"/>
  <c r="H331" i="6"/>
  <c r="H503" i="6"/>
  <c r="H675" i="6"/>
  <c r="H847" i="6"/>
  <c r="H1019" i="6"/>
  <c r="H1191" i="6"/>
  <c r="M331" i="6"/>
  <c r="M503" i="6"/>
  <c r="M675" i="6"/>
  <c r="M847" i="6"/>
  <c r="N331" i="6"/>
  <c r="N503" i="6"/>
  <c r="N675" i="6"/>
  <c r="N847" i="6"/>
  <c r="N1019" i="6"/>
  <c r="N1191" i="6"/>
  <c r="AH331" i="6"/>
  <c r="AK331" i="6"/>
  <c r="D332" i="6"/>
  <c r="D504" i="6"/>
  <c r="D676" i="6"/>
  <c r="D848" i="6"/>
  <c r="D1020" i="6"/>
  <c r="D1192" i="6"/>
  <c r="E332" i="6"/>
  <c r="J332" i="6"/>
  <c r="F332" i="6"/>
  <c r="F504" i="6"/>
  <c r="F676" i="6"/>
  <c r="F848" i="6"/>
  <c r="F1020" i="6"/>
  <c r="F1192" i="6"/>
  <c r="G332" i="6"/>
  <c r="H332" i="6"/>
  <c r="H504" i="6"/>
  <c r="H676" i="6"/>
  <c r="H848" i="6"/>
  <c r="H1020" i="6"/>
  <c r="H1192" i="6"/>
  <c r="M332" i="6"/>
  <c r="M504" i="6"/>
  <c r="M676" i="6"/>
  <c r="M848" i="6"/>
  <c r="M1020" i="6"/>
  <c r="M1192" i="6"/>
  <c r="N332" i="6"/>
  <c r="V332" i="6"/>
  <c r="AH332" i="6"/>
  <c r="AK332" i="6"/>
  <c r="D333" i="6"/>
  <c r="D505" i="6"/>
  <c r="D677" i="6"/>
  <c r="D849" i="6"/>
  <c r="D1021" i="6"/>
  <c r="D1193" i="6"/>
  <c r="E333" i="6"/>
  <c r="J333" i="6"/>
  <c r="F333" i="6"/>
  <c r="F505" i="6"/>
  <c r="F677" i="6"/>
  <c r="F849" i="6"/>
  <c r="F1021" i="6"/>
  <c r="F1193" i="6"/>
  <c r="G333" i="6"/>
  <c r="H333" i="6"/>
  <c r="H505" i="6"/>
  <c r="H677" i="6"/>
  <c r="H849" i="6"/>
  <c r="H1021" i="6"/>
  <c r="H1193" i="6"/>
  <c r="M333" i="6"/>
  <c r="M505" i="6"/>
  <c r="N333" i="6"/>
  <c r="N505" i="6"/>
  <c r="N677" i="6"/>
  <c r="N849" i="6"/>
  <c r="N1021" i="6"/>
  <c r="N1193" i="6"/>
  <c r="O333" i="6"/>
  <c r="AI333" i="6"/>
  <c r="S333" i="6"/>
  <c r="T333" i="6"/>
  <c r="V333" i="6"/>
  <c r="AH333" i="6"/>
  <c r="AK333" i="6"/>
  <c r="D334" i="6"/>
  <c r="D506" i="6"/>
  <c r="D678" i="6"/>
  <c r="D850" i="6"/>
  <c r="D1022" i="6"/>
  <c r="D1194" i="6"/>
  <c r="E334" i="6"/>
  <c r="J334" i="6"/>
  <c r="F334" i="6"/>
  <c r="F506" i="6"/>
  <c r="F678" i="6"/>
  <c r="F850" i="6"/>
  <c r="F1022" i="6"/>
  <c r="F1194" i="6"/>
  <c r="G334" i="6"/>
  <c r="AL334" i="6"/>
  <c r="AM334" i="6"/>
  <c r="H334" i="6"/>
  <c r="H506" i="6"/>
  <c r="H678" i="6"/>
  <c r="H850" i="6"/>
  <c r="H1022" i="6"/>
  <c r="H1194" i="6"/>
  <c r="M334" i="6"/>
  <c r="N334" i="6"/>
  <c r="N506" i="6"/>
  <c r="N678" i="6"/>
  <c r="N850" i="6"/>
  <c r="N1022" i="6"/>
  <c r="N1194" i="6"/>
  <c r="O334" i="6"/>
  <c r="AH334" i="6"/>
  <c r="AK334" i="6"/>
  <c r="D335" i="6"/>
  <c r="D507" i="6"/>
  <c r="D679" i="6"/>
  <c r="D851" i="6"/>
  <c r="D1023" i="6"/>
  <c r="D1195" i="6"/>
  <c r="E335" i="6"/>
  <c r="J335" i="6"/>
  <c r="F335" i="6"/>
  <c r="F507" i="6"/>
  <c r="F679" i="6"/>
  <c r="F851" i="6"/>
  <c r="F1023" i="6"/>
  <c r="F1195" i="6"/>
  <c r="G335" i="6"/>
  <c r="H335" i="6"/>
  <c r="H507" i="6"/>
  <c r="H679" i="6"/>
  <c r="H851" i="6"/>
  <c r="H1023" i="6"/>
  <c r="H1195" i="6"/>
  <c r="M335" i="6"/>
  <c r="M507" i="6"/>
  <c r="N335" i="6"/>
  <c r="N507" i="6"/>
  <c r="N679" i="6"/>
  <c r="N851" i="6"/>
  <c r="N1023" i="6"/>
  <c r="N1195" i="6"/>
  <c r="AH335" i="6"/>
  <c r="AK335" i="6"/>
  <c r="D336" i="6"/>
  <c r="D508" i="6"/>
  <c r="D680" i="6"/>
  <c r="D852" i="6"/>
  <c r="D1024" i="6"/>
  <c r="D1196" i="6"/>
  <c r="E336" i="6"/>
  <c r="J336" i="6"/>
  <c r="F336" i="6"/>
  <c r="F508" i="6"/>
  <c r="F680" i="6"/>
  <c r="F852" i="6"/>
  <c r="F1024" i="6"/>
  <c r="F1196" i="6"/>
  <c r="G336" i="6"/>
  <c r="AL336" i="6"/>
  <c r="H336" i="6"/>
  <c r="H508" i="6"/>
  <c r="H680" i="6"/>
  <c r="H852" i="6"/>
  <c r="H1024" i="6"/>
  <c r="H1196" i="6"/>
  <c r="M336" i="6"/>
  <c r="M508" i="6"/>
  <c r="M680" i="6"/>
  <c r="M852" i="6"/>
  <c r="N336" i="6"/>
  <c r="O336" i="6"/>
  <c r="AH336" i="6"/>
  <c r="AK336" i="6"/>
  <c r="AM336" i="6"/>
  <c r="D337" i="6"/>
  <c r="D509" i="6"/>
  <c r="D681" i="6"/>
  <c r="D853" i="6"/>
  <c r="D1025" i="6"/>
  <c r="D1197" i="6"/>
  <c r="E337" i="6"/>
  <c r="J337" i="6"/>
  <c r="F337" i="6"/>
  <c r="F509" i="6"/>
  <c r="F681" i="6"/>
  <c r="F853" i="6"/>
  <c r="F1025" i="6"/>
  <c r="F1197" i="6"/>
  <c r="G337" i="6"/>
  <c r="H337" i="6"/>
  <c r="H509" i="6"/>
  <c r="H681" i="6"/>
  <c r="H853" i="6"/>
  <c r="H1025" i="6"/>
  <c r="H1197" i="6"/>
  <c r="M337" i="6"/>
  <c r="M509" i="6"/>
  <c r="N337" i="6"/>
  <c r="N509" i="6"/>
  <c r="N681" i="6"/>
  <c r="N853" i="6"/>
  <c r="N1025" i="6"/>
  <c r="N1197" i="6"/>
  <c r="O337" i="6"/>
  <c r="AI337" i="6"/>
  <c r="S337" i="6"/>
  <c r="T337" i="6"/>
  <c r="V337" i="6"/>
  <c r="AH337" i="6"/>
  <c r="AK337" i="6"/>
  <c r="D338" i="6"/>
  <c r="D510" i="6"/>
  <c r="D682" i="6"/>
  <c r="D854" i="6"/>
  <c r="D1026" i="6"/>
  <c r="D1198" i="6"/>
  <c r="E338" i="6"/>
  <c r="J338" i="6"/>
  <c r="F338" i="6"/>
  <c r="F510" i="6"/>
  <c r="F682" i="6"/>
  <c r="F854" i="6"/>
  <c r="F1026" i="6"/>
  <c r="F1198" i="6"/>
  <c r="G338" i="6"/>
  <c r="H338" i="6"/>
  <c r="H510" i="6"/>
  <c r="H682" i="6"/>
  <c r="H854" i="6"/>
  <c r="H1026" i="6"/>
  <c r="H1198" i="6"/>
  <c r="S338" i="6"/>
  <c r="M338" i="6"/>
  <c r="M510" i="6"/>
  <c r="M682" i="6"/>
  <c r="N338" i="6"/>
  <c r="N510" i="6"/>
  <c r="N682" i="6"/>
  <c r="N854" i="6"/>
  <c r="N1026" i="6"/>
  <c r="N1198" i="6"/>
  <c r="V338" i="6"/>
  <c r="AH338" i="6"/>
  <c r="AK338" i="6"/>
  <c r="D339" i="6"/>
  <c r="D511" i="6"/>
  <c r="D683" i="6"/>
  <c r="D855" i="6"/>
  <c r="D1027" i="6"/>
  <c r="D1199" i="6"/>
  <c r="E339" i="6"/>
  <c r="J339" i="6"/>
  <c r="F339" i="6"/>
  <c r="F511" i="6"/>
  <c r="F683" i="6"/>
  <c r="F855" i="6"/>
  <c r="F1027" i="6"/>
  <c r="F1199" i="6"/>
  <c r="G339" i="6"/>
  <c r="H339" i="6"/>
  <c r="H511" i="6"/>
  <c r="H683" i="6"/>
  <c r="H855" i="6"/>
  <c r="H1027" i="6"/>
  <c r="H1199" i="6"/>
  <c r="M339" i="6"/>
  <c r="M511" i="6"/>
  <c r="N339" i="6"/>
  <c r="N511" i="6"/>
  <c r="N683" i="6"/>
  <c r="N855" i="6"/>
  <c r="N1027" i="6"/>
  <c r="N1199" i="6"/>
  <c r="AH339" i="6"/>
  <c r="AK339" i="6"/>
  <c r="D340" i="6"/>
  <c r="D512" i="6"/>
  <c r="D684" i="6"/>
  <c r="D856" i="6"/>
  <c r="D1028" i="6"/>
  <c r="D1200" i="6"/>
  <c r="E340" i="6"/>
  <c r="J340" i="6"/>
  <c r="F340" i="6"/>
  <c r="F512" i="6"/>
  <c r="F684" i="6"/>
  <c r="F856" i="6"/>
  <c r="F1028" i="6"/>
  <c r="F1200" i="6"/>
  <c r="G340" i="6"/>
  <c r="H340" i="6"/>
  <c r="H512" i="6"/>
  <c r="H684" i="6"/>
  <c r="H856" i="6"/>
  <c r="H1028" i="6"/>
  <c r="H1200" i="6"/>
  <c r="M340" i="6"/>
  <c r="M512" i="6"/>
  <c r="M684" i="6"/>
  <c r="N340" i="6"/>
  <c r="N512" i="6"/>
  <c r="N684" i="6"/>
  <c r="N856" i="6"/>
  <c r="N1028" i="6"/>
  <c r="N1200" i="6"/>
  <c r="V340" i="6"/>
  <c r="AH340" i="6"/>
  <c r="AK340" i="6"/>
  <c r="D341" i="6"/>
  <c r="D513" i="6"/>
  <c r="D685" i="6"/>
  <c r="D857" i="6"/>
  <c r="D1029" i="6"/>
  <c r="D1201" i="6"/>
  <c r="E341" i="6"/>
  <c r="J341" i="6"/>
  <c r="F341" i="6"/>
  <c r="F513" i="6"/>
  <c r="F685" i="6"/>
  <c r="F857" i="6"/>
  <c r="F1029" i="6"/>
  <c r="F1201" i="6"/>
  <c r="G341" i="6"/>
  <c r="AL341" i="6"/>
  <c r="AM341" i="6"/>
  <c r="H341" i="6"/>
  <c r="H513" i="6"/>
  <c r="H685" i="6"/>
  <c r="H857" i="6"/>
  <c r="H1029" i="6"/>
  <c r="H1201" i="6"/>
  <c r="M341" i="6"/>
  <c r="M513" i="6"/>
  <c r="N341" i="6"/>
  <c r="N513" i="6"/>
  <c r="N685" i="6"/>
  <c r="N857" i="6"/>
  <c r="N1029" i="6"/>
  <c r="N1201" i="6"/>
  <c r="O341" i="6"/>
  <c r="AI341" i="6"/>
  <c r="S341" i="6"/>
  <c r="T341" i="6"/>
  <c r="V341" i="6"/>
  <c r="AH341" i="6"/>
  <c r="AK341" i="6"/>
  <c r="D342" i="6"/>
  <c r="D514" i="6"/>
  <c r="D686" i="6"/>
  <c r="D858" i="6"/>
  <c r="D1030" i="6"/>
  <c r="D1202" i="6"/>
  <c r="E342" i="6"/>
  <c r="J342" i="6"/>
  <c r="F342" i="6"/>
  <c r="F514" i="6"/>
  <c r="F686" i="6"/>
  <c r="F858" i="6"/>
  <c r="F1030" i="6"/>
  <c r="F1202" i="6"/>
  <c r="G342" i="6"/>
  <c r="AL342" i="6"/>
  <c r="AM342" i="6"/>
  <c r="H342" i="6"/>
  <c r="H514" i="6"/>
  <c r="H686" i="6"/>
  <c r="H858" i="6"/>
  <c r="H1030" i="6"/>
  <c r="H1202" i="6"/>
  <c r="M342" i="6"/>
  <c r="M514" i="6"/>
  <c r="M686" i="6"/>
  <c r="M858" i="6"/>
  <c r="N342" i="6"/>
  <c r="N514" i="6"/>
  <c r="N686" i="6"/>
  <c r="N858" i="6"/>
  <c r="N1030" i="6"/>
  <c r="N1202" i="6"/>
  <c r="O342" i="6"/>
  <c r="AH342" i="6"/>
  <c r="AK342" i="6"/>
  <c r="D343" i="6"/>
  <c r="D515" i="6"/>
  <c r="D687" i="6"/>
  <c r="D859" i="6"/>
  <c r="D1031" i="6"/>
  <c r="D1203" i="6"/>
  <c r="E343" i="6"/>
  <c r="J343" i="6"/>
  <c r="F343" i="6"/>
  <c r="F515" i="6"/>
  <c r="F687" i="6"/>
  <c r="F859" i="6"/>
  <c r="F1031" i="6"/>
  <c r="F1203" i="6"/>
  <c r="G343" i="6"/>
  <c r="H343" i="6"/>
  <c r="H515" i="6"/>
  <c r="H687" i="6"/>
  <c r="H859" i="6"/>
  <c r="H1031" i="6"/>
  <c r="H1203" i="6"/>
  <c r="M343" i="6"/>
  <c r="M515" i="6"/>
  <c r="N343" i="6"/>
  <c r="N515" i="6"/>
  <c r="N687" i="6"/>
  <c r="N859" i="6"/>
  <c r="N1031" i="6"/>
  <c r="N1203" i="6"/>
  <c r="AH343" i="6"/>
  <c r="AK343" i="6"/>
  <c r="D344" i="6"/>
  <c r="D516" i="6"/>
  <c r="D688" i="6"/>
  <c r="D860" i="6"/>
  <c r="D1032" i="6"/>
  <c r="D1204" i="6"/>
  <c r="E344" i="6"/>
  <c r="J344" i="6"/>
  <c r="F344" i="6"/>
  <c r="F516" i="6"/>
  <c r="F688" i="6"/>
  <c r="F860" i="6"/>
  <c r="F1032" i="6"/>
  <c r="F1204" i="6"/>
  <c r="G344" i="6"/>
  <c r="H344" i="6"/>
  <c r="H516" i="6"/>
  <c r="H688" i="6"/>
  <c r="H860" i="6"/>
  <c r="H1032" i="6"/>
  <c r="H1204" i="6"/>
  <c r="M344" i="6"/>
  <c r="M516" i="6"/>
  <c r="M688" i="6"/>
  <c r="M860" i="6"/>
  <c r="N344" i="6"/>
  <c r="N516" i="6"/>
  <c r="N688" i="6"/>
  <c r="N860" i="6"/>
  <c r="N1032" i="6"/>
  <c r="N1204" i="6"/>
  <c r="O344" i="6"/>
  <c r="AH344" i="6"/>
  <c r="AK344" i="6"/>
  <c r="D345" i="6"/>
  <c r="D517" i="6"/>
  <c r="D689" i="6"/>
  <c r="D861" i="6"/>
  <c r="D1033" i="6"/>
  <c r="D1205" i="6"/>
  <c r="E345" i="6"/>
  <c r="J345" i="6"/>
  <c r="F345" i="6"/>
  <c r="F517" i="6"/>
  <c r="F689" i="6"/>
  <c r="F861" i="6"/>
  <c r="F1033" i="6"/>
  <c r="F1205" i="6"/>
  <c r="G345" i="6"/>
  <c r="H345" i="6"/>
  <c r="H517" i="6"/>
  <c r="H689" i="6"/>
  <c r="H861" i="6"/>
  <c r="H1033" i="6"/>
  <c r="H1205" i="6"/>
  <c r="M345" i="6"/>
  <c r="M517" i="6"/>
  <c r="N345" i="6"/>
  <c r="N517" i="6"/>
  <c r="N689" i="6"/>
  <c r="N861" i="6"/>
  <c r="N1033" i="6"/>
  <c r="N1205" i="6"/>
  <c r="S345" i="6"/>
  <c r="AH345" i="6"/>
  <c r="AK345" i="6"/>
  <c r="D346" i="6"/>
  <c r="D518" i="6"/>
  <c r="D690" i="6"/>
  <c r="D862" i="6"/>
  <c r="D1034" i="6"/>
  <c r="D1206" i="6"/>
  <c r="E346" i="6"/>
  <c r="J346" i="6"/>
  <c r="F346" i="6"/>
  <c r="F518" i="6"/>
  <c r="F690" i="6"/>
  <c r="F862" i="6"/>
  <c r="F1034" i="6"/>
  <c r="F1206" i="6"/>
  <c r="G346" i="6"/>
  <c r="AL346" i="6"/>
  <c r="AM346" i="6"/>
  <c r="H346" i="6"/>
  <c r="H518" i="6"/>
  <c r="H690" i="6"/>
  <c r="H862" i="6"/>
  <c r="H1034" i="6"/>
  <c r="H1206" i="6"/>
  <c r="S346" i="6"/>
  <c r="M346" i="6"/>
  <c r="M518" i="6"/>
  <c r="M690" i="6"/>
  <c r="M862" i="6"/>
  <c r="M1034" i="6"/>
  <c r="M1206" i="6"/>
  <c r="N346" i="6"/>
  <c r="N518" i="6"/>
  <c r="N690" i="6"/>
  <c r="N862" i="6"/>
  <c r="N1034" i="6"/>
  <c r="N1206" i="6"/>
  <c r="V346" i="6"/>
  <c r="AH346" i="6"/>
  <c r="AK346" i="6"/>
  <c r="AK187" i="6"/>
  <c r="AH187" i="6"/>
  <c r="N187" i="6"/>
  <c r="N359" i="6"/>
  <c r="N531" i="6"/>
  <c r="N703" i="6"/>
  <c r="M187" i="6"/>
  <c r="M359" i="6"/>
  <c r="M531" i="6"/>
  <c r="M703" i="6"/>
  <c r="K187" i="6"/>
  <c r="K359" i="6"/>
  <c r="AH16" i="6"/>
  <c r="AJ16" i="6"/>
  <c r="AK16" i="6"/>
  <c r="AL16" i="6"/>
  <c r="AM16" i="6"/>
  <c r="AE17" i="6"/>
  <c r="AH17" i="6"/>
  <c r="AJ17" i="6"/>
  <c r="AK17" i="6"/>
  <c r="AL17" i="6"/>
  <c r="AM17" i="6"/>
  <c r="AH18" i="6"/>
  <c r="AJ18" i="6"/>
  <c r="AK18" i="6"/>
  <c r="AL18" i="6"/>
  <c r="AM18" i="6"/>
  <c r="AH19" i="6"/>
  <c r="AJ19" i="6"/>
  <c r="AK19" i="6"/>
  <c r="AL19" i="6"/>
  <c r="AM19" i="6"/>
  <c r="AH20" i="6"/>
  <c r="AJ20" i="6"/>
  <c r="AK20" i="6"/>
  <c r="AL20" i="6"/>
  <c r="AM20" i="6"/>
  <c r="AH21" i="6"/>
  <c r="AJ21" i="6"/>
  <c r="AK21" i="6"/>
  <c r="AL21" i="6"/>
  <c r="AM21" i="6"/>
  <c r="AH22" i="6"/>
  <c r="AJ22" i="6"/>
  <c r="AK22" i="6"/>
  <c r="AL22" i="6"/>
  <c r="AM22" i="6"/>
  <c r="AH23" i="6"/>
  <c r="AJ23" i="6"/>
  <c r="AK23" i="6"/>
  <c r="AL23" i="6"/>
  <c r="AM23" i="6"/>
  <c r="AH24" i="6"/>
  <c r="AJ24" i="6"/>
  <c r="AK24" i="6"/>
  <c r="AL24" i="6"/>
  <c r="AM24" i="6"/>
  <c r="AH25" i="6"/>
  <c r="AJ25" i="6"/>
  <c r="AK25" i="6"/>
  <c r="AL25" i="6"/>
  <c r="AM25" i="6"/>
  <c r="AH26" i="6"/>
  <c r="AJ26" i="6"/>
  <c r="AK26" i="6"/>
  <c r="AL26" i="6"/>
  <c r="AM26" i="6"/>
  <c r="AH27" i="6"/>
  <c r="AJ27" i="6"/>
  <c r="AK27" i="6"/>
  <c r="AL27" i="6"/>
  <c r="AM27" i="6"/>
  <c r="AH28" i="6"/>
  <c r="AJ28" i="6"/>
  <c r="AK28" i="6"/>
  <c r="AL28" i="6"/>
  <c r="AM28" i="6"/>
  <c r="AE29" i="6"/>
  <c r="AH29" i="6"/>
  <c r="AJ29" i="6"/>
  <c r="AK29" i="6"/>
  <c r="AL29" i="6"/>
  <c r="AM29" i="6"/>
  <c r="AH30" i="6"/>
  <c r="AJ30" i="6"/>
  <c r="AK30" i="6"/>
  <c r="AL30" i="6"/>
  <c r="AM30" i="6"/>
  <c r="AH31" i="6"/>
  <c r="AJ31" i="6"/>
  <c r="AK31" i="6"/>
  <c r="AL31" i="6"/>
  <c r="AM31" i="6"/>
  <c r="AH32" i="6"/>
  <c r="AJ32" i="6"/>
  <c r="AK32" i="6"/>
  <c r="AL32" i="6"/>
  <c r="AM32" i="6"/>
  <c r="AE33" i="6"/>
  <c r="AH33" i="6"/>
  <c r="AJ33" i="6"/>
  <c r="AK33" i="6"/>
  <c r="AL33" i="6"/>
  <c r="AM33" i="6"/>
  <c r="AH34" i="6"/>
  <c r="AJ34" i="6"/>
  <c r="AK34" i="6"/>
  <c r="AL34" i="6"/>
  <c r="AM34" i="6"/>
  <c r="AH35" i="6"/>
  <c r="AJ35" i="6"/>
  <c r="AK35" i="6"/>
  <c r="AL35" i="6"/>
  <c r="AM35" i="6"/>
  <c r="AH36" i="6"/>
  <c r="AJ36" i="6"/>
  <c r="AK36" i="6"/>
  <c r="AL36" i="6"/>
  <c r="AM36" i="6"/>
  <c r="AH37" i="6"/>
  <c r="AJ37" i="6"/>
  <c r="AK37" i="6"/>
  <c r="AL37" i="6"/>
  <c r="AM37" i="6"/>
  <c r="AH38" i="6"/>
  <c r="AJ38" i="6"/>
  <c r="AK38" i="6"/>
  <c r="AL38" i="6"/>
  <c r="AM38" i="6"/>
  <c r="AH39" i="6"/>
  <c r="AJ39" i="6"/>
  <c r="AK39" i="6"/>
  <c r="AL39" i="6"/>
  <c r="AM39" i="6"/>
  <c r="AH40" i="6"/>
  <c r="AJ40" i="6"/>
  <c r="AK40" i="6"/>
  <c r="AL40" i="6"/>
  <c r="AM40" i="6"/>
  <c r="AH41" i="6"/>
  <c r="AJ41" i="6"/>
  <c r="AK41" i="6"/>
  <c r="AL41" i="6"/>
  <c r="AM41" i="6"/>
  <c r="AH42" i="6"/>
  <c r="AJ42" i="6"/>
  <c r="AK42" i="6"/>
  <c r="AL42" i="6"/>
  <c r="AM42" i="6"/>
  <c r="AH43" i="6"/>
  <c r="AJ43" i="6"/>
  <c r="AK43" i="6"/>
  <c r="AL43" i="6"/>
  <c r="AM43" i="6"/>
  <c r="AH44" i="6"/>
  <c r="AJ44" i="6"/>
  <c r="AK44" i="6"/>
  <c r="AL44" i="6"/>
  <c r="AM44" i="6"/>
  <c r="AE45" i="6"/>
  <c r="AH45" i="6"/>
  <c r="AJ45" i="6"/>
  <c r="AK45" i="6"/>
  <c r="AL45" i="6"/>
  <c r="AM45" i="6"/>
  <c r="AH46" i="6"/>
  <c r="AJ46" i="6"/>
  <c r="AK46" i="6"/>
  <c r="AL46" i="6"/>
  <c r="AM46" i="6"/>
  <c r="AH47" i="6"/>
  <c r="AJ47" i="6"/>
  <c r="AK47" i="6"/>
  <c r="AL47" i="6"/>
  <c r="AM47" i="6"/>
  <c r="AH48" i="6"/>
  <c r="AJ48" i="6"/>
  <c r="AK48" i="6"/>
  <c r="AL48" i="6"/>
  <c r="AM48" i="6"/>
  <c r="AE49" i="6"/>
  <c r="AH49" i="6"/>
  <c r="AJ49" i="6"/>
  <c r="AK49" i="6"/>
  <c r="AL49" i="6"/>
  <c r="AM49" i="6"/>
  <c r="AH50" i="6"/>
  <c r="AJ50" i="6"/>
  <c r="AK50" i="6"/>
  <c r="AL50" i="6"/>
  <c r="AM50" i="6"/>
  <c r="AH51" i="6"/>
  <c r="AJ51" i="6"/>
  <c r="AK51" i="6"/>
  <c r="AL51" i="6"/>
  <c r="AM51" i="6"/>
  <c r="AH52" i="6"/>
  <c r="AJ52" i="6"/>
  <c r="AK52" i="6"/>
  <c r="AL52" i="6"/>
  <c r="AM52" i="6"/>
  <c r="AH53" i="6"/>
  <c r="AJ53" i="6"/>
  <c r="AK53" i="6"/>
  <c r="AL53" i="6"/>
  <c r="AM53" i="6"/>
  <c r="AH54" i="6"/>
  <c r="AJ54" i="6"/>
  <c r="AK54" i="6"/>
  <c r="AL54" i="6"/>
  <c r="AM54" i="6"/>
  <c r="AH55" i="6"/>
  <c r="AJ55" i="6"/>
  <c r="AK55" i="6"/>
  <c r="AL55" i="6"/>
  <c r="AM55" i="6"/>
  <c r="AH56" i="6"/>
  <c r="AJ56" i="6"/>
  <c r="AK56" i="6"/>
  <c r="AL56" i="6"/>
  <c r="AM56" i="6"/>
  <c r="AH57" i="6"/>
  <c r="AJ57" i="6"/>
  <c r="AK57" i="6"/>
  <c r="AL57" i="6"/>
  <c r="AM57" i="6"/>
  <c r="AH58" i="6"/>
  <c r="AJ58" i="6"/>
  <c r="AK58" i="6"/>
  <c r="AL58" i="6"/>
  <c r="AM58" i="6"/>
  <c r="AH59" i="6"/>
  <c r="AJ59" i="6"/>
  <c r="AK59" i="6"/>
  <c r="AL59" i="6"/>
  <c r="AM59" i="6"/>
  <c r="AH60" i="6"/>
  <c r="AJ60" i="6"/>
  <c r="AK60" i="6"/>
  <c r="AL60" i="6"/>
  <c r="AM60" i="6"/>
  <c r="AE61" i="6"/>
  <c r="AH61" i="6"/>
  <c r="AJ61" i="6"/>
  <c r="AK61" i="6"/>
  <c r="AL61" i="6"/>
  <c r="AM61" i="6"/>
  <c r="AH62" i="6"/>
  <c r="AJ62" i="6"/>
  <c r="AK62" i="6"/>
  <c r="AL62" i="6"/>
  <c r="AM62" i="6"/>
  <c r="AH63" i="6"/>
  <c r="AJ63" i="6"/>
  <c r="AK63" i="6"/>
  <c r="AL63" i="6"/>
  <c r="AM63" i="6"/>
  <c r="AH64" i="6"/>
  <c r="AJ64" i="6"/>
  <c r="AK64" i="6"/>
  <c r="AL64" i="6"/>
  <c r="AM64" i="6"/>
  <c r="AE65" i="6"/>
  <c r="AH65" i="6"/>
  <c r="AJ65" i="6"/>
  <c r="AK65" i="6"/>
  <c r="AL65" i="6"/>
  <c r="AM65" i="6"/>
  <c r="AH66" i="6"/>
  <c r="AJ66" i="6"/>
  <c r="AK66" i="6"/>
  <c r="AL66" i="6"/>
  <c r="AM66" i="6"/>
  <c r="AH67" i="6"/>
  <c r="AJ67" i="6"/>
  <c r="AK67" i="6"/>
  <c r="AL67" i="6"/>
  <c r="AM67" i="6"/>
  <c r="AH68" i="6"/>
  <c r="AJ68" i="6"/>
  <c r="AK68" i="6"/>
  <c r="AL68" i="6"/>
  <c r="AM68" i="6"/>
  <c r="AH69" i="6"/>
  <c r="AJ69" i="6"/>
  <c r="AK69" i="6"/>
  <c r="AL69" i="6"/>
  <c r="AM69" i="6"/>
  <c r="AH70" i="6"/>
  <c r="AJ70" i="6"/>
  <c r="AK70" i="6"/>
  <c r="AL70" i="6"/>
  <c r="AM70" i="6"/>
  <c r="AH71" i="6"/>
  <c r="AJ71" i="6"/>
  <c r="AK71" i="6"/>
  <c r="AL71" i="6"/>
  <c r="AM71" i="6"/>
  <c r="AH72" i="6"/>
  <c r="AJ72" i="6"/>
  <c r="AK72" i="6"/>
  <c r="AL72" i="6"/>
  <c r="AM72" i="6"/>
  <c r="AH73" i="6"/>
  <c r="AJ73" i="6"/>
  <c r="AK73" i="6"/>
  <c r="AL73" i="6"/>
  <c r="AM73" i="6"/>
  <c r="AH74" i="6"/>
  <c r="AJ74" i="6"/>
  <c r="AK74" i="6"/>
  <c r="AL74" i="6"/>
  <c r="AM74" i="6"/>
  <c r="AH75" i="6"/>
  <c r="AJ75" i="6"/>
  <c r="AK75" i="6"/>
  <c r="AL75" i="6"/>
  <c r="AM75" i="6"/>
  <c r="AH76" i="6"/>
  <c r="AJ76" i="6"/>
  <c r="AK76" i="6"/>
  <c r="AL76" i="6"/>
  <c r="AM76" i="6"/>
  <c r="AE77" i="6"/>
  <c r="AH77" i="6"/>
  <c r="AJ77" i="6"/>
  <c r="AK77" i="6"/>
  <c r="AL77" i="6"/>
  <c r="AM77" i="6"/>
  <c r="AH78" i="6"/>
  <c r="AJ78" i="6"/>
  <c r="AK78" i="6"/>
  <c r="AL78" i="6"/>
  <c r="AM78" i="6"/>
  <c r="AH79" i="6"/>
  <c r="AJ79" i="6"/>
  <c r="AK79" i="6"/>
  <c r="AL79" i="6"/>
  <c r="AM79" i="6"/>
  <c r="AH80" i="6"/>
  <c r="AJ80" i="6"/>
  <c r="AK80" i="6"/>
  <c r="AL80" i="6"/>
  <c r="AM80" i="6"/>
  <c r="AE81" i="6"/>
  <c r="AH81" i="6"/>
  <c r="AJ81" i="6"/>
  <c r="AK81" i="6"/>
  <c r="AL81" i="6"/>
  <c r="AM81" i="6"/>
  <c r="AH82" i="6"/>
  <c r="AJ82" i="6"/>
  <c r="AK82" i="6"/>
  <c r="AL82" i="6"/>
  <c r="AM82" i="6"/>
  <c r="AH83" i="6"/>
  <c r="AJ83" i="6"/>
  <c r="AK83" i="6"/>
  <c r="AL83" i="6"/>
  <c r="AM83" i="6"/>
  <c r="AH84" i="6"/>
  <c r="AJ84" i="6"/>
  <c r="AK84" i="6"/>
  <c r="AL84" i="6"/>
  <c r="AM84" i="6"/>
  <c r="AH85" i="6"/>
  <c r="AJ85" i="6"/>
  <c r="AK85" i="6"/>
  <c r="AL85" i="6"/>
  <c r="AM85" i="6"/>
  <c r="AH86" i="6"/>
  <c r="AJ86" i="6"/>
  <c r="AK86" i="6"/>
  <c r="AL86" i="6"/>
  <c r="AM86" i="6"/>
  <c r="AH87" i="6"/>
  <c r="AJ87" i="6"/>
  <c r="AK87" i="6"/>
  <c r="AL87" i="6"/>
  <c r="AM87" i="6"/>
  <c r="AH88" i="6"/>
  <c r="AJ88" i="6"/>
  <c r="AK88" i="6"/>
  <c r="AL88" i="6"/>
  <c r="AM88" i="6"/>
  <c r="AH89" i="6"/>
  <c r="AJ89" i="6"/>
  <c r="AK89" i="6"/>
  <c r="AL89" i="6"/>
  <c r="AM89" i="6"/>
  <c r="AH90" i="6"/>
  <c r="AJ90" i="6"/>
  <c r="AK90" i="6"/>
  <c r="AL90" i="6"/>
  <c r="AM90" i="6"/>
  <c r="AH91" i="6"/>
  <c r="AJ91" i="6"/>
  <c r="AK91" i="6"/>
  <c r="AL91" i="6"/>
  <c r="AM91" i="6"/>
  <c r="AH92" i="6"/>
  <c r="AJ92" i="6"/>
  <c r="AK92" i="6"/>
  <c r="AL92" i="6"/>
  <c r="AM92" i="6"/>
  <c r="AE93" i="6"/>
  <c r="AH93" i="6"/>
  <c r="AJ93" i="6"/>
  <c r="AK93" i="6"/>
  <c r="AL93" i="6"/>
  <c r="AM93" i="6"/>
  <c r="AH94" i="6"/>
  <c r="AJ94" i="6"/>
  <c r="AK94" i="6"/>
  <c r="AL94" i="6"/>
  <c r="AM94" i="6"/>
  <c r="AH95" i="6"/>
  <c r="AJ95" i="6"/>
  <c r="AK95" i="6"/>
  <c r="AL95" i="6"/>
  <c r="AM95" i="6"/>
  <c r="AH96" i="6"/>
  <c r="AJ96" i="6"/>
  <c r="AK96" i="6"/>
  <c r="AL96" i="6"/>
  <c r="AM96" i="6"/>
  <c r="AE97" i="6"/>
  <c r="AH97" i="6"/>
  <c r="AJ97" i="6"/>
  <c r="AK97" i="6"/>
  <c r="AL97" i="6"/>
  <c r="AM97" i="6"/>
  <c r="AH98" i="6"/>
  <c r="AJ98" i="6"/>
  <c r="AK98" i="6"/>
  <c r="AL98" i="6"/>
  <c r="AM98" i="6"/>
  <c r="AH99" i="6"/>
  <c r="AJ99" i="6"/>
  <c r="AK99" i="6"/>
  <c r="AL99" i="6"/>
  <c r="AM99" i="6"/>
  <c r="AH100" i="6"/>
  <c r="AJ100" i="6"/>
  <c r="AK100" i="6"/>
  <c r="AL100" i="6"/>
  <c r="AM100" i="6"/>
  <c r="AH101" i="6"/>
  <c r="AJ101" i="6"/>
  <c r="AK101" i="6"/>
  <c r="AL101" i="6"/>
  <c r="AM101" i="6"/>
  <c r="AH102" i="6"/>
  <c r="AJ102" i="6"/>
  <c r="AK102" i="6"/>
  <c r="AL102" i="6"/>
  <c r="AM102" i="6"/>
  <c r="AH103" i="6"/>
  <c r="AJ103" i="6"/>
  <c r="AK103" i="6"/>
  <c r="AL103" i="6"/>
  <c r="AM103" i="6"/>
  <c r="AH104" i="6"/>
  <c r="AJ104" i="6"/>
  <c r="AK104" i="6"/>
  <c r="AL104" i="6"/>
  <c r="AM104" i="6"/>
  <c r="AH105" i="6"/>
  <c r="AJ105" i="6"/>
  <c r="AK105" i="6"/>
  <c r="AL105" i="6"/>
  <c r="AM105" i="6"/>
  <c r="AH106" i="6"/>
  <c r="AJ106" i="6"/>
  <c r="AK106" i="6"/>
  <c r="AL106" i="6"/>
  <c r="AM106" i="6"/>
  <c r="AH107" i="6"/>
  <c r="AJ107" i="6"/>
  <c r="AK107" i="6"/>
  <c r="AL107" i="6"/>
  <c r="AM107" i="6"/>
  <c r="AH108" i="6"/>
  <c r="AJ108" i="6"/>
  <c r="AK108" i="6"/>
  <c r="AL108" i="6"/>
  <c r="AM108" i="6"/>
  <c r="AE109" i="6"/>
  <c r="AH109" i="6"/>
  <c r="AJ109" i="6"/>
  <c r="AK109" i="6"/>
  <c r="AL109" i="6"/>
  <c r="AM109" i="6"/>
  <c r="AH110" i="6"/>
  <c r="AJ110" i="6"/>
  <c r="AK110" i="6"/>
  <c r="AL110" i="6"/>
  <c r="AM110" i="6"/>
  <c r="AH111" i="6"/>
  <c r="AJ111" i="6"/>
  <c r="AK111" i="6"/>
  <c r="AL111" i="6"/>
  <c r="AM111" i="6"/>
  <c r="AH112" i="6"/>
  <c r="AJ112" i="6"/>
  <c r="AK112" i="6"/>
  <c r="AL112" i="6"/>
  <c r="AM112" i="6"/>
  <c r="AE113" i="6"/>
  <c r="AH113" i="6"/>
  <c r="AJ113" i="6"/>
  <c r="AK113" i="6"/>
  <c r="AL113" i="6"/>
  <c r="AM113" i="6"/>
  <c r="AH114" i="6"/>
  <c r="AJ114" i="6"/>
  <c r="AK114" i="6"/>
  <c r="AL114" i="6"/>
  <c r="AM114" i="6"/>
  <c r="AH115" i="6"/>
  <c r="AJ115" i="6"/>
  <c r="AK115" i="6"/>
  <c r="AL115" i="6"/>
  <c r="AM115" i="6"/>
  <c r="AH116" i="6"/>
  <c r="AJ116" i="6"/>
  <c r="AK116" i="6"/>
  <c r="AL116" i="6"/>
  <c r="AM116" i="6"/>
  <c r="AH117" i="6"/>
  <c r="AJ117" i="6"/>
  <c r="AK117" i="6"/>
  <c r="AL117" i="6"/>
  <c r="AM117" i="6"/>
  <c r="AH118" i="6"/>
  <c r="AJ118" i="6"/>
  <c r="AK118" i="6"/>
  <c r="AL118" i="6"/>
  <c r="AM118" i="6"/>
  <c r="AH119" i="6"/>
  <c r="AJ119" i="6"/>
  <c r="AK119" i="6"/>
  <c r="AL119" i="6"/>
  <c r="AM119" i="6"/>
  <c r="AH120" i="6"/>
  <c r="AJ120" i="6"/>
  <c r="AK120" i="6"/>
  <c r="AL120" i="6"/>
  <c r="AM120" i="6"/>
  <c r="AE121" i="6"/>
  <c r="AH121" i="6"/>
  <c r="AJ121" i="6"/>
  <c r="AK121" i="6"/>
  <c r="AL121" i="6"/>
  <c r="AM121" i="6"/>
  <c r="AH122" i="6"/>
  <c r="AJ122" i="6"/>
  <c r="AK122" i="6"/>
  <c r="AL122" i="6"/>
  <c r="AM122" i="6"/>
  <c r="AH123" i="6"/>
  <c r="AJ123" i="6"/>
  <c r="AK123" i="6"/>
  <c r="AL123" i="6"/>
  <c r="AM123" i="6"/>
  <c r="AH124" i="6"/>
  <c r="AJ124" i="6"/>
  <c r="AK124" i="6"/>
  <c r="AL124" i="6"/>
  <c r="AM124" i="6"/>
  <c r="AH125" i="6"/>
  <c r="AJ125" i="6"/>
  <c r="AK125" i="6"/>
  <c r="AL125" i="6"/>
  <c r="AM125" i="6"/>
  <c r="AH126" i="6"/>
  <c r="AJ126" i="6"/>
  <c r="AK126" i="6"/>
  <c r="AL126" i="6"/>
  <c r="AM126" i="6"/>
  <c r="AH127" i="6"/>
  <c r="AJ127" i="6"/>
  <c r="AK127" i="6"/>
  <c r="AL127" i="6"/>
  <c r="AM127" i="6"/>
  <c r="AH128" i="6"/>
  <c r="AJ128" i="6"/>
  <c r="AK128" i="6"/>
  <c r="AL128" i="6"/>
  <c r="AM128" i="6"/>
  <c r="AE129" i="6"/>
  <c r="AH129" i="6"/>
  <c r="AJ129" i="6"/>
  <c r="AK129" i="6"/>
  <c r="AL129" i="6"/>
  <c r="AM129" i="6"/>
  <c r="AH130" i="6"/>
  <c r="AJ130" i="6"/>
  <c r="AK130" i="6"/>
  <c r="AL130" i="6"/>
  <c r="AM130" i="6"/>
  <c r="AH131" i="6"/>
  <c r="AJ131" i="6"/>
  <c r="AK131" i="6"/>
  <c r="AL131" i="6"/>
  <c r="AM131" i="6"/>
  <c r="AH132" i="6"/>
  <c r="AJ132" i="6"/>
  <c r="AK132" i="6"/>
  <c r="AL132" i="6"/>
  <c r="AM132" i="6"/>
  <c r="AH133" i="6"/>
  <c r="AJ133" i="6"/>
  <c r="AK133" i="6"/>
  <c r="AL133" i="6"/>
  <c r="AM133" i="6"/>
  <c r="AH134" i="6"/>
  <c r="AJ134" i="6"/>
  <c r="AK134" i="6"/>
  <c r="AL134" i="6"/>
  <c r="AM134" i="6"/>
  <c r="AH135" i="6"/>
  <c r="AJ135" i="6"/>
  <c r="AK135" i="6"/>
  <c r="AL135" i="6"/>
  <c r="AM135" i="6"/>
  <c r="AH136" i="6"/>
  <c r="AJ136" i="6"/>
  <c r="AK136" i="6"/>
  <c r="AL136" i="6"/>
  <c r="AM136" i="6"/>
  <c r="AE137" i="6"/>
  <c r="AH137" i="6"/>
  <c r="AJ137" i="6"/>
  <c r="AK137" i="6"/>
  <c r="AL137" i="6"/>
  <c r="AM137" i="6"/>
  <c r="AH138" i="6"/>
  <c r="AJ138" i="6"/>
  <c r="AK138" i="6"/>
  <c r="AL138" i="6"/>
  <c r="AM138" i="6"/>
  <c r="AH139" i="6"/>
  <c r="AJ139" i="6"/>
  <c r="AK139" i="6"/>
  <c r="AL139" i="6"/>
  <c r="AM139" i="6"/>
  <c r="AH140" i="6"/>
  <c r="AJ140" i="6"/>
  <c r="AK140" i="6"/>
  <c r="AL140" i="6"/>
  <c r="AM140" i="6"/>
  <c r="AH141" i="6"/>
  <c r="AJ141" i="6"/>
  <c r="AK141" i="6"/>
  <c r="AL141" i="6"/>
  <c r="AM141" i="6"/>
  <c r="AH142" i="6"/>
  <c r="AJ142" i="6"/>
  <c r="AK142" i="6"/>
  <c r="AL142" i="6"/>
  <c r="AM142" i="6"/>
  <c r="AH143" i="6"/>
  <c r="AJ143" i="6"/>
  <c r="AK143" i="6"/>
  <c r="AL143" i="6"/>
  <c r="AM143" i="6"/>
  <c r="AH144" i="6"/>
  <c r="AJ144" i="6"/>
  <c r="AK144" i="6"/>
  <c r="AL144" i="6"/>
  <c r="AM144" i="6"/>
  <c r="AH145" i="6"/>
  <c r="AJ145" i="6"/>
  <c r="AK145" i="6"/>
  <c r="AL145" i="6"/>
  <c r="AM145" i="6"/>
  <c r="AH146" i="6"/>
  <c r="AJ146" i="6"/>
  <c r="AK146" i="6"/>
  <c r="AL146" i="6"/>
  <c r="AM146" i="6"/>
  <c r="AH147" i="6"/>
  <c r="AJ147" i="6"/>
  <c r="AK147" i="6"/>
  <c r="AL147" i="6"/>
  <c r="AM147" i="6"/>
  <c r="AH148" i="6"/>
  <c r="AJ148" i="6"/>
  <c r="AK148" i="6"/>
  <c r="AL148" i="6"/>
  <c r="AM148" i="6"/>
  <c r="AH149" i="6"/>
  <c r="AJ149" i="6"/>
  <c r="AK149" i="6"/>
  <c r="AL149" i="6"/>
  <c r="AM149" i="6"/>
  <c r="AH150" i="6"/>
  <c r="AJ150" i="6"/>
  <c r="AK150" i="6"/>
  <c r="AL150" i="6"/>
  <c r="AM150" i="6"/>
  <c r="AH151" i="6"/>
  <c r="AJ151" i="6"/>
  <c r="AK151" i="6"/>
  <c r="AL151" i="6"/>
  <c r="AM151" i="6"/>
  <c r="AH152" i="6"/>
  <c r="AJ152" i="6"/>
  <c r="AK152" i="6"/>
  <c r="AL152" i="6"/>
  <c r="AM152" i="6"/>
  <c r="AE153" i="6"/>
  <c r="AH153" i="6"/>
  <c r="AJ153" i="6"/>
  <c r="AK153" i="6"/>
  <c r="AL153" i="6"/>
  <c r="AM153" i="6"/>
  <c r="AH154" i="6"/>
  <c r="AJ154" i="6"/>
  <c r="AK154" i="6"/>
  <c r="AL154" i="6"/>
  <c r="AM154" i="6"/>
  <c r="AH155" i="6"/>
  <c r="AJ155" i="6"/>
  <c r="AK155" i="6"/>
  <c r="AL155" i="6"/>
  <c r="AM155" i="6"/>
  <c r="AH156" i="6"/>
  <c r="AJ156" i="6"/>
  <c r="AK156" i="6"/>
  <c r="AL156" i="6"/>
  <c r="AM156" i="6"/>
  <c r="AE157" i="6"/>
  <c r="AH157" i="6"/>
  <c r="AJ157" i="6"/>
  <c r="AK157" i="6"/>
  <c r="AL157" i="6"/>
  <c r="AM157" i="6"/>
  <c r="AH158" i="6"/>
  <c r="AJ158" i="6"/>
  <c r="AK158" i="6"/>
  <c r="AL158" i="6"/>
  <c r="AM158" i="6"/>
  <c r="AH159" i="6"/>
  <c r="AJ159" i="6"/>
  <c r="AK159" i="6"/>
  <c r="AL159" i="6"/>
  <c r="AM159" i="6"/>
  <c r="AH160" i="6"/>
  <c r="AJ160" i="6"/>
  <c r="AK160" i="6"/>
  <c r="AL160" i="6"/>
  <c r="AM160" i="6"/>
  <c r="AH161" i="6"/>
  <c r="AJ161" i="6"/>
  <c r="AK161" i="6"/>
  <c r="AL161" i="6"/>
  <c r="AM161" i="6"/>
  <c r="AH162" i="6"/>
  <c r="AJ162" i="6"/>
  <c r="AK162" i="6"/>
  <c r="AL162" i="6"/>
  <c r="AM162" i="6"/>
  <c r="AH163" i="6"/>
  <c r="AJ163" i="6"/>
  <c r="AK163" i="6"/>
  <c r="AL163" i="6"/>
  <c r="AM163" i="6"/>
  <c r="AH164" i="6"/>
  <c r="AJ164" i="6"/>
  <c r="AK164" i="6"/>
  <c r="AL164" i="6"/>
  <c r="AM164" i="6"/>
  <c r="AE165" i="6"/>
  <c r="AH165" i="6"/>
  <c r="AJ165" i="6"/>
  <c r="AK165" i="6"/>
  <c r="AL165" i="6"/>
  <c r="AM165" i="6"/>
  <c r="AH166" i="6"/>
  <c r="AJ166" i="6"/>
  <c r="AK166" i="6"/>
  <c r="AL166" i="6"/>
  <c r="AM166" i="6"/>
  <c r="AH167" i="6"/>
  <c r="AJ167" i="6"/>
  <c r="AK167" i="6"/>
  <c r="AL167" i="6"/>
  <c r="AM167" i="6"/>
  <c r="AH168" i="6"/>
  <c r="AJ168" i="6"/>
  <c r="AK168" i="6"/>
  <c r="AL168" i="6"/>
  <c r="AM168" i="6"/>
  <c r="AH169" i="6"/>
  <c r="AJ169" i="6"/>
  <c r="AK169" i="6"/>
  <c r="AL169" i="6"/>
  <c r="AM169" i="6"/>
  <c r="AH170" i="6"/>
  <c r="AJ170" i="6"/>
  <c r="AK170" i="6"/>
  <c r="AL170" i="6"/>
  <c r="AM170" i="6"/>
  <c r="AH171" i="6"/>
  <c r="AJ171" i="6"/>
  <c r="AK171" i="6"/>
  <c r="AL171" i="6"/>
  <c r="AM171" i="6"/>
  <c r="AH172" i="6"/>
  <c r="AJ172" i="6"/>
  <c r="AK172" i="6"/>
  <c r="AL172" i="6"/>
  <c r="AM172" i="6"/>
  <c r="AH173" i="6"/>
  <c r="AJ173" i="6"/>
  <c r="AK173" i="6"/>
  <c r="AL173" i="6"/>
  <c r="AM173" i="6"/>
  <c r="AH174" i="6"/>
  <c r="AJ174" i="6"/>
  <c r="AK174" i="6"/>
  <c r="AL174" i="6"/>
  <c r="AM174" i="6"/>
  <c r="N175" i="6"/>
  <c r="Q175" i="6"/>
  <c r="M175" i="6"/>
  <c r="U8" i="6"/>
  <c r="S212" i="6"/>
  <c r="AC212" i="6"/>
  <c r="AE212" i="6" s="1"/>
  <c r="S204" i="6"/>
  <c r="AC204" i="6"/>
  <c r="AE204" i="6" s="1"/>
  <c r="V196" i="6"/>
  <c r="AC196" i="6"/>
  <c r="AE196" i="6" s="1"/>
  <c r="V188" i="6"/>
  <c r="AC188" i="6"/>
  <c r="AL297" i="6"/>
  <c r="AM297" i="6"/>
  <c r="V339" i="6"/>
  <c r="AC339" i="6"/>
  <c r="V331" i="6"/>
  <c r="AC331" i="6"/>
  <c r="AE331" i="6" s="1"/>
  <c r="V323" i="6"/>
  <c r="AC323" i="6"/>
  <c r="S307" i="6"/>
  <c r="AC307" i="6"/>
  <c r="AE307" i="6" s="1"/>
  <c r="AJ243" i="6"/>
  <c r="AJ227" i="6"/>
  <c r="T224" i="6"/>
  <c r="AC224" i="6"/>
  <c r="AE224" i="6" s="1"/>
  <c r="AJ336" i="6"/>
  <c r="E513" i="6"/>
  <c r="J513" i="6"/>
  <c r="E505" i="6"/>
  <c r="J505" i="6"/>
  <c r="E490" i="6"/>
  <c r="J490" i="6"/>
  <c r="E487" i="6"/>
  <c r="J487" i="6"/>
  <c r="E466" i="6"/>
  <c r="J466" i="6"/>
  <c r="E462" i="6"/>
  <c r="J462" i="6"/>
  <c r="E460" i="6"/>
  <c r="J460" i="6"/>
  <c r="AJ1137" i="6"/>
  <c r="E441" i="6"/>
  <c r="J441" i="6"/>
  <c r="E439" i="6"/>
  <c r="J439" i="6"/>
  <c r="E425" i="6"/>
  <c r="J425" i="6"/>
  <c r="E422" i="6"/>
  <c r="J422" i="6"/>
  <c r="AJ1107" i="6"/>
  <c r="E419" i="6"/>
  <c r="J419" i="6"/>
  <c r="AJ1096" i="6"/>
  <c r="E408" i="6"/>
  <c r="J408" i="6"/>
  <c r="E389" i="6"/>
  <c r="J389" i="6"/>
  <c r="E387" i="6"/>
  <c r="J387" i="6"/>
  <c r="E384" i="6"/>
  <c r="J384" i="6"/>
  <c r="E379" i="6"/>
  <c r="J379" i="6"/>
  <c r="E378" i="6"/>
  <c r="J378" i="6"/>
  <c r="E376" i="6"/>
  <c r="J376" i="6"/>
  <c r="E373" i="6"/>
  <c r="J373" i="6"/>
  <c r="E366" i="6"/>
  <c r="J366" i="6"/>
  <c r="E363" i="6"/>
  <c r="J363" i="6"/>
  <c r="AE303" i="6"/>
  <c r="AE287" i="6"/>
  <c r="AE275" i="6"/>
  <c r="AE243" i="6"/>
  <c r="AE227" i="6"/>
  <c r="E503" i="6"/>
  <c r="J503" i="6"/>
  <c r="E477" i="6"/>
  <c r="J477" i="6"/>
  <c r="E471" i="6"/>
  <c r="J471" i="6"/>
  <c r="E454" i="6"/>
  <c r="J454" i="6"/>
  <c r="E449" i="6"/>
  <c r="J449" i="6"/>
  <c r="E431" i="6"/>
  <c r="J431" i="6"/>
  <c r="E415" i="6"/>
  <c r="J415" i="6"/>
  <c r="AJ1098" i="6"/>
  <c r="E407" i="6"/>
  <c r="J407" i="6"/>
  <c r="AJ233" i="6"/>
  <c r="E403" i="6"/>
  <c r="J403" i="6"/>
  <c r="E400" i="6"/>
  <c r="J400" i="6"/>
  <c r="E395" i="6"/>
  <c r="J395" i="6"/>
  <c r="AJ219" i="6"/>
  <c r="E391" i="6"/>
  <c r="J391" i="6"/>
  <c r="E386" i="6"/>
  <c r="J386" i="6"/>
  <c r="E381" i="6"/>
  <c r="J381" i="6"/>
  <c r="AJ201" i="6"/>
  <c r="E372" i="6"/>
  <c r="J372" i="6"/>
  <c r="AL197" i="6"/>
  <c r="AM197" i="6"/>
  <c r="E368" i="6"/>
  <c r="J368" i="6"/>
  <c r="E365" i="6"/>
  <c r="J365" i="6"/>
  <c r="E362" i="6"/>
  <c r="J362" i="6"/>
  <c r="AE222" i="6"/>
  <c r="AE206" i="6"/>
  <c r="O346" i="6"/>
  <c r="E512" i="6"/>
  <c r="J512" i="6"/>
  <c r="O338" i="6"/>
  <c r="E509" i="6"/>
  <c r="J509" i="6"/>
  <c r="E504" i="6"/>
  <c r="J504" i="6"/>
  <c r="O330" i="6"/>
  <c r="AI330" i="6"/>
  <c r="AJ1189" i="6"/>
  <c r="E501" i="6"/>
  <c r="J501" i="6"/>
  <c r="E499" i="6"/>
  <c r="J499" i="6"/>
  <c r="V326" i="6"/>
  <c r="S326" i="6"/>
  <c r="E498" i="6"/>
  <c r="J498" i="6"/>
  <c r="AJ324" i="6"/>
  <c r="E496" i="6"/>
  <c r="J496" i="6"/>
  <c r="O322" i="6"/>
  <c r="AJ1181" i="6"/>
  <c r="E493" i="6"/>
  <c r="J493" i="6"/>
  <c r="O314" i="6"/>
  <c r="AI314" i="6"/>
  <c r="E485" i="6"/>
  <c r="J485" i="6"/>
  <c r="V310" i="6"/>
  <c r="S310" i="6"/>
  <c r="O302" i="6"/>
  <c r="AI302" i="6"/>
  <c r="E473" i="6"/>
  <c r="J473" i="6"/>
  <c r="V298" i="6"/>
  <c r="S298" i="6"/>
  <c r="E468" i="6"/>
  <c r="J468" i="6"/>
  <c r="O294" i="6"/>
  <c r="AI294" i="6"/>
  <c r="E464" i="6"/>
  <c r="J464" i="6"/>
  <c r="O290" i="6"/>
  <c r="AI290" i="6"/>
  <c r="E461" i="6"/>
  <c r="J461" i="6"/>
  <c r="E459" i="6"/>
  <c r="J459" i="6"/>
  <c r="V286" i="6"/>
  <c r="S282" i="6"/>
  <c r="E453" i="6"/>
  <c r="J453" i="6"/>
  <c r="E451" i="6"/>
  <c r="J451" i="6"/>
  <c r="V278" i="6"/>
  <c r="S274" i="6"/>
  <c r="E443" i="6"/>
  <c r="J443" i="6"/>
  <c r="V270" i="6"/>
  <c r="S266" i="6"/>
  <c r="E437" i="6"/>
  <c r="J437" i="6"/>
  <c r="E435" i="6"/>
  <c r="J435" i="6"/>
  <c r="O262" i="6"/>
  <c r="AI262" i="6"/>
  <c r="AL261" i="6"/>
  <c r="AM261" i="6"/>
  <c r="E433" i="6"/>
  <c r="J433" i="6"/>
  <c r="V258" i="6"/>
  <c r="E429" i="6"/>
  <c r="J429" i="6"/>
  <c r="T254" i="6"/>
  <c r="E426" i="6"/>
  <c r="J426" i="6"/>
  <c r="E424" i="6"/>
  <c r="J424" i="6"/>
  <c r="O250" i="6"/>
  <c r="AI250" i="6"/>
  <c r="S246" i="6"/>
  <c r="E417" i="6"/>
  <c r="J417" i="6"/>
  <c r="T242" i="6"/>
  <c r="AJ930" i="6"/>
  <c r="M1102" i="6"/>
  <c r="E414" i="6"/>
  <c r="J414" i="6"/>
  <c r="E413" i="6"/>
  <c r="J413" i="6"/>
  <c r="S238" i="6"/>
  <c r="E409" i="6"/>
  <c r="J409" i="6"/>
  <c r="S234" i="6"/>
  <c r="T234" i="6"/>
  <c r="E406" i="6"/>
  <c r="J406" i="6"/>
  <c r="T230" i="6"/>
  <c r="O230" i="6"/>
  <c r="AI230" i="6"/>
  <c r="E402" i="6"/>
  <c r="J402" i="6"/>
  <c r="O226" i="6"/>
  <c r="AI226" i="6"/>
  <c r="AL225" i="6"/>
  <c r="AM225" i="6"/>
  <c r="E397" i="6"/>
  <c r="J397" i="6"/>
  <c r="T222" i="6"/>
  <c r="E394" i="6"/>
  <c r="J394" i="6"/>
  <c r="AJ221" i="6"/>
  <c r="E392" i="6"/>
  <c r="J392" i="6"/>
  <c r="V218" i="6"/>
  <c r="E388" i="6"/>
  <c r="J388" i="6"/>
  <c r="S214" i="6"/>
  <c r="E385" i="6"/>
  <c r="J385" i="6"/>
  <c r="AL211" i="6"/>
  <c r="AM211" i="6"/>
  <c r="E383" i="6"/>
  <c r="J383" i="6"/>
  <c r="V210" i="6"/>
  <c r="E380" i="6"/>
  <c r="J380" i="6"/>
  <c r="S207" i="6"/>
  <c r="E377" i="6"/>
  <c r="J377" i="6"/>
  <c r="AL203" i="6"/>
  <c r="AM203" i="6"/>
  <c r="E375" i="6"/>
  <c r="J375" i="6"/>
  <c r="V202" i="6"/>
  <c r="T202" i="6"/>
  <c r="E374" i="6"/>
  <c r="J374" i="6"/>
  <c r="V198" i="6"/>
  <c r="E369" i="6"/>
  <c r="J369" i="6"/>
  <c r="E367" i="6"/>
  <c r="J367" i="6"/>
  <c r="O194" i="6"/>
  <c r="AI194" i="6"/>
  <c r="S190" i="6"/>
  <c r="E361" i="6"/>
  <c r="J361" i="6"/>
  <c r="O345" i="6"/>
  <c r="AI345" i="6"/>
  <c r="AE341" i="6"/>
  <c r="AE333" i="6"/>
  <c r="AE317" i="6"/>
  <c r="AE309" i="6"/>
  <c r="AE301" i="6"/>
  <c r="AE293" i="6"/>
  <c r="AE285" i="6"/>
  <c r="AE277" i="6"/>
  <c r="AE269" i="6"/>
  <c r="AE261" i="6"/>
  <c r="AJ1206" i="6"/>
  <c r="E500" i="6"/>
  <c r="J500" i="6"/>
  <c r="E475" i="6"/>
  <c r="J475" i="6"/>
  <c r="E472" i="6"/>
  <c r="J472" i="6"/>
  <c r="E455" i="6"/>
  <c r="J455" i="6"/>
  <c r="E452" i="6"/>
  <c r="J452" i="6"/>
  <c r="E447" i="6"/>
  <c r="J447" i="6"/>
  <c r="E434" i="6"/>
  <c r="J434" i="6"/>
  <c r="E432" i="6"/>
  <c r="J432" i="6"/>
  <c r="E428" i="6"/>
  <c r="J428" i="6"/>
  <c r="E411" i="6"/>
  <c r="J411" i="6"/>
  <c r="AJ922" i="6"/>
  <c r="N1094" i="6"/>
  <c r="AJ1094" i="6"/>
  <c r="E405" i="6"/>
  <c r="J405" i="6"/>
  <c r="E398" i="6"/>
  <c r="J398" i="6"/>
  <c r="E396" i="6"/>
  <c r="J396" i="6"/>
  <c r="E393" i="6"/>
  <c r="J393" i="6"/>
  <c r="AE315" i="6"/>
  <c r="AE299" i="6"/>
  <c r="AE279" i="6"/>
  <c r="AE247" i="6"/>
  <c r="E516" i="6"/>
  <c r="J516" i="6"/>
  <c r="S343" i="6"/>
  <c r="E511" i="6"/>
  <c r="J511" i="6"/>
  <c r="E508" i="6"/>
  <c r="J508" i="6"/>
  <c r="S335" i="6"/>
  <c r="E495" i="6"/>
  <c r="J495" i="6"/>
  <c r="O319" i="6"/>
  <c r="AI319" i="6"/>
  <c r="E489" i="6"/>
  <c r="J489" i="6"/>
  <c r="E483" i="6"/>
  <c r="J483" i="6"/>
  <c r="AJ1168" i="6"/>
  <c r="E465" i="6"/>
  <c r="J465" i="6"/>
  <c r="E457" i="6"/>
  <c r="J457" i="6"/>
  <c r="E446" i="6"/>
  <c r="J446" i="6"/>
  <c r="E444" i="6"/>
  <c r="J444" i="6"/>
  <c r="E438" i="6"/>
  <c r="J438" i="6"/>
  <c r="AJ1125" i="6"/>
  <c r="E436" i="6"/>
  <c r="J436" i="6"/>
  <c r="AL257" i="6"/>
  <c r="AM257" i="6"/>
  <c r="AJ1115" i="6"/>
  <c r="E421" i="6"/>
  <c r="J421" i="6"/>
  <c r="E418" i="6"/>
  <c r="J418" i="6"/>
  <c r="S243" i="6"/>
  <c r="E410" i="6"/>
  <c r="J410" i="6"/>
  <c r="E517" i="6"/>
  <c r="J517" i="6"/>
  <c r="E515" i="6"/>
  <c r="J515" i="6"/>
  <c r="V342" i="6"/>
  <c r="S342" i="6"/>
  <c r="E514" i="6"/>
  <c r="J514" i="6"/>
  <c r="O339" i="6"/>
  <c r="AI339" i="6"/>
  <c r="E507" i="6"/>
  <c r="J507" i="6"/>
  <c r="V334" i="6"/>
  <c r="S334" i="6"/>
  <c r="E506" i="6"/>
  <c r="J506" i="6"/>
  <c r="O331" i="6"/>
  <c r="AI331" i="6"/>
  <c r="O326" i="6"/>
  <c r="E497" i="6"/>
  <c r="J497" i="6"/>
  <c r="O323" i="6"/>
  <c r="AI323" i="6"/>
  <c r="E491" i="6"/>
  <c r="J491" i="6"/>
  <c r="O310" i="6"/>
  <c r="AJ1169" i="6"/>
  <c r="E481" i="6"/>
  <c r="J481" i="6"/>
  <c r="E479" i="6"/>
  <c r="J479" i="6"/>
  <c r="O298" i="6"/>
  <c r="AI298" i="6"/>
  <c r="V294" i="6"/>
  <c r="E463" i="6"/>
  <c r="J463" i="6"/>
  <c r="V290" i="6"/>
  <c r="T286" i="6"/>
  <c r="E458" i="6"/>
  <c r="J458" i="6"/>
  <c r="E456" i="6"/>
  <c r="J456" i="6"/>
  <c r="O282" i="6"/>
  <c r="AI282" i="6"/>
  <c r="T278" i="6"/>
  <c r="E450" i="6"/>
  <c r="J450" i="6"/>
  <c r="E448" i="6"/>
  <c r="J448" i="6"/>
  <c r="O274" i="6"/>
  <c r="AI274" i="6"/>
  <c r="E445" i="6"/>
  <c r="J445" i="6"/>
  <c r="T270" i="6"/>
  <c r="E442" i="6"/>
  <c r="J442" i="6"/>
  <c r="E440" i="6"/>
  <c r="J440" i="6"/>
  <c r="O266" i="6"/>
  <c r="AI266" i="6"/>
  <c r="V262" i="6"/>
  <c r="T258" i="6"/>
  <c r="E430" i="6"/>
  <c r="J430" i="6"/>
  <c r="AJ257" i="6"/>
  <c r="S254" i="6"/>
  <c r="E423" i="6"/>
  <c r="J423" i="6"/>
  <c r="V250" i="6"/>
  <c r="E420" i="6"/>
  <c r="J420" i="6"/>
  <c r="O246" i="6"/>
  <c r="AI246" i="6"/>
  <c r="E416" i="6"/>
  <c r="J416" i="6"/>
  <c r="S242" i="6"/>
  <c r="AJ1100" i="6"/>
  <c r="E412" i="6"/>
  <c r="J412" i="6"/>
  <c r="O238" i="6"/>
  <c r="AI238" i="6"/>
  <c r="O234" i="6"/>
  <c r="AI234" i="6"/>
  <c r="E404" i="6"/>
  <c r="J404" i="6"/>
  <c r="S230" i="6"/>
  <c r="E401" i="6"/>
  <c r="J401" i="6"/>
  <c r="AL227" i="6"/>
  <c r="AM227" i="6"/>
  <c r="E399" i="6"/>
  <c r="J399" i="6"/>
  <c r="V226" i="6"/>
  <c r="S222" i="6"/>
  <c r="S219" i="6"/>
  <c r="T218" i="6"/>
  <c r="E390" i="6"/>
  <c r="J390" i="6"/>
  <c r="T210" i="6"/>
  <c r="E382" i="6"/>
  <c r="J382" i="6"/>
  <c r="AJ205" i="6"/>
  <c r="S202" i="6"/>
  <c r="T198" i="6"/>
  <c r="E370" i="6"/>
  <c r="J370" i="6"/>
  <c r="E364" i="6"/>
  <c r="J364" i="6"/>
  <c r="O190" i="6"/>
  <c r="AI190" i="6"/>
  <c r="E360" i="6"/>
  <c r="J360" i="6"/>
  <c r="AE208" i="6"/>
  <c r="AE200" i="6"/>
  <c r="P18" i="7"/>
  <c r="AI22" i="7"/>
  <c r="AJ318" i="6"/>
  <c r="AJ316" i="6"/>
  <c r="AJ310" i="6"/>
  <c r="P308" i="6"/>
  <c r="AJ306" i="6"/>
  <c r="AJ247" i="6"/>
  <c r="AJ237" i="6"/>
  <c r="AL223" i="6"/>
  <c r="AM223" i="6"/>
  <c r="G449" i="6"/>
  <c r="AL449" i="6"/>
  <c r="AM449" i="6"/>
  <c r="G454" i="6"/>
  <c r="G626" i="6"/>
  <c r="G484" i="6"/>
  <c r="AL484" i="6"/>
  <c r="AM484" i="6"/>
  <c r="G549" i="6"/>
  <c r="G721" i="6"/>
  <c r="AL259" i="6"/>
  <c r="AM259" i="6"/>
  <c r="AJ255" i="6"/>
  <c r="G506" i="6"/>
  <c r="G445" i="6"/>
  <c r="AL371" i="6"/>
  <c r="AM371" i="6"/>
  <c r="G543" i="6"/>
  <c r="AL429" i="6"/>
  <c r="AM429" i="6"/>
  <c r="G601" i="6"/>
  <c r="AL399" i="6"/>
  <c r="AM399" i="6"/>
  <c r="G571" i="6"/>
  <c r="AL391" i="6"/>
  <c r="AM391" i="6"/>
  <c r="G563" i="6"/>
  <c r="AL431" i="6"/>
  <c r="AM431" i="6"/>
  <c r="G603" i="6"/>
  <c r="AL369" i="6"/>
  <c r="AM369" i="6"/>
  <c r="G541" i="6"/>
  <c r="AL330" i="6"/>
  <c r="AM330" i="6"/>
  <c r="G502" i="6"/>
  <c r="AJ328" i="6"/>
  <c r="AL269" i="6"/>
  <c r="AM269" i="6"/>
  <c r="G441" i="6"/>
  <c r="AL264" i="6"/>
  <c r="AM264" i="6"/>
  <c r="G436" i="6"/>
  <c r="AL256" i="6"/>
  <c r="AM256" i="6"/>
  <c r="G428" i="6"/>
  <c r="AL240" i="6"/>
  <c r="AM240" i="6"/>
  <c r="G412" i="6"/>
  <c r="AL196" i="6"/>
  <c r="AM196" i="6"/>
  <c r="G368" i="6"/>
  <c r="AL192" i="6"/>
  <c r="AM192" i="6"/>
  <c r="G364" i="6"/>
  <c r="AL189" i="6"/>
  <c r="AM189" i="6"/>
  <c r="G361" i="6"/>
  <c r="G437" i="6"/>
  <c r="AL641" i="6"/>
  <c r="AM641" i="6"/>
  <c r="G813" i="6"/>
  <c r="G471" i="6"/>
  <c r="AL506" i="6"/>
  <c r="AM506" i="6"/>
  <c r="G678" i="6"/>
  <c r="G514" i="6"/>
  <c r="AL549" i="6"/>
  <c r="AM549" i="6"/>
  <c r="V345" i="6"/>
  <c r="P344" i="6"/>
  <c r="AL343" i="6"/>
  <c r="AM343" i="6"/>
  <c r="G515" i="6"/>
  <c r="AJ340" i="6"/>
  <c r="P336" i="6"/>
  <c r="AL335" i="6"/>
  <c r="AM335" i="6"/>
  <c r="G507" i="6"/>
  <c r="AL327" i="6"/>
  <c r="AM327" i="6"/>
  <c r="G499" i="6"/>
  <c r="AL322" i="6"/>
  <c r="AM322" i="6"/>
  <c r="G494" i="6"/>
  <c r="AJ320" i="6"/>
  <c r="P318" i="6"/>
  <c r="AJ314" i="6"/>
  <c r="P312" i="6"/>
  <c r="AL310" i="6"/>
  <c r="AM310" i="6"/>
  <c r="G482" i="6"/>
  <c r="AJ304" i="6"/>
  <c r="AL304" i="6"/>
  <c r="AM304" i="6"/>
  <c r="G476" i="6"/>
  <c r="AL301" i="6"/>
  <c r="AM301" i="6"/>
  <c r="G473" i="6"/>
  <c r="AL294" i="6"/>
  <c r="AM294" i="6"/>
  <c r="G466" i="6"/>
  <c r="AL286" i="6"/>
  <c r="AM286" i="6"/>
  <c r="G458" i="6"/>
  <c r="AL280" i="6"/>
  <c r="AM280" i="6"/>
  <c r="G452" i="6"/>
  <c r="AL279" i="6"/>
  <c r="AM279" i="6"/>
  <c r="G451" i="6"/>
  <c r="AL278" i="6"/>
  <c r="AM278" i="6"/>
  <c r="G450" i="6"/>
  <c r="AL276" i="6"/>
  <c r="AM276" i="6"/>
  <c r="G448" i="6"/>
  <c r="AL271" i="6"/>
  <c r="AM271" i="6"/>
  <c r="G443" i="6"/>
  <c r="AL255" i="6"/>
  <c r="AM255" i="6"/>
  <c r="AL425" i="6"/>
  <c r="AM425" i="6"/>
  <c r="G597" i="6"/>
  <c r="AL251" i="6"/>
  <c r="AM251" i="6"/>
  <c r="AL246" i="6"/>
  <c r="AM246" i="6"/>
  <c r="G418" i="6"/>
  <c r="AL245" i="6"/>
  <c r="AM245" i="6"/>
  <c r="G417" i="6"/>
  <c r="AL241" i="6"/>
  <c r="AM241" i="6"/>
  <c r="G413" i="6"/>
  <c r="AJ928" i="6"/>
  <c r="AL234" i="6"/>
  <c r="AM234" i="6"/>
  <c r="G406" i="6"/>
  <c r="AJ229" i="6"/>
  <c r="AJ225" i="6"/>
  <c r="AJ223" i="6"/>
  <c r="AL222" i="6"/>
  <c r="AM222" i="6"/>
  <c r="G394" i="6"/>
  <c r="AL393" i="6"/>
  <c r="AM393" i="6"/>
  <c r="G565" i="6"/>
  <c r="AL219" i="6"/>
  <c r="AM219" i="6"/>
  <c r="AJ217" i="6"/>
  <c r="AJ213" i="6"/>
  <c r="AL208" i="6"/>
  <c r="AM208" i="6"/>
  <c r="G380" i="6"/>
  <c r="AL206" i="6"/>
  <c r="AM206" i="6"/>
  <c r="G378" i="6"/>
  <c r="AJ203" i="6"/>
  <c r="AL202" i="6"/>
  <c r="AM202" i="6"/>
  <c r="G374" i="6"/>
  <c r="AL200" i="6"/>
  <c r="AM200" i="6"/>
  <c r="G372" i="6"/>
  <c r="AL193" i="6"/>
  <c r="AM193" i="6"/>
  <c r="G365" i="6"/>
  <c r="AL190" i="6"/>
  <c r="AM190" i="6"/>
  <c r="G362" i="6"/>
  <c r="K516" i="6"/>
  <c r="AC516" i="6"/>
  <c r="AE516" i="6" s="1"/>
  <c r="G379" i="6"/>
  <c r="G389" i="6"/>
  <c r="G440" i="6"/>
  <c r="G459" i="6"/>
  <c r="G462" i="6"/>
  <c r="G474" i="6"/>
  <c r="G513" i="6"/>
  <c r="G518" i="6"/>
  <c r="G559" i="6"/>
  <c r="AL340" i="6"/>
  <c r="AM340" i="6"/>
  <c r="G512" i="6"/>
  <c r="AL339" i="6"/>
  <c r="AM339" i="6"/>
  <c r="G511" i="6"/>
  <c r="AL315" i="6"/>
  <c r="AM315" i="6"/>
  <c r="G487" i="6"/>
  <c r="AL275" i="6"/>
  <c r="AM275" i="6"/>
  <c r="G447" i="6"/>
  <c r="AL423" i="6"/>
  <c r="AM423" i="6"/>
  <c r="G595" i="6"/>
  <c r="AJ245" i="6"/>
  <c r="N417" i="6"/>
  <c r="N589" i="6"/>
  <c r="N761" i="6"/>
  <c r="N933" i="6"/>
  <c r="N1105" i="6"/>
  <c r="AL244" i="6"/>
  <c r="AM244" i="6"/>
  <c r="G416" i="6"/>
  <c r="AL239" i="6"/>
  <c r="AM239" i="6"/>
  <c r="G411" i="6"/>
  <c r="K517" i="6"/>
  <c r="AE345" i="6"/>
  <c r="AL375" i="6"/>
  <c r="AM375" i="6"/>
  <c r="G547" i="6"/>
  <c r="AL397" i="6"/>
  <c r="AM397" i="6"/>
  <c r="G569" i="6"/>
  <c r="AL454" i="6"/>
  <c r="AM454" i="6"/>
  <c r="AJ187" i="6"/>
  <c r="AJ346" i="6"/>
  <c r="P346" i="6"/>
  <c r="AL345" i="6"/>
  <c r="AM345" i="6"/>
  <c r="G517" i="6"/>
  <c r="AL344" i="6"/>
  <c r="AM344" i="6"/>
  <c r="G516" i="6"/>
  <c r="AJ342" i="6"/>
  <c r="P342" i="6"/>
  <c r="AJ338" i="6"/>
  <c r="P338" i="6"/>
  <c r="AL337" i="6"/>
  <c r="AM337" i="6"/>
  <c r="G509" i="6"/>
  <c r="AL333" i="6"/>
  <c r="AM333" i="6"/>
  <c r="G505" i="6"/>
  <c r="AL332" i="6"/>
  <c r="AM332" i="6"/>
  <c r="G504" i="6"/>
  <c r="AL331" i="6"/>
  <c r="AM331" i="6"/>
  <c r="G503" i="6"/>
  <c r="E502" i="6"/>
  <c r="J502" i="6"/>
  <c r="AL329" i="6"/>
  <c r="AM329" i="6"/>
  <c r="G501" i="6"/>
  <c r="AL325" i="6"/>
  <c r="AM325" i="6"/>
  <c r="G497" i="6"/>
  <c r="AL316" i="6"/>
  <c r="AM316" i="6"/>
  <c r="G488" i="6"/>
  <c r="AL313" i="6"/>
  <c r="AM313" i="6"/>
  <c r="G485" i="6"/>
  <c r="AJ308" i="6"/>
  <c r="AL306" i="6"/>
  <c r="AM306" i="6"/>
  <c r="G478" i="6"/>
  <c r="AL305" i="6"/>
  <c r="AM305" i="6"/>
  <c r="G477" i="6"/>
  <c r="AJ300" i="6"/>
  <c r="AL300" i="6"/>
  <c r="AM300" i="6"/>
  <c r="G472" i="6"/>
  <c r="AL298" i="6"/>
  <c r="AM298" i="6"/>
  <c r="G470" i="6"/>
  <c r="AL295" i="6"/>
  <c r="AM295" i="6"/>
  <c r="G467" i="6"/>
  <c r="AL288" i="6"/>
  <c r="AM288" i="6"/>
  <c r="G460" i="6"/>
  <c r="AL281" i="6"/>
  <c r="AM281" i="6"/>
  <c r="G453" i="6"/>
  <c r="AL272" i="6"/>
  <c r="AM272" i="6"/>
  <c r="G444" i="6"/>
  <c r="AJ943" i="6"/>
  <c r="AL248" i="6"/>
  <c r="AM248" i="6"/>
  <c r="G420" i="6"/>
  <c r="AL247" i="6"/>
  <c r="AM247" i="6"/>
  <c r="G419" i="6"/>
  <c r="AL236" i="6"/>
  <c r="AM236" i="6"/>
  <c r="G408" i="6"/>
  <c r="AL233" i="6"/>
  <c r="AM233" i="6"/>
  <c r="AL230" i="6"/>
  <c r="AM230" i="6"/>
  <c r="G402" i="6"/>
  <c r="AL226" i="6"/>
  <c r="AM226" i="6"/>
  <c r="G398" i="6"/>
  <c r="AL224" i="6"/>
  <c r="AM224" i="6"/>
  <c r="G396" i="6"/>
  <c r="AL395" i="6"/>
  <c r="AM395" i="6"/>
  <c r="G567" i="6"/>
  <c r="AL218" i="6"/>
  <c r="AM218" i="6"/>
  <c r="G390" i="6"/>
  <c r="AJ215" i="6"/>
  <c r="AL214" i="6"/>
  <c r="AM214" i="6"/>
  <c r="G386" i="6"/>
  <c r="AL212" i="6"/>
  <c r="AM212" i="6"/>
  <c r="G384" i="6"/>
  <c r="AL383" i="6"/>
  <c r="AM383" i="6"/>
  <c r="G555" i="6"/>
  <c r="AJ209" i="6"/>
  <c r="AL205" i="6"/>
  <c r="AM205" i="6"/>
  <c r="AL204" i="6"/>
  <c r="AM204" i="6"/>
  <c r="G376" i="6"/>
  <c r="AL201" i="6"/>
  <c r="AM201" i="6"/>
  <c r="AL199" i="6"/>
  <c r="AM199" i="6"/>
  <c r="AL194" i="6"/>
  <c r="AM194" i="6"/>
  <c r="G366" i="6"/>
  <c r="AL191" i="6"/>
  <c r="AM191" i="6"/>
  <c r="G363" i="6"/>
  <c r="G382" i="6"/>
  <c r="G385" i="6"/>
  <c r="G392" i="6"/>
  <c r="G457" i="6"/>
  <c r="G489" i="6"/>
  <c r="G508" i="6"/>
  <c r="AL321" i="6"/>
  <c r="AM321" i="6"/>
  <c r="G493" i="6"/>
  <c r="AL296" i="6"/>
  <c r="AM296" i="6"/>
  <c r="G468" i="6"/>
  <c r="AL293" i="6"/>
  <c r="AM293" i="6"/>
  <c r="G465" i="6"/>
  <c r="AL284" i="6"/>
  <c r="AM284" i="6"/>
  <c r="G456" i="6"/>
  <c r="AL270" i="6"/>
  <c r="AM270" i="6"/>
  <c r="G442" i="6"/>
  <c r="AL427" i="6"/>
  <c r="AM427" i="6"/>
  <c r="G599" i="6"/>
  <c r="AL254" i="6"/>
  <c r="AM254" i="6"/>
  <c r="G426" i="6"/>
  <c r="AL252" i="6"/>
  <c r="AM252" i="6"/>
  <c r="G424" i="6"/>
  <c r="AL401" i="6"/>
  <c r="AM401" i="6"/>
  <c r="G573" i="6"/>
  <c r="AJ207" i="6"/>
  <c r="G415" i="6"/>
  <c r="AL445" i="6"/>
  <c r="AM445" i="6"/>
  <c r="G617" i="6"/>
  <c r="T345" i="6"/>
  <c r="AL338" i="6"/>
  <c r="AM338" i="6"/>
  <c r="G510" i="6"/>
  <c r="AL328" i="6"/>
  <c r="AM328" i="6"/>
  <c r="G500" i="6"/>
  <c r="AL324" i="6"/>
  <c r="AM324" i="6"/>
  <c r="G496" i="6"/>
  <c r="AL323" i="6"/>
  <c r="AM323" i="6"/>
  <c r="G495" i="6"/>
  <c r="E494" i="6"/>
  <c r="J494" i="6"/>
  <c r="AL320" i="6"/>
  <c r="AM320" i="6"/>
  <c r="G492" i="6"/>
  <c r="AL319" i="6"/>
  <c r="AM319" i="6"/>
  <c r="G491" i="6"/>
  <c r="AL318" i="6"/>
  <c r="AM318" i="6"/>
  <c r="G490" i="6"/>
  <c r="AL314" i="6"/>
  <c r="AM314" i="6"/>
  <c r="G486" i="6"/>
  <c r="AJ312" i="6"/>
  <c r="E484" i="6"/>
  <c r="J484" i="6"/>
  <c r="AL311" i="6"/>
  <c r="AM311" i="6"/>
  <c r="G483" i="6"/>
  <c r="AL307" i="6"/>
  <c r="AM307" i="6"/>
  <c r="G479" i="6"/>
  <c r="AL303" i="6"/>
  <c r="AM303" i="6"/>
  <c r="G475" i="6"/>
  <c r="AJ297" i="6"/>
  <c r="AL291" i="6"/>
  <c r="AM291" i="6"/>
  <c r="G463" i="6"/>
  <c r="P289" i="6"/>
  <c r="AL289" i="6"/>
  <c r="AM289" i="6"/>
  <c r="G461" i="6"/>
  <c r="AL274" i="6"/>
  <c r="AM274" i="6"/>
  <c r="G446" i="6"/>
  <c r="AL267" i="6"/>
  <c r="AM267" i="6"/>
  <c r="G439" i="6"/>
  <c r="AL266" i="6"/>
  <c r="AM266" i="6"/>
  <c r="G438" i="6"/>
  <c r="AL263" i="6"/>
  <c r="AM263" i="6"/>
  <c r="G435" i="6"/>
  <c r="AL260" i="6"/>
  <c r="AM260" i="6"/>
  <c r="G432" i="6"/>
  <c r="AL258" i="6"/>
  <c r="AM258" i="6"/>
  <c r="G430" i="6"/>
  <c r="AL249" i="6"/>
  <c r="AM249" i="6"/>
  <c r="G421" i="6"/>
  <c r="P245" i="6"/>
  <c r="AL242" i="6"/>
  <c r="AM242" i="6"/>
  <c r="G414" i="6"/>
  <c r="AL238" i="6"/>
  <c r="AM238" i="6"/>
  <c r="G410" i="6"/>
  <c r="AL237" i="6"/>
  <c r="AM237" i="6"/>
  <c r="G409" i="6"/>
  <c r="AL232" i="6"/>
  <c r="AM232" i="6"/>
  <c r="G404" i="6"/>
  <c r="AL403" i="6"/>
  <c r="AM403" i="6"/>
  <c r="G575" i="6"/>
  <c r="AL229" i="6"/>
  <c r="AM229" i="6"/>
  <c r="AL228" i="6"/>
  <c r="AM228" i="6"/>
  <c r="G400" i="6"/>
  <c r="AL216" i="6"/>
  <c r="AM216" i="6"/>
  <c r="G388" i="6"/>
  <c r="AL373" i="6"/>
  <c r="AM373" i="6"/>
  <c r="G545" i="6"/>
  <c r="AL198" i="6"/>
  <c r="AM198" i="6"/>
  <c r="G370" i="6"/>
  <c r="AL195" i="6"/>
  <c r="AM195" i="6"/>
  <c r="G367" i="6"/>
  <c r="AL188" i="6"/>
  <c r="AM188" i="6"/>
  <c r="G360" i="6"/>
  <c r="K518" i="6"/>
  <c r="AC518" i="6"/>
  <c r="K514" i="6"/>
  <c r="AC514" i="6"/>
  <c r="K510" i="6"/>
  <c r="K506" i="6"/>
  <c r="K502" i="6"/>
  <c r="AC502" i="6"/>
  <c r="K498" i="6"/>
  <c r="AC498" i="6"/>
  <c r="AE498" i="6" s="1"/>
  <c r="K494" i="6"/>
  <c r="K490" i="6"/>
  <c r="AC490" i="6"/>
  <c r="K486" i="6"/>
  <c r="AC486" i="6"/>
  <c r="K482" i="6"/>
  <c r="AC482" i="6"/>
  <c r="K478" i="6"/>
  <c r="K474" i="6"/>
  <c r="AC474" i="6"/>
  <c r="K470" i="6"/>
  <c r="AC470" i="6"/>
  <c r="AE470" i="6" s="1"/>
  <c r="K466" i="6"/>
  <c r="AC466" i="6"/>
  <c r="K462" i="6"/>
  <c r="K458" i="6"/>
  <c r="AC458" i="6"/>
  <c r="K454" i="6"/>
  <c r="AC454" i="6"/>
  <c r="K450" i="6"/>
  <c r="AC450" i="6"/>
  <c r="K446" i="6"/>
  <c r="AC446" i="6"/>
  <c r="K442" i="6"/>
  <c r="AC442" i="6"/>
  <c r="K438" i="6"/>
  <c r="AC438" i="6"/>
  <c r="K434" i="6"/>
  <c r="AC434" i="6"/>
  <c r="K430" i="6"/>
  <c r="AC430" i="6"/>
  <c r="K426" i="6"/>
  <c r="K422" i="6"/>
  <c r="AC422" i="6"/>
  <c r="K418" i="6"/>
  <c r="AC418" i="6"/>
  <c r="K414" i="6"/>
  <c r="AC414" i="6"/>
  <c r="K410" i="6"/>
  <c r="AC410" i="6"/>
  <c r="K406" i="6"/>
  <c r="AC406" i="6"/>
  <c r="K402" i="6"/>
  <c r="AC402" i="6"/>
  <c r="K398" i="6"/>
  <c r="K394" i="6"/>
  <c r="AC394" i="6"/>
  <c r="K390" i="6"/>
  <c r="AE218" i="6"/>
  <c r="K386" i="6"/>
  <c r="AC386" i="6"/>
  <c r="AE386" i="6" s="1"/>
  <c r="K382" i="6"/>
  <c r="AE210" i="6"/>
  <c r="K378" i="6"/>
  <c r="AC378" i="6"/>
  <c r="K374" i="6"/>
  <c r="AC374" i="6"/>
  <c r="AE202" i="6"/>
  <c r="K370" i="6"/>
  <c r="AC370" i="6"/>
  <c r="K362" i="6"/>
  <c r="AC362" i="6"/>
  <c r="AE362" i="6" s="1"/>
  <c r="G407" i="6"/>
  <c r="G422" i="6"/>
  <c r="G434" i="6"/>
  <c r="G455" i="6"/>
  <c r="G464" i="6"/>
  <c r="AL469" i="6"/>
  <c r="AM469" i="6"/>
  <c r="G480" i="6"/>
  <c r="G481" i="6"/>
  <c r="G498" i="6"/>
  <c r="G553" i="6"/>
  <c r="G577" i="6"/>
  <c r="G605" i="6"/>
  <c r="G621" i="6"/>
  <c r="K513" i="6"/>
  <c r="K509" i="6"/>
  <c r="AC509" i="6"/>
  <c r="AE509" i="6" s="1"/>
  <c r="K505" i="6"/>
  <c r="K501" i="6"/>
  <c r="AC501" i="6"/>
  <c r="AE501" i="6" s="1"/>
  <c r="K497" i="6"/>
  <c r="K493" i="6"/>
  <c r="AC493" i="6"/>
  <c r="AE493" i="6" s="1"/>
  <c r="AE321" i="6"/>
  <c r="K489" i="6"/>
  <c r="K485" i="6"/>
  <c r="AC485" i="6"/>
  <c r="AE485" i="6" s="1"/>
  <c r="AE313" i="6"/>
  <c r="K481" i="6"/>
  <c r="K477" i="6"/>
  <c r="AC477" i="6"/>
  <c r="AE477" i="6" s="1"/>
  <c r="AE305" i="6"/>
  <c r="K473" i="6"/>
  <c r="AC473" i="6"/>
  <c r="K469" i="6"/>
  <c r="AC469" i="6"/>
  <c r="AE297" i="6"/>
  <c r="K465" i="6"/>
  <c r="K461" i="6"/>
  <c r="AC461" i="6"/>
  <c r="AE461" i="6" s="1"/>
  <c r="AE289" i="6"/>
  <c r="K457" i="6"/>
  <c r="K453" i="6"/>
  <c r="AC453" i="6"/>
  <c r="AE453" i="6" s="1"/>
  <c r="AE281" i="6"/>
  <c r="K449" i="6"/>
  <c r="K445" i="6"/>
  <c r="AC445" i="6"/>
  <c r="AE445" i="6" s="1"/>
  <c r="AE273" i="6"/>
  <c r="K441" i="6"/>
  <c r="K437" i="6"/>
  <c r="AC437" i="6"/>
  <c r="AE265" i="6"/>
  <c r="K433" i="6"/>
  <c r="K429" i="6"/>
  <c r="AC429" i="6"/>
  <c r="K425" i="6"/>
  <c r="AE253" i="6"/>
  <c r="K421" i="6"/>
  <c r="AC421" i="6"/>
  <c r="AE249" i="6"/>
  <c r="K417" i="6"/>
  <c r="AE245" i="6"/>
  <c r="K413" i="6"/>
  <c r="AC413" i="6"/>
  <c r="K409" i="6"/>
  <c r="AC409" i="6"/>
  <c r="AE237" i="6"/>
  <c r="K405" i="6"/>
  <c r="AE233" i="6"/>
  <c r="K401" i="6"/>
  <c r="AC401" i="6"/>
  <c r="AE229" i="6"/>
  <c r="K397" i="6"/>
  <c r="AE225" i="6"/>
  <c r="K393" i="6"/>
  <c r="AC393" i="6"/>
  <c r="AE393" i="6" s="1"/>
  <c r="K385" i="6"/>
  <c r="K381" i="6"/>
  <c r="AC381" i="6"/>
  <c r="AE381" i="6" s="1"/>
  <c r="K377" i="6"/>
  <c r="K373" i="6"/>
  <c r="AC373" i="6"/>
  <c r="AE201" i="6"/>
  <c r="K369" i="6"/>
  <c r="AC369" i="6"/>
  <c r="AE369" i="6" s="1"/>
  <c r="K365" i="6"/>
  <c r="AC365" i="6"/>
  <c r="AE193" i="6"/>
  <c r="K361" i="6"/>
  <c r="AE189" i="6"/>
  <c r="K512" i="6"/>
  <c r="AC512" i="6"/>
  <c r="S336" i="6"/>
  <c r="K504" i="6"/>
  <c r="S328" i="6"/>
  <c r="K496" i="6"/>
  <c r="AC496" i="6"/>
  <c r="S320" i="6"/>
  <c r="S316" i="6"/>
  <c r="S312" i="6"/>
  <c r="S308" i="6"/>
  <c r="V304" i="6"/>
  <c r="V300" i="6"/>
  <c r="O292" i="6"/>
  <c r="AI292" i="6"/>
  <c r="K456" i="6"/>
  <c r="K452" i="6"/>
  <c r="AC452" i="6"/>
  <c r="AE452" i="6" s="1"/>
  <c r="K448" i="6"/>
  <c r="K444" i="6"/>
  <c r="AC444" i="6"/>
  <c r="K440" i="6"/>
  <c r="K436" i="6"/>
  <c r="AC436" i="6"/>
  <c r="AE436" i="6" s="1"/>
  <c r="K432" i="6"/>
  <c r="K428" i="6"/>
  <c r="AC428" i="6"/>
  <c r="K424" i="6"/>
  <c r="K420" i="6"/>
  <c r="AC420" i="6"/>
  <c r="AE420" i="6" s="1"/>
  <c r="K416" i="6"/>
  <c r="K412" i="6"/>
  <c r="AC412" i="6"/>
  <c r="K408" i="6"/>
  <c r="K404" i="6"/>
  <c r="AC404" i="6"/>
  <c r="K400" i="6"/>
  <c r="K396" i="6"/>
  <c r="AC396" i="6"/>
  <c r="K392" i="6"/>
  <c r="AE220" i="6"/>
  <c r="K388" i="6"/>
  <c r="AC388" i="6"/>
  <c r="T212" i="6"/>
  <c r="O208" i="6"/>
  <c r="AI208" i="6"/>
  <c r="T204" i="6"/>
  <c r="S200" i="6"/>
  <c r="S196" i="6"/>
  <c r="T192" i="6"/>
  <c r="K389" i="6"/>
  <c r="AC389" i="6"/>
  <c r="K391" i="6"/>
  <c r="AC391" i="6"/>
  <c r="K479" i="6"/>
  <c r="AC479" i="6"/>
  <c r="K475" i="6"/>
  <c r="AC475" i="6"/>
  <c r="K467" i="6"/>
  <c r="K463" i="6"/>
  <c r="AE291" i="6"/>
  <c r="T287" i="6"/>
  <c r="K455" i="6"/>
  <c r="AE283" i="6"/>
  <c r="K451" i="6"/>
  <c r="AC451" i="6"/>
  <c r="K447" i="6"/>
  <c r="K443" i="6"/>
  <c r="AC443" i="6"/>
  <c r="AE443" i="6" s="1"/>
  <c r="K435" i="6"/>
  <c r="AE263" i="6"/>
  <c r="K427" i="6"/>
  <c r="AC427" i="6"/>
  <c r="AE427" i="6" s="1"/>
  <c r="AE255" i="6"/>
  <c r="K423" i="6"/>
  <c r="K415" i="6"/>
  <c r="AC415" i="6"/>
  <c r="AE415" i="6" s="1"/>
  <c r="K411" i="6"/>
  <c r="AC411" i="6"/>
  <c r="AE239" i="6"/>
  <c r="K403" i="6"/>
  <c r="AE231" i="6"/>
  <c r="K399" i="6"/>
  <c r="AC399" i="6"/>
  <c r="K395" i="6"/>
  <c r="V203" i="6"/>
  <c r="AE203" i="6"/>
  <c r="V199" i="6"/>
  <c r="S195" i="6"/>
  <c r="AE195" i="6"/>
  <c r="K363" i="6"/>
  <c r="AC363" i="6"/>
  <c r="AE363" i="6" s="1"/>
  <c r="K360" i="6"/>
  <c r="AC360" i="6"/>
  <c r="O65" i="7"/>
  <c r="O359" i="6"/>
  <c r="K531" i="6"/>
  <c r="O187" i="6"/>
  <c r="AD15" i="7"/>
  <c r="AD374" i="7"/>
  <c r="AF374" i="7" s="1"/>
  <c r="AD370" i="7"/>
  <c r="AF370" i="7" s="1"/>
  <c r="AD366" i="7"/>
  <c r="AD362" i="7"/>
  <c r="AD358" i="7"/>
  <c r="AF358" i="7" s="1"/>
  <c r="AD354" i="7"/>
  <c r="AD351" i="7"/>
  <c r="AF351" i="7" s="1"/>
  <c r="AD348" i="7"/>
  <c r="AD345" i="7"/>
  <c r="AF345" i="7" s="1"/>
  <c r="AD339" i="7"/>
  <c r="AF339" i="7" s="1"/>
  <c r="AD335" i="7"/>
  <c r="AF335" i="7" s="1"/>
  <c r="AD330" i="7"/>
  <c r="AF330" i="7" s="1"/>
  <c r="AD329" i="7"/>
  <c r="AD309" i="7"/>
  <c r="AF309" i="7" s="1"/>
  <c r="AD306" i="7"/>
  <c r="AD302" i="7"/>
  <c r="AF302" i="7" s="1"/>
  <c r="AD299" i="7"/>
  <c r="AD295" i="7"/>
  <c r="AF295" i="7" s="1"/>
  <c r="AD290" i="7"/>
  <c r="AF290" i="7" s="1"/>
  <c r="AD286" i="7"/>
  <c r="AF286" i="7" s="1"/>
  <c r="AD283" i="7"/>
  <c r="AF283" i="7" s="1"/>
  <c r="AD280" i="7"/>
  <c r="AD277" i="7"/>
  <c r="AF277" i="7" s="1"/>
  <c r="AD274" i="7"/>
  <c r="AD268" i="7"/>
  <c r="AD266" i="7"/>
  <c r="AF266" i="7" s="1"/>
  <c r="AD263" i="7"/>
  <c r="AD250" i="7"/>
  <c r="AF250" i="7" s="1"/>
  <c r="AD249" i="7"/>
  <c r="AF249" i="7" s="1"/>
  <c r="AG249" i="7" s="1"/>
  <c r="AD226" i="7"/>
  <c r="AF226" i="7" s="1"/>
  <c r="AD216" i="7"/>
  <c r="AD214" i="7"/>
  <c r="AF214" i="7" s="1"/>
  <c r="AD210" i="7"/>
  <c r="AF210" i="7" s="1"/>
  <c r="AD205" i="7"/>
  <c r="AD186" i="7"/>
  <c r="AF186" i="7" s="1"/>
  <c r="AD183" i="7"/>
  <c r="AF183" i="7" s="1"/>
  <c r="AD179" i="7"/>
  <c r="AF179" i="7" s="1"/>
  <c r="AD175" i="7"/>
  <c r="AF175" i="7" s="1"/>
  <c r="AD171" i="7"/>
  <c r="AF171" i="7" s="1"/>
  <c r="AD164" i="7"/>
  <c r="AD161" i="7"/>
  <c r="AF161" i="7" s="1"/>
  <c r="AD154" i="7"/>
  <c r="AF154" i="7" s="1"/>
  <c r="AD151" i="7"/>
  <c r="AD146" i="7"/>
  <c r="AD140" i="7"/>
  <c r="AD124" i="7"/>
  <c r="AD123" i="7"/>
  <c r="AF123" i="7" s="1"/>
  <c r="AG123" i="7" s="1"/>
  <c r="AD120" i="7"/>
  <c r="AD103" i="7"/>
  <c r="AF103" i="7" s="1"/>
  <c r="AD102" i="7"/>
  <c r="AF102" i="7" s="1"/>
  <c r="AD99" i="7"/>
  <c r="AF99" i="7" s="1"/>
  <c r="AD98" i="7"/>
  <c r="AF98" i="7" s="1"/>
  <c r="AD85" i="7"/>
  <c r="AF85" i="7" s="1"/>
  <c r="AG85" i="7" s="1"/>
  <c r="AD84" i="7"/>
  <c r="AF84" i="7" s="1"/>
  <c r="AD83" i="7"/>
  <c r="AF83" i="7" s="1"/>
  <c r="AD79" i="7"/>
  <c r="AF79" i="7" s="1"/>
  <c r="AD373" i="7"/>
  <c r="AD369" i="7"/>
  <c r="AF369" i="7" s="1"/>
  <c r="AD365" i="7"/>
  <c r="AF365" i="7" s="1"/>
  <c r="AD361" i="7"/>
  <c r="AF361" i="7" s="1"/>
  <c r="AD357" i="7"/>
  <c r="AF357" i="7" s="1"/>
  <c r="AD350" i="7"/>
  <c r="AF350" i="7" s="1"/>
  <c r="AD347" i="7"/>
  <c r="AF347" i="7" s="1"/>
  <c r="AD344" i="7"/>
  <c r="AF344" i="7" s="1"/>
  <c r="AD341" i="7"/>
  <c r="AF341" i="7" s="1"/>
  <c r="AD338" i="7"/>
  <c r="AF338" i="7" s="1"/>
  <c r="AD334" i="7"/>
  <c r="AF334" i="7" s="1"/>
  <c r="AD332" i="7"/>
  <c r="AD328" i="7"/>
  <c r="AF328" i="7" s="1"/>
  <c r="AD325" i="7"/>
  <c r="AD312" i="7"/>
  <c r="AD305" i="7"/>
  <c r="AF305" i="7" s="1"/>
  <c r="AD301" i="7"/>
  <c r="AF301" i="7" s="1"/>
  <c r="AD298" i="7"/>
  <c r="AF298" i="7" s="1"/>
  <c r="AD292" i="7"/>
  <c r="AF292" i="7" s="1"/>
  <c r="AG292" i="7" s="1"/>
  <c r="AD289" i="7"/>
  <c r="AD285" i="7"/>
  <c r="AD282" i="7"/>
  <c r="AF282" i="7" s="1"/>
  <c r="AD279" i="7"/>
  <c r="AD273" i="7"/>
  <c r="AD270" i="7"/>
  <c r="AD248" i="7"/>
  <c r="AF248" i="7" s="1"/>
  <c r="AD247" i="7"/>
  <c r="AF247" i="7" s="1"/>
  <c r="AG247" i="7" s="1"/>
  <c r="AD238" i="7"/>
  <c r="AF238" i="7" s="1"/>
  <c r="AD236" i="7"/>
  <c r="AF236" i="7" s="1"/>
  <c r="AD235" i="7"/>
  <c r="AF235" i="7" s="1"/>
  <c r="AG235" i="7" s="1"/>
  <c r="AD234" i="7"/>
  <c r="AF234" i="7" s="1"/>
  <c r="AD233" i="7"/>
  <c r="AF233" i="7" s="1"/>
  <c r="AD230" i="7"/>
  <c r="AF230" i="7" s="1"/>
  <c r="AD222" i="7"/>
  <c r="AF222" i="7" s="1"/>
  <c r="AD218" i="7"/>
  <c r="AD213" i="7"/>
  <c r="AF213" i="7" s="1"/>
  <c r="AG213" i="7" s="1"/>
  <c r="AD212" i="7"/>
  <c r="AF212" i="7" s="1"/>
  <c r="AD211" i="7"/>
  <c r="AF211" i="7" s="1"/>
  <c r="AD204" i="7"/>
  <c r="AF204" i="7" s="1"/>
  <c r="AD166" i="7"/>
  <c r="AF166" i="7" s="1"/>
  <c r="AD163" i="7"/>
  <c r="AF163" i="7" s="1"/>
  <c r="AG163" i="7" s="1"/>
  <c r="AD158" i="7"/>
  <c r="AF158" i="7" s="1"/>
  <c r="AD156" i="7"/>
  <c r="AD153" i="7"/>
  <c r="AF153" i="7" s="1"/>
  <c r="AD148" i="7"/>
  <c r="AF148" i="7" s="1"/>
  <c r="AD145" i="7"/>
  <c r="AF145" i="7" s="1"/>
  <c r="AG145" i="7" s="1"/>
  <c r="AD142" i="7"/>
  <c r="AF142" i="7" s="1"/>
  <c r="AD125" i="7"/>
  <c r="AF125" i="7" s="1"/>
  <c r="AG125" i="7" s="1"/>
  <c r="AD118" i="7"/>
  <c r="AD112" i="7"/>
  <c r="AF112" i="7" s="1"/>
  <c r="AD111" i="7"/>
  <c r="AF111" i="7" s="1"/>
  <c r="AD110" i="7"/>
  <c r="AF110" i="7" s="1"/>
  <c r="AD108" i="7"/>
  <c r="AF108" i="7" s="1"/>
  <c r="AD107" i="7"/>
  <c r="AF107" i="7" s="1"/>
  <c r="AD106" i="7"/>
  <c r="AF106" i="7" s="1"/>
  <c r="AD100" i="7"/>
  <c r="AF100" i="7" s="1"/>
  <c r="AD97" i="7"/>
  <c r="AD96" i="7"/>
  <c r="AF96" i="7" s="1"/>
  <c r="AD95" i="7"/>
  <c r="AD94" i="7"/>
  <c r="AF94" i="7" s="1"/>
  <c r="AD92" i="7"/>
  <c r="AD91" i="7"/>
  <c r="AF91" i="7" s="1"/>
  <c r="AD88" i="7"/>
  <c r="AD87" i="7"/>
  <c r="AF87" i="7" s="1"/>
  <c r="AD86" i="7"/>
  <c r="AD82" i="7"/>
  <c r="AF82" i="7" s="1"/>
  <c r="AD80" i="7"/>
  <c r="AF80" i="7" s="1"/>
  <c r="AD77" i="7"/>
  <c r="AD372" i="7"/>
  <c r="AF372" i="7" s="1"/>
  <c r="AD368" i="7"/>
  <c r="AD364" i="7"/>
  <c r="AD360" i="7"/>
  <c r="AF360" i="7" s="1"/>
  <c r="AD356" i="7"/>
  <c r="AF356" i="7" s="1"/>
  <c r="AD353" i="7"/>
  <c r="AD343" i="7"/>
  <c r="AF343" i="7" s="1"/>
  <c r="AD337" i="7"/>
  <c r="AF337" i="7" s="1"/>
  <c r="AD331" i="7"/>
  <c r="AF331" i="7" s="1"/>
  <c r="AD327" i="7"/>
  <c r="AF327" i="7" s="1"/>
  <c r="AD311" i="7"/>
  <c r="AF311" i="7" s="1"/>
  <c r="AD308" i="7"/>
  <c r="AD304" i="7"/>
  <c r="AD297" i="7"/>
  <c r="AD294" i="7"/>
  <c r="AF294" i="7" s="1"/>
  <c r="AD288" i="7"/>
  <c r="AF288" i="7" s="1"/>
  <c r="AD281" i="7"/>
  <c r="AD276" i="7"/>
  <c r="AF276" i="7" s="1"/>
  <c r="AD272" i="7"/>
  <c r="AF272" i="7" s="1"/>
  <c r="AD269" i="7"/>
  <c r="AF269" i="7" s="1"/>
  <c r="AD265" i="7"/>
  <c r="AF265" i="7" s="1"/>
  <c r="AD246" i="7"/>
  <c r="AF246" i="7" s="1"/>
  <c r="AD245" i="7"/>
  <c r="AD244" i="7"/>
  <c r="AD243" i="7"/>
  <c r="AF243" i="7" s="1"/>
  <c r="AD242" i="7"/>
  <c r="AF242" i="7" s="1"/>
  <c r="AD241" i="7"/>
  <c r="AF241" i="7" s="1"/>
  <c r="AD240" i="7"/>
  <c r="AF240" i="7" s="1"/>
  <c r="AD237" i="7"/>
  <c r="AF237" i="7" s="1"/>
  <c r="AG237" i="7" s="1"/>
  <c r="AD229" i="7"/>
  <c r="AF229" i="7" s="1"/>
  <c r="AD225" i="7"/>
  <c r="AF225" i="7" s="1"/>
  <c r="AD207" i="7"/>
  <c r="AF207" i="7" s="1"/>
  <c r="AD206" i="7"/>
  <c r="AD203" i="7"/>
  <c r="AD188" i="7"/>
  <c r="AD185" i="7"/>
  <c r="AF185" i="7" s="1"/>
  <c r="AD184" i="7"/>
  <c r="AF184" i="7" s="1"/>
  <c r="AD182" i="7"/>
  <c r="AD181" i="7"/>
  <c r="AF181" i="7" s="1"/>
  <c r="AD180" i="7"/>
  <c r="AD178" i="7"/>
  <c r="AF178" i="7" s="1"/>
  <c r="AD177" i="7"/>
  <c r="AF177" i="7" s="1"/>
  <c r="AD176" i="7"/>
  <c r="AF176" i="7" s="1"/>
  <c r="AD174" i="7"/>
  <c r="AF174" i="7" s="1"/>
  <c r="AD173" i="7"/>
  <c r="AF173" i="7" s="1"/>
  <c r="AD172" i="7"/>
  <c r="AD169" i="7"/>
  <c r="AF169" i="7" s="1"/>
  <c r="AG169" i="7" s="1"/>
  <c r="AD168" i="7"/>
  <c r="AD165" i="7"/>
  <c r="AF165" i="7" s="1"/>
  <c r="AD160" i="7"/>
  <c r="AD155" i="7"/>
  <c r="AF155" i="7" s="1"/>
  <c r="AG155" i="7" s="1"/>
  <c r="AD150" i="7"/>
  <c r="AF150" i="7" s="1"/>
  <c r="AD147" i="7"/>
  <c r="AD141" i="7"/>
  <c r="AD139" i="7"/>
  <c r="AD121" i="7"/>
  <c r="AF121" i="7" s="1"/>
  <c r="AD119" i="7"/>
  <c r="AF119" i="7" s="1"/>
  <c r="AD116" i="7"/>
  <c r="AF116" i="7" s="1"/>
  <c r="AD114" i="7"/>
  <c r="AF114" i="7" s="1"/>
  <c r="AG114" i="7" s="1"/>
  <c r="AD104" i="7"/>
  <c r="AF104" i="7" s="1"/>
  <c r="AD93" i="7"/>
  <c r="AD90" i="7"/>
  <c r="AD89" i="7"/>
  <c r="AD78" i="7"/>
  <c r="AD342" i="7"/>
  <c r="AD336" i="7"/>
  <c r="AF336" i="7" s="1"/>
  <c r="AD333" i="7"/>
  <c r="AF333" i="7" s="1"/>
  <c r="AD303" i="7"/>
  <c r="AF303" i="7" s="1"/>
  <c r="AD287" i="7"/>
  <c r="AF287" i="7" s="1"/>
  <c r="AD239" i="7"/>
  <c r="AF239" i="7" s="1"/>
  <c r="AD231" i="7"/>
  <c r="AD228" i="7"/>
  <c r="AD215" i="7"/>
  <c r="AF215" i="7" s="1"/>
  <c r="AD187" i="7"/>
  <c r="AF187" i="7" s="1"/>
  <c r="AD170" i="7"/>
  <c r="AF170" i="7" s="1"/>
  <c r="AD117" i="7"/>
  <c r="AD367" i="7"/>
  <c r="AF367" i="7" s="1"/>
  <c r="AD359" i="7"/>
  <c r="AF359" i="7" s="1"/>
  <c r="AG359" i="7" s="1"/>
  <c r="AD221" i="7"/>
  <c r="AF221" i="7" s="1"/>
  <c r="AD208" i="7"/>
  <c r="AF208" i="7" s="1"/>
  <c r="AD371" i="7"/>
  <c r="AF371" i="7" s="1"/>
  <c r="AD363" i="7"/>
  <c r="AF363" i="7" s="1"/>
  <c r="AG363" i="7" s="1"/>
  <c r="AD355" i="7"/>
  <c r="AD352" i="7"/>
  <c r="AD349" i="7"/>
  <c r="AF349" i="7" s="1"/>
  <c r="AD346" i="7"/>
  <c r="AF346" i="7" s="1"/>
  <c r="AD296" i="7"/>
  <c r="AD293" i="7"/>
  <c r="AF293" i="7" s="1"/>
  <c r="AD278" i="7"/>
  <c r="AF278" i="7" s="1"/>
  <c r="AD275" i="7"/>
  <c r="AF275" i="7" s="1"/>
  <c r="AD267" i="7"/>
  <c r="AF267" i="7" s="1"/>
  <c r="AD232" i="7"/>
  <c r="AF232" i="7" s="1"/>
  <c r="AD219" i="7"/>
  <c r="AD202" i="7"/>
  <c r="AD201" i="7"/>
  <c r="AD167" i="7"/>
  <c r="AF167" i="7" s="1"/>
  <c r="AD162" i="7"/>
  <c r="AF162" i="7" s="1"/>
  <c r="AD159" i="7"/>
  <c r="AF159" i="7" s="1"/>
  <c r="AD143" i="7"/>
  <c r="AF143" i="7" s="1"/>
  <c r="AD105" i="7"/>
  <c r="AD101" i="7"/>
  <c r="V101" i="7"/>
  <c r="AD284" i="7"/>
  <c r="AF284" i="7" s="1"/>
  <c r="AD224" i="7"/>
  <c r="AD126" i="7"/>
  <c r="AF126" i="7" s="1"/>
  <c r="AG126" i="7" s="1"/>
  <c r="AD115" i="7"/>
  <c r="AD340" i="7"/>
  <c r="AD326" i="7"/>
  <c r="AD310" i="7"/>
  <c r="AF310" i="7" s="1"/>
  <c r="AD307" i="7"/>
  <c r="AF307" i="7" s="1"/>
  <c r="AD291" i="7"/>
  <c r="AF291" i="7" s="1"/>
  <c r="AD264" i="7"/>
  <c r="AD223" i="7"/>
  <c r="AF223" i="7" s="1"/>
  <c r="AD220" i="7"/>
  <c r="AF220" i="7" s="1"/>
  <c r="AD217" i="7"/>
  <c r="AF217" i="7" s="1"/>
  <c r="AG217" i="7" s="1"/>
  <c r="AD157" i="7"/>
  <c r="AF157" i="7" s="1"/>
  <c r="AG157" i="7" s="1"/>
  <c r="AD152" i="7"/>
  <c r="AD149" i="7"/>
  <c r="AF149" i="7" s="1"/>
  <c r="AD144" i="7"/>
  <c r="AF144" i="7" s="1"/>
  <c r="AD122" i="7"/>
  <c r="AD113" i="7"/>
  <c r="AF113" i="7" s="1"/>
  <c r="AD109" i="7"/>
  <c r="AD300" i="7"/>
  <c r="AF300" i="7" s="1"/>
  <c r="AD271" i="7"/>
  <c r="AF271" i="7" s="1"/>
  <c r="AD227" i="7"/>
  <c r="AF227" i="7" s="1"/>
  <c r="AD209" i="7"/>
  <c r="AF209" i="7" s="1"/>
  <c r="AD81" i="7"/>
  <c r="AF81" i="7" s="1"/>
  <c r="E606" i="6"/>
  <c r="J606" i="6"/>
  <c r="E542" i="6"/>
  <c r="J542" i="6"/>
  <c r="AJ440" i="6"/>
  <c r="M612" i="6"/>
  <c r="AJ424" i="6"/>
  <c r="M596" i="6"/>
  <c r="M768" i="6"/>
  <c r="E580" i="6"/>
  <c r="J580" i="6"/>
  <c r="E567" i="6"/>
  <c r="J567" i="6"/>
  <c r="M670" i="6"/>
  <c r="AJ490" i="6"/>
  <c r="M662" i="6"/>
  <c r="M834" i="6"/>
  <c r="M1006" i="6"/>
  <c r="AJ829" i="6"/>
  <c r="M1001" i="6"/>
  <c r="E638" i="6"/>
  <c r="J638" i="6"/>
  <c r="M976" i="6"/>
  <c r="M1148" i="6"/>
  <c r="AJ804" i="6"/>
  <c r="E624" i="6"/>
  <c r="J624" i="6"/>
  <c r="M789" i="6"/>
  <c r="M961" i="6"/>
  <c r="AJ617" i="6"/>
  <c r="AJ444" i="6"/>
  <c r="M616" i="6"/>
  <c r="M788" i="6"/>
  <c r="M960" i="6"/>
  <c r="M1132" i="6"/>
  <c r="E588" i="6"/>
  <c r="J588" i="6"/>
  <c r="E569" i="6"/>
  <c r="J569" i="6"/>
  <c r="M735" i="6"/>
  <c r="AJ563" i="6"/>
  <c r="E553" i="6"/>
  <c r="J553" i="6"/>
  <c r="E548" i="6"/>
  <c r="J548" i="6"/>
  <c r="AJ360" i="6"/>
  <c r="M532" i="6"/>
  <c r="M704" i="6"/>
  <c r="M876" i="6"/>
  <c r="M787" i="6"/>
  <c r="AJ615" i="6"/>
  <c r="M800" i="6"/>
  <c r="M972" i="6"/>
  <c r="M1144" i="6"/>
  <c r="AJ458" i="6"/>
  <c r="M630" i="6"/>
  <c r="M802" i="6"/>
  <c r="AJ460" i="6"/>
  <c r="AJ515" i="6"/>
  <c r="M687" i="6"/>
  <c r="E683" i="6"/>
  <c r="J683" i="6"/>
  <c r="AJ507" i="6"/>
  <c r="M679" i="6"/>
  <c r="N504" i="6"/>
  <c r="N676" i="6"/>
  <c r="N848" i="6"/>
  <c r="N1020" i="6"/>
  <c r="AJ332" i="6"/>
  <c r="AJ496" i="6"/>
  <c r="M668" i="6"/>
  <c r="M840" i="6"/>
  <c r="M1012" i="6"/>
  <c r="M839" i="6"/>
  <c r="M1011" i="6"/>
  <c r="M1183" i="6"/>
  <c r="AJ667" i="6"/>
  <c r="M835" i="6"/>
  <c r="AJ663" i="6"/>
  <c r="M1005" i="6"/>
  <c r="AJ833" i="6"/>
  <c r="AJ488" i="6"/>
  <c r="M660" i="6"/>
  <c r="M832" i="6"/>
  <c r="M1004" i="6"/>
  <c r="AJ486" i="6"/>
  <c r="M658" i="6"/>
  <c r="M830" i="6"/>
  <c r="M1002" i="6"/>
  <c r="E657" i="6"/>
  <c r="J657" i="6"/>
  <c r="M827" i="6"/>
  <c r="AJ655" i="6"/>
  <c r="AJ479" i="6"/>
  <c r="M651" i="6"/>
  <c r="E478" i="6"/>
  <c r="J478" i="6"/>
  <c r="AJ475" i="6"/>
  <c r="M647" i="6"/>
  <c r="M819" i="6"/>
  <c r="AJ467" i="6"/>
  <c r="M639" i="6"/>
  <c r="M811" i="6"/>
  <c r="AJ636" i="6"/>
  <c r="M808" i="6"/>
  <c r="M980" i="6"/>
  <c r="M1152" i="6"/>
  <c r="AJ463" i="6"/>
  <c r="M635" i="6"/>
  <c r="E634" i="6"/>
  <c r="J634" i="6"/>
  <c r="E632" i="6"/>
  <c r="J632" i="6"/>
  <c r="AJ456" i="6"/>
  <c r="N628" i="6"/>
  <c r="N800" i="6"/>
  <c r="N972" i="6"/>
  <c r="N1144" i="6"/>
  <c r="M799" i="6"/>
  <c r="M971" i="6"/>
  <c r="AJ627" i="6"/>
  <c r="E625" i="6"/>
  <c r="J625" i="6"/>
  <c r="E621" i="6"/>
  <c r="J621" i="6"/>
  <c r="AJ446" i="6"/>
  <c r="M618" i="6"/>
  <c r="M785" i="6"/>
  <c r="M957" i="6"/>
  <c r="AJ613" i="6"/>
  <c r="AJ611" i="6"/>
  <c r="M783" i="6"/>
  <c r="M955" i="6"/>
  <c r="AJ438" i="6"/>
  <c r="M610" i="6"/>
  <c r="M782" i="6"/>
  <c r="M954" i="6"/>
  <c r="M1126" i="6"/>
  <c r="AJ779" i="6"/>
  <c r="M951" i="6"/>
  <c r="AJ432" i="6"/>
  <c r="M604" i="6"/>
  <c r="M776" i="6"/>
  <c r="M948" i="6"/>
  <c r="M1120" i="6"/>
  <c r="AJ1120" i="6"/>
  <c r="AJ259" i="6"/>
  <c r="AJ430" i="6"/>
  <c r="M602" i="6"/>
  <c r="E597" i="6"/>
  <c r="J597" i="6"/>
  <c r="AJ420" i="6"/>
  <c r="M592" i="6"/>
  <c r="E585" i="6"/>
  <c r="J585" i="6"/>
  <c r="M581" i="6"/>
  <c r="AJ409" i="6"/>
  <c r="E579" i="6"/>
  <c r="J579" i="6"/>
  <c r="E578" i="6"/>
  <c r="J578" i="6"/>
  <c r="AJ231" i="6"/>
  <c r="N403" i="6"/>
  <c r="N575" i="6"/>
  <c r="N747" i="6"/>
  <c r="N919" i="6"/>
  <c r="N1091" i="6"/>
  <c r="AJ398" i="6"/>
  <c r="M570" i="6"/>
  <c r="M742" i="6"/>
  <c r="M914" i="6"/>
  <c r="E563" i="6"/>
  <c r="J563" i="6"/>
  <c r="E557" i="6"/>
  <c r="J557" i="6"/>
  <c r="E551" i="6"/>
  <c r="J551" i="6"/>
  <c r="E549" i="6"/>
  <c r="J549" i="6"/>
  <c r="M713" i="6"/>
  <c r="AJ541" i="6"/>
  <c r="AJ368" i="6"/>
  <c r="M540" i="6"/>
  <c r="M712" i="6"/>
  <c r="M884" i="6"/>
  <c r="E539" i="6"/>
  <c r="J539" i="6"/>
  <c r="AJ364" i="6"/>
  <c r="M536" i="6"/>
  <c r="M708" i="6"/>
  <c r="M880" i="6"/>
  <c r="P189" i="6"/>
  <c r="M361" i="6"/>
  <c r="M533" i="6"/>
  <c r="E532" i="6"/>
  <c r="J532" i="6"/>
  <c r="AJ924" i="6"/>
  <c r="E427" i="6"/>
  <c r="J427" i="6"/>
  <c r="E615" i="6"/>
  <c r="J615" i="6"/>
  <c r="M626" i="6"/>
  <c r="AJ454" i="6"/>
  <c r="AJ457" i="6"/>
  <c r="N629" i="6"/>
  <c r="N801" i="6"/>
  <c r="N973" i="6"/>
  <c r="N1145" i="6"/>
  <c r="E630" i="6"/>
  <c r="J630" i="6"/>
  <c r="AJ803" i="6"/>
  <c r="M975" i="6"/>
  <c r="AJ997" i="6"/>
  <c r="AJ511" i="6"/>
  <c r="M683" i="6"/>
  <c r="M855" i="6"/>
  <c r="E510" i="6"/>
  <c r="J510" i="6"/>
  <c r="E678" i="6"/>
  <c r="J678" i="6"/>
  <c r="M502" i="6"/>
  <c r="M674" i="6"/>
  <c r="M846" i="6"/>
  <c r="M1018" i="6"/>
  <c r="AJ330" i="6"/>
  <c r="E476" i="6"/>
  <c r="J476" i="6"/>
  <c r="E645" i="6"/>
  <c r="J645" i="6"/>
  <c r="E598" i="6"/>
  <c r="J598" i="6"/>
  <c r="E587" i="6"/>
  <c r="J587" i="6"/>
  <c r="E573" i="6"/>
  <c r="J573" i="6"/>
  <c r="AJ390" i="6"/>
  <c r="M562" i="6"/>
  <c r="M734" i="6"/>
  <c r="M906" i="6"/>
  <c r="M1078" i="6"/>
  <c r="E555" i="6"/>
  <c r="J555" i="6"/>
  <c r="M723" i="6"/>
  <c r="AJ551" i="6"/>
  <c r="M721" i="6"/>
  <c r="AJ549" i="6"/>
  <c r="M719" i="6"/>
  <c r="AJ547" i="6"/>
  <c r="M711" i="6"/>
  <c r="AJ539" i="6"/>
  <c r="E572" i="6"/>
  <c r="J572" i="6"/>
  <c r="E687" i="6"/>
  <c r="J687" i="6"/>
  <c r="M1024" i="6"/>
  <c r="M1196" i="6"/>
  <c r="E679" i="6"/>
  <c r="J679" i="6"/>
  <c r="AJ334" i="6"/>
  <c r="M506" i="6"/>
  <c r="M678" i="6"/>
  <c r="M850" i="6"/>
  <c r="E670" i="6"/>
  <c r="J670" i="6"/>
  <c r="AJ1009" i="6"/>
  <c r="AJ492" i="6"/>
  <c r="M664" i="6"/>
  <c r="M836" i="6"/>
  <c r="M1008" i="6"/>
  <c r="M1180" i="6"/>
  <c r="E492" i="6"/>
  <c r="J492" i="6"/>
  <c r="E663" i="6"/>
  <c r="J663" i="6"/>
  <c r="E662" i="6"/>
  <c r="J662" i="6"/>
  <c r="E661" i="6"/>
  <c r="J661" i="6"/>
  <c r="M831" i="6"/>
  <c r="M1003" i="6"/>
  <c r="M1175" i="6"/>
  <c r="AJ659" i="6"/>
  <c r="E486" i="6"/>
  <c r="J486" i="6"/>
  <c r="E655" i="6"/>
  <c r="J655" i="6"/>
  <c r="E651" i="6"/>
  <c r="J651" i="6"/>
  <c r="E647" i="6"/>
  <c r="J647" i="6"/>
  <c r="AJ471" i="6"/>
  <c r="M643" i="6"/>
  <c r="M984" i="6"/>
  <c r="AJ812" i="6"/>
  <c r="AJ465" i="6"/>
  <c r="M637" i="6"/>
  <c r="E636" i="6"/>
  <c r="J636" i="6"/>
  <c r="E635" i="6"/>
  <c r="J635" i="6"/>
  <c r="M801" i="6"/>
  <c r="E627" i="6"/>
  <c r="J627" i="6"/>
  <c r="AJ619" i="6"/>
  <c r="M791" i="6"/>
  <c r="M963" i="6"/>
  <c r="E618" i="6"/>
  <c r="J618" i="6"/>
  <c r="E617" i="6"/>
  <c r="J617" i="6"/>
  <c r="AJ442" i="6"/>
  <c r="M614" i="6"/>
  <c r="E611" i="6"/>
  <c r="J611" i="6"/>
  <c r="E610" i="6"/>
  <c r="J610" i="6"/>
  <c r="AJ436" i="6"/>
  <c r="M608" i="6"/>
  <c r="E607" i="6"/>
  <c r="J607" i="6"/>
  <c r="E604" i="6"/>
  <c r="J604" i="6"/>
  <c r="AJ428" i="6"/>
  <c r="M600" i="6"/>
  <c r="AJ422" i="6"/>
  <c r="M594" i="6"/>
  <c r="E592" i="6"/>
  <c r="J592" i="6"/>
  <c r="E591" i="6"/>
  <c r="J591" i="6"/>
  <c r="N411" i="6"/>
  <c r="N583" i="6"/>
  <c r="N755" i="6"/>
  <c r="N927" i="6"/>
  <c r="N1099" i="6"/>
  <c r="AJ239" i="6"/>
  <c r="M749" i="6"/>
  <c r="AJ577" i="6"/>
  <c r="AJ404" i="6"/>
  <c r="M576" i="6"/>
  <c r="M748" i="6"/>
  <c r="M920" i="6"/>
  <c r="E574" i="6"/>
  <c r="J574" i="6"/>
  <c r="AJ396" i="6"/>
  <c r="M568" i="6"/>
  <c r="M740" i="6"/>
  <c r="M912" i="6"/>
  <c r="AJ394" i="6"/>
  <c r="M566" i="6"/>
  <c r="M738" i="6"/>
  <c r="M910" i="6"/>
  <c r="M737" i="6"/>
  <c r="AJ565" i="6"/>
  <c r="AJ388" i="6"/>
  <c r="M560" i="6"/>
  <c r="M732" i="6"/>
  <c r="M904" i="6"/>
  <c r="AJ380" i="6"/>
  <c r="M552" i="6"/>
  <c r="M724" i="6"/>
  <c r="M896" i="6"/>
  <c r="AJ372" i="6"/>
  <c r="M544" i="6"/>
  <c r="M716" i="6"/>
  <c r="M888" i="6"/>
  <c r="AJ199" i="6"/>
  <c r="E540" i="6"/>
  <c r="J540" i="6"/>
  <c r="M709" i="6"/>
  <c r="AJ537" i="6"/>
  <c r="E536" i="6"/>
  <c r="J536" i="6"/>
  <c r="E533" i="6"/>
  <c r="J533" i="6"/>
  <c r="AJ362" i="6"/>
  <c r="M534" i="6"/>
  <c r="M706" i="6"/>
  <c r="M878" i="6"/>
  <c r="AJ366" i="6"/>
  <c r="M538" i="6"/>
  <c r="M710" i="6"/>
  <c r="M882" i="6"/>
  <c r="AJ370" i="6"/>
  <c r="M542" i="6"/>
  <c r="M714" i="6"/>
  <c r="M886" i="6"/>
  <c r="AJ374" i="6"/>
  <c r="M546" i="6"/>
  <c r="M718" i="6"/>
  <c r="M890" i="6"/>
  <c r="AJ378" i="6"/>
  <c r="M550" i="6"/>
  <c r="M722" i="6"/>
  <c r="M894" i="6"/>
  <c r="AJ382" i="6"/>
  <c r="M554" i="6"/>
  <c r="M726" i="6"/>
  <c r="M898" i="6"/>
  <c r="AJ386" i="6"/>
  <c r="M558" i="6"/>
  <c r="M730" i="6"/>
  <c r="M902" i="6"/>
  <c r="AJ418" i="6"/>
  <c r="M590" i="6"/>
  <c r="M762" i="6"/>
  <c r="M934" i="6"/>
  <c r="AJ593" i="6"/>
  <c r="M765" i="6"/>
  <c r="M937" i="6"/>
  <c r="AJ434" i="6"/>
  <c r="M606" i="6"/>
  <c r="M778" i="6"/>
  <c r="AJ953" i="6"/>
  <c r="AJ450" i="6"/>
  <c r="M622" i="6"/>
  <c r="M794" i="6"/>
  <c r="E626" i="6"/>
  <c r="J626" i="6"/>
  <c r="E631" i="6"/>
  <c r="J631" i="6"/>
  <c r="AJ468" i="6"/>
  <c r="E685" i="6"/>
  <c r="J685" i="6"/>
  <c r="AJ684" i="6"/>
  <c r="M856" i="6"/>
  <c r="M1028" i="6"/>
  <c r="M1200" i="6"/>
  <c r="E673" i="6"/>
  <c r="J673" i="6"/>
  <c r="AJ500" i="6"/>
  <c r="M672" i="6"/>
  <c r="M844" i="6"/>
  <c r="M1016" i="6"/>
  <c r="M1188" i="6"/>
  <c r="E671" i="6"/>
  <c r="J671" i="6"/>
  <c r="M650" i="6"/>
  <c r="M822" i="6"/>
  <c r="M994" i="6"/>
  <c r="M1166" i="6"/>
  <c r="AJ478" i="6"/>
  <c r="AJ477" i="6"/>
  <c r="M649" i="6"/>
  <c r="M821" i="6"/>
  <c r="M993" i="6"/>
  <c r="M642" i="6"/>
  <c r="M814" i="6"/>
  <c r="M986" i="6"/>
  <c r="AJ470" i="6"/>
  <c r="M634" i="6"/>
  <c r="AJ462" i="6"/>
  <c r="E620" i="6"/>
  <c r="J620" i="6"/>
  <c r="E583" i="6"/>
  <c r="J583" i="6"/>
  <c r="AJ407" i="6"/>
  <c r="M579" i="6"/>
  <c r="AJ402" i="6"/>
  <c r="M574" i="6"/>
  <c r="M746" i="6"/>
  <c r="M918" i="6"/>
  <c r="E559" i="6"/>
  <c r="J559" i="6"/>
  <c r="M729" i="6"/>
  <c r="AJ557" i="6"/>
  <c r="M717" i="6"/>
  <c r="AJ545" i="6"/>
  <c r="M733" i="6"/>
  <c r="AJ561" i="6"/>
  <c r="AJ703" i="6"/>
  <c r="M875" i="6"/>
  <c r="M1047" i="6"/>
  <c r="AJ517" i="6"/>
  <c r="M689" i="6"/>
  <c r="M861" i="6"/>
  <c r="M1033" i="6"/>
  <c r="M1032" i="6"/>
  <c r="AJ860" i="6"/>
  <c r="AJ509" i="6"/>
  <c r="M681" i="6"/>
  <c r="AJ505" i="6"/>
  <c r="M677" i="6"/>
  <c r="M849" i="6"/>
  <c r="M1019" i="6"/>
  <c r="M1191" i="6"/>
  <c r="AJ847" i="6"/>
  <c r="AJ322" i="6"/>
  <c r="N494" i="6"/>
  <c r="N666" i="6"/>
  <c r="N838" i="6"/>
  <c r="N1010" i="6"/>
  <c r="N1182" i="6"/>
  <c r="N875" i="6"/>
  <c r="N1047" i="6"/>
  <c r="E689" i="6"/>
  <c r="J689" i="6"/>
  <c r="E688" i="6"/>
  <c r="J688" i="6"/>
  <c r="M1030" i="6"/>
  <c r="M1202" i="6"/>
  <c r="AJ858" i="6"/>
  <c r="AJ513" i="6"/>
  <c r="M685" i="6"/>
  <c r="M857" i="6"/>
  <c r="AJ682" i="6"/>
  <c r="M854" i="6"/>
  <c r="M1026" i="6"/>
  <c r="M1198" i="6"/>
  <c r="E681" i="6"/>
  <c r="J681" i="6"/>
  <c r="E680" i="6"/>
  <c r="J680" i="6"/>
  <c r="E675" i="6"/>
  <c r="J675" i="6"/>
  <c r="M843" i="6"/>
  <c r="AJ671" i="6"/>
  <c r="AJ326" i="6"/>
  <c r="N498" i="6"/>
  <c r="N670" i="6"/>
  <c r="N842" i="6"/>
  <c r="N1014" i="6"/>
  <c r="N1186" i="6"/>
  <c r="E665" i="6"/>
  <c r="J665" i="6"/>
  <c r="M648" i="6"/>
  <c r="M820" i="6"/>
  <c r="M474" i="6"/>
  <c r="AJ302" i="6"/>
  <c r="AJ473" i="6"/>
  <c r="M645" i="6"/>
  <c r="M644" i="6"/>
  <c r="M816" i="6"/>
  <c r="M988" i="6"/>
  <c r="AJ472" i="6"/>
  <c r="E643" i="6"/>
  <c r="J643" i="6"/>
  <c r="E640" i="6"/>
  <c r="J640" i="6"/>
  <c r="M638" i="6"/>
  <c r="M810" i="6"/>
  <c r="AJ466" i="6"/>
  <c r="E637" i="6"/>
  <c r="J637" i="6"/>
  <c r="M625" i="6"/>
  <c r="AJ453" i="6"/>
  <c r="M968" i="6"/>
  <c r="M1140" i="6"/>
  <c r="AJ796" i="6"/>
  <c r="M795" i="6"/>
  <c r="AJ623" i="6"/>
  <c r="AJ965" i="6"/>
  <c r="AJ448" i="6"/>
  <c r="M620" i="6"/>
  <c r="E619" i="6"/>
  <c r="J619" i="6"/>
  <c r="E613" i="6"/>
  <c r="J613" i="6"/>
  <c r="E608" i="6"/>
  <c r="J608" i="6"/>
  <c r="M773" i="6"/>
  <c r="AJ601" i="6"/>
  <c r="AJ426" i="6"/>
  <c r="M598" i="6"/>
  <c r="M770" i="6"/>
  <c r="M942" i="6"/>
  <c r="N425" i="6"/>
  <c r="N597" i="6"/>
  <c r="N769" i="6"/>
  <c r="N941" i="6"/>
  <c r="N1113" i="6"/>
  <c r="AJ253" i="6"/>
  <c r="M767" i="6"/>
  <c r="AJ595" i="6"/>
  <c r="E594" i="6"/>
  <c r="J594" i="6"/>
  <c r="M761" i="6"/>
  <c r="M933" i="6"/>
  <c r="M1105" i="6"/>
  <c r="AJ416" i="6"/>
  <c r="M588" i="6"/>
  <c r="M760" i="6"/>
  <c r="M932" i="6"/>
  <c r="E586" i="6"/>
  <c r="J586" i="6"/>
  <c r="AJ241" i="6"/>
  <c r="M413" i="6"/>
  <c r="M583" i="6"/>
  <c r="E581" i="6"/>
  <c r="J581" i="6"/>
  <c r="E577" i="6"/>
  <c r="J577" i="6"/>
  <c r="E576" i="6"/>
  <c r="J576" i="6"/>
  <c r="M745" i="6"/>
  <c r="AJ573" i="6"/>
  <c r="E571" i="6"/>
  <c r="J571" i="6"/>
  <c r="M741" i="6"/>
  <c r="AJ569" i="6"/>
  <c r="E568" i="6"/>
  <c r="J568" i="6"/>
  <c r="E566" i="6"/>
  <c r="J566" i="6"/>
  <c r="AJ906" i="6"/>
  <c r="E560" i="6"/>
  <c r="J560" i="6"/>
  <c r="M731" i="6"/>
  <c r="AJ559" i="6"/>
  <c r="AJ384" i="6"/>
  <c r="M556" i="6"/>
  <c r="M728" i="6"/>
  <c r="M900" i="6"/>
  <c r="M383" i="6"/>
  <c r="M555" i="6"/>
  <c r="AJ211" i="6"/>
  <c r="M725" i="6"/>
  <c r="E552" i="6"/>
  <c r="J552" i="6"/>
  <c r="AJ376" i="6"/>
  <c r="M548" i="6"/>
  <c r="M720" i="6"/>
  <c r="M892" i="6"/>
  <c r="E544" i="6"/>
  <c r="J544" i="6"/>
  <c r="E537" i="6"/>
  <c r="J537" i="6"/>
  <c r="M707" i="6"/>
  <c r="AJ535" i="6"/>
  <c r="E538" i="6"/>
  <c r="J538" i="6"/>
  <c r="N381" i="6"/>
  <c r="N553" i="6"/>
  <c r="N725" i="6"/>
  <c r="N897" i="6"/>
  <c r="N1069" i="6"/>
  <c r="E558" i="6"/>
  <c r="J558" i="6"/>
  <c r="AJ392" i="6"/>
  <c r="M564" i="6"/>
  <c r="M736" i="6"/>
  <c r="M908" i="6"/>
  <c r="M739" i="6"/>
  <c r="AJ567" i="6"/>
  <c r="AJ400" i="6"/>
  <c r="M572" i="6"/>
  <c r="M744" i="6"/>
  <c r="M916" i="6"/>
  <c r="AJ575" i="6"/>
  <c r="M747" i="6"/>
  <c r="E593" i="6"/>
  <c r="J593" i="6"/>
  <c r="E596" i="6"/>
  <c r="J596" i="6"/>
  <c r="N433" i="6"/>
  <c r="N605" i="6"/>
  <c r="N777" i="6"/>
  <c r="N949" i="6"/>
  <c r="E612" i="6"/>
  <c r="J612" i="6"/>
  <c r="E622" i="6"/>
  <c r="J622" i="6"/>
  <c r="AJ464" i="6"/>
  <c r="M1013" i="6"/>
  <c r="M1185" i="6"/>
  <c r="AJ841" i="6"/>
  <c r="P316" i="6"/>
  <c r="P306" i="6"/>
  <c r="P225" i="6"/>
  <c r="M347" i="6"/>
  <c r="E371" i="6"/>
  <c r="J371" i="6"/>
  <c r="M371" i="6"/>
  <c r="M543" i="6"/>
  <c r="M415" i="6"/>
  <c r="M587" i="6"/>
  <c r="M431" i="6"/>
  <c r="M603" i="6"/>
  <c r="M461" i="6"/>
  <c r="E469" i="6"/>
  <c r="J469" i="6"/>
  <c r="M469" i="6"/>
  <c r="E480" i="6"/>
  <c r="J480" i="6"/>
  <c r="E482" i="6"/>
  <c r="J482" i="6"/>
  <c r="M482" i="6"/>
  <c r="E488" i="6"/>
  <c r="J488" i="6"/>
  <c r="AJ484" i="6"/>
  <c r="M656" i="6"/>
  <c r="M828" i="6"/>
  <c r="AJ344" i="6"/>
  <c r="P334" i="6"/>
  <c r="P330" i="6"/>
  <c r="P328" i="6"/>
  <c r="P320" i="6"/>
  <c r="P302" i="6"/>
  <c r="AJ251" i="6"/>
  <c r="P233" i="6"/>
  <c r="N347" i="6"/>
  <c r="M399" i="6"/>
  <c r="M571" i="6"/>
  <c r="N476" i="6"/>
  <c r="N648" i="6"/>
  <c r="N820" i="6"/>
  <c r="N992" i="6"/>
  <c r="N1164" i="6"/>
  <c r="N508" i="6"/>
  <c r="N680" i="6"/>
  <c r="N852" i="6"/>
  <c r="N1024" i="6"/>
  <c r="M666" i="6"/>
  <c r="M838" i="6"/>
  <c r="M1010" i="6"/>
  <c r="M1182" i="6"/>
  <c r="AJ669" i="6"/>
  <c r="AJ481" i="6"/>
  <c r="P326" i="6"/>
  <c r="P322" i="6"/>
  <c r="AJ298" i="6"/>
  <c r="E467" i="6"/>
  <c r="J467" i="6"/>
  <c r="E470" i="6"/>
  <c r="J470" i="6"/>
  <c r="E474" i="6"/>
  <c r="J474" i="6"/>
  <c r="AJ504" i="6"/>
  <c r="E518" i="6"/>
  <c r="J518" i="6"/>
  <c r="V363" i="6"/>
  <c r="K535" i="6"/>
  <c r="S363" i="6"/>
  <c r="O363" i="6"/>
  <c r="AI363" i="6"/>
  <c r="V518" i="6"/>
  <c r="K690" i="6"/>
  <c r="S690" i="6"/>
  <c r="S518" i="6"/>
  <c r="V514" i="6"/>
  <c r="V458" i="6"/>
  <c r="O386" i="6"/>
  <c r="AI386" i="6"/>
  <c r="T382" i="6"/>
  <c r="V378" i="6"/>
  <c r="S378" i="6"/>
  <c r="V374" i="6"/>
  <c r="K546" i="6"/>
  <c r="T374" i="6"/>
  <c r="S374" i="6"/>
  <c r="O374" i="6"/>
  <c r="AI374" i="6"/>
  <c r="K685" i="6"/>
  <c r="K673" i="6"/>
  <c r="O501" i="6"/>
  <c r="AI501" i="6"/>
  <c r="T501" i="6"/>
  <c r="V385" i="6"/>
  <c r="S385" i="6"/>
  <c r="V381" i="6"/>
  <c r="K553" i="6"/>
  <c r="O381" i="6"/>
  <c r="AI381" i="6"/>
  <c r="S381" i="6"/>
  <c r="S377" i="6"/>
  <c r="V373" i="6"/>
  <c r="K545" i="6"/>
  <c r="S545" i="6"/>
  <c r="O373" i="6"/>
  <c r="AI373" i="6"/>
  <c r="S373" i="6"/>
  <c r="O369" i="6"/>
  <c r="AI369" i="6"/>
  <c r="V365" i="6"/>
  <c r="K537" i="6"/>
  <c r="S365" i="6"/>
  <c r="O365" i="6"/>
  <c r="AI365" i="6"/>
  <c r="K533" i="6"/>
  <c r="S361" i="6"/>
  <c r="V496" i="6"/>
  <c r="K668" i="6"/>
  <c r="O496" i="6"/>
  <c r="AI496" i="6"/>
  <c r="T496" i="6"/>
  <c r="S496" i="6"/>
  <c r="V388" i="6"/>
  <c r="K560" i="6"/>
  <c r="T388" i="6"/>
  <c r="S388" i="6"/>
  <c r="O388" i="6"/>
  <c r="AI388" i="6"/>
  <c r="AI320" i="6"/>
  <c r="AI221" i="6"/>
  <c r="V512" i="6"/>
  <c r="K684" i="6"/>
  <c r="V448" i="6"/>
  <c r="K620" i="6"/>
  <c r="O448" i="6"/>
  <c r="AI448" i="6"/>
  <c r="V436" i="6"/>
  <c r="K608" i="6"/>
  <c r="T436" i="6"/>
  <c r="S436" i="6"/>
  <c r="O436" i="6"/>
  <c r="AI436" i="6"/>
  <c r="V424" i="6"/>
  <c r="T424" i="6"/>
  <c r="O424" i="6"/>
  <c r="AI424" i="6"/>
  <c r="V412" i="6"/>
  <c r="T412" i="6"/>
  <c r="S412" i="6"/>
  <c r="K584" i="6"/>
  <c r="O412" i="6"/>
  <c r="AI412" i="6"/>
  <c r="V400" i="6"/>
  <c r="K572" i="6"/>
  <c r="O400" i="6"/>
  <c r="AI400" i="6"/>
  <c r="V362" i="6"/>
  <c r="K534" i="6"/>
  <c r="O534" i="6"/>
  <c r="AI534" i="6"/>
  <c r="K364" i="6"/>
  <c r="AC364" i="6"/>
  <c r="K480" i="6"/>
  <c r="AC480" i="6"/>
  <c r="AE480" i="6" s="1"/>
  <c r="S340" i="6"/>
  <c r="S332" i="6"/>
  <c r="S324" i="6"/>
  <c r="O304" i="6"/>
  <c r="O300" i="6"/>
  <c r="S296" i="6"/>
  <c r="T292" i="6"/>
  <c r="S288" i="6"/>
  <c r="V284" i="6"/>
  <c r="O284" i="6"/>
  <c r="AI284" i="6"/>
  <c r="V280" i="6"/>
  <c r="O280" i="6"/>
  <c r="AI280" i="6"/>
  <c r="V276" i="6"/>
  <c r="O276" i="6"/>
  <c r="AI276" i="6"/>
  <c r="V272" i="6"/>
  <c r="O272" i="6"/>
  <c r="AI272" i="6"/>
  <c r="S260" i="6"/>
  <c r="V256" i="6"/>
  <c r="O256" i="6"/>
  <c r="AI256" i="6"/>
  <c r="V248" i="6"/>
  <c r="O248" i="6"/>
  <c r="AI248" i="6"/>
  <c r="T244" i="6"/>
  <c r="T240" i="6"/>
  <c r="V236" i="6"/>
  <c r="O236" i="6"/>
  <c r="AI236" i="6"/>
  <c r="S228" i="6"/>
  <c r="S224" i="6"/>
  <c r="T216" i="6"/>
  <c r="V212" i="6"/>
  <c r="O212" i="6"/>
  <c r="AI212" i="6"/>
  <c r="T208" i="6"/>
  <c r="V204" i="6"/>
  <c r="O204" i="6"/>
  <c r="AI204" i="6"/>
  <c r="V200" i="6"/>
  <c r="V192" i="6"/>
  <c r="O192" i="6"/>
  <c r="AI192" i="6"/>
  <c r="T343" i="6"/>
  <c r="K515" i="6"/>
  <c r="AC515" i="6"/>
  <c r="S339" i="6"/>
  <c r="K511" i="6"/>
  <c r="T335" i="6"/>
  <c r="K507" i="6"/>
  <c r="AC507" i="6"/>
  <c r="S331" i="6"/>
  <c r="K503" i="6"/>
  <c r="AC503" i="6"/>
  <c r="T327" i="6"/>
  <c r="K499" i="6"/>
  <c r="AC499" i="6"/>
  <c r="AE499" i="6" s="1"/>
  <c r="S323" i="6"/>
  <c r="K495" i="6"/>
  <c r="AC495" i="6"/>
  <c r="S319" i="6"/>
  <c r="K491" i="6"/>
  <c r="AC491" i="6"/>
  <c r="V315" i="6"/>
  <c r="K487" i="6"/>
  <c r="AC487" i="6"/>
  <c r="S311" i="6"/>
  <c r="K483" i="6"/>
  <c r="AC483" i="6"/>
  <c r="V479" i="6"/>
  <c r="K651" i="6"/>
  <c r="O651" i="6"/>
  <c r="S479" i="6"/>
  <c r="V475" i="6"/>
  <c r="K647" i="6"/>
  <c r="T475" i="6"/>
  <c r="S475" i="6"/>
  <c r="T299" i="6"/>
  <c r="K471" i="6"/>
  <c r="AC471" i="6"/>
  <c r="V467" i="6"/>
  <c r="T467" i="6"/>
  <c r="K635" i="6"/>
  <c r="V635" i="6"/>
  <c r="V455" i="6"/>
  <c r="V451" i="6"/>
  <c r="K623" i="6"/>
  <c r="S451" i="6"/>
  <c r="V447" i="6"/>
  <c r="V443" i="6"/>
  <c r="K615" i="6"/>
  <c r="S443" i="6"/>
  <c r="V267" i="6"/>
  <c r="K439" i="6"/>
  <c r="AC439" i="6"/>
  <c r="K607" i="6"/>
  <c r="O607" i="6"/>
  <c r="AI607" i="6"/>
  <c r="O259" i="6"/>
  <c r="AI259" i="6"/>
  <c r="K431" i="6"/>
  <c r="AC431" i="6"/>
  <c r="V427" i="6"/>
  <c r="K599" i="6"/>
  <c r="S427" i="6"/>
  <c r="V423" i="6"/>
  <c r="K419" i="6"/>
  <c r="AC419" i="6"/>
  <c r="V415" i="6"/>
  <c r="T411" i="6"/>
  <c r="K583" i="6"/>
  <c r="T235" i="6"/>
  <c r="K407" i="6"/>
  <c r="AC407" i="6"/>
  <c r="V403" i="6"/>
  <c r="V399" i="6"/>
  <c r="K571" i="6"/>
  <c r="S399" i="6"/>
  <c r="K567" i="6"/>
  <c r="AE257" i="6"/>
  <c r="T362" i="6"/>
  <c r="K367" i="6"/>
  <c r="AC367" i="6"/>
  <c r="K371" i="6"/>
  <c r="AC371" i="6"/>
  <c r="K375" i="6"/>
  <c r="AC375" i="6"/>
  <c r="K379" i="6"/>
  <c r="AC379" i="6"/>
  <c r="AE379" i="6" s="1"/>
  <c r="K383" i="6"/>
  <c r="AC383" i="6"/>
  <c r="AE383" i="6" s="1"/>
  <c r="K387" i="6"/>
  <c r="AC387" i="6"/>
  <c r="S461" i="6"/>
  <c r="S477" i="6"/>
  <c r="K585" i="6"/>
  <c r="S585" i="6"/>
  <c r="AI308" i="6"/>
  <c r="S504" i="6"/>
  <c r="K628" i="6"/>
  <c r="V444" i="6"/>
  <c r="K616" i="6"/>
  <c r="T444" i="6"/>
  <c r="S444" i="6"/>
  <c r="O444" i="6"/>
  <c r="AI444" i="6"/>
  <c r="V432" i="6"/>
  <c r="T432" i="6"/>
  <c r="O432" i="6"/>
  <c r="AI432" i="6"/>
  <c r="V420" i="6"/>
  <c r="K592" i="6"/>
  <c r="T420" i="6"/>
  <c r="S420" i="6"/>
  <c r="O420" i="6"/>
  <c r="AI420" i="6"/>
  <c r="V408" i="6"/>
  <c r="K580" i="6"/>
  <c r="O580" i="6"/>
  <c r="AI580" i="6"/>
  <c r="O408" i="6"/>
  <c r="AI408" i="6"/>
  <c r="V396" i="6"/>
  <c r="K568" i="6"/>
  <c r="T396" i="6"/>
  <c r="S396" i="6"/>
  <c r="O396" i="6"/>
  <c r="AI396" i="6"/>
  <c r="V391" i="6"/>
  <c r="K563" i="6"/>
  <c r="K464" i="6"/>
  <c r="AC464" i="6"/>
  <c r="K472" i="6"/>
  <c r="K508" i="6"/>
  <c r="AC508" i="6"/>
  <c r="V344" i="6"/>
  <c r="O340" i="6"/>
  <c r="V336" i="6"/>
  <c r="O332" i="6"/>
  <c r="V328" i="6"/>
  <c r="O324" i="6"/>
  <c r="V320" i="6"/>
  <c r="V316" i="6"/>
  <c r="V312" i="6"/>
  <c r="V308" i="6"/>
  <c r="V296" i="6"/>
  <c r="O296" i="6"/>
  <c r="AI296" i="6"/>
  <c r="S292" i="6"/>
  <c r="V288" i="6"/>
  <c r="O288" i="6"/>
  <c r="AI288" i="6"/>
  <c r="T268" i="6"/>
  <c r="T264" i="6"/>
  <c r="V260" i="6"/>
  <c r="O260" i="6"/>
  <c r="AI260" i="6"/>
  <c r="S252" i="6"/>
  <c r="T252" i="6"/>
  <c r="S244" i="6"/>
  <c r="S240" i="6"/>
  <c r="P237" i="6"/>
  <c r="AI233" i="6"/>
  <c r="T232" i="6"/>
  <c r="V228" i="6"/>
  <c r="O228" i="6"/>
  <c r="AI228" i="6"/>
  <c r="V224" i="6"/>
  <c r="O224" i="6"/>
  <c r="AI224" i="6"/>
  <c r="T220" i="6"/>
  <c r="O220" i="6"/>
  <c r="AI220" i="6"/>
  <c r="S216" i="6"/>
  <c r="S208" i="6"/>
  <c r="T200" i="6"/>
  <c r="T196" i="6"/>
  <c r="S510" i="6"/>
  <c r="K674" i="6"/>
  <c r="V502" i="6"/>
  <c r="S498" i="6"/>
  <c r="K666" i="6"/>
  <c r="O494" i="6"/>
  <c r="AI494" i="6"/>
  <c r="S490" i="6"/>
  <c r="V486" i="6"/>
  <c r="K658" i="6"/>
  <c r="T486" i="6"/>
  <c r="S486" i="6"/>
  <c r="O486" i="6"/>
  <c r="AI486" i="6"/>
  <c r="T482" i="6"/>
  <c r="K650" i="6"/>
  <c r="K642" i="6"/>
  <c r="S642" i="6"/>
  <c r="T454" i="6"/>
  <c r="O454" i="6"/>
  <c r="AI454" i="6"/>
  <c r="V446" i="6"/>
  <c r="T446" i="6"/>
  <c r="S446" i="6"/>
  <c r="K618" i="6"/>
  <c r="O446" i="6"/>
  <c r="AI446" i="6"/>
  <c r="T442" i="6"/>
  <c r="V438" i="6"/>
  <c r="K610" i="6"/>
  <c r="T438" i="6"/>
  <c r="S438" i="6"/>
  <c r="O438" i="6"/>
  <c r="AI438" i="6"/>
  <c r="T434" i="6"/>
  <c r="V430" i="6"/>
  <c r="T430" i="6"/>
  <c r="K602" i="6"/>
  <c r="S430" i="6"/>
  <c r="O430" i="6"/>
  <c r="AI430" i="6"/>
  <c r="V422" i="6"/>
  <c r="T422" i="6"/>
  <c r="K594" i="6"/>
  <c r="S422" i="6"/>
  <c r="O422" i="6"/>
  <c r="AI422" i="6"/>
  <c r="V414" i="6"/>
  <c r="K586" i="6"/>
  <c r="T414" i="6"/>
  <c r="S414" i="6"/>
  <c r="O414" i="6"/>
  <c r="AI414" i="6"/>
  <c r="T410" i="6"/>
  <c r="V406" i="6"/>
  <c r="K578" i="6"/>
  <c r="T406" i="6"/>
  <c r="S406" i="6"/>
  <c r="O406" i="6"/>
  <c r="AI406" i="6"/>
  <c r="T402" i="6"/>
  <c r="V398" i="6"/>
  <c r="S398" i="6"/>
  <c r="T394" i="6"/>
  <c r="K562" i="6"/>
  <c r="K347" i="6"/>
  <c r="F30" i="15"/>
  <c r="K368" i="6"/>
  <c r="AC368" i="6"/>
  <c r="K372" i="6"/>
  <c r="AC372" i="6"/>
  <c r="K376" i="6"/>
  <c r="AC376" i="6"/>
  <c r="K380" i="6"/>
  <c r="AC380" i="6"/>
  <c r="K384" i="6"/>
  <c r="AC384" i="6"/>
  <c r="O415" i="6"/>
  <c r="AI415" i="6"/>
  <c r="O427" i="6"/>
  <c r="AI427" i="6"/>
  <c r="O429" i="6"/>
  <c r="AI429" i="6"/>
  <c r="O435" i="6"/>
  <c r="AI435" i="6"/>
  <c r="O443" i="6"/>
  <c r="AI443" i="6"/>
  <c r="O445" i="6"/>
  <c r="AI445" i="6"/>
  <c r="O451" i="6"/>
  <c r="AI451" i="6"/>
  <c r="K460" i="6"/>
  <c r="AC460" i="6"/>
  <c r="K468" i="6"/>
  <c r="AC468" i="6"/>
  <c r="K476" i="6"/>
  <c r="K484" i="6"/>
  <c r="AC484" i="6"/>
  <c r="K488" i="6"/>
  <c r="AC488" i="6"/>
  <c r="AE488" i="6" s="1"/>
  <c r="K492" i="6"/>
  <c r="AC492" i="6"/>
  <c r="K500" i="6"/>
  <c r="AC500" i="6"/>
  <c r="AE500" i="6" s="1"/>
  <c r="S512" i="6"/>
  <c r="AI316" i="6"/>
  <c r="AI312" i="6"/>
  <c r="V516" i="6"/>
  <c r="K688" i="6"/>
  <c r="S516" i="6"/>
  <c r="V452" i="6"/>
  <c r="K624" i="6"/>
  <c r="K612" i="6"/>
  <c r="T440" i="6"/>
  <c r="O440" i="6"/>
  <c r="AI440" i="6"/>
  <c r="V428" i="6"/>
  <c r="K600" i="6"/>
  <c r="V600" i="6"/>
  <c r="T428" i="6"/>
  <c r="S428" i="6"/>
  <c r="O428" i="6"/>
  <c r="AI428" i="6"/>
  <c r="K588" i="6"/>
  <c r="T416" i="6"/>
  <c r="O416" i="6"/>
  <c r="AI416" i="6"/>
  <c r="V404" i="6"/>
  <c r="T404" i="6"/>
  <c r="S404" i="6"/>
  <c r="O404" i="6"/>
  <c r="AI404" i="6"/>
  <c r="T392" i="6"/>
  <c r="S392" i="6"/>
  <c r="S362" i="6"/>
  <c r="V389" i="6"/>
  <c r="K561" i="6"/>
  <c r="V561" i="6"/>
  <c r="S344" i="6"/>
  <c r="P317" i="6"/>
  <c r="V292" i="6"/>
  <c r="T284" i="6"/>
  <c r="T280" i="6"/>
  <c r="P277" i="6"/>
  <c r="T276" i="6"/>
  <c r="T272" i="6"/>
  <c r="S268" i="6"/>
  <c r="S264" i="6"/>
  <c r="T256" i="6"/>
  <c r="O252" i="6"/>
  <c r="AI252" i="6"/>
  <c r="T248" i="6"/>
  <c r="V244" i="6"/>
  <c r="O244" i="6"/>
  <c r="AI244" i="6"/>
  <c r="V240" i="6"/>
  <c r="O240" i="6"/>
  <c r="AI240" i="6"/>
  <c r="T236" i="6"/>
  <c r="S232" i="6"/>
  <c r="S220" i="6"/>
  <c r="P217" i="6"/>
  <c r="V208" i="6"/>
  <c r="T509" i="6"/>
  <c r="O509" i="6"/>
  <c r="AI509" i="6"/>
  <c r="K681" i="6"/>
  <c r="V681" i="6"/>
  <c r="O505" i="6"/>
  <c r="AI505" i="6"/>
  <c r="V493" i="6"/>
  <c r="K665" i="6"/>
  <c r="S493" i="6"/>
  <c r="K661" i="6"/>
  <c r="V485" i="6"/>
  <c r="K657" i="6"/>
  <c r="S485" i="6"/>
  <c r="V477" i="6"/>
  <c r="K649" i="6"/>
  <c r="T477" i="6"/>
  <c r="K645" i="6"/>
  <c r="V469" i="6"/>
  <c r="K641" i="6"/>
  <c r="V641" i="6"/>
  <c r="T469" i="6"/>
  <c r="V461" i="6"/>
  <c r="K633" i="6"/>
  <c r="T633" i="6"/>
  <c r="T461" i="6"/>
  <c r="S453" i="6"/>
  <c r="K625" i="6"/>
  <c r="V625" i="6"/>
  <c r="V449" i="6"/>
  <c r="V445" i="6"/>
  <c r="K617" i="6"/>
  <c r="S445" i="6"/>
  <c r="S441" i="6"/>
  <c r="V437" i="6"/>
  <c r="K609" i="6"/>
  <c r="S437" i="6"/>
  <c r="V433" i="6"/>
  <c r="V429" i="6"/>
  <c r="K601" i="6"/>
  <c r="O601" i="6"/>
  <c r="S429" i="6"/>
  <c r="K597" i="6"/>
  <c r="S597" i="6"/>
  <c r="S425" i="6"/>
  <c r="V421" i="6"/>
  <c r="K593" i="6"/>
  <c r="S421" i="6"/>
  <c r="V417" i="6"/>
  <c r="V405" i="6"/>
  <c r="V401" i="6"/>
  <c r="K573" i="6"/>
  <c r="T573" i="6"/>
  <c r="S401" i="6"/>
  <c r="S397" i="6"/>
  <c r="V393" i="6"/>
  <c r="K565" i="6"/>
  <c r="S393" i="6"/>
  <c r="AE343" i="6"/>
  <c r="AE319" i="6"/>
  <c r="AE311" i="6"/>
  <c r="AE271" i="6"/>
  <c r="AE267" i="6"/>
  <c r="O362" i="6"/>
  <c r="AI362" i="6"/>
  <c r="O389" i="6"/>
  <c r="AI389" i="6"/>
  <c r="O391" i="6"/>
  <c r="AI391" i="6"/>
  <c r="K459" i="6"/>
  <c r="AC459" i="6"/>
  <c r="S473" i="6"/>
  <c r="K576" i="6"/>
  <c r="K626" i="6"/>
  <c r="K366" i="6"/>
  <c r="AC366" i="6"/>
  <c r="AE366" i="6" s="1"/>
  <c r="AI19" i="7"/>
  <c r="K127" i="7"/>
  <c r="F31" i="15"/>
  <c r="AI17" i="7"/>
  <c r="AI16" i="7"/>
  <c r="AD292" i="6"/>
  <c r="AD491" i="6"/>
  <c r="AF491" i="6" s="1"/>
  <c r="AD475" i="6"/>
  <c r="AD362" i="6"/>
  <c r="AD426" i="6"/>
  <c r="AD459" i="6"/>
  <c r="AD308" i="6"/>
  <c r="AD507" i="6"/>
  <c r="AF507" i="6" s="1"/>
  <c r="AD443" i="6"/>
  <c r="AD845" i="6"/>
  <c r="AD805" i="6"/>
  <c r="AD304" i="6"/>
  <c r="AD232" i="6"/>
  <c r="AD359" i="6"/>
  <c r="AD503" i="6"/>
  <c r="AF503" i="6" s="1"/>
  <c r="AD487" i="6"/>
  <c r="AF487" i="6" s="1"/>
  <c r="AD471" i="6"/>
  <c r="AD455" i="6"/>
  <c r="AF455" i="6" s="1"/>
  <c r="AG455" i="6" s="1"/>
  <c r="AD439" i="6"/>
  <c r="AD410" i="6"/>
  <c r="AD855" i="6"/>
  <c r="AF855" i="6" s="1"/>
  <c r="AD831" i="6"/>
  <c r="AD823" i="6"/>
  <c r="AD799" i="6"/>
  <c r="AF799" i="6" s="1"/>
  <c r="AD791" i="6"/>
  <c r="AD767" i="6"/>
  <c r="AD759" i="6"/>
  <c r="AD45" i="7"/>
  <c r="AD44" i="7"/>
  <c r="AD27" i="7"/>
  <c r="AF27" i="7" s="1"/>
  <c r="AD821" i="6"/>
  <c r="AF821" i="6" s="1"/>
  <c r="AD781" i="6"/>
  <c r="AD60" i="7"/>
  <c r="AD300" i="6"/>
  <c r="AD515" i="6"/>
  <c r="AF515" i="6" s="1"/>
  <c r="AD499" i="6"/>
  <c r="AF499" i="6" s="1"/>
  <c r="AG499" i="6" s="1"/>
  <c r="AD483" i="6"/>
  <c r="AF483" i="6" s="1"/>
  <c r="AD467" i="6"/>
  <c r="AD451" i="6"/>
  <c r="AD435" i="6"/>
  <c r="AD394" i="6"/>
  <c r="AD849" i="6"/>
  <c r="AD841" i="6"/>
  <c r="AF841" i="6" s="1"/>
  <c r="AD817" i="6"/>
  <c r="AD809" i="6"/>
  <c r="AD785" i="6"/>
  <c r="AD777" i="6"/>
  <c r="AD731" i="6"/>
  <c r="AD53" i="7"/>
  <c r="AD52" i="7"/>
  <c r="AD42" i="7"/>
  <c r="AD41" i="7"/>
  <c r="AD40" i="7"/>
  <c r="AD31" i="7"/>
  <c r="AF31" i="7" s="1"/>
  <c r="AG31" i="7" s="1"/>
  <c r="AD19" i="7"/>
  <c r="AD853" i="6"/>
  <c r="AD829" i="6"/>
  <c r="AD773" i="6"/>
  <c r="AD747" i="6"/>
  <c r="AD61" i="7"/>
  <c r="AD248" i="6"/>
  <c r="AD511" i="6"/>
  <c r="AD495" i="6"/>
  <c r="AD479" i="6"/>
  <c r="AF479" i="6" s="1"/>
  <c r="AG479" i="6" s="1"/>
  <c r="AD463" i="6"/>
  <c r="AD447" i="6"/>
  <c r="AD431" i="6"/>
  <c r="AF431" i="6" s="1"/>
  <c r="AD378" i="6"/>
  <c r="AD859" i="6"/>
  <c r="AD851" i="6"/>
  <c r="AD827" i="6"/>
  <c r="AD819" i="6"/>
  <c r="AD795" i="6"/>
  <c r="AD787" i="6"/>
  <c r="AD763" i="6"/>
  <c r="AD755" i="6"/>
  <c r="AD38" i="7"/>
  <c r="AD22" i="7"/>
  <c r="AD21" i="7"/>
  <c r="AD20" i="7"/>
  <c r="AD331" i="6"/>
  <c r="AF331" i="6" s="1"/>
  <c r="AD315" i="6"/>
  <c r="AF315" i="6" s="1"/>
  <c r="AG315" i="6" s="1"/>
  <c r="AD267" i="6"/>
  <c r="AF267" i="6" s="1"/>
  <c r="AD251" i="6"/>
  <c r="AF251" i="6" s="1"/>
  <c r="AD207" i="6"/>
  <c r="AD223" i="6"/>
  <c r="AF223" i="6" s="1"/>
  <c r="AD209" i="6"/>
  <c r="AD225" i="6"/>
  <c r="AF225" i="6" s="1"/>
  <c r="AG225" i="6" s="1"/>
  <c r="AD322" i="6"/>
  <c r="AF322" i="6" s="1"/>
  <c r="AD306" i="6"/>
  <c r="AD258" i="6"/>
  <c r="AD236" i="6"/>
  <c r="AD325" i="6"/>
  <c r="AD309" i="6"/>
  <c r="AF309" i="6" s="1"/>
  <c r="AG309" i="6" s="1"/>
  <c r="AD261" i="6"/>
  <c r="AF261" i="6" s="1"/>
  <c r="AD242" i="6"/>
  <c r="AD518" i="6"/>
  <c r="AD514" i="6"/>
  <c r="AD510" i="6"/>
  <c r="AD506" i="6"/>
  <c r="AF506" i="6" s="1"/>
  <c r="AG506" i="6" s="1"/>
  <c r="AD502" i="6"/>
  <c r="AF502" i="6" s="1"/>
  <c r="AD498" i="6"/>
  <c r="AD494" i="6"/>
  <c r="AD490" i="6"/>
  <c r="AD486" i="6"/>
  <c r="AF486" i="6" s="1"/>
  <c r="AD482" i="6"/>
  <c r="AF482" i="6" s="1"/>
  <c r="AD478" i="6"/>
  <c r="AD474" i="6"/>
  <c r="AF474" i="6" s="1"/>
  <c r="AD470" i="6"/>
  <c r="AD466" i="6"/>
  <c r="AF466" i="6" s="1"/>
  <c r="AD462" i="6"/>
  <c r="AD458" i="6"/>
  <c r="AF458" i="6" s="1"/>
  <c r="AD454" i="6"/>
  <c r="AD450" i="6"/>
  <c r="AD446" i="6"/>
  <c r="AD442" i="6"/>
  <c r="AF442" i="6" s="1"/>
  <c r="AD438" i="6"/>
  <c r="AF438" i="6" s="1"/>
  <c r="AD434" i="6"/>
  <c r="AD430" i="6"/>
  <c r="AD422" i="6"/>
  <c r="AD406" i="6"/>
  <c r="AD390" i="6"/>
  <c r="AD363" i="6"/>
  <c r="AF363" i="6" s="1"/>
  <c r="AD367" i="6"/>
  <c r="AF367" i="6" s="1"/>
  <c r="AD371" i="6"/>
  <c r="AF371" i="6" s="1"/>
  <c r="AD375" i="6"/>
  <c r="AF375" i="6" s="1"/>
  <c r="AD379" i="6"/>
  <c r="AD383" i="6"/>
  <c r="AF383" i="6" s="1"/>
  <c r="AD387" i="6"/>
  <c r="AF387" i="6" s="1"/>
  <c r="AD391" i="6"/>
  <c r="AF391" i="6" s="1"/>
  <c r="AD395" i="6"/>
  <c r="AD399" i="6"/>
  <c r="AF399" i="6" s="1"/>
  <c r="AD403" i="6"/>
  <c r="AD407" i="6"/>
  <c r="AF407" i="6" s="1"/>
  <c r="AD411" i="6"/>
  <c r="AF411" i="6" s="1"/>
  <c r="AD415" i="6"/>
  <c r="AF415" i="6" s="1"/>
  <c r="AD419" i="6"/>
  <c r="AD423" i="6"/>
  <c r="AD427" i="6"/>
  <c r="AD360" i="6"/>
  <c r="AD364" i="6"/>
  <c r="AD368" i="6"/>
  <c r="AF368" i="6" s="1"/>
  <c r="AD372" i="6"/>
  <c r="AD376" i="6"/>
  <c r="AF376" i="6" s="1"/>
  <c r="AD380" i="6"/>
  <c r="AD384" i="6"/>
  <c r="AF384" i="6" s="1"/>
  <c r="AD388" i="6"/>
  <c r="AD392" i="6"/>
  <c r="AD396" i="6"/>
  <c r="AF396" i="6" s="1"/>
  <c r="AG396" i="6" s="1"/>
  <c r="AD400" i="6"/>
  <c r="AD404" i="6"/>
  <c r="AD408" i="6"/>
  <c r="AD412" i="6"/>
  <c r="AD416" i="6"/>
  <c r="AD420" i="6"/>
  <c r="AD424" i="6"/>
  <c r="AD361" i="6"/>
  <c r="AD365" i="6"/>
  <c r="AD369" i="6"/>
  <c r="AD373" i="6"/>
  <c r="AF373" i="6" s="1"/>
  <c r="AD377" i="6"/>
  <c r="AD381" i="6"/>
  <c r="AD385" i="6"/>
  <c r="AD389" i="6"/>
  <c r="AF389" i="6" s="1"/>
  <c r="AD393" i="6"/>
  <c r="AD397" i="6"/>
  <c r="AD401" i="6"/>
  <c r="AF401" i="6" s="1"/>
  <c r="AD405" i="6"/>
  <c r="AD409" i="6"/>
  <c r="AD413" i="6"/>
  <c r="AD417" i="6"/>
  <c r="AD421" i="6"/>
  <c r="AF421" i="6" s="1"/>
  <c r="AD425" i="6"/>
  <c r="AD517" i="6"/>
  <c r="AD513" i="6"/>
  <c r="AD509" i="6"/>
  <c r="AF509" i="6" s="1"/>
  <c r="AD505" i="6"/>
  <c r="AF505" i="6" s="1"/>
  <c r="AG505" i="6" s="1"/>
  <c r="AD501" i="6"/>
  <c r="AD497" i="6"/>
  <c r="AD493" i="6"/>
  <c r="AD489" i="6"/>
  <c r="AF489" i="6" s="1"/>
  <c r="AG489" i="6" s="1"/>
  <c r="AD485" i="6"/>
  <c r="AF485" i="6" s="1"/>
  <c r="AD481" i="6"/>
  <c r="AD477" i="6"/>
  <c r="AD473" i="6"/>
  <c r="AD469" i="6"/>
  <c r="AF469" i="6" s="1"/>
  <c r="AD465" i="6"/>
  <c r="AD461" i="6"/>
  <c r="AF461" i="6" s="1"/>
  <c r="AG461" i="6" s="1"/>
  <c r="AD457" i="6"/>
  <c r="AD453" i="6"/>
  <c r="AF453" i="6" s="1"/>
  <c r="AD449" i="6"/>
  <c r="AD445" i="6"/>
  <c r="AF445" i="6" s="1"/>
  <c r="AG445" i="6" s="1"/>
  <c r="AD441" i="6"/>
  <c r="AD437" i="6"/>
  <c r="AF437" i="6" s="1"/>
  <c r="AD433" i="6"/>
  <c r="AD429" i="6"/>
  <c r="AD418" i="6"/>
  <c r="AD402" i="6"/>
  <c r="AF402" i="6" s="1"/>
  <c r="AD386" i="6"/>
  <c r="AD370" i="6"/>
  <c r="AF370" i="6" s="1"/>
  <c r="AD516" i="6"/>
  <c r="AD512" i="6"/>
  <c r="AD508" i="6"/>
  <c r="AF508" i="6" s="1"/>
  <c r="AD504" i="6"/>
  <c r="AD500" i="6"/>
  <c r="AF500" i="6" s="1"/>
  <c r="AG500" i="6" s="1"/>
  <c r="AD496" i="6"/>
  <c r="AD492" i="6"/>
  <c r="AF492" i="6" s="1"/>
  <c r="AD488" i="6"/>
  <c r="AD484" i="6"/>
  <c r="AD480" i="6"/>
  <c r="AD476" i="6"/>
  <c r="AD472" i="6"/>
  <c r="AD468" i="6"/>
  <c r="AD464" i="6"/>
  <c r="AD460" i="6"/>
  <c r="AF460" i="6" s="1"/>
  <c r="AD456" i="6"/>
  <c r="AD452" i="6"/>
  <c r="AD448" i="6"/>
  <c r="AD444" i="6"/>
  <c r="AF444" i="6" s="1"/>
  <c r="AD440" i="6"/>
  <c r="AD436" i="6"/>
  <c r="AF436" i="6" s="1"/>
  <c r="AG436" i="6" s="1"/>
  <c r="AD432" i="6"/>
  <c r="AD428" i="6"/>
  <c r="AF428" i="6" s="1"/>
  <c r="AD414" i="6"/>
  <c r="AD398" i="6"/>
  <c r="AD382" i="6"/>
  <c r="AD366" i="6"/>
  <c r="AD749" i="6"/>
  <c r="AD741" i="6"/>
  <c r="AF741" i="6" s="1"/>
  <c r="AD717" i="6"/>
  <c r="AD704" i="6"/>
  <c r="AD710" i="6"/>
  <c r="AD712" i="6"/>
  <c r="AD718" i="6"/>
  <c r="AD720" i="6"/>
  <c r="AD726" i="6"/>
  <c r="AD728" i="6"/>
  <c r="AD734" i="6"/>
  <c r="AF734" i="6" s="1"/>
  <c r="AD736" i="6"/>
  <c r="AD742" i="6"/>
  <c r="AD744" i="6"/>
  <c r="AD750" i="6"/>
  <c r="AD752" i="6"/>
  <c r="AD860" i="6"/>
  <c r="AD858" i="6"/>
  <c r="AD852" i="6"/>
  <c r="AD850" i="6"/>
  <c r="AD844" i="6"/>
  <c r="AF844" i="6" s="1"/>
  <c r="AD842" i="6"/>
  <c r="AD836" i="6"/>
  <c r="AD834" i="6"/>
  <c r="AD828" i="6"/>
  <c r="AD826" i="6"/>
  <c r="AD820" i="6"/>
  <c r="AD818" i="6"/>
  <c r="AD812" i="6"/>
  <c r="AD810" i="6"/>
  <c r="AD804" i="6"/>
  <c r="AD802" i="6"/>
  <c r="AD796" i="6"/>
  <c r="AF796" i="6" s="1"/>
  <c r="AD794" i="6"/>
  <c r="AD788" i="6"/>
  <c r="AD786" i="6"/>
  <c r="AD780" i="6"/>
  <c r="AD778" i="6"/>
  <c r="AD772" i="6"/>
  <c r="AD770" i="6"/>
  <c r="AD764" i="6"/>
  <c r="AD762" i="6"/>
  <c r="AD756" i="6"/>
  <c r="AF756" i="6" s="1"/>
  <c r="AD751" i="6"/>
  <c r="AD727" i="6"/>
  <c r="AD719" i="6"/>
  <c r="AD745" i="6"/>
  <c r="AD737" i="6"/>
  <c r="AD713" i="6"/>
  <c r="AF713" i="6" s="1"/>
  <c r="AD705" i="6"/>
  <c r="AD64" i="7"/>
  <c r="AD62" i="7"/>
  <c r="AD59" i="7"/>
  <c r="AD54" i="7"/>
  <c r="AD46" i="7"/>
  <c r="AD35" i="7"/>
  <c r="AD25" i="7"/>
  <c r="AD24" i="7"/>
  <c r="AD18" i="7"/>
  <c r="AD17" i="7"/>
  <c r="AD16" i="7"/>
  <c r="AD57" i="7"/>
  <c r="AD56" i="7"/>
  <c r="AD51" i="7"/>
  <c r="AD49" i="7"/>
  <c r="AD48" i="7"/>
  <c r="AD43" i="7"/>
  <c r="AF43" i="7" s="1"/>
  <c r="AG43" i="7" s="1"/>
  <c r="AD39" i="7"/>
  <c r="AD33" i="7"/>
  <c r="AD32" i="7"/>
  <c r="AD30" i="7"/>
  <c r="AD29" i="7"/>
  <c r="AD28" i="7"/>
  <c r="AD26" i="7"/>
  <c r="AD63" i="7"/>
  <c r="AF63" i="7" s="1"/>
  <c r="AD58" i="7"/>
  <c r="AD55" i="7"/>
  <c r="AF55" i="7" s="1"/>
  <c r="AG55" i="7" s="1"/>
  <c r="AD50" i="7"/>
  <c r="AD47" i="7"/>
  <c r="AF47" i="7" s="1"/>
  <c r="AG47" i="7" s="1"/>
  <c r="AD37" i="7"/>
  <c r="AD36" i="7"/>
  <c r="AD34" i="7"/>
  <c r="AD23" i="7"/>
  <c r="AF23" i="7" s="1"/>
  <c r="AG23" i="7" s="1"/>
  <c r="P15" i="7"/>
  <c r="AJ926" i="6"/>
  <c r="AJ960" i="6"/>
  <c r="AJ933" i="6"/>
  <c r="AJ1003" i="6"/>
  <c r="AJ968" i="6"/>
  <c r="AJ935" i="6"/>
  <c r="AJ976" i="6"/>
  <c r="AJ980" i="6"/>
  <c r="AJ996" i="6"/>
  <c r="AJ1017" i="6"/>
  <c r="AJ1028" i="6"/>
  <c r="AJ1011" i="6"/>
  <c r="AJ1019" i="6"/>
  <c r="AJ1030" i="6"/>
  <c r="AJ1026" i="6"/>
  <c r="AJ1034" i="6"/>
  <c r="AJ708" i="6"/>
  <c r="AJ716" i="6"/>
  <c r="AJ754" i="6"/>
  <c r="AJ714" i="6"/>
  <c r="AJ738" i="6"/>
  <c r="AJ758" i="6"/>
  <c r="AJ788" i="6"/>
  <c r="AJ722" i="6"/>
  <c r="AJ724" i="6"/>
  <c r="AJ732" i="6"/>
  <c r="AJ748" i="6"/>
  <c r="AJ816" i="6"/>
  <c r="AJ750" i="6"/>
  <c r="AJ756" i="6"/>
  <c r="AJ765" i="6"/>
  <c r="AJ785" i="6"/>
  <c r="AJ704" i="6"/>
  <c r="AJ720" i="6"/>
  <c r="AJ728" i="6"/>
  <c r="AJ736" i="6"/>
  <c r="AJ744" i="6"/>
  <c r="AJ752" i="6"/>
  <c r="AJ771" i="6"/>
  <c r="AJ776" i="6"/>
  <c r="AJ789" i="6"/>
  <c r="AJ808" i="6"/>
  <c r="AJ824" i="6"/>
  <c r="AJ825" i="6"/>
  <c r="AJ781" i="6"/>
  <c r="AJ793" i="6"/>
  <c r="AJ814" i="6"/>
  <c r="AJ848" i="6"/>
  <c r="AJ763" i="6"/>
  <c r="AJ791" i="6"/>
  <c r="AJ831" i="6"/>
  <c r="AJ832" i="6"/>
  <c r="AJ839" i="6"/>
  <c r="AJ840" i="6"/>
  <c r="AJ854" i="6"/>
  <c r="AJ856" i="6"/>
  <c r="AJ862" i="6"/>
  <c r="AJ837" i="6"/>
  <c r="AJ845" i="6"/>
  <c r="AJ834" i="6"/>
  <c r="AJ540" i="6"/>
  <c r="AJ534" i="6"/>
  <c r="T535" i="6"/>
  <c r="S535" i="6"/>
  <c r="T565" i="6"/>
  <c r="S565" i="6"/>
  <c r="O565" i="6"/>
  <c r="V565" i="6"/>
  <c r="AJ586" i="6"/>
  <c r="AJ536" i="6"/>
  <c r="T537" i="6"/>
  <c r="AJ544" i="6"/>
  <c r="T561" i="6"/>
  <c r="S561" i="6"/>
  <c r="O561" i="6"/>
  <c r="AJ572" i="6"/>
  <c r="AJ576" i="6"/>
  <c r="AJ621" i="6"/>
  <c r="AJ532" i="6"/>
  <c r="AJ548" i="6"/>
  <c r="AJ560" i="6"/>
  <c r="O573" i="6"/>
  <c r="AJ531" i="6"/>
  <c r="O533" i="6"/>
  <c r="V535" i="6"/>
  <c r="T553" i="6"/>
  <c r="S553" i="6"/>
  <c r="O553" i="6"/>
  <c r="V553" i="6"/>
  <c r="AJ564" i="6"/>
  <c r="AJ580" i="6"/>
  <c r="AJ566" i="6"/>
  <c r="T567" i="6"/>
  <c r="AJ582" i="6"/>
  <c r="T583" i="6"/>
  <c r="S583" i="6"/>
  <c r="AJ609" i="6"/>
  <c r="AJ584" i="6"/>
  <c r="O593" i="6"/>
  <c r="T593" i="6"/>
  <c r="V593" i="6"/>
  <c r="S593" i="6"/>
  <c r="V601" i="6"/>
  <c r="T607" i="6"/>
  <c r="V607" i="6"/>
  <c r="AJ661" i="6"/>
  <c r="AJ562" i="6"/>
  <c r="T563" i="6"/>
  <c r="AJ578" i="6"/>
  <c r="AJ591" i="6"/>
  <c r="AJ599" i="6"/>
  <c r="AJ607" i="6"/>
  <c r="S617" i="6"/>
  <c r="O625" i="6"/>
  <c r="S625" i="6"/>
  <c r="O633" i="6"/>
  <c r="AI633" i="6"/>
  <c r="V633" i="6"/>
  <c r="O635" i="6"/>
  <c r="O641" i="6"/>
  <c r="AI641" i="6"/>
  <c r="O649" i="6"/>
  <c r="AI649" i="6"/>
  <c r="T649" i="6"/>
  <c r="V649" i="6"/>
  <c r="V651" i="6"/>
  <c r="O576" i="6"/>
  <c r="AI576" i="6"/>
  <c r="O578" i="6"/>
  <c r="AI578" i="6"/>
  <c r="AJ596" i="6"/>
  <c r="S615" i="6"/>
  <c r="AJ616" i="6"/>
  <c r="T623" i="6"/>
  <c r="AJ624" i="6"/>
  <c r="AJ657" i="6"/>
  <c r="AJ676" i="6"/>
  <c r="O597" i="6"/>
  <c r="AI597" i="6"/>
  <c r="AJ598" i="6"/>
  <c r="O609" i="6"/>
  <c r="AI609" i="6"/>
  <c r="T609" i="6"/>
  <c r="S609" i="6"/>
  <c r="AJ622" i="6"/>
  <c r="AJ631" i="6"/>
  <c r="AJ640" i="6"/>
  <c r="AJ675" i="6"/>
  <c r="O681" i="6"/>
  <c r="T681" i="6"/>
  <c r="S681" i="6"/>
  <c r="V594" i="6"/>
  <c r="V602" i="6"/>
  <c r="AJ630" i="6"/>
  <c r="AJ644" i="6"/>
  <c r="S645" i="6"/>
  <c r="AJ653" i="6"/>
  <c r="AJ662" i="6"/>
  <c r="S592" i="6"/>
  <c r="S594" i="6"/>
  <c r="S600" i="6"/>
  <c r="S602" i="6"/>
  <c r="AJ632" i="6"/>
  <c r="AJ638" i="6"/>
  <c r="O647" i="6"/>
  <c r="AI647" i="6"/>
  <c r="AJ665" i="6"/>
  <c r="V626" i="6"/>
  <c r="AJ656" i="6"/>
  <c r="AJ660" i="6"/>
  <c r="AJ668" i="6"/>
  <c r="AJ673" i="6"/>
  <c r="S626" i="6"/>
  <c r="AJ652" i="6"/>
  <c r="AJ672" i="6"/>
  <c r="T673" i="6"/>
  <c r="AJ686" i="6"/>
  <c r="AJ688" i="6"/>
  <c r="AJ690" i="6"/>
  <c r="V674" i="6"/>
  <c r="S674" i="6"/>
  <c r="AJ363" i="6"/>
  <c r="P363" i="6"/>
  <c r="AJ365" i="6"/>
  <c r="AJ369" i="6"/>
  <c r="AJ375" i="6"/>
  <c r="AJ377" i="6"/>
  <c r="AJ379" i="6"/>
  <c r="AJ387" i="6"/>
  <c r="AJ389" i="6"/>
  <c r="AJ391" i="6"/>
  <c r="AJ393" i="6"/>
  <c r="AJ397" i="6"/>
  <c r="AJ401" i="6"/>
  <c r="AJ403" i="6"/>
  <c r="AJ405" i="6"/>
  <c r="AJ359" i="6"/>
  <c r="P359" i="6"/>
  <c r="AJ373" i="6"/>
  <c r="P373" i="6"/>
  <c r="AJ383" i="6"/>
  <c r="AJ385" i="6"/>
  <c r="AJ395" i="6"/>
  <c r="V413" i="6"/>
  <c r="T413" i="6"/>
  <c r="O413" i="6"/>
  <c r="S413" i="6"/>
  <c r="AJ367" i="6"/>
  <c r="T409" i="6"/>
  <c r="V409" i="6"/>
  <c r="O409" i="6"/>
  <c r="S409" i="6"/>
  <c r="P362" i="6"/>
  <c r="T363" i="6"/>
  <c r="T365" i="6"/>
  <c r="T373" i="6"/>
  <c r="T375" i="6"/>
  <c r="T377" i="6"/>
  <c r="T381" i="6"/>
  <c r="T385" i="6"/>
  <c r="T387" i="6"/>
  <c r="P388" i="6"/>
  <c r="T389" i="6"/>
  <c r="T391" i="6"/>
  <c r="T393" i="6"/>
  <c r="T395" i="6"/>
  <c r="T399" i="6"/>
  <c r="T401" i="6"/>
  <c r="T403" i="6"/>
  <c r="AJ406" i="6"/>
  <c r="O407" i="6"/>
  <c r="AJ410" i="6"/>
  <c r="O411" i="6"/>
  <c r="V411" i="6"/>
  <c r="AJ415" i="6"/>
  <c r="AJ417" i="6"/>
  <c r="AJ419" i="6"/>
  <c r="AJ421" i="6"/>
  <c r="AJ423" i="6"/>
  <c r="AJ427" i="6"/>
  <c r="P427" i="6"/>
  <c r="AJ429" i="6"/>
  <c r="P429" i="6"/>
  <c r="AJ431" i="6"/>
  <c r="AJ435" i="6"/>
  <c r="AJ437" i="6"/>
  <c r="AJ439" i="6"/>
  <c r="AJ441" i="6"/>
  <c r="AJ443" i="6"/>
  <c r="AJ445" i="6"/>
  <c r="P445" i="6"/>
  <c r="AJ447" i="6"/>
  <c r="AJ449" i="6"/>
  <c r="AJ451" i="6"/>
  <c r="AJ452" i="6"/>
  <c r="AI359" i="6"/>
  <c r="AJ414" i="6"/>
  <c r="O453" i="6"/>
  <c r="AI453" i="6"/>
  <c r="V453" i="6"/>
  <c r="T453" i="6"/>
  <c r="AJ455" i="6"/>
  <c r="AJ502" i="6"/>
  <c r="S407" i="6"/>
  <c r="AJ408" i="6"/>
  <c r="S411" i="6"/>
  <c r="AJ412" i="6"/>
  <c r="T456" i="6"/>
  <c r="T421" i="6"/>
  <c r="T423" i="6"/>
  <c r="T427" i="6"/>
  <c r="P428" i="6"/>
  <c r="T429" i="6"/>
  <c r="P430" i="6"/>
  <c r="T435" i="6"/>
  <c r="T437" i="6"/>
  <c r="P438" i="6"/>
  <c r="T439" i="6"/>
  <c r="T441" i="6"/>
  <c r="T443" i="6"/>
  <c r="T445" i="6"/>
  <c r="T449" i="6"/>
  <c r="T451" i="6"/>
  <c r="O452" i="6"/>
  <c r="AI452" i="6"/>
  <c r="S454" i="6"/>
  <c r="S452" i="6"/>
  <c r="AJ459" i="6"/>
  <c r="S460" i="6"/>
  <c r="T462" i="6"/>
  <c r="S462" i="6"/>
  <c r="O464" i="6"/>
  <c r="T464" i="6"/>
  <c r="S464" i="6"/>
  <c r="V464" i="6"/>
  <c r="O466" i="6"/>
  <c r="O468" i="6"/>
  <c r="T468" i="6"/>
  <c r="S468" i="6"/>
  <c r="V468" i="6"/>
  <c r="O470" i="6"/>
  <c r="T470" i="6"/>
  <c r="S470" i="6"/>
  <c r="V470" i="6"/>
  <c r="O472" i="6"/>
  <c r="T472" i="6"/>
  <c r="O476" i="6"/>
  <c r="V476" i="6"/>
  <c r="O478" i="6"/>
  <c r="V478" i="6"/>
  <c r="T452" i="6"/>
  <c r="AJ485" i="6"/>
  <c r="AJ489" i="6"/>
  <c r="AJ493" i="6"/>
  <c r="AJ497" i="6"/>
  <c r="O459" i="6"/>
  <c r="O461" i="6"/>
  <c r="AI461" i="6"/>
  <c r="O469" i="6"/>
  <c r="AI469" i="6"/>
  <c r="O471" i="6"/>
  <c r="AI471" i="6"/>
  <c r="O473" i="6"/>
  <c r="O475" i="6"/>
  <c r="AI475" i="6"/>
  <c r="O477" i="6"/>
  <c r="AI477" i="6"/>
  <c r="O479" i="6"/>
  <c r="AI479" i="6"/>
  <c r="AJ480" i="6"/>
  <c r="T504" i="6"/>
  <c r="V504" i="6"/>
  <c r="AJ483" i="6"/>
  <c r="AJ487" i="6"/>
  <c r="AJ491" i="6"/>
  <c r="AJ495" i="6"/>
  <c r="AJ499" i="6"/>
  <c r="AJ510" i="6"/>
  <c r="AJ518" i="6"/>
  <c r="T483" i="6"/>
  <c r="T485" i="6"/>
  <c r="T491" i="6"/>
  <c r="T493" i="6"/>
  <c r="T499" i="6"/>
  <c r="AJ512" i="6"/>
  <c r="O483" i="6"/>
  <c r="AI483" i="6"/>
  <c r="O485" i="6"/>
  <c r="AI485" i="6"/>
  <c r="O489" i="6"/>
  <c r="AI489" i="6"/>
  <c r="O491" i="6"/>
  <c r="AI491" i="6"/>
  <c r="O493" i="6"/>
  <c r="AI493" i="6"/>
  <c r="O497" i="6"/>
  <c r="AI497" i="6"/>
  <c r="O499" i="6"/>
  <c r="AI499" i="6"/>
  <c r="AJ501" i="6"/>
  <c r="AJ514" i="6"/>
  <c r="O502" i="6"/>
  <c r="AI502" i="6"/>
  <c r="T502" i="6"/>
  <c r="S502" i="6"/>
  <c r="AJ503" i="6"/>
  <c r="AJ516" i="6"/>
  <c r="P501" i="6"/>
  <c r="V501" i="6"/>
  <c r="V503" i="6"/>
  <c r="V507" i="6"/>
  <c r="P509" i="6"/>
  <c r="V509" i="6"/>
  <c r="T512" i="6"/>
  <c r="V515" i="6"/>
  <c r="T516" i="6"/>
  <c r="T518" i="6"/>
  <c r="S501" i="6"/>
  <c r="S503" i="6"/>
  <c r="S507" i="6"/>
  <c r="S509" i="6"/>
  <c r="O512" i="6"/>
  <c r="AI512" i="6"/>
  <c r="S513" i="6"/>
  <c r="S515" i="6"/>
  <c r="O516" i="6"/>
  <c r="AI516" i="6"/>
  <c r="O518" i="6"/>
  <c r="AI518" i="6"/>
  <c r="T307" i="6"/>
  <c r="O307" i="6"/>
  <c r="AI307" i="6"/>
  <c r="V307" i="6"/>
  <c r="O295" i="6"/>
  <c r="AI295" i="6"/>
  <c r="V295" i="6"/>
  <c r="S295" i="6"/>
  <c r="T295" i="6"/>
  <c r="O283" i="6"/>
  <c r="T283" i="6"/>
  <c r="S283" i="6"/>
  <c r="T271" i="6"/>
  <c r="S271" i="6"/>
  <c r="V271" i="6"/>
  <c r="T255" i="6"/>
  <c r="O255" i="6"/>
  <c r="AI255" i="6"/>
  <c r="V255" i="6"/>
  <c r="V243" i="6"/>
  <c r="O243" i="6"/>
  <c r="O227" i="6"/>
  <c r="P227" i="6"/>
  <c r="V227" i="6"/>
  <c r="S227" i="6"/>
  <c r="O211" i="6"/>
  <c r="AI211" i="6"/>
  <c r="V211" i="6"/>
  <c r="S211" i="6"/>
  <c r="T211" i="6"/>
  <c r="T191" i="6"/>
  <c r="O191" i="6"/>
  <c r="P191" i="6"/>
  <c r="V191" i="6"/>
  <c r="V343" i="6"/>
  <c r="O343" i="6"/>
  <c r="AI343" i="6"/>
  <c r="V335" i="6"/>
  <c r="O335" i="6"/>
  <c r="AI335" i="6"/>
  <c r="V327" i="6"/>
  <c r="O327" i="6"/>
  <c r="V259" i="6"/>
  <c r="S247" i="6"/>
  <c r="T227" i="6"/>
  <c r="AI342" i="6"/>
  <c r="T315" i="6"/>
  <c r="O315" i="6"/>
  <c r="AI315" i="6"/>
  <c r="T303" i="6"/>
  <c r="O303" i="6"/>
  <c r="AI303" i="6"/>
  <c r="V303" i="6"/>
  <c r="V287" i="6"/>
  <c r="O287" i="6"/>
  <c r="AI287" i="6"/>
  <c r="V275" i="6"/>
  <c r="O275" i="6"/>
  <c r="AI275" i="6"/>
  <c r="O263" i="6"/>
  <c r="AI263" i="6"/>
  <c r="T263" i="6"/>
  <c r="S263" i="6"/>
  <c r="O251" i="6"/>
  <c r="AI251" i="6"/>
  <c r="V251" i="6"/>
  <c r="S251" i="6"/>
  <c r="T251" i="6"/>
  <c r="V239" i="6"/>
  <c r="O239" i="6"/>
  <c r="T231" i="6"/>
  <c r="O231" i="6"/>
  <c r="P231" i="6"/>
  <c r="V231" i="6"/>
  <c r="S223" i="6"/>
  <c r="T223" i="6"/>
  <c r="O215" i="6"/>
  <c r="AI215" i="6"/>
  <c r="V215" i="6"/>
  <c r="S215" i="6"/>
  <c r="T207" i="6"/>
  <c r="O207" i="6"/>
  <c r="AI207" i="6"/>
  <c r="V207" i="6"/>
  <c r="S203" i="6"/>
  <c r="T203" i="6"/>
  <c r="S199" i="6"/>
  <c r="T199" i="6"/>
  <c r="T339" i="6"/>
  <c r="T331" i="6"/>
  <c r="T323" i="6"/>
  <c r="T319" i="6"/>
  <c r="P319" i="6"/>
  <c r="S315" i="6"/>
  <c r="S287" i="6"/>
  <c r="V283" i="6"/>
  <c r="T275" i="6"/>
  <c r="O271" i="6"/>
  <c r="AI271" i="6"/>
  <c r="S255" i="6"/>
  <c r="S231" i="6"/>
  <c r="V223" i="6"/>
  <c r="O203" i="6"/>
  <c r="AI203" i="6"/>
  <c r="O199" i="6"/>
  <c r="AI199" i="6"/>
  <c r="AI334" i="6"/>
  <c r="AI326" i="6"/>
  <c r="T311" i="6"/>
  <c r="O311" i="6"/>
  <c r="AI311" i="6"/>
  <c r="V311" i="6"/>
  <c r="O299" i="6"/>
  <c r="V299" i="6"/>
  <c r="S299" i="6"/>
  <c r="V291" i="6"/>
  <c r="O291" i="6"/>
  <c r="AI291" i="6"/>
  <c r="T291" i="6"/>
  <c r="S291" i="6"/>
  <c r="O279" i="6"/>
  <c r="AI279" i="6"/>
  <c r="T279" i="6"/>
  <c r="S279" i="6"/>
  <c r="O267" i="6"/>
  <c r="AI267" i="6"/>
  <c r="T267" i="6"/>
  <c r="S267" i="6"/>
  <c r="S259" i="6"/>
  <c r="T259" i="6"/>
  <c r="V247" i="6"/>
  <c r="O247" i="6"/>
  <c r="V235" i="6"/>
  <c r="O235" i="6"/>
  <c r="AI235" i="6"/>
  <c r="T219" i="6"/>
  <c r="O219" i="6"/>
  <c r="AI219" i="6"/>
  <c r="V219" i="6"/>
  <c r="T195" i="6"/>
  <c r="O195" i="6"/>
  <c r="AI195" i="6"/>
  <c r="V195" i="6"/>
  <c r="S303" i="6"/>
  <c r="S275" i="6"/>
  <c r="V263" i="6"/>
  <c r="S239" i="6"/>
  <c r="S235" i="6"/>
  <c r="O223" i="6"/>
  <c r="AI223" i="6"/>
  <c r="AE219" i="6"/>
  <c r="T215" i="6"/>
  <c r="S191" i="6"/>
  <c r="P281" i="6"/>
  <c r="P265" i="6"/>
  <c r="P251" i="6"/>
  <c r="P197" i="6"/>
  <c r="P293" i="6"/>
  <c r="P285" i="6"/>
  <c r="P271" i="6"/>
  <c r="P269" i="6"/>
  <c r="P257" i="6"/>
  <c r="P209" i="6"/>
  <c r="P205" i="6"/>
  <c r="P313" i="6"/>
  <c r="P309" i="6"/>
  <c r="P305" i="6"/>
  <c r="P303" i="6"/>
  <c r="P301" i="6"/>
  <c r="P273" i="6"/>
  <c r="P249" i="6"/>
  <c r="P213" i="6"/>
  <c r="AE217" i="6"/>
  <c r="AE323" i="6"/>
  <c r="AI344" i="6"/>
  <c r="AJ343" i="6"/>
  <c r="AI336" i="6"/>
  <c r="AJ335" i="6"/>
  <c r="AI328" i="6"/>
  <c r="AJ327" i="6"/>
  <c r="P341" i="6"/>
  <c r="AJ341" i="6"/>
  <c r="AE339" i="6"/>
  <c r="P325" i="6"/>
  <c r="AJ325" i="6"/>
  <c r="AI346" i="6"/>
  <c r="AJ345" i="6"/>
  <c r="AI338" i="6"/>
  <c r="P337" i="6"/>
  <c r="AJ337" i="6"/>
  <c r="P329" i="6"/>
  <c r="AJ329" i="6"/>
  <c r="AI322" i="6"/>
  <c r="P321" i="6"/>
  <c r="AJ321" i="6"/>
  <c r="P333" i="6"/>
  <c r="AJ333" i="6"/>
  <c r="P339" i="6"/>
  <c r="AJ339" i="6"/>
  <c r="AJ331" i="6"/>
  <c r="AJ323" i="6"/>
  <c r="AJ296"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AJ294" i="6"/>
  <c r="AJ248" i="6"/>
  <c r="AJ206" i="6"/>
  <c r="P256" i="6"/>
  <c r="AJ256" i="6"/>
  <c r="P292" i="6"/>
  <c r="AJ292" i="6"/>
  <c r="P290" i="6"/>
  <c r="AJ290" i="6"/>
  <c r="AJ288" i="6"/>
  <c r="P286" i="6"/>
  <c r="AJ286" i="6"/>
  <c r="AJ284" i="6"/>
  <c r="P282" i="6"/>
  <c r="AJ282" i="6"/>
  <c r="AJ280" i="6"/>
  <c r="P278" i="6"/>
  <c r="AJ278" i="6"/>
  <c r="AJ276" i="6"/>
  <c r="AJ274" i="6"/>
  <c r="AJ272" i="6"/>
  <c r="P270" i="6"/>
  <c r="AJ270" i="6"/>
  <c r="P268" i="6"/>
  <c r="AJ268" i="6"/>
  <c r="P266" i="6"/>
  <c r="AJ266" i="6"/>
  <c r="P264" i="6"/>
  <c r="AJ264" i="6"/>
  <c r="P261" i="6"/>
  <c r="AI261" i="6"/>
  <c r="P250" i="6"/>
  <c r="AJ250" i="6"/>
  <c r="P259" i="6"/>
  <c r="P258" i="6"/>
  <c r="AJ258" i="6"/>
  <c r="AJ252" i="6"/>
  <c r="P246" i="6"/>
  <c r="AJ246" i="6"/>
  <c r="P196" i="6"/>
  <c r="AJ196" i="6"/>
  <c r="AJ260" i="6"/>
  <c r="P253" i="6"/>
  <c r="P244" i="6"/>
  <c r="AJ244"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AJ262" i="6"/>
  <c r="P254" i="6"/>
  <c r="AJ254" i="6"/>
  <c r="P242" i="6"/>
  <c r="AJ242" i="6"/>
  <c r="P238" i="6"/>
  <c r="AJ238" i="6"/>
  <c r="P218" i="6"/>
  <c r="AJ218" i="6"/>
  <c r="AJ212" i="6"/>
  <c r="T247" i="6"/>
  <c r="T243" i="6"/>
  <c r="T241" i="6"/>
  <c r="T239" i="6"/>
  <c r="P232" i="6"/>
  <c r="AJ232" i="6"/>
  <c r="P226" i="6"/>
  <c r="AJ226" i="6"/>
  <c r="AI225" i="6"/>
  <c r="AJ224" i="6"/>
  <c r="P222" i="6"/>
  <c r="AJ222" i="6"/>
  <c r="AJ220" i="6"/>
  <c r="P214" i="6"/>
  <c r="AJ214" i="6"/>
  <c r="P201" i="6"/>
  <c r="P195" i="6"/>
  <c r="P194" i="6"/>
  <c r="AJ194" i="6"/>
  <c r="AE188" i="6"/>
  <c r="P234" i="6"/>
  <c r="AJ234" i="6"/>
  <c r="P230" i="6"/>
  <c r="AJ230" i="6"/>
  <c r="AJ228" i="6"/>
  <c r="P199" i="6"/>
  <c r="P198" i="6"/>
  <c r="AJ198" i="6"/>
  <c r="P193" i="6"/>
  <c r="AJ192" i="6"/>
  <c r="AJ249" i="6"/>
  <c r="AJ235" i="6"/>
  <c r="AE214" i="6"/>
  <c r="AJ208" i="6"/>
  <c r="P204" i="6"/>
  <c r="AJ204" i="6"/>
  <c r="AJ202" i="6"/>
  <c r="AJ200" i="6"/>
  <c r="AE198" i="6"/>
  <c r="P190" i="6"/>
  <c r="AJ190" i="6"/>
  <c r="T221" i="6"/>
  <c r="O216" i="6"/>
  <c r="AI216" i="6"/>
  <c r="O206" i="6"/>
  <c r="AI206" i="6"/>
  <c r="O202" i="6"/>
  <c r="AI202" i="6"/>
  <c r="O200" i="6"/>
  <c r="AI200" i="6"/>
  <c r="AJ197" i="6"/>
  <c r="AJ195" i="6"/>
  <c r="AJ193" i="6"/>
  <c r="AJ191" i="6"/>
  <c r="AJ189" i="6"/>
  <c r="O16" i="6"/>
  <c r="AI16" i="6"/>
  <c r="O17" i="6"/>
  <c r="AI17" i="6"/>
  <c r="O18" i="6"/>
  <c r="AI18" i="6"/>
  <c r="O19" i="6"/>
  <c r="AI19" i="6"/>
  <c r="O20" i="6"/>
  <c r="AI20" i="6"/>
  <c r="O21" i="6"/>
  <c r="AI21" i="6"/>
  <c r="O22" i="6"/>
  <c r="O23" i="6"/>
  <c r="AI23" i="6"/>
  <c r="O24" i="6"/>
  <c r="AI24" i="6"/>
  <c r="O25" i="6"/>
  <c r="AI25" i="6"/>
  <c r="O26" i="6"/>
  <c r="AI26" i="6"/>
  <c r="O27" i="6"/>
  <c r="AI27" i="6"/>
  <c r="O28" i="6"/>
  <c r="AI28" i="6"/>
  <c r="O29" i="6"/>
  <c r="AI29" i="6"/>
  <c r="O30" i="6"/>
  <c r="AI30" i="6"/>
  <c r="O31" i="6"/>
  <c r="AI31" i="6"/>
  <c r="O32" i="6"/>
  <c r="AI32" i="6"/>
  <c r="O33" i="6"/>
  <c r="AI33" i="6"/>
  <c r="O34" i="6"/>
  <c r="AI34" i="6"/>
  <c r="O35" i="6"/>
  <c r="AI35" i="6"/>
  <c r="O36" i="6"/>
  <c r="AI36" i="6"/>
  <c r="O37" i="6"/>
  <c r="AI37" i="6"/>
  <c r="O38" i="6"/>
  <c r="AI38" i="6"/>
  <c r="O39" i="6"/>
  <c r="AI39" i="6"/>
  <c r="O40" i="6"/>
  <c r="AI40" i="6"/>
  <c r="O41" i="6"/>
  <c r="AI41" i="6"/>
  <c r="O42" i="6"/>
  <c r="AI42" i="6"/>
  <c r="O43" i="6"/>
  <c r="AI43" i="6"/>
  <c r="O44" i="6"/>
  <c r="AI44" i="6"/>
  <c r="O45" i="6"/>
  <c r="AI45" i="6"/>
  <c r="O46" i="6"/>
  <c r="AI46" i="6"/>
  <c r="O47" i="6"/>
  <c r="AI47" i="6"/>
  <c r="O48" i="6"/>
  <c r="AI48" i="6"/>
  <c r="O49" i="6"/>
  <c r="AI49" i="6"/>
  <c r="O50" i="6"/>
  <c r="AI50" i="6"/>
  <c r="O51" i="6"/>
  <c r="AI51" i="6"/>
  <c r="O52" i="6"/>
  <c r="AI52" i="6"/>
  <c r="O53" i="6"/>
  <c r="AI53" i="6"/>
  <c r="O54" i="6"/>
  <c r="AI54" i="6"/>
  <c r="O55" i="6"/>
  <c r="AI55" i="6"/>
  <c r="O56" i="6"/>
  <c r="AI56" i="6"/>
  <c r="O57" i="6"/>
  <c r="AI57" i="6"/>
  <c r="O58" i="6"/>
  <c r="AI58" i="6"/>
  <c r="O59" i="6"/>
  <c r="AI59" i="6"/>
  <c r="O60" i="6"/>
  <c r="AI60" i="6"/>
  <c r="O61" i="6"/>
  <c r="AI61" i="6"/>
  <c r="O62" i="6"/>
  <c r="AI62" i="6"/>
  <c r="O63" i="6"/>
  <c r="AI63" i="6"/>
  <c r="O64" i="6"/>
  <c r="AI64" i="6"/>
  <c r="O65" i="6"/>
  <c r="AI65" i="6"/>
  <c r="O66" i="6"/>
  <c r="AI66" i="6"/>
  <c r="O67" i="6"/>
  <c r="AI67" i="6"/>
  <c r="O68" i="6"/>
  <c r="AI68" i="6"/>
  <c r="O69" i="6"/>
  <c r="AI69" i="6"/>
  <c r="O70" i="6"/>
  <c r="AI70" i="6"/>
  <c r="O71" i="6"/>
  <c r="AI71" i="6"/>
  <c r="O72" i="6"/>
  <c r="AI72" i="6"/>
  <c r="O73" i="6"/>
  <c r="AI73" i="6"/>
  <c r="O74" i="6"/>
  <c r="AI74" i="6"/>
  <c r="O75" i="6"/>
  <c r="AI75" i="6"/>
  <c r="O76" i="6"/>
  <c r="AI76" i="6"/>
  <c r="O77" i="6"/>
  <c r="AI77" i="6"/>
  <c r="O78" i="6"/>
  <c r="AI78" i="6"/>
  <c r="O79" i="6"/>
  <c r="AI79" i="6"/>
  <c r="O80" i="6"/>
  <c r="AI80" i="6"/>
  <c r="O81" i="6"/>
  <c r="AI81" i="6"/>
  <c r="O82" i="6"/>
  <c r="AI82" i="6"/>
  <c r="O83" i="6"/>
  <c r="AI83" i="6"/>
  <c r="O84" i="6"/>
  <c r="AI84" i="6"/>
  <c r="O85" i="6"/>
  <c r="AI85" i="6"/>
  <c r="O86" i="6"/>
  <c r="AI86" i="6"/>
  <c r="O87" i="6"/>
  <c r="AI87" i="6"/>
  <c r="O88" i="6"/>
  <c r="AI88" i="6"/>
  <c r="O89" i="6"/>
  <c r="AI89" i="6"/>
  <c r="O90" i="6"/>
  <c r="AI90" i="6"/>
  <c r="O91" i="6"/>
  <c r="AI91" i="6"/>
  <c r="O92" i="6"/>
  <c r="AI92" i="6"/>
  <c r="O93" i="6"/>
  <c r="AI93" i="6"/>
  <c r="O94" i="6"/>
  <c r="AI94" i="6"/>
  <c r="O95" i="6"/>
  <c r="AI95" i="6"/>
  <c r="O96" i="6"/>
  <c r="AI96" i="6"/>
  <c r="O97" i="6"/>
  <c r="AI97" i="6"/>
  <c r="O98" i="6"/>
  <c r="AI98" i="6"/>
  <c r="O99" i="6"/>
  <c r="AI99" i="6"/>
  <c r="O100" i="6"/>
  <c r="AI100" i="6"/>
  <c r="O101" i="6"/>
  <c r="AI101" i="6"/>
  <c r="O102" i="6"/>
  <c r="AI102" i="6"/>
  <c r="O103" i="6"/>
  <c r="AI103" i="6"/>
  <c r="O104" i="6"/>
  <c r="AI104" i="6"/>
  <c r="O105" i="6"/>
  <c r="AI105" i="6"/>
  <c r="O106" i="6"/>
  <c r="AI106" i="6"/>
  <c r="O107" i="6"/>
  <c r="AI107" i="6"/>
  <c r="O108" i="6"/>
  <c r="AI108" i="6"/>
  <c r="O109" i="6"/>
  <c r="AI109" i="6"/>
  <c r="O110" i="6"/>
  <c r="AI110" i="6"/>
  <c r="O111" i="6"/>
  <c r="AI111" i="6"/>
  <c r="O112" i="6"/>
  <c r="AI112" i="6"/>
  <c r="O113" i="6"/>
  <c r="AI113" i="6"/>
  <c r="O114" i="6"/>
  <c r="AI114" i="6"/>
  <c r="O115" i="6"/>
  <c r="AI115" i="6"/>
  <c r="O116" i="6"/>
  <c r="AI116" i="6"/>
  <c r="O117" i="6"/>
  <c r="AI117" i="6"/>
  <c r="O118" i="6"/>
  <c r="AI118" i="6"/>
  <c r="O119" i="6"/>
  <c r="AI119" i="6"/>
  <c r="O120" i="6"/>
  <c r="AI120" i="6"/>
  <c r="O121" i="6"/>
  <c r="AI121" i="6"/>
  <c r="O122" i="6"/>
  <c r="AI122" i="6"/>
  <c r="O123" i="6"/>
  <c r="AI123" i="6"/>
  <c r="O124" i="6"/>
  <c r="AI124" i="6"/>
  <c r="O125" i="6"/>
  <c r="AI125" i="6"/>
  <c r="O126" i="6"/>
  <c r="AI126" i="6"/>
  <c r="O127" i="6"/>
  <c r="AI127" i="6"/>
  <c r="O128" i="6"/>
  <c r="AI128" i="6"/>
  <c r="O129" i="6"/>
  <c r="AI129" i="6"/>
  <c r="O130" i="6"/>
  <c r="AI130" i="6"/>
  <c r="O131" i="6"/>
  <c r="AI131" i="6"/>
  <c r="O132" i="6"/>
  <c r="AI132" i="6"/>
  <c r="O133" i="6"/>
  <c r="AI133" i="6"/>
  <c r="O134" i="6"/>
  <c r="AI134" i="6"/>
  <c r="O135" i="6"/>
  <c r="AI135" i="6"/>
  <c r="O136" i="6"/>
  <c r="AI136" i="6"/>
  <c r="O137" i="6"/>
  <c r="AI137" i="6"/>
  <c r="O138" i="6"/>
  <c r="AI138" i="6"/>
  <c r="O139" i="6"/>
  <c r="AI139" i="6"/>
  <c r="O140" i="6"/>
  <c r="AI140" i="6"/>
  <c r="O141" i="6"/>
  <c r="AI141" i="6"/>
  <c r="O142" i="6"/>
  <c r="AI142" i="6"/>
  <c r="O143" i="6"/>
  <c r="AI143" i="6"/>
  <c r="O144" i="6"/>
  <c r="AI144" i="6"/>
  <c r="O145" i="6"/>
  <c r="AI145" i="6"/>
  <c r="O146" i="6"/>
  <c r="AI146" i="6"/>
  <c r="O147" i="6"/>
  <c r="AI147" i="6"/>
  <c r="O148" i="6"/>
  <c r="AI148" i="6"/>
  <c r="O149" i="6"/>
  <c r="AI149" i="6"/>
  <c r="O150" i="6"/>
  <c r="AI150" i="6"/>
  <c r="O151" i="6"/>
  <c r="AI151" i="6"/>
  <c r="O152" i="6"/>
  <c r="AI152" i="6"/>
  <c r="O153" i="6"/>
  <c r="AI153" i="6"/>
  <c r="O154" i="6"/>
  <c r="AI154" i="6"/>
  <c r="O155" i="6"/>
  <c r="AI155" i="6"/>
  <c r="O156" i="6"/>
  <c r="AI156" i="6"/>
  <c r="O157" i="6"/>
  <c r="AI157" i="6"/>
  <c r="O158" i="6"/>
  <c r="AI158" i="6"/>
  <c r="O159" i="6"/>
  <c r="AI159" i="6"/>
  <c r="O160" i="6"/>
  <c r="AI160" i="6"/>
  <c r="O161" i="6"/>
  <c r="AI161" i="6"/>
  <c r="O162" i="6"/>
  <c r="AI162" i="6"/>
  <c r="O163" i="6"/>
  <c r="AI163" i="6"/>
  <c r="O164" i="6"/>
  <c r="AI164" i="6"/>
  <c r="O165" i="6"/>
  <c r="AI165" i="6"/>
  <c r="O166" i="6"/>
  <c r="AI166" i="6"/>
  <c r="O167" i="6"/>
  <c r="AI167" i="6"/>
  <c r="O168" i="6"/>
  <c r="AI168" i="6"/>
  <c r="O169" i="6"/>
  <c r="AI169" i="6"/>
  <c r="O170" i="6"/>
  <c r="AI170" i="6"/>
  <c r="O171" i="6"/>
  <c r="AI171" i="6"/>
  <c r="O172" i="6"/>
  <c r="AI172" i="6"/>
  <c r="O173" i="6"/>
  <c r="AI173" i="6"/>
  <c r="O174" i="6"/>
  <c r="AI174" i="6"/>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M18" i="5"/>
  <c r="AD126" i="5"/>
  <c r="AD73" i="5"/>
  <c r="Q83" i="5"/>
  <c r="AH77" i="5"/>
  <c r="AH16" i="5"/>
  <c r="AH17" i="5"/>
  <c r="AH18" i="5"/>
  <c r="AH19" i="5"/>
  <c r="AH20" i="5"/>
  <c r="AH21" i="5"/>
  <c r="AH22" i="5"/>
  <c r="AH23" i="5"/>
  <c r="AH24" i="5"/>
  <c r="AH25" i="5"/>
  <c r="AH26" i="5"/>
  <c r="AH27" i="5"/>
  <c r="AH28" i="5"/>
  <c r="AH29" i="5"/>
  <c r="AH15" i="5"/>
  <c r="Q43" i="5"/>
  <c r="Q44" i="5"/>
  <c r="AH44" i="5" s="1"/>
  <c r="Q45" i="5"/>
  <c r="AH45" i="5" s="1"/>
  <c r="Q46" i="5"/>
  <c r="Q47" i="5"/>
  <c r="Q74" i="5"/>
  <c r="Q48" i="5"/>
  <c r="Q75" i="5"/>
  <c r="Q49" i="5"/>
  <c r="Q50" i="5"/>
  <c r="Q77" i="5"/>
  <c r="Q104" i="5"/>
  <c r="Q51" i="5"/>
  <c r="Q78" i="5" s="1"/>
  <c r="Q52" i="5"/>
  <c r="Q53" i="5"/>
  <c r="Q54" i="5"/>
  <c r="Q81" i="5"/>
  <c r="Q108" i="5" s="1"/>
  <c r="Q55" i="5"/>
  <c r="Q82" i="5"/>
  <c r="Q56" i="5"/>
  <c r="AH56" i="5" s="1"/>
  <c r="Q42" i="5"/>
  <c r="P50" i="5"/>
  <c r="P17" i="5"/>
  <c r="P18" i="5"/>
  <c r="P19" i="5"/>
  <c r="P20" i="5"/>
  <c r="P21" i="5"/>
  <c r="P22" i="5"/>
  <c r="P23" i="5"/>
  <c r="P24" i="5"/>
  <c r="P25" i="5"/>
  <c r="P26" i="5"/>
  <c r="P27" i="5"/>
  <c r="P28" i="5"/>
  <c r="P29" i="5"/>
  <c r="K43" i="5"/>
  <c r="K70" i="5" s="1"/>
  <c r="K44" i="5"/>
  <c r="K45" i="5"/>
  <c r="P45" i="5" s="1"/>
  <c r="K46" i="5"/>
  <c r="K47" i="5"/>
  <c r="P47" i="5" s="1"/>
  <c r="K48" i="5"/>
  <c r="K49" i="5"/>
  <c r="K50" i="5"/>
  <c r="K51" i="5"/>
  <c r="K52" i="5"/>
  <c r="K53" i="5"/>
  <c r="K80" i="5"/>
  <c r="K54" i="5"/>
  <c r="K81" i="5" s="1"/>
  <c r="K55" i="5"/>
  <c r="K82" i="5" s="1"/>
  <c r="K56" i="5"/>
  <c r="K42" i="5"/>
  <c r="AE16" i="5"/>
  <c r="AE21" i="5"/>
  <c r="AE25" i="5"/>
  <c r="Q30" i="5"/>
  <c r="M43" i="5"/>
  <c r="M70" i="5" s="1"/>
  <c r="M97" i="5" s="1"/>
  <c r="N43" i="5"/>
  <c r="M44" i="5"/>
  <c r="N44" i="5"/>
  <c r="N71" i="5" s="1"/>
  <c r="N98" i="5" s="1"/>
  <c r="N125" i="5" s="1"/>
  <c r="N152" i="5" s="1"/>
  <c r="N179" i="5" s="1"/>
  <c r="M45" i="5"/>
  <c r="N45" i="5"/>
  <c r="N72" i="5"/>
  <c r="N99" i="5" s="1"/>
  <c r="N126" i="5" s="1"/>
  <c r="N153" i="5" s="1"/>
  <c r="N180" i="5" s="1"/>
  <c r="M46" i="5"/>
  <c r="AJ46" i="5" s="1"/>
  <c r="N46" i="5"/>
  <c r="N73" i="5"/>
  <c r="N100" i="5" s="1"/>
  <c r="N127" i="5" s="1"/>
  <c r="N154" i="5" s="1"/>
  <c r="N181" i="5" s="1"/>
  <c r="M47" i="5"/>
  <c r="M74" i="5" s="1"/>
  <c r="N47" i="5"/>
  <c r="M48" i="5"/>
  <c r="AJ48" i="5" s="1"/>
  <c r="N48" i="5"/>
  <c r="N75" i="5"/>
  <c r="N102" i="5"/>
  <c r="N129" i="5" s="1"/>
  <c r="N156" i="5" s="1"/>
  <c r="N183" i="5" s="1"/>
  <c r="M49" i="5"/>
  <c r="N49" i="5"/>
  <c r="N76" i="5" s="1"/>
  <c r="N103" i="5"/>
  <c r="N130" i="5" s="1"/>
  <c r="N157" i="5" s="1"/>
  <c r="N184" i="5" s="1"/>
  <c r="M50" i="5"/>
  <c r="N50" i="5"/>
  <c r="N77" i="5"/>
  <c r="N104" i="5"/>
  <c r="N131" i="5" s="1"/>
  <c r="N158" i="5" s="1"/>
  <c r="N185" i="5" s="1"/>
  <c r="M51" i="5"/>
  <c r="M78" i="5" s="1"/>
  <c r="M105" i="5" s="1"/>
  <c r="N51" i="5"/>
  <c r="N78" i="5" s="1"/>
  <c r="N105" i="5" s="1"/>
  <c r="M52" i="5"/>
  <c r="N52" i="5"/>
  <c r="N79" i="5"/>
  <c r="N106" i="5"/>
  <c r="N133" i="5" s="1"/>
  <c r="N160" i="5" s="1"/>
  <c r="N187" i="5" s="1"/>
  <c r="M53" i="5"/>
  <c r="N53" i="5"/>
  <c r="N80" i="5" s="1"/>
  <c r="N107" i="5" s="1"/>
  <c r="N134" i="5"/>
  <c r="N161" i="5" s="1"/>
  <c r="N188" i="5" s="1"/>
  <c r="M54" i="5"/>
  <c r="AJ54" i="5"/>
  <c r="N54" i="5"/>
  <c r="N81" i="5"/>
  <c r="N108" i="5"/>
  <c r="N135" i="5"/>
  <c r="N162" i="5" s="1"/>
  <c r="N189" i="5" s="1"/>
  <c r="M55" i="5"/>
  <c r="M82" i="5"/>
  <c r="M109" i="5" s="1"/>
  <c r="N55" i="5"/>
  <c r="N82" i="5"/>
  <c r="N109" i="5" s="1"/>
  <c r="N136" i="5" s="1"/>
  <c r="M56" i="5"/>
  <c r="AJ56" i="5"/>
  <c r="N56" i="5"/>
  <c r="N83" i="5"/>
  <c r="N110" i="5" s="1"/>
  <c r="N137" i="5"/>
  <c r="N164" i="5" s="1"/>
  <c r="N191" i="5" s="1"/>
  <c r="N42" i="5"/>
  <c r="N69" i="5"/>
  <c r="M42" i="5"/>
  <c r="M69" i="5"/>
  <c r="AJ16" i="5"/>
  <c r="AK16" i="5"/>
  <c r="AL16" i="5"/>
  <c r="AM16" i="5" s="1"/>
  <c r="AE17" i="5"/>
  <c r="AI17" i="5"/>
  <c r="AJ17" i="5"/>
  <c r="AK17" i="5"/>
  <c r="AL17" i="5"/>
  <c r="AM17" i="5" s="1"/>
  <c r="AJ18" i="5"/>
  <c r="AK18" i="5"/>
  <c r="AL18" i="5"/>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c r="AJ29" i="5"/>
  <c r="AK29" i="5"/>
  <c r="AL29" i="5"/>
  <c r="AM29" i="5"/>
  <c r="AD18" i="5"/>
  <c r="V55" i="5"/>
  <c r="T55" i="5"/>
  <c r="S55" i="5"/>
  <c r="O55" i="5"/>
  <c r="AI55" i="5" s="1"/>
  <c r="S54" i="5"/>
  <c r="T53" i="5"/>
  <c r="V52" i="5"/>
  <c r="T51" i="5"/>
  <c r="O51" i="5"/>
  <c r="AI51" i="5"/>
  <c r="T49" i="5"/>
  <c r="S49" i="5"/>
  <c r="V48" i="5"/>
  <c r="V47" i="5"/>
  <c r="T47" i="5"/>
  <c r="S47" i="5"/>
  <c r="O47" i="5"/>
  <c r="AI47" i="5" s="1"/>
  <c r="S45" i="5"/>
  <c r="O42" i="5"/>
  <c r="AI42" i="5" s="1"/>
  <c r="N30" i="5"/>
  <c r="M30" i="5"/>
  <c r="O16" i="5"/>
  <c r="AI16" i="5" s="1"/>
  <c r="O18" i="5"/>
  <c r="AI18" i="5"/>
  <c r="S18" i="5"/>
  <c r="T18" i="5"/>
  <c r="V18" i="5"/>
  <c r="O19" i="5"/>
  <c r="AI19" i="5"/>
  <c r="S19" i="5"/>
  <c r="T19" i="5"/>
  <c r="V19" i="5"/>
  <c r="O20" i="5"/>
  <c r="AI20" i="5" s="1"/>
  <c r="S20" i="5"/>
  <c r="T20" i="5"/>
  <c r="V20" i="5"/>
  <c r="O21" i="5"/>
  <c r="AI21" i="5" s="1"/>
  <c r="S21" i="5"/>
  <c r="T21" i="5"/>
  <c r="V21" i="5"/>
  <c r="O22" i="5"/>
  <c r="AI22" i="5" s="1"/>
  <c r="S22" i="5"/>
  <c r="T22" i="5"/>
  <c r="V22" i="5"/>
  <c r="O23" i="5"/>
  <c r="AI23" i="5"/>
  <c r="S23" i="5"/>
  <c r="T23" i="5"/>
  <c r="V23" i="5"/>
  <c r="O24" i="5"/>
  <c r="AI24" i="5" s="1"/>
  <c r="S24" i="5"/>
  <c r="T24" i="5"/>
  <c r="V24" i="5"/>
  <c r="O25" i="5"/>
  <c r="AI25" i="5" s="1"/>
  <c r="S25" i="5"/>
  <c r="T25" i="5"/>
  <c r="V25" i="5"/>
  <c r="O26" i="5"/>
  <c r="AI26" i="5" s="1"/>
  <c r="S26" i="5"/>
  <c r="T26" i="5"/>
  <c r="V26" i="5"/>
  <c r="O27" i="5"/>
  <c r="AI27" i="5"/>
  <c r="S27" i="5"/>
  <c r="T27" i="5"/>
  <c r="V27" i="5"/>
  <c r="O28" i="5"/>
  <c r="AI28" i="5" s="1"/>
  <c r="S28" i="5"/>
  <c r="T28" i="5"/>
  <c r="V28" i="5"/>
  <c r="O29" i="5"/>
  <c r="AI29" i="5" s="1"/>
  <c r="S29" i="5"/>
  <c r="T29" i="5"/>
  <c r="V29" i="5"/>
  <c r="T80" i="5"/>
  <c r="P53" i="5"/>
  <c r="N74" i="5"/>
  <c r="N101" i="5"/>
  <c r="N128" i="5" s="1"/>
  <c r="N155" i="5" s="1"/>
  <c r="N182" i="5" s="1"/>
  <c r="AJ47" i="5"/>
  <c r="K83" i="5"/>
  <c r="S48" i="5"/>
  <c r="K75" i="5"/>
  <c r="AH82" i="5"/>
  <c r="Q109" i="5"/>
  <c r="AH81" i="5"/>
  <c r="Q73" i="5"/>
  <c r="AH46" i="5"/>
  <c r="AJ55" i="5"/>
  <c r="AH50" i="5"/>
  <c r="AH47" i="5"/>
  <c r="O45" i="5"/>
  <c r="AI45" i="5" s="1"/>
  <c r="O53" i="5"/>
  <c r="AI53" i="5"/>
  <c r="V54" i="5"/>
  <c r="P54" i="5"/>
  <c r="V46" i="5"/>
  <c r="P48" i="5"/>
  <c r="Q80" i="5"/>
  <c r="AH53" i="5"/>
  <c r="AH55" i="5"/>
  <c r="S53" i="5"/>
  <c r="V45" i="5"/>
  <c r="V53" i="5"/>
  <c r="S52" i="5"/>
  <c r="K79" i="5"/>
  <c r="K71" i="5"/>
  <c r="Q70" i="5"/>
  <c r="AH43" i="5"/>
  <c r="T45" i="5"/>
  <c r="M72" i="5"/>
  <c r="AJ45" i="5"/>
  <c r="P51" i="5"/>
  <c r="K78" i="5"/>
  <c r="V51" i="5"/>
  <c r="AH54" i="5"/>
  <c r="S51" i="5"/>
  <c r="V49" i="5"/>
  <c r="O49" i="5"/>
  <c r="AI49" i="5" s="1"/>
  <c r="P52" i="5"/>
  <c r="AH75" i="5"/>
  <c r="Q102" i="5"/>
  <c r="AH48" i="5"/>
  <c r="K72" i="5"/>
  <c r="S424" i="6"/>
  <c r="AC424" i="6"/>
  <c r="K676" i="6"/>
  <c r="AC504" i="6"/>
  <c r="AF504" i="6" s="1"/>
  <c r="S433" i="6"/>
  <c r="AC433" i="6"/>
  <c r="K669" i="6"/>
  <c r="AC497" i="6"/>
  <c r="T398" i="6"/>
  <c r="AC398" i="6"/>
  <c r="S478" i="6"/>
  <c r="AC478" i="6"/>
  <c r="AE478" i="6" s="1"/>
  <c r="K682" i="6"/>
  <c r="AC510" i="6"/>
  <c r="P343" i="6"/>
  <c r="P267" i="6"/>
  <c r="S476" i="6"/>
  <c r="AC476" i="6"/>
  <c r="AJ1016" i="6"/>
  <c r="S448" i="6"/>
  <c r="AC448" i="6"/>
  <c r="V397" i="6"/>
  <c r="AC397" i="6"/>
  <c r="O457" i="6"/>
  <c r="AI457" i="6"/>
  <c r="AC457" i="6"/>
  <c r="S511" i="6"/>
  <c r="AC511" i="6"/>
  <c r="S403" i="6"/>
  <c r="AC403" i="6"/>
  <c r="AE403" i="6" s="1"/>
  <c r="V435" i="6"/>
  <c r="AC435" i="6"/>
  <c r="AE435" i="6" s="1"/>
  <c r="O463" i="6"/>
  <c r="AI463" i="6"/>
  <c r="AC463" i="6"/>
  <c r="S408" i="6"/>
  <c r="AC408" i="6"/>
  <c r="V377" i="6"/>
  <c r="AC377" i="6"/>
  <c r="AE377" i="6" s="1"/>
  <c r="S417" i="6"/>
  <c r="AC417" i="6"/>
  <c r="V481" i="6"/>
  <c r="AC481" i="6"/>
  <c r="K554" i="6"/>
  <c r="AC382" i="6"/>
  <c r="S467" i="6"/>
  <c r="AC467" i="6"/>
  <c r="S432" i="6"/>
  <c r="AC432" i="6"/>
  <c r="V441" i="6"/>
  <c r="AC441" i="6"/>
  <c r="AE441" i="6" s="1"/>
  <c r="K677" i="6"/>
  <c r="AC505" i="6"/>
  <c r="AE505" i="6" s="1"/>
  <c r="K619" i="6"/>
  <c r="V619" i="6"/>
  <c r="AC447" i="6"/>
  <c r="AE447" i="6" s="1"/>
  <c r="K564" i="6"/>
  <c r="AC392" i="6"/>
  <c r="AE392" i="6" s="1"/>
  <c r="V456" i="6"/>
  <c r="AC456" i="6"/>
  <c r="V361" i="6"/>
  <c r="AC361" i="6"/>
  <c r="K637" i="6"/>
  <c r="AC465" i="6"/>
  <c r="K634" i="6"/>
  <c r="AC462" i="6"/>
  <c r="AE462" i="6" s="1"/>
  <c r="V494" i="6"/>
  <c r="AC494" i="6"/>
  <c r="T517" i="6"/>
  <c r="AC517" i="6"/>
  <c r="AE517" i="6" s="1"/>
  <c r="V472" i="6"/>
  <c r="AC472" i="6"/>
  <c r="V416" i="6"/>
  <c r="AC416" i="6"/>
  <c r="O385" i="6"/>
  <c r="AC385" i="6"/>
  <c r="AE385" i="6" s="1"/>
  <c r="S405" i="6"/>
  <c r="AC405" i="6"/>
  <c r="AE405" i="6" s="1"/>
  <c r="T489" i="6"/>
  <c r="AC489" i="6"/>
  <c r="AE489" i="6" s="1"/>
  <c r="T390" i="6"/>
  <c r="AC390" i="6"/>
  <c r="AE390" i="6" s="1"/>
  <c r="T426" i="6"/>
  <c r="AC426" i="6"/>
  <c r="P235" i="6"/>
  <c r="P211" i="6"/>
  <c r="P469" i="6"/>
  <c r="S423" i="6"/>
  <c r="AC423" i="6"/>
  <c r="V440" i="6"/>
  <c r="AC440" i="6"/>
  <c r="AE440" i="6" s="1"/>
  <c r="V425" i="6"/>
  <c r="AC425" i="6"/>
  <c r="S449" i="6"/>
  <c r="AC449" i="6"/>
  <c r="AE449" i="6" s="1"/>
  <c r="V513" i="6"/>
  <c r="AC513" i="6"/>
  <c r="S395" i="6"/>
  <c r="AC395" i="6"/>
  <c r="AE395" i="6" s="1"/>
  <c r="K627" i="6"/>
  <c r="AC455" i="6"/>
  <c r="AE455" i="6" s="1"/>
  <c r="S400" i="6"/>
  <c r="AC400" i="6"/>
  <c r="AE400" i="6" s="1"/>
  <c r="O506" i="6"/>
  <c r="AI506" i="6"/>
  <c r="AC506" i="6"/>
  <c r="AE506" i="6" s="1"/>
  <c r="AC564" i="6"/>
  <c r="O564" i="6"/>
  <c r="AI564" i="6"/>
  <c r="O637" i="6"/>
  <c r="P637" i="6"/>
  <c r="AC637" i="6"/>
  <c r="AC682" i="6"/>
  <c r="AE682" i="6" s="1"/>
  <c r="AI385" i="6"/>
  <c r="P385" i="6"/>
  <c r="AC554" i="6"/>
  <c r="AE554" i="6" s="1"/>
  <c r="O554" i="6"/>
  <c r="AI554" i="6"/>
  <c r="AC619" i="6"/>
  <c r="AE619" i="6" s="1"/>
  <c r="S619" i="6"/>
  <c r="T619" i="6"/>
  <c r="O619" i="6"/>
  <c r="AC676" i="6"/>
  <c r="T669" i="6"/>
  <c r="AC669" i="6"/>
  <c r="AC634" i="6"/>
  <c r="S634" i="6"/>
  <c r="V634" i="6"/>
  <c r="AC627" i="6"/>
  <c r="O627" i="6"/>
  <c r="AI627" i="6"/>
  <c r="V627" i="6"/>
  <c r="T627" i="6"/>
  <c r="S627" i="6"/>
  <c r="AC677" i="6"/>
  <c r="T677" i="6"/>
  <c r="S677" i="6"/>
  <c r="O677" i="6"/>
  <c r="AI677" i="6"/>
  <c r="AC617" i="6"/>
  <c r="AC645" i="6"/>
  <c r="AC661" i="6"/>
  <c r="AE376" i="6"/>
  <c r="P203" i="6"/>
  <c r="P220" i="6"/>
  <c r="P262" i="6"/>
  <c r="P240" i="6"/>
  <c r="P288" i="6"/>
  <c r="P295" i="6"/>
  <c r="P345" i="6"/>
  <c r="P275" i="6"/>
  <c r="P263" i="6"/>
  <c r="T510" i="6"/>
  <c r="V505" i="6"/>
  <c r="T497" i="6"/>
  <c r="P475" i="6"/>
  <c r="O504" i="6"/>
  <c r="S455" i="6"/>
  <c r="O462" i="6"/>
  <c r="P462" i="6"/>
  <c r="P432" i="6"/>
  <c r="T417" i="6"/>
  <c r="P408" i="6"/>
  <c r="P451" i="6"/>
  <c r="P435" i="6"/>
  <c r="P415" i="6"/>
  <c r="T405" i="6"/>
  <c r="T361" i="6"/>
  <c r="P381" i="6"/>
  <c r="AJ371" i="6"/>
  <c r="AJ399" i="6"/>
  <c r="O645" i="6"/>
  <c r="AI645" i="6"/>
  <c r="AJ648" i="6"/>
  <c r="AJ610" i="6"/>
  <c r="O617" i="6"/>
  <c r="AJ570" i="6"/>
  <c r="AJ554" i="6"/>
  <c r="AJ574" i="6"/>
  <c r="AJ556" i="6"/>
  <c r="AJ770" i="6"/>
  <c r="AJ712" i="6"/>
  <c r="AJ760" i="6"/>
  <c r="AJ734" i="6"/>
  <c r="AJ740" i="6"/>
  <c r="AJ994" i="6"/>
  <c r="AJ948" i="6"/>
  <c r="AJ941" i="6"/>
  <c r="AC626" i="6"/>
  <c r="AC565" i="6"/>
  <c r="AE565" i="6" s="1"/>
  <c r="AC593" i="6"/>
  <c r="AE593" i="6" s="1"/>
  <c r="AC609" i="6"/>
  <c r="AE609" i="6" s="1"/>
  <c r="O392" i="6"/>
  <c r="AC578" i="6"/>
  <c r="AE578" i="6" s="1"/>
  <c r="AC594" i="6"/>
  <c r="AE594" i="6" s="1"/>
  <c r="V610" i="6"/>
  <c r="AC610" i="6"/>
  <c r="AE610" i="6" s="1"/>
  <c r="AC618" i="6"/>
  <c r="AE618" i="6" s="1"/>
  <c r="AC658" i="6"/>
  <c r="AE658" i="6" s="1"/>
  <c r="S494" i="6"/>
  <c r="AC674" i="6"/>
  <c r="AC568" i="6"/>
  <c r="AC592" i="6"/>
  <c r="AC616" i="6"/>
  <c r="T371" i="6"/>
  <c r="AC608" i="6"/>
  <c r="AE608" i="6" s="1"/>
  <c r="AC553" i="6"/>
  <c r="AE553" i="6" s="1"/>
  <c r="O382" i="6"/>
  <c r="AJ1182" i="6"/>
  <c r="E609" i="6"/>
  <c r="J609" i="6"/>
  <c r="E590" i="6"/>
  <c r="J590" i="6"/>
  <c r="AJ916" i="6"/>
  <c r="M1088" i="6"/>
  <c r="AJ908" i="6"/>
  <c r="M1080" i="6"/>
  <c r="E550" i="6"/>
  <c r="J550" i="6"/>
  <c r="AJ892" i="6"/>
  <c r="M1064" i="6"/>
  <c r="AJ589" i="6"/>
  <c r="E605" i="6"/>
  <c r="J605" i="6"/>
  <c r="AJ988" i="6"/>
  <c r="M1160" i="6"/>
  <c r="AJ1198" i="6"/>
  <c r="AJ1033" i="6"/>
  <c r="M1205" i="6"/>
  <c r="E564" i="6"/>
  <c r="J564" i="6"/>
  <c r="AJ993" i="6"/>
  <c r="M1165" i="6"/>
  <c r="AJ1200" i="6"/>
  <c r="AJ937" i="6"/>
  <c r="M1109" i="6"/>
  <c r="AJ902" i="6"/>
  <c r="M1074" i="6"/>
  <c r="AJ894" i="6"/>
  <c r="M1066" i="6"/>
  <c r="AJ886" i="6"/>
  <c r="M1058" i="6"/>
  <c r="AJ878" i="6"/>
  <c r="M1050" i="6"/>
  <c r="E603" i="6"/>
  <c r="J603" i="6"/>
  <c r="E575" i="6"/>
  <c r="J575" i="6"/>
  <c r="E629" i="6"/>
  <c r="J629" i="6"/>
  <c r="AJ1018" i="6"/>
  <c r="M1190" i="6"/>
  <c r="AJ880" i="6"/>
  <c r="M1052" i="6"/>
  <c r="E547" i="6"/>
  <c r="J547" i="6"/>
  <c r="E562" i="6"/>
  <c r="J562" i="6"/>
  <c r="AJ951" i="6"/>
  <c r="M1123" i="6"/>
  <c r="AJ955" i="6"/>
  <c r="M1127" i="6"/>
  <c r="E616" i="6"/>
  <c r="J616" i="6"/>
  <c r="E649" i="6"/>
  <c r="J649" i="6"/>
  <c r="AJ1005" i="6"/>
  <c r="M1177" i="6"/>
  <c r="AJ1183" i="6"/>
  <c r="AJ1020" i="6"/>
  <c r="N1192" i="6"/>
  <c r="E684" i="6"/>
  <c r="J684" i="6"/>
  <c r="AJ876" i="6"/>
  <c r="M1048" i="6"/>
  <c r="E556" i="6"/>
  <c r="J556" i="6"/>
  <c r="E601" i="6"/>
  <c r="J601" i="6"/>
  <c r="AJ961" i="6"/>
  <c r="M1133" i="6"/>
  <c r="AJ1148" i="6"/>
  <c r="AJ1006" i="6"/>
  <c r="M1178" i="6"/>
  <c r="O399" i="6"/>
  <c r="AE399" i="6"/>
  <c r="S391" i="6"/>
  <c r="AE391" i="6"/>
  <c r="AE373" i="6"/>
  <c r="O393" i="6"/>
  <c r="K581" i="6"/>
  <c r="AE437" i="6"/>
  <c r="AE374" i="6"/>
  <c r="T386" i="6"/>
  <c r="V394" i="6"/>
  <c r="AE446" i="6"/>
  <c r="V454" i="6"/>
  <c r="AE454" i="6"/>
  <c r="K638" i="6"/>
  <c r="E656" i="6"/>
  <c r="G656" i="6"/>
  <c r="P298" i="6"/>
  <c r="E669" i="6"/>
  <c r="E676" i="6"/>
  <c r="AJ1113" i="6"/>
  <c r="AC573" i="6"/>
  <c r="AC601" i="6"/>
  <c r="AE601" i="6" s="1"/>
  <c r="AC562" i="6"/>
  <c r="AE562" i="6" s="1"/>
  <c r="AC650" i="6"/>
  <c r="AE650" i="6" s="1"/>
  <c r="AC563" i="6"/>
  <c r="AE563" i="6" s="1"/>
  <c r="AC580" i="6"/>
  <c r="AE580" i="6" s="1"/>
  <c r="S628" i="6"/>
  <c r="AC628" i="6"/>
  <c r="AE628" i="6" s="1"/>
  <c r="AC585" i="6"/>
  <c r="AE585" i="6" s="1"/>
  <c r="AC567" i="6"/>
  <c r="AE567" i="6" s="1"/>
  <c r="AC571" i="6"/>
  <c r="AE571" i="6" s="1"/>
  <c r="AC635" i="6"/>
  <c r="AC651" i="6"/>
  <c r="AE651" i="6" s="1"/>
  <c r="AE511" i="6"/>
  <c r="AC572" i="6"/>
  <c r="AE572" i="6" s="1"/>
  <c r="AC584" i="6"/>
  <c r="AC620" i="6"/>
  <c r="AC673" i="6"/>
  <c r="T685" i="6"/>
  <c r="AC685" i="6"/>
  <c r="AJ900" i="6"/>
  <c r="M1072" i="6"/>
  <c r="AJ932" i="6"/>
  <c r="M1104" i="6"/>
  <c r="AJ1047" i="6"/>
  <c r="AJ918" i="6"/>
  <c r="M1090" i="6"/>
  <c r="AJ934" i="6"/>
  <c r="M1106" i="6"/>
  <c r="AJ898" i="6"/>
  <c r="M1070" i="6"/>
  <c r="AJ890" i="6"/>
  <c r="M1062" i="6"/>
  <c r="AJ882" i="6"/>
  <c r="M1054" i="6"/>
  <c r="AJ975" i="6"/>
  <c r="M1147" i="6"/>
  <c r="AJ914" i="6"/>
  <c r="M1086" i="6"/>
  <c r="AJ1126" i="6"/>
  <c r="AJ971" i="6"/>
  <c r="M1143" i="6"/>
  <c r="AJ1001" i="6"/>
  <c r="M1173" i="6"/>
  <c r="O395" i="6"/>
  <c r="O403" i="6"/>
  <c r="O433" i="6"/>
  <c r="AI433" i="6"/>
  <c r="O441" i="6"/>
  <c r="O449" i="6"/>
  <c r="K629" i="6"/>
  <c r="AE457" i="6"/>
  <c r="AE465" i="6"/>
  <c r="T370" i="6"/>
  <c r="AE398" i="6"/>
  <c r="AE450" i="6"/>
  <c r="K646" i="6"/>
  <c r="S506" i="6"/>
  <c r="E666" i="6"/>
  <c r="E653" i="6"/>
  <c r="AJ1102" i="6"/>
  <c r="P219" i="6"/>
  <c r="P192" i="6"/>
  <c r="P228" i="6"/>
  <c r="P294" i="6"/>
  <c r="P323" i="6"/>
  <c r="S517" i="6"/>
  <c r="V511" i="6"/>
  <c r="O495" i="6"/>
  <c r="O487" i="6"/>
  <c r="T481" i="6"/>
  <c r="O465" i="6"/>
  <c r="AI465" i="6"/>
  <c r="T457" i="6"/>
  <c r="O474" i="6"/>
  <c r="S457" i="6"/>
  <c r="T447" i="6"/>
  <c r="T433" i="6"/>
  <c r="O456" i="6"/>
  <c r="O673" i="6"/>
  <c r="AI673" i="6"/>
  <c r="S650" i="6"/>
  <c r="AJ685" i="6"/>
  <c r="T645" i="6"/>
  <c r="V617" i="6"/>
  <c r="AJ604" i="6"/>
  <c r="T651" i="6"/>
  <c r="S635" i="6"/>
  <c r="T617" i="6"/>
  <c r="T601" i="6"/>
  <c r="AJ588" i="6"/>
  <c r="S573" i="6"/>
  <c r="AJ836" i="6"/>
  <c r="AJ799" i="6"/>
  <c r="AJ742" i="6"/>
  <c r="AJ782" i="6"/>
  <c r="AJ1008" i="6"/>
  <c r="AJ954" i="6"/>
  <c r="S465" i="6"/>
  <c r="K569" i="6"/>
  <c r="AC597" i="6"/>
  <c r="AE597" i="6" s="1"/>
  <c r="K613" i="6"/>
  <c r="AC625" i="6"/>
  <c r="T465" i="6"/>
  <c r="AC641" i="6"/>
  <c r="AE641" i="6" s="1"/>
  <c r="V473" i="6"/>
  <c r="S481" i="6"/>
  <c r="AC657" i="6"/>
  <c r="V489" i="6"/>
  <c r="S497" i="6"/>
  <c r="T505" i="6"/>
  <c r="AC588" i="6"/>
  <c r="AC612" i="6"/>
  <c r="AE612" i="6" s="1"/>
  <c r="O447" i="6"/>
  <c r="O390" i="6"/>
  <c r="S390" i="6"/>
  <c r="V390" i="6"/>
  <c r="K570" i="6"/>
  <c r="O586" i="6"/>
  <c r="P586" i="6"/>
  <c r="AC586" i="6"/>
  <c r="AC602" i="6"/>
  <c r="AC666" i="6"/>
  <c r="V457" i="6"/>
  <c r="V395" i="6"/>
  <c r="S415" i="6"/>
  <c r="T419" i="6"/>
  <c r="T431" i="6"/>
  <c r="AE431" i="6"/>
  <c r="AC607" i="6"/>
  <c r="S447" i="6"/>
  <c r="T455" i="6"/>
  <c r="S463" i="6"/>
  <c r="V463" i="6"/>
  <c r="AC534" i="6"/>
  <c r="AE534" i="6" s="1"/>
  <c r="AC668" i="6"/>
  <c r="AC533" i="6"/>
  <c r="AE533" i="6" s="1"/>
  <c r="S537" i="6"/>
  <c r="AC537" i="6"/>
  <c r="K541" i="6"/>
  <c r="AC545" i="6"/>
  <c r="AE545" i="6" s="1"/>
  <c r="K549" i="6"/>
  <c r="T513" i="6"/>
  <c r="K542" i="6"/>
  <c r="O546" i="6"/>
  <c r="AI546" i="6"/>
  <c r="AC546" i="6"/>
  <c r="AE546" i="6" s="1"/>
  <c r="V690" i="6"/>
  <c r="AC690" i="6"/>
  <c r="AE690" i="6" s="1"/>
  <c r="AC535" i="6"/>
  <c r="P314" i="6"/>
  <c r="AJ1185" i="6"/>
  <c r="E534" i="6"/>
  <c r="J534" i="6"/>
  <c r="AJ942" i="6"/>
  <c r="M1114" i="6"/>
  <c r="E614" i="6"/>
  <c r="J614" i="6"/>
  <c r="AJ1140" i="6"/>
  <c r="E667" i="6"/>
  <c r="J667" i="6"/>
  <c r="AJ1032" i="6"/>
  <c r="M1204" i="6"/>
  <c r="E535" i="6"/>
  <c r="J535" i="6"/>
  <c r="AJ986" i="6"/>
  <c r="M1158" i="6"/>
  <c r="AJ1166" i="6"/>
  <c r="E541" i="6"/>
  <c r="J541" i="6"/>
  <c r="AJ896" i="6"/>
  <c r="M1068" i="6"/>
  <c r="AJ912" i="6"/>
  <c r="M1084" i="6"/>
  <c r="AJ920" i="6"/>
  <c r="M1092" i="6"/>
  <c r="E602" i="6"/>
  <c r="J602" i="6"/>
  <c r="AJ963" i="6"/>
  <c r="M1135" i="6"/>
  <c r="E633" i="6"/>
  <c r="J633" i="6"/>
  <c r="AJ1078" i="6"/>
  <c r="E628" i="6"/>
  <c r="J628" i="6"/>
  <c r="AJ884" i="6"/>
  <c r="M1056" i="6"/>
  <c r="E545" i="6"/>
  <c r="J545" i="6"/>
  <c r="E589" i="6"/>
  <c r="J589" i="6"/>
  <c r="AJ957" i="6"/>
  <c r="M1129" i="6"/>
  <c r="AJ1002" i="6"/>
  <c r="M1174" i="6"/>
  <c r="E595" i="6"/>
  <c r="J595" i="6"/>
  <c r="K639" i="6"/>
  <c r="AE479" i="6"/>
  <c r="AE408" i="6"/>
  <c r="AE424" i="6"/>
  <c r="O417" i="6"/>
  <c r="AE417" i="6"/>
  <c r="O425" i="6"/>
  <c r="AI425" i="6"/>
  <c r="V402" i="6"/>
  <c r="V410" i="6"/>
  <c r="AE494" i="6"/>
  <c r="AE510" i="6"/>
  <c r="E674" i="6"/>
  <c r="E672" i="6"/>
  <c r="E659" i="6"/>
  <c r="P208" i="6"/>
  <c r="AI227" i="6"/>
  <c r="P260" i="6"/>
  <c r="P274" i="6"/>
  <c r="P331" i="6"/>
  <c r="O510" i="6"/>
  <c r="AI510" i="6"/>
  <c r="S505" i="6"/>
  <c r="V517" i="6"/>
  <c r="P505" i="6"/>
  <c r="T495" i="6"/>
  <c r="T487" i="6"/>
  <c r="O481" i="6"/>
  <c r="AI481" i="6"/>
  <c r="O467" i="6"/>
  <c r="AI467" i="6"/>
  <c r="O455" i="6"/>
  <c r="AI455" i="6"/>
  <c r="T478" i="6"/>
  <c r="T476" i="6"/>
  <c r="S472" i="6"/>
  <c r="V462" i="6"/>
  <c r="T425" i="6"/>
  <c r="T415" i="6"/>
  <c r="S456" i="6"/>
  <c r="V407" i="6"/>
  <c r="P404" i="6"/>
  <c r="T397" i="6"/>
  <c r="T379" i="6"/>
  <c r="AJ381" i="6"/>
  <c r="P389" i="6"/>
  <c r="S685" i="6"/>
  <c r="S673" i="6"/>
  <c r="AJ677" i="6"/>
  <c r="AJ664" i="6"/>
  <c r="T597" i="6"/>
  <c r="O562" i="6"/>
  <c r="AI562" i="6"/>
  <c r="S651" i="6"/>
  <c r="T641" i="6"/>
  <c r="T635" i="6"/>
  <c r="T625" i="6"/>
  <c r="S563" i="6"/>
  <c r="S601" i="6"/>
  <c r="S567" i="6"/>
  <c r="AJ568" i="6"/>
  <c r="AJ538" i="6"/>
  <c r="T545" i="6"/>
  <c r="AJ552" i="6"/>
  <c r="AJ761" i="6"/>
  <c r="AJ718" i="6"/>
  <c r="AJ1013" i="6"/>
  <c r="AC576" i="6"/>
  <c r="AE576" i="6" s="1"/>
  <c r="K577" i="6"/>
  <c r="K589" i="6"/>
  <c r="K605" i="6"/>
  <c r="K621" i="6"/>
  <c r="AC633" i="6"/>
  <c r="V465" i="6"/>
  <c r="T473" i="6"/>
  <c r="AC649" i="6"/>
  <c r="K653" i="6"/>
  <c r="S489" i="6"/>
  <c r="AC665" i="6"/>
  <c r="V497" i="6"/>
  <c r="AC681" i="6"/>
  <c r="AE681" i="6" s="1"/>
  <c r="K689" i="6"/>
  <c r="AC561" i="6"/>
  <c r="V392" i="6"/>
  <c r="S416" i="6"/>
  <c r="AC600" i="6"/>
  <c r="S440" i="6"/>
  <c r="AC624" i="6"/>
  <c r="AE624" i="6" s="1"/>
  <c r="AC688" i="6"/>
  <c r="K678" i="6"/>
  <c r="V678" i="6"/>
  <c r="T460" i="6"/>
  <c r="AE460" i="6"/>
  <c r="O423" i="6"/>
  <c r="AI423" i="6"/>
  <c r="O398" i="6"/>
  <c r="AI398" i="6"/>
  <c r="T418" i="6"/>
  <c r="T450" i="6"/>
  <c r="AC642" i="6"/>
  <c r="AE642" i="6" s="1"/>
  <c r="T494" i="6"/>
  <c r="V510" i="6"/>
  <c r="T408" i="6"/>
  <c r="K604" i="6"/>
  <c r="T383" i="6"/>
  <c r="K575" i="6"/>
  <c r="AC583" i="6"/>
  <c r="AE583" i="6" s="1"/>
  <c r="K587" i="6"/>
  <c r="K595" i="6"/>
  <c r="T599" i="6"/>
  <c r="AC599" i="6"/>
  <c r="S435" i="6"/>
  <c r="AC615" i="6"/>
  <c r="AC623" i="6"/>
  <c r="T463" i="6"/>
  <c r="AC647" i="6"/>
  <c r="T479" i="6"/>
  <c r="T400" i="6"/>
  <c r="K596" i="6"/>
  <c r="T448" i="6"/>
  <c r="AC684" i="6"/>
  <c r="AC560" i="6"/>
  <c r="O361" i="6"/>
  <c r="O377" i="6"/>
  <c r="K557" i="6"/>
  <c r="O513" i="6"/>
  <c r="S382" i="6"/>
  <c r="V382" i="6"/>
  <c r="AJ1024" i="6"/>
  <c r="N1196" i="6"/>
  <c r="AJ1196" i="6"/>
  <c r="AJ949" i="6"/>
  <c r="N1121" i="6"/>
  <c r="E582" i="6"/>
  <c r="J582" i="6"/>
  <c r="E546" i="6"/>
  <c r="J546" i="6"/>
  <c r="AJ1105" i="6"/>
  <c r="E600" i="6"/>
  <c r="J600" i="6"/>
  <c r="E677" i="6"/>
  <c r="J677" i="6"/>
  <c r="AJ1202" i="6"/>
  <c r="AJ1191" i="6"/>
  <c r="E565" i="6"/>
  <c r="J565" i="6"/>
  <c r="AJ1188" i="6"/>
  <c r="AJ888" i="6"/>
  <c r="M1060" i="6"/>
  <c r="AJ904" i="6"/>
  <c r="M1076" i="6"/>
  <c r="AJ910" i="6"/>
  <c r="M1082" i="6"/>
  <c r="E570" i="6"/>
  <c r="J570" i="6"/>
  <c r="AJ984" i="6"/>
  <c r="M1156" i="6"/>
  <c r="AJ1175" i="6"/>
  <c r="E668" i="6"/>
  <c r="J668" i="6"/>
  <c r="AJ1152" i="6"/>
  <c r="E644" i="6"/>
  <c r="J644" i="6"/>
  <c r="AJ1004" i="6"/>
  <c r="M1176" i="6"/>
  <c r="AJ1012" i="6"/>
  <c r="M1184" i="6"/>
  <c r="E686" i="6"/>
  <c r="J686" i="6"/>
  <c r="AJ1144" i="6"/>
  <c r="E561" i="6"/>
  <c r="J561" i="6"/>
  <c r="E584" i="6"/>
  <c r="J584" i="6"/>
  <c r="AJ1132" i="6"/>
  <c r="E623" i="6"/>
  <c r="J623" i="6"/>
  <c r="E554" i="6"/>
  <c r="J554" i="6"/>
  <c r="S389" i="6"/>
  <c r="AE389" i="6"/>
  <c r="AE388" i="6"/>
  <c r="AE396" i="6"/>
  <c r="AE412" i="6"/>
  <c r="AE428" i="6"/>
  <c r="AE444" i="6"/>
  <c r="K550" i="6"/>
  <c r="AE406" i="6"/>
  <c r="AE422" i="6"/>
  <c r="AE430" i="6"/>
  <c r="AE438" i="6"/>
  <c r="K630" i="6"/>
  <c r="AE486" i="6"/>
  <c r="AE502" i="6"/>
  <c r="AE518" i="6"/>
  <c r="P310" i="6"/>
  <c r="AI310" i="6"/>
  <c r="AJ1180" i="6"/>
  <c r="S209" i="7"/>
  <c r="V209" i="7"/>
  <c r="S147" i="7"/>
  <c r="S206" i="7"/>
  <c r="V206" i="7"/>
  <c r="S331" i="7"/>
  <c r="S270" i="7"/>
  <c r="V270" i="7"/>
  <c r="S85" i="7"/>
  <c r="S268" i="7"/>
  <c r="V268" i="7"/>
  <c r="S20" i="7"/>
  <c r="V20" i="7"/>
  <c r="S208" i="7"/>
  <c r="S207" i="7"/>
  <c r="V207" i="7"/>
  <c r="S269" i="7"/>
  <c r="V269" i="7"/>
  <c r="S332" i="7"/>
  <c r="V332" i="7"/>
  <c r="S146" i="7"/>
  <c r="V146" i="7"/>
  <c r="S330" i="7"/>
  <c r="V330" i="7"/>
  <c r="S21" i="7"/>
  <c r="V21" i="7"/>
  <c r="S271" i="7"/>
  <c r="V271" i="7"/>
  <c r="S333" i="7"/>
  <c r="S83" i="7"/>
  <c r="V83" i="7"/>
  <c r="S23" i="7"/>
  <c r="V23" i="7"/>
  <c r="S144" i="7"/>
  <c r="V144" i="7"/>
  <c r="S82" i="7"/>
  <c r="V82" i="7"/>
  <c r="S145" i="7"/>
  <c r="V145" i="7"/>
  <c r="S84" i="7"/>
  <c r="V84" i="7"/>
  <c r="S22" i="7"/>
  <c r="V22" i="7"/>
  <c r="P16" i="5"/>
  <c r="M519" i="6"/>
  <c r="AJ972" i="6"/>
  <c r="AJ476" i="6"/>
  <c r="O550" i="6"/>
  <c r="V638" i="6"/>
  <c r="S638" i="6"/>
  <c r="S646" i="6"/>
  <c r="V646" i="6"/>
  <c r="AI586" i="6"/>
  <c r="G636" i="6"/>
  <c r="AL464" i="6"/>
  <c r="AM464" i="6"/>
  <c r="AL409" i="6"/>
  <c r="AM409" i="6"/>
  <c r="G581" i="6"/>
  <c r="G635" i="6"/>
  <c r="AL463" i="6"/>
  <c r="AM463" i="6"/>
  <c r="AL424" i="6"/>
  <c r="AM424" i="6"/>
  <c r="G596" i="6"/>
  <c r="G640" i="6"/>
  <c r="AL468" i="6"/>
  <c r="AM468" i="6"/>
  <c r="AL363" i="6"/>
  <c r="AM363" i="6"/>
  <c r="G535" i="6"/>
  <c r="AL384" i="6"/>
  <c r="AM384" i="6"/>
  <c r="G556" i="6"/>
  <c r="AL420" i="6"/>
  <c r="AM420" i="6"/>
  <c r="G592" i="6"/>
  <c r="G798" i="6"/>
  <c r="AL626" i="6"/>
  <c r="AM626" i="6"/>
  <c r="AL601" i="6"/>
  <c r="AM601" i="6"/>
  <c r="G773" i="6"/>
  <c r="P224" i="6"/>
  <c r="T514" i="6"/>
  <c r="AJ506" i="6"/>
  <c r="P496" i="6"/>
  <c r="P486" i="6"/>
  <c r="P481" i="6"/>
  <c r="S458" i="6"/>
  <c r="V474" i="6"/>
  <c r="V466" i="6"/>
  <c r="P386" i="6"/>
  <c r="P374" i="6"/>
  <c r="AJ361" i="6"/>
  <c r="AJ678" i="6"/>
  <c r="S610" i="6"/>
  <c r="AJ606" i="6"/>
  <c r="T615" i="6"/>
  <c r="AJ546" i="6"/>
  <c r="N691" i="6"/>
  <c r="O557" i="6"/>
  <c r="AJ590" i="6"/>
  <c r="AJ821" i="6"/>
  <c r="AJ710" i="6"/>
  <c r="P454" i="6"/>
  <c r="AE402" i="6"/>
  <c r="AE410" i="6"/>
  <c r="AE426" i="6"/>
  <c r="AE442" i="6"/>
  <c r="AE482" i="6"/>
  <c r="T490" i="6"/>
  <c r="T498" i="6"/>
  <c r="V506" i="6"/>
  <c r="O370" i="6"/>
  <c r="AE370" i="6"/>
  <c r="T378" i="6"/>
  <c r="K558" i="6"/>
  <c r="O458" i="6"/>
  <c r="K686" i="6"/>
  <c r="AJ494" i="6"/>
  <c r="AJ629" i="6"/>
  <c r="O397" i="6"/>
  <c r="O405" i="6"/>
  <c r="O421" i="6"/>
  <c r="AE421" i="6"/>
  <c r="O437" i="6"/>
  <c r="S469" i="6"/>
  <c r="AE469" i="6"/>
  <c r="AL605" i="6"/>
  <c r="AM605" i="6"/>
  <c r="G777" i="6"/>
  <c r="AL481" i="6"/>
  <c r="AM481" i="6"/>
  <c r="G653" i="6"/>
  <c r="AL455" i="6"/>
  <c r="AM455" i="6"/>
  <c r="G627" i="6"/>
  <c r="AL367" i="6"/>
  <c r="AM367" i="6"/>
  <c r="G539" i="6"/>
  <c r="AL545" i="6"/>
  <c r="AM545" i="6"/>
  <c r="G717" i="6"/>
  <c r="AL400" i="6"/>
  <c r="AM400" i="6"/>
  <c r="G572" i="6"/>
  <c r="AL430" i="6"/>
  <c r="AM430" i="6"/>
  <c r="G602" i="6"/>
  <c r="AL435" i="6"/>
  <c r="AM435" i="6"/>
  <c r="G607" i="6"/>
  <c r="AL439" i="6"/>
  <c r="AM439" i="6"/>
  <c r="G611" i="6"/>
  <c r="G633" i="6"/>
  <c r="AL461" i="6"/>
  <c r="AM461" i="6"/>
  <c r="G651" i="6"/>
  <c r="AL479" i="6"/>
  <c r="AM479" i="6"/>
  <c r="AL617" i="6"/>
  <c r="AM617" i="6"/>
  <c r="G789" i="6"/>
  <c r="AL392" i="6"/>
  <c r="AM392" i="6"/>
  <c r="G564" i="6"/>
  <c r="AL390" i="6"/>
  <c r="AM390" i="6"/>
  <c r="G562" i="6"/>
  <c r="AL396" i="6"/>
  <c r="AM396" i="6"/>
  <c r="G568" i="6"/>
  <c r="AL402" i="6"/>
  <c r="AM402" i="6"/>
  <c r="G574" i="6"/>
  <c r="AL453" i="6"/>
  <c r="AM453" i="6"/>
  <c r="G625" i="6"/>
  <c r="G639" i="6"/>
  <c r="AL467" i="6"/>
  <c r="AM467" i="6"/>
  <c r="G644" i="6"/>
  <c r="AL472" i="6"/>
  <c r="AM472" i="6"/>
  <c r="AL485" i="6"/>
  <c r="AM485" i="6"/>
  <c r="G657" i="6"/>
  <c r="AL497" i="6"/>
  <c r="AM497" i="6"/>
  <c r="G669" i="6"/>
  <c r="AL504" i="6"/>
  <c r="AM504" i="6"/>
  <c r="G676" i="6"/>
  <c r="G681" i="6"/>
  <c r="AL509" i="6"/>
  <c r="AM509" i="6"/>
  <c r="G689" i="6"/>
  <c r="AL517" i="6"/>
  <c r="AM517" i="6"/>
  <c r="AL569" i="6"/>
  <c r="AM569" i="6"/>
  <c r="G741" i="6"/>
  <c r="AL416" i="6"/>
  <c r="AM416" i="6"/>
  <c r="G588" i="6"/>
  <c r="AL447" i="6"/>
  <c r="AM447" i="6"/>
  <c r="G619" i="6"/>
  <c r="AL512" i="6"/>
  <c r="AM512" i="6"/>
  <c r="G684" i="6"/>
  <c r="G685" i="6"/>
  <c r="AL513" i="6"/>
  <c r="AM513" i="6"/>
  <c r="AL440" i="6"/>
  <c r="AM440" i="6"/>
  <c r="G612" i="6"/>
  <c r="AL380" i="6"/>
  <c r="AM380" i="6"/>
  <c r="G552" i="6"/>
  <c r="G578" i="6"/>
  <c r="AL406" i="6"/>
  <c r="AM406" i="6"/>
  <c r="AL482" i="6"/>
  <c r="AM482" i="6"/>
  <c r="G654" i="6"/>
  <c r="AL499" i="6"/>
  <c r="AM499" i="6"/>
  <c r="G671" i="6"/>
  <c r="AL514" i="6"/>
  <c r="AM514" i="6"/>
  <c r="G686" i="6"/>
  <c r="AL813" i="6"/>
  <c r="AM813" i="6"/>
  <c r="G985" i="6"/>
  <c r="AL368" i="6"/>
  <c r="AM368" i="6"/>
  <c r="G540" i="6"/>
  <c r="N1035" i="6"/>
  <c r="AL621" i="6"/>
  <c r="AM621" i="6"/>
  <c r="G793" i="6"/>
  <c r="AL407" i="6"/>
  <c r="AM407" i="6"/>
  <c r="G579" i="6"/>
  <c r="AL491" i="6"/>
  <c r="AM491" i="6"/>
  <c r="G663" i="6"/>
  <c r="AL510" i="6"/>
  <c r="AM510" i="6"/>
  <c r="G682" i="6"/>
  <c r="AL599" i="6"/>
  <c r="AM599" i="6"/>
  <c r="G771" i="6"/>
  <c r="AL457" i="6"/>
  <c r="AM457" i="6"/>
  <c r="G629" i="6"/>
  <c r="AL563" i="6"/>
  <c r="AM563" i="6"/>
  <c r="G735" i="6"/>
  <c r="P252" i="6"/>
  <c r="P284" i="6"/>
  <c r="P287" i="6"/>
  <c r="P307" i="6"/>
  <c r="P207" i="6"/>
  <c r="O514" i="6"/>
  <c r="AI514" i="6"/>
  <c r="T506" i="6"/>
  <c r="AJ508" i="6"/>
  <c r="S474" i="6"/>
  <c r="S466" i="6"/>
  <c r="P446" i="6"/>
  <c r="P436" i="6"/>
  <c r="P412" i="6"/>
  <c r="P414" i="6"/>
  <c r="P406" i="6"/>
  <c r="P398" i="6"/>
  <c r="P391" i="6"/>
  <c r="AJ674" i="6"/>
  <c r="V628" i="6"/>
  <c r="T637" i="6"/>
  <c r="P649" i="6"/>
  <c r="O615" i="6"/>
  <c r="AJ689" i="6"/>
  <c r="S557" i="6"/>
  <c r="AJ861" i="6"/>
  <c r="AJ746" i="6"/>
  <c r="O394" i="6"/>
  <c r="K566" i="6"/>
  <c r="O402" i="6"/>
  <c r="K574" i="6"/>
  <c r="O410" i="6"/>
  <c r="K582" i="6"/>
  <c r="T582" i="6"/>
  <c r="O418" i="6"/>
  <c r="K590" i="6"/>
  <c r="O426" i="6"/>
  <c r="K598" i="6"/>
  <c r="O434" i="6"/>
  <c r="K606" i="6"/>
  <c r="O442" i="6"/>
  <c r="K614" i="6"/>
  <c r="O450" i="6"/>
  <c r="K622" i="6"/>
  <c r="O482" i="6"/>
  <c r="K654" i="6"/>
  <c r="O490" i="6"/>
  <c r="AE490" i="6"/>
  <c r="O498" i="6"/>
  <c r="AI498" i="6"/>
  <c r="S370" i="6"/>
  <c r="V370" i="6"/>
  <c r="O378" i="6"/>
  <c r="S386" i="6"/>
  <c r="V386" i="6"/>
  <c r="S514" i="6"/>
  <c r="AJ553" i="6"/>
  <c r="AJ411" i="6"/>
  <c r="AL577" i="6"/>
  <c r="AM577" i="6"/>
  <c r="G749" i="6"/>
  <c r="G652" i="6"/>
  <c r="AL480" i="6"/>
  <c r="AM480" i="6"/>
  <c r="AL434" i="6"/>
  <c r="AM434" i="6"/>
  <c r="G606" i="6"/>
  <c r="AL404" i="6"/>
  <c r="AM404" i="6"/>
  <c r="G576" i="6"/>
  <c r="G582" i="6"/>
  <c r="AL410" i="6"/>
  <c r="AM410" i="6"/>
  <c r="AL490" i="6"/>
  <c r="AM490" i="6"/>
  <c r="G662" i="6"/>
  <c r="AL492" i="6"/>
  <c r="AM492" i="6"/>
  <c r="G664" i="6"/>
  <c r="AL495" i="6"/>
  <c r="AM495" i="6"/>
  <c r="G667" i="6"/>
  <c r="AL500" i="6"/>
  <c r="AM500" i="6"/>
  <c r="G672" i="6"/>
  <c r="AL426" i="6"/>
  <c r="AM426" i="6"/>
  <c r="G598" i="6"/>
  <c r="AL442" i="6"/>
  <c r="AM442" i="6"/>
  <c r="G614" i="6"/>
  <c r="G637" i="6"/>
  <c r="AL465" i="6"/>
  <c r="AM465" i="6"/>
  <c r="AL493" i="6"/>
  <c r="AM493" i="6"/>
  <c r="G665" i="6"/>
  <c r="AL508" i="6"/>
  <c r="AM508" i="6"/>
  <c r="G680" i="6"/>
  <c r="AL385" i="6"/>
  <c r="AM385" i="6"/>
  <c r="G557" i="6"/>
  <c r="AL366" i="6"/>
  <c r="AM366" i="6"/>
  <c r="G538" i="6"/>
  <c r="AL376" i="6"/>
  <c r="AM376" i="6"/>
  <c r="G548" i="6"/>
  <c r="AL555" i="6"/>
  <c r="AM555" i="6"/>
  <c r="G727" i="6"/>
  <c r="AL386" i="6"/>
  <c r="AM386" i="6"/>
  <c r="G558" i="6"/>
  <c r="AL419" i="6"/>
  <c r="AM419" i="6"/>
  <c r="G591" i="6"/>
  <c r="G650" i="6"/>
  <c r="AL478" i="6"/>
  <c r="AM478" i="6"/>
  <c r="O517" i="6"/>
  <c r="AL595" i="6"/>
  <c r="AM595" i="6"/>
  <c r="G767" i="6"/>
  <c r="G646" i="6"/>
  <c r="AL474" i="6"/>
  <c r="AM474" i="6"/>
  <c r="AL389" i="6"/>
  <c r="AM389" i="6"/>
  <c r="G561" i="6"/>
  <c r="AL362" i="6"/>
  <c r="AM362" i="6"/>
  <c r="G534" i="6"/>
  <c r="AL372" i="6"/>
  <c r="AM372" i="6"/>
  <c r="G544" i="6"/>
  <c r="AL565" i="6"/>
  <c r="AM565" i="6"/>
  <c r="G737" i="6"/>
  <c r="AL417" i="6"/>
  <c r="AM417" i="6"/>
  <c r="G589" i="6"/>
  <c r="AL443" i="6"/>
  <c r="AM443" i="6"/>
  <c r="G615" i="6"/>
  <c r="AL450" i="6"/>
  <c r="AM450" i="6"/>
  <c r="G622" i="6"/>
  <c r="AL452" i="6"/>
  <c r="AM452" i="6"/>
  <c r="G624" i="6"/>
  <c r="G638" i="6"/>
  <c r="AL466" i="6"/>
  <c r="AM466" i="6"/>
  <c r="G648" i="6"/>
  <c r="AL476" i="6"/>
  <c r="AM476" i="6"/>
  <c r="G850" i="6"/>
  <c r="AL678" i="6"/>
  <c r="AM678" i="6"/>
  <c r="AL364" i="6"/>
  <c r="AM364" i="6"/>
  <c r="G536" i="6"/>
  <c r="G584" i="6"/>
  <c r="AL412" i="6"/>
  <c r="AM412" i="6"/>
  <c r="AL436" i="6"/>
  <c r="AM436" i="6"/>
  <c r="G608" i="6"/>
  <c r="AL603" i="6"/>
  <c r="AM603" i="6"/>
  <c r="G775" i="6"/>
  <c r="AL571" i="6"/>
  <c r="AM571" i="6"/>
  <c r="G743" i="6"/>
  <c r="AL543" i="6"/>
  <c r="AM543" i="6"/>
  <c r="G715" i="6"/>
  <c r="AL498" i="6"/>
  <c r="AM498" i="6"/>
  <c r="G670" i="6"/>
  <c r="AL575" i="6"/>
  <c r="AM575" i="6"/>
  <c r="G747" i="6"/>
  <c r="AL414" i="6"/>
  <c r="AM414" i="6"/>
  <c r="G586" i="6"/>
  <c r="AL486" i="6"/>
  <c r="AM486" i="6"/>
  <c r="G658" i="6"/>
  <c r="AL496" i="6"/>
  <c r="AM496" i="6"/>
  <c r="G668" i="6"/>
  <c r="AL573" i="6"/>
  <c r="AM573" i="6"/>
  <c r="G745" i="6"/>
  <c r="G628" i="6"/>
  <c r="AL456" i="6"/>
  <c r="AM456" i="6"/>
  <c r="AL408" i="6"/>
  <c r="AM408" i="6"/>
  <c r="G580" i="6"/>
  <c r="G649" i="6"/>
  <c r="AL477" i="6"/>
  <c r="AM477" i="6"/>
  <c r="AL487" i="6"/>
  <c r="AM487" i="6"/>
  <c r="G659" i="6"/>
  <c r="AL518" i="6"/>
  <c r="AM518" i="6"/>
  <c r="G690" i="6"/>
  <c r="AL459" i="6"/>
  <c r="AM459" i="6"/>
  <c r="G631" i="6"/>
  <c r="AL365" i="6"/>
  <c r="AM365" i="6"/>
  <c r="G537" i="6"/>
  <c r="AL374" i="6"/>
  <c r="AM374" i="6"/>
  <c r="G546" i="6"/>
  <c r="AL394" i="6"/>
  <c r="AM394" i="6"/>
  <c r="G566" i="6"/>
  <c r="AL413" i="6"/>
  <c r="AM413" i="6"/>
  <c r="G585" i="6"/>
  <c r="AL418" i="6"/>
  <c r="AM418" i="6"/>
  <c r="G590" i="6"/>
  <c r="AL448" i="6"/>
  <c r="AM448" i="6"/>
  <c r="G620" i="6"/>
  <c r="AL451" i="6"/>
  <c r="AM451" i="6"/>
  <c r="G623" i="6"/>
  <c r="G630" i="6"/>
  <c r="AL458" i="6"/>
  <c r="AM458" i="6"/>
  <c r="G645" i="6"/>
  <c r="AL473" i="6"/>
  <c r="AM473" i="6"/>
  <c r="G643" i="6"/>
  <c r="AL471" i="6"/>
  <c r="AM471" i="6"/>
  <c r="AL361" i="6"/>
  <c r="AM361" i="6"/>
  <c r="G533" i="6"/>
  <c r="AL428" i="6"/>
  <c r="AM428" i="6"/>
  <c r="G600" i="6"/>
  <c r="AL441" i="6"/>
  <c r="AM441" i="6"/>
  <c r="G613" i="6"/>
  <c r="AL502" i="6"/>
  <c r="AM502" i="6"/>
  <c r="G674" i="6"/>
  <c r="AL541" i="6"/>
  <c r="AM541" i="6"/>
  <c r="G713" i="6"/>
  <c r="P276" i="6"/>
  <c r="P255" i="6"/>
  <c r="P498" i="6"/>
  <c r="P494" i="6"/>
  <c r="T474" i="6"/>
  <c r="T466" i="6"/>
  <c r="P422" i="6"/>
  <c r="P425" i="6"/>
  <c r="P369" i="6"/>
  <c r="S369" i="6"/>
  <c r="AJ649" i="6"/>
  <c r="V557" i="6"/>
  <c r="AJ769" i="6"/>
  <c r="AJ762" i="6"/>
  <c r="AJ846" i="6"/>
  <c r="AJ726" i="6"/>
  <c r="S394" i="6"/>
  <c r="S402" i="6"/>
  <c r="S410" i="6"/>
  <c r="S418" i="6"/>
  <c r="V418" i="6"/>
  <c r="S426" i="6"/>
  <c r="V426" i="6"/>
  <c r="S434" i="6"/>
  <c r="V434" i="6"/>
  <c r="S442" i="6"/>
  <c r="V442" i="6"/>
  <c r="S450" i="6"/>
  <c r="V450" i="6"/>
  <c r="S482" i="6"/>
  <c r="V482" i="6"/>
  <c r="K662" i="6"/>
  <c r="V490" i="6"/>
  <c r="K670" i="6"/>
  <c r="V498" i="6"/>
  <c r="T458" i="6"/>
  <c r="V360" i="6"/>
  <c r="T360" i="6"/>
  <c r="S360" i="6"/>
  <c r="O360" i="6"/>
  <c r="K532" i="6"/>
  <c r="O401" i="6"/>
  <c r="AL553" i="6"/>
  <c r="AM553" i="6"/>
  <c r="G725" i="6"/>
  <c r="AL422" i="6"/>
  <c r="AM422" i="6"/>
  <c r="G594" i="6"/>
  <c r="AL360" i="6"/>
  <c r="AM360" i="6"/>
  <c r="G532" i="6"/>
  <c r="AL370" i="6"/>
  <c r="AM370" i="6"/>
  <c r="G542" i="6"/>
  <c r="AL388" i="6"/>
  <c r="AM388" i="6"/>
  <c r="G560" i="6"/>
  <c r="AL421" i="6"/>
  <c r="AM421" i="6"/>
  <c r="G593" i="6"/>
  <c r="AL432" i="6"/>
  <c r="AM432" i="6"/>
  <c r="G604" i="6"/>
  <c r="AL438" i="6"/>
  <c r="AM438" i="6"/>
  <c r="G610" i="6"/>
  <c r="AL446" i="6"/>
  <c r="AM446" i="6"/>
  <c r="G618" i="6"/>
  <c r="G647" i="6"/>
  <c r="AL475" i="6"/>
  <c r="AM475" i="6"/>
  <c r="AL483" i="6"/>
  <c r="AM483" i="6"/>
  <c r="G655" i="6"/>
  <c r="AL656" i="6"/>
  <c r="AM656" i="6"/>
  <c r="G828" i="6"/>
  <c r="AL415" i="6"/>
  <c r="AM415" i="6"/>
  <c r="G587" i="6"/>
  <c r="AL489" i="6"/>
  <c r="AM489" i="6"/>
  <c r="G661" i="6"/>
  <c r="AL382" i="6"/>
  <c r="AM382" i="6"/>
  <c r="G554" i="6"/>
  <c r="AL567" i="6"/>
  <c r="AM567" i="6"/>
  <c r="G739" i="6"/>
  <c r="AL398" i="6"/>
  <c r="AM398" i="6"/>
  <c r="G570" i="6"/>
  <c r="AL444" i="6"/>
  <c r="AM444" i="6"/>
  <c r="G616" i="6"/>
  <c r="AL460" i="6"/>
  <c r="AM460" i="6"/>
  <c r="G632" i="6"/>
  <c r="G642" i="6"/>
  <c r="AL470" i="6"/>
  <c r="AM470" i="6"/>
  <c r="AL488" i="6"/>
  <c r="AM488" i="6"/>
  <c r="G660" i="6"/>
  <c r="G673" i="6"/>
  <c r="AL501" i="6"/>
  <c r="AM501" i="6"/>
  <c r="G675" i="6"/>
  <c r="AL503" i="6"/>
  <c r="AM503" i="6"/>
  <c r="G677" i="6"/>
  <c r="AL505" i="6"/>
  <c r="AM505" i="6"/>
  <c r="AL516" i="6"/>
  <c r="AM516" i="6"/>
  <c r="G688" i="6"/>
  <c r="AL547" i="6"/>
  <c r="AM547" i="6"/>
  <c r="G719" i="6"/>
  <c r="AL411" i="6"/>
  <c r="AM411" i="6"/>
  <c r="G583" i="6"/>
  <c r="G683" i="6"/>
  <c r="AL511" i="6"/>
  <c r="AM511" i="6"/>
  <c r="AL559" i="6"/>
  <c r="AM559" i="6"/>
  <c r="G731" i="6"/>
  <c r="G634" i="6"/>
  <c r="AL462" i="6"/>
  <c r="AM462" i="6"/>
  <c r="AL379" i="6"/>
  <c r="AM379" i="6"/>
  <c r="G551" i="6"/>
  <c r="AL378" i="6"/>
  <c r="AM378" i="6"/>
  <c r="G550" i="6"/>
  <c r="AL597" i="6"/>
  <c r="AM597" i="6"/>
  <c r="G769" i="6"/>
  <c r="AL494" i="6"/>
  <c r="AM494" i="6"/>
  <c r="G666" i="6"/>
  <c r="G679" i="6"/>
  <c r="AL507" i="6"/>
  <c r="AM507" i="6"/>
  <c r="G687" i="6"/>
  <c r="AL515" i="6"/>
  <c r="AM515" i="6"/>
  <c r="AL721" i="6"/>
  <c r="AM721" i="6"/>
  <c r="G893" i="6"/>
  <c r="AL437" i="6"/>
  <c r="AM437" i="6"/>
  <c r="G609" i="6"/>
  <c r="P187" i="6"/>
  <c r="AI187" i="6"/>
  <c r="K703" i="6"/>
  <c r="O531" i="6"/>
  <c r="K69" i="5"/>
  <c r="S97" i="7"/>
  <c r="E639" i="6"/>
  <c r="J639" i="6"/>
  <c r="E654" i="6"/>
  <c r="J654" i="6"/>
  <c r="E722" i="6"/>
  <c r="J722" i="6"/>
  <c r="E724" i="6"/>
  <c r="J724" i="6"/>
  <c r="E748" i="6"/>
  <c r="J748" i="6"/>
  <c r="E772" i="6"/>
  <c r="J772" i="6"/>
  <c r="E849" i="6"/>
  <c r="J849" i="6"/>
  <c r="M889" i="6"/>
  <c r="AJ717" i="6"/>
  <c r="E792" i="6"/>
  <c r="J792" i="6"/>
  <c r="E712" i="6"/>
  <c r="J712" i="6"/>
  <c r="E763" i="6"/>
  <c r="J763" i="6"/>
  <c r="E783" i="6"/>
  <c r="J783" i="6"/>
  <c r="E807" i="6"/>
  <c r="J807" i="6"/>
  <c r="E801" i="6"/>
  <c r="J801" i="6"/>
  <c r="M885" i="6"/>
  <c r="AJ713" i="6"/>
  <c r="P433" i="6"/>
  <c r="AJ425" i="6"/>
  <c r="N519" i="6"/>
  <c r="AJ683" i="6"/>
  <c r="AJ647" i="6"/>
  <c r="AJ642" i="6"/>
  <c r="AJ605" i="6"/>
  <c r="AJ542" i="6"/>
  <c r="AJ830" i="6"/>
  <c r="AJ706" i="6"/>
  <c r="E652" i="6"/>
  <c r="J652" i="6"/>
  <c r="M775" i="6"/>
  <c r="AJ603" i="6"/>
  <c r="E784" i="6"/>
  <c r="J784" i="6"/>
  <c r="M919" i="6"/>
  <c r="M1091" i="6"/>
  <c r="AJ747" i="6"/>
  <c r="M879" i="6"/>
  <c r="AJ707" i="6"/>
  <c r="E716" i="6"/>
  <c r="J716" i="6"/>
  <c r="M727" i="6"/>
  <c r="AJ555" i="6"/>
  <c r="M903" i="6"/>
  <c r="AJ731" i="6"/>
  <c r="M755" i="6"/>
  <c r="AJ583" i="6"/>
  <c r="E758" i="6"/>
  <c r="J758" i="6"/>
  <c r="AJ620" i="6"/>
  <c r="M792" i="6"/>
  <c r="AJ795" i="6"/>
  <c r="M967" i="6"/>
  <c r="AJ625" i="6"/>
  <c r="M797" i="6"/>
  <c r="M982" i="6"/>
  <c r="AJ810" i="6"/>
  <c r="AJ820" i="6"/>
  <c r="M992" i="6"/>
  <c r="AJ1010" i="6"/>
  <c r="AJ681" i="6"/>
  <c r="M853" i="6"/>
  <c r="E707" i="6"/>
  <c r="J707" i="6"/>
  <c r="E708" i="6"/>
  <c r="J708" i="6"/>
  <c r="AJ600" i="6"/>
  <c r="M772" i="6"/>
  <c r="E779" i="6"/>
  <c r="J779" i="6"/>
  <c r="AJ614" i="6"/>
  <c r="M786" i="6"/>
  <c r="E808" i="6"/>
  <c r="J808" i="6"/>
  <c r="E664" i="6"/>
  <c r="J664" i="6"/>
  <c r="E842" i="6"/>
  <c r="J842" i="6"/>
  <c r="E851" i="6"/>
  <c r="J851" i="6"/>
  <c r="E859" i="6"/>
  <c r="J859" i="6"/>
  <c r="E744" i="6"/>
  <c r="J744" i="6"/>
  <c r="M891" i="6"/>
  <c r="AJ719" i="6"/>
  <c r="M895" i="6"/>
  <c r="AJ723" i="6"/>
  <c r="E850" i="6"/>
  <c r="J850" i="6"/>
  <c r="E802" i="6"/>
  <c r="J802" i="6"/>
  <c r="E787" i="6"/>
  <c r="J787" i="6"/>
  <c r="E704" i="6"/>
  <c r="J704" i="6"/>
  <c r="E735" i="6"/>
  <c r="J735" i="6"/>
  <c r="E788" i="6"/>
  <c r="J788" i="6"/>
  <c r="E793" i="6"/>
  <c r="J793" i="6"/>
  <c r="AJ827" i="6"/>
  <c r="M999" i="6"/>
  <c r="E855" i="6"/>
  <c r="J855" i="6"/>
  <c r="E858" i="6"/>
  <c r="J858" i="6"/>
  <c r="AJ628" i="6"/>
  <c r="E752" i="6"/>
  <c r="J752" i="6"/>
  <c r="E714" i="6"/>
  <c r="J714" i="6"/>
  <c r="E543" i="6"/>
  <c r="J543" i="6"/>
  <c r="E740" i="6"/>
  <c r="J740" i="6"/>
  <c r="E753" i="6"/>
  <c r="J753" i="6"/>
  <c r="E766" i="6"/>
  <c r="J766" i="6"/>
  <c r="E777" i="6"/>
  <c r="J777" i="6"/>
  <c r="E791" i="6"/>
  <c r="J791" i="6"/>
  <c r="N863" i="6"/>
  <c r="E731" i="6"/>
  <c r="J731" i="6"/>
  <c r="E803" i="6"/>
  <c r="J803" i="6"/>
  <c r="M909" i="6"/>
  <c r="AJ737" i="6"/>
  <c r="M921" i="6"/>
  <c r="AJ749" i="6"/>
  <c r="E823" i="6"/>
  <c r="J823" i="6"/>
  <c r="E835" i="6"/>
  <c r="J835" i="6"/>
  <c r="E711" i="6"/>
  <c r="J711" i="6"/>
  <c r="E751" i="6"/>
  <c r="J751" i="6"/>
  <c r="E804" i="6"/>
  <c r="J804" i="6"/>
  <c r="AJ811" i="6"/>
  <c r="M983" i="6"/>
  <c r="AJ819" i="6"/>
  <c r="M991" i="6"/>
  <c r="E650" i="6"/>
  <c r="J650" i="6"/>
  <c r="E720" i="6"/>
  <c r="J720" i="6"/>
  <c r="M907" i="6"/>
  <c r="AJ735" i="6"/>
  <c r="E760" i="6"/>
  <c r="J760" i="6"/>
  <c r="E773" i="6"/>
  <c r="J773" i="6"/>
  <c r="E796" i="6"/>
  <c r="J796" i="6"/>
  <c r="E810" i="6"/>
  <c r="J810" i="6"/>
  <c r="AJ498" i="6"/>
  <c r="AJ433" i="6"/>
  <c r="AJ650" i="6"/>
  <c r="AJ558" i="6"/>
  <c r="AJ597" i="6"/>
  <c r="AJ844" i="6"/>
  <c r="AJ777" i="6"/>
  <c r="AJ800" i="6"/>
  <c r="E646" i="6"/>
  <c r="J646" i="6"/>
  <c r="M743" i="6"/>
  <c r="AJ571" i="6"/>
  <c r="M1000" i="6"/>
  <c r="AJ828" i="6"/>
  <c r="E660" i="6"/>
  <c r="J660" i="6"/>
  <c r="AJ469" i="6"/>
  <c r="M641" i="6"/>
  <c r="M759" i="6"/>
  <c r="AJ587" i="6"/>
  <c r="E768" i="6"/>
  <c r="J768" i="6"/>
  <c r="M911" i="6"/>
  <c r="AJ739" i="6"/>
  <c r="E730" i="6"/>
  <c r="J730" i="6"/>
  <c r="E738" i="6"/>
  <c r="J738" i="6"/>
  <c r="M913" i="6"/>
  <c r="AJ741" i="6"/>
  <c r="M917" i="6"/>
  <c r="AJ745" i="6"/>
  <c r="E749" i="6"/>
  <c r="J749" i="6"/>
  <c r="AJ767" i="6"/>
  <c r="M939" i="6"/>
  <c r="AJ773" i="6"/>
  <c r="M945" i="6"/>
  <c r="E780" i="6"/>
  <c r="J780" i="6"/>
  <c r="E786" i="6"/>
  <c r="J786" i="6"/>
  <c r="E847" i="6"/>
  <c r="J847" i="6"/>
  <c r="E852" i="6"/>
  <c r="J852" i="6"/>
  <c r="E861" i="6"/>
  <c r="J861" i="6"/>
  <c r="E736" i="6"/>
  <c r="J736" i="6"/>
  <c r="M901" i="6"/>
  <c r="AJ729" i="6"/>
  <c r="E755" i="6"/>
  <c r="J755" i="6"/>
  <c r="AJ634" i="6"/>
  <c r="M806" i="6"/>
  <c r="E798" i="6"/>
  <c r="J798" i="6"/>
  <c r="M950" i="6"/>
  <c r="AJ778" i="6"/>
  <c r="E764" i="6"/>
  <c r="J764" i="6"/>
  <c r="E775" i="6"/>
  <c r="J775" i="6"/>
  <c r="E782" i="6"/>
  <c r="J782" i="6"/>
  <c r="E790" i="6"/>
  <c r="J790" i="6"/>
  <c r="E799" i="6"/>
  <c r="J799" i="6"/>
  <c r="E805" i="6"/>
  <c r="J805" i="6"/>
  <c r="E819" i="6"/>
  <c r="J819" i="6"/>
  <c r="E827" i="6"/>
  <c r="J827" i="6"/>
  <c r="E834" i="6"/>
  <c r="J834" i="6"/>
  <c r="E840" i="6"/>
  <c r="J840" i="6"/>
  <c r="M1022" i="6"/>
  <c r="AJ850" i="6"/>
  <c r="AJ852" i="6"/>
  <c r="E727" i="6"/>
  <c r="J727" i="6"/>
  <c r="E745" i="6"/>
  <c r="J745" i="6"/>
  <c r="E770" i="6"/>
  <c r="J770" i="6"/>
  <c r="E817" i="6"/>
  <c r="J817" i="6"/>
  <c r="E682" i="6"/>
  <c r="J682" i="6"/>
  <c r="E800" i="6"/>
  <c r="J800" i="6"/>
  <c r="E721" i="6"/>
  <c r="J721" i="6"/>
  <c r="E729" i="6"/>
  <c r="J729" i="6"/>
  <c r="E750" i="6"/>
  <c r="J750" i="6"/>
  <c r="M753" i="6"/>
  <c r="AJ581" i="6"/>
  <c r="E761" i="6"/>
  <c r="J761" i="6"/>
  <c r="E769" i="6"/>
  <c r="J769" i="6"/>
  <c r="AJ618" i="6"/>
  <c r="M790" i="6"/>
  <c r="M823" i="6"/>
  <c r="AJ651" i="6"/>
  <c r="M851" i="6"/>
  <c r="AJ679" i="6"/>
  <c r="M859" i="6"/>
  <c r="AJ687" i="6"/>
  <c r="M974" i="6"/>
  <c r="AJ802" i="6"/>
  <c r="E725" i="6"/>
  <c r="J725" i="6"/>
  <c r="E756" i="6"/>
  <c r="J756" i="6"/>
  <c r="E767" i="6"/>
  <c r="J767" i="6"/>
  <c r="E795" i="6"/>
  <c r="J795" i="6"/>
  <c r="E739" i="6"/>
  <c r="J739" i="6"/>
  <c r="M940" i="6"/>
  <c r="AJ768" i="6"/>
  <c r="E690" i="6"/>
  <c r="J690" i="6"/>
  <c r="AJ461" i="6"/>
  <c r="M633" i="6"/>
  <c r="E765" i="6"/>
  <c r="J765" i="6"/>
  <c r="E710" i="6"/>
  <c r="J710" i="6"/>
  <c r="E785" i="6"/>
  <c r="J785" i="6"/>
  <c r="E815" i="6"/>
  <c r="J815" i="6"/>
  <c r="M817" i="6"/>
  <c r="AJ645" i="6"/>
  <c r="E853" i="6"/>
  <c r="J853" i="6"/>
  <c r="E860" i="6"/>
  <c r="J860" i="6"/>
  <c r="M905" i="6"/>
  <c r="AJ733" i="6"/>
  <c r="E746" i="6"/>
  <c r="J746" i="6"/>
  <c r="E776" i="6"/>
  <c r="J776" i="6"/>
  <c r="E789" i="6"/>
  <c r="J789" i="6"/>
  <c r="AJ801" i="6"/>
  <c r="M973" i="6"/>
  <c r="E833" i="6"/>
  <c r="J833" i="6"/>
  <c r="E759" i="6"/>
  <c r="J759" i="6"/>
  <c r="M1027" i="6"/>
  <c r="AJ855" i="6"/>
  <c r="AJ626" i="6"/>
  <c r="M798" i="6"/>
  <c r="E757" i="6"/>
  <c r="J757" i="6"/>
  <c r="M807" i="6"/>
  <c r="AJ635" i="6"/>
  <c r="AJ612" i="6"/>
  <c r="M784" i="6"/>
  <c r="AJ680" i="6"/>
  <c r="AJ658" i="6"/>
  <c r="AJ666" i="6"/>
  <c r="AJ639" i="6"/>
  <c r="AJ550" i="6"/>
  <c r="AJ838" i="6"/>
  <c r="AJ783" i="6"/>
  <c r="AJ822" i="6"/>
  <c r="AJ730" i="6"/>
  <c r="AF514" i="6"/>
  <c r="E642" i="6"/>
  <c r="J642" i="6"/>
  <c r="AJ482" i="6"/>
  <c r="M654" i="6"/>
  <c r="E641" i="6"/>
  <c r="J641" i="6"/>
  <c r="M715" i="6"/>
  <c r="AJ543" i="6"/>
  <c r="E794" i="6"/>
  <c r="J794" i="6"/>
  <c r="E754" i="6"/>
  <c r="J754" i="6"/>
  <c r="E718" i="6"/>
  <c r="J718" i="6"/>
  <c r="E706" i="6"/>
  <c r="J706" i="6"/>
  <c r="E709" i="6"/>
  <c r="J709" i="6"/>
  <c r="M897" i="6"/>
  <c r="AJ725" i="6"/>
  <c r="E732" i="6"/>
  <c r="J732" i="6"/>
  <c r="E743" i="6"/>
  <c r="J743" i="6"/>
  <c r="AJ413" i="6"/>
  <c r="M585" i="6"/>
  <c r="E809" i="6"/>
  <c r="J809" i="6"/>
  <c r="E812" i="6"/>
  <c r="J812" i="6"/>
  <c r="M646" i="6"/>
  <c r="AJ474" i="6"/>
  <c r="E837" i="6"/>
  <c r="J837" i="6"/>
  <c r="M1015" i="6"/>
  <c r="AJ843" i="6"/>
  <c r="AJ857" i="6"/>
  <c r="M1029" i="6"/>
  <c r="AJ849" i="6"/>
  <c r="M1021" i="6"/>
  <c r="AJ875" i="6"/>
  <c r="M751" i="6"/>
  <c r="AJ579" i="6"/>
  <c r="E843" i="6"/>
  <c r="J843" i="6"/>
  <c r="E845" i="6"/>
  <c r="J845" i="6"/>
  <c r="E857" i="6"/>
  <c r="J857" i="6"/>
  <c r="M966" i="6"/>
  <c r="AJ794" i="6"/>
  <c r="E705" i="6"/>
  <c r="J705" i="6"/>
  <c r="M881" i="6"/>
  <c r="AJ709" i="6"/>
  <c r="E713" i="6"/>
  <c r="J713" i="6"/>
  <c r="AJ594" i="6"/>
  <c r="M766" i="6"/>
  <c r="AJ608" i="6"/>
  <c r="M780" i="6"/>
  <c r="AJ637" i="6"/>
  <c r="M809" i="6"/>
  <c r="M815" i="6"/>
  <c r="AJ643" i="6"/>
  <c r="E658" i="6"/>
  <c r="J658" i="6"/>
  <c r="E747" i="6"/>
  <c r="J747" i="6"/>
  <c r="M883" i="6"/>
  <c r="AJ711" i="6"/>
  <c r="M893" i="6"/>
  <c r="AJ721" i="6"/>
  <c r="E648" i="6"/>
  <c r="J648" i="6"/>
  <c r="E599" i="6"/>
  <c r="J599" i="6"/>
  <c r="M705" i="6"/>
  <c r="AJ533" i="6"/>
  <c r="E719" i="6"/>
  <c r="J719" i="6"/>
  <c r="E723" i="6"/>
  <c r="J723" i="6"/>
  <c r="AJ919" i="6"/>
  <c r="AJ592" i="6"/>
  <c r="M764" i="6"/>
  <c r="AJ602" i="6"/>
  <c r="M774" i="6"/>
  <c r="E797" i="6"/>
  <c r="J797" i="6"/>
  <c r="E806" i="6"/>
  <c r="J806" i="6"/>
  <c r="E816" i="6"/>
  <c r="J816" i="6"/>
  <c r="E821" i="6"/>
  <c r="J821" i="6"/>
  <c r="E829" i="6"/>
  <c r="J829" i="6"/>
  <c r="M1007" i="6"/>
  <c r="AJ835" i="6"/>
  <c r="E856" i="6"/>
  <c r="J856" i="6"/>
  <c r="AJ787" i="6"/>
  <c r="M959" i="6"/>
  <c r="E741" i="6"/>
  <c r="J741" i="6"/>
  <c r="AJ670" i="6"/>
  <c r="M842" i="6"/>
  <c r="E726" i="6"/>
  <c r="J726" i="6"/>
  <c r="E778" i="6"/>
  <c r="J778" i="6"/>
  <c r="AJ72" i="5"/>
  <c r="M99" i="5"/>
  <c r="M83" i="5"/>
  <c r="AJ82" i="5"/>
  <c r="AJ78" i="5"/>
  <c r="AJ51" i="5"/>
  <c r="M71" i="5"/>
  <c r="M73" i="5"/>
  <c r="M75" i="5"/>
  <c r="M81" i="5"/>
  <c r="AE216" i="6"/>
  <c r="AE223" i="6"/>
  <c r="AE433" i="6"/>
  <c r="T197" i="6"/>
  <c r="S197" i="6"/>
  <c r="AE197" i="6"/>
  <c r="P175" i="6"/>
  <c r="AI327" i="6"/>
  <c r="P327" i="6"/>
  <c r="AI283" i="6"/>
  <c r="P283" i="6"/>
  <c r="AI299" i="6"/>
  <c r="P299" i="6"/>
  <c r="AI495" i="6"/>
  <c r="P495" i="6"/>
  <c r="AI487" i="6"/>
  <c r="P487" i="6"/>
  <c r="AI473" i="6"/>
  <c r="P473" i="6"/>
  <c r="AI550" i="6"/>
  <c r="P550" i="6"/>
  <c r="AI459" i="6"/>
  <c r="P459" i="6"/>
  <c r="V459" i="6"/>
  <c r="K631" i="6"/>
  <c r="S459" i="6"/>
  <c r="T459" i="6"/>
  <c r="K841" i="6"/>
  <c r="K860" i="6"/>
  <c r="T688" i="6"/>
  <c r="O688" i="6"/>
  <c r="V376" i="6"/>
  <c r="K548" i="6"/>
  <c r="T376" i="6"/>
  <c r="S376" i="6"/>
  <c r="O376" i="6"/>
  <c r="O642" i="6"/>
  <c r="K814" i="6"/>
  <c r="T642" i="6"/>
  <c r="P332" i="6"/>
  <c r="AI332" i="6"/>
  <c r="V508" i="6"/>
  <c r="S508" i="6"/>
  <c r="K680" i="6"/>
  <c r="V568" i="6"/>
  <c r="K740" i="6"/>
  <c r="S568" i="6"/>
  <c r="T568" i="6"/>
  <c r="O585" i="6"/>
  <c r="K757" i="6"/>
  <c r="V585" i="6"/>
  <c r="V367" i="6"/>
  <c r="K539" i="6"/>
  <c r="S367" i="6"/>
  <c r="O367" i="6"/>
  <c r="P304" i="6"/>
  <c r="AI304" i="6"/>
  <c r="K705" i="6"/>
  <c r="P248" i="6"/>
  <c r="AI191" i="6"/>
  <c r="O347" i="6"/>
  <c r="T508" i="6"/>
  <c r="AE514" i="6"/>
  <c r="P461" i="6"/>
  <c r="P485" i="6"/>
  <c r="P443" i="6"/>
  <c r="P423" i="6"/>
  <c r="P400" i="6"/>
  <c r="P396" i="6"/>
  <c r="S688" i="6"/>
  <c r="O623" i="6"/>
  <c r="AI623" i="6"/>
  <c r="O669" i="6"/>
  <c r="AI669" i="6"/>
  <c r="V599" i="6"/>
  <c r="T585" i="6"/>
  <c r="O587" i="6"/>
  <c r="P587" i="6"/>
  <c r="V533" i="6"/>
  <c r="S533" i="6"/>
  <c r="O626" i="6"/>
  <c r="K798" i="6"/>
  <c r="T626" i="6"/>
  <c r="K809" i="6"/>
  <c r="V637" i="6"/>
  <c r="V588" i="6"/>
  <c r="K760" i="6"/>
  <c r="T588" i="6"/>
  <c r="S588" i="6"/>
  <c r="K784" i="6"/>
  <c r="T612" i="6"/>
  <c r="O612" i="6"/>
  <c r="O678" i="6"/>
  <c r="K632" i="6"/>
  <c r="V618" i="6"/>
  <c r="K790" i="6"/>
  <c r="O618" i="6"/>
  <c r="T618" i="6"/>
  <c r="S618" i="6"/>
  <c r="K822" i="6"/>
  <c r="T650" i="6"/>
  <c r="O650" i="6"/>
  <c r="K764" i="6"/>
  <c r="T592" i="6"/>
  <c r="O592" i="6"/>
  <c r="V616" i="6"/>
  <c r="K788" i="6"/>
  <c r="T616" i="6"/>
  <c r="S616" i="6"/>
  <c r="O616" i="6"/>
  <c r="V571" i="6"/>
  <c r="K743" i="6"/>
  <c r="O571" i="6"/>
  <c r="V647" i="6"/>
  <c r="K819" i="6"/>
  <c r="V572" i="6"/>
  <c r="K744" i="6"/>
  <c r="T572" i="6"/>
  <c r="S572" i="6"/>
  <c r="V620" i="6"/>
  <c r="K792" i="6"/>
  <c r="T620" i="6"/>
  <c r="S620" i="6"/>
  <c r="O620" i="6"/>
  <c r="V560" i="6"/>
  <c r="K732" i="6"/>
  <c r="T560" i="6"/>
  <c r="S560" i="6"/>
  <c r="K857" i="6"/>
  <c r="V685" i="6"/>
  <c r="V546" i="6"/>
  <c r="K718" i="6"/>
  <c r="S546" i="6"/>
  <c r="T546" i="6"/>
  <c r="K722" i="6"/>
  <c r="T550" i="6"/>
  <c r="T630" i="6"/>
  <c r="K862" i="6"/>
  <c r="T690" i="6"/>
  <c r="O690" i="6"/>
  <c r="P272" i="6"/>
  <c r="P280" i="6"/>
  <c r="P236" i="6"/>
  <c r="P296" i="6"/>
  <c r="AE191" i="6"/>
  <c r="P215" i="6"/>
  <c r="AE295" i="6"/>
  <c r="P493" i="6"/>
  <c r="O460" i="6"/>
  <c r="P448" i="6"/>
  <c r="P444" i="6"/>
  <c r="P440" i="6"/>
  <c r="P424" i="6"/>
  <c r="P420" i="6"/>
  <c r="P416" i="6"/>
  <c r="T367" i="6"/>
  <c r="P365" i="6"/>
  <c r="O685" i="6"/>
  <c r="AI685" i="6"/>
  <c r="S630" i="6"/>
  <c r="S647" i="6"/>
  <c r="V592" i="6"/>
  <c r="S669" i="6"/>
  <c r="S571" i="6"/>
  <c r="T533" i="6"/>
  <c r="AF450" i="6"/>
  <c r="V624" i="6"/>
  <c r="K796" i="6"/>
  <c r="T624" i="6"/>
  <c r="S624" i="6"/>
  <c r="O624" i="6"/>
  <c r="V488" i="6"/>
  <c r="K660" i="6"/>
  <c r="O488" i="6"/>
  <c r="T488" i="6"/>
  <c r="S488" i="6"/>
  <c r="K806" i="6"/>
  <c r="T634" i="6"/>
  <c r="O634" i="6"/>
  <c r="V383" i="6"/>
  <c r="K555" i="6"/>
  <c r="O383" i="6"/>
  <c r="S383" i="6"/>
  <c r="K759" i="6"/>
  <c r="S599" i="6"/>
  <c r="K771" i="6"/>
  <c r="K795" i="6"/>
  <c r="V623" i="6"/>
  <c r="V364" i="6"/>
  <c r="K536" i="6"/>
  <c r="O364" i="6"/>
  <c r="S364" i="6"/>
  <c r="AE364" i="6"/>
  <c r="T364" i="6"/>
  <c r="V584" i="6"/>
  <c r="AE584" i="6"/>
  <c r="K756" i="6"/>
  <c r="S584" i="6"/>
  <c r="T584" i="6"/>
  <c r="P212" i="6"/>
  <c r="O508" i="6"/>
  <c r="AI508" i="6"/>
  <c r="P477" i="6"/>
  <c r="V460" i="6"/>
  <c r="P453" i="6"/>
  <c r="V688" i="6"/>
  <c r="V650" i="6"/>
  <c r="V642" i="6"/>
  <c r="T647" i="6"/>
  <c r="S612" i="6"/>
  <c r="S637" i="6"/>
  <c r="V612" i="6"/>
  <c r="S623" i="6"/>
  <c r="O588" i="6"/>
  <c r="O584" i="6"/>
  <c r="AI584" i="6"/>
  <c r="O572" i="6"/>
  <c r="AI572" i="6"/>
  <c r="O568" i="6"/>
  <c r="AI568" i="6"/>
  <c r="O560" i="6"/>
  <c r="V669" i="6"/>
  <c r="P607" i="6"/>
  <c r="T571" i="6"/>
  <c r="O599" i="6"/>
  <c r="P609" i="6"/>
  <c r="T587" i="6"/>
  <c r="V576" i="6"/>
  <c r="K748" i="6"/>
  <c r="S576" i="6"/>
  <c r="T576" i="6"/>
  <c r="K765" i="6"/>
  <c r="K769" i="6"/>
  <c r="V597" i="6"/>
  <c r="K773" i="6"/>
  <c r="K777" i="6"/>
  <c r="V605" i="6"/>
  <c r="K781" i="6"/>
  <c r="V609" i="6"/>
  <c r="K789" i="6"/>
  <c r="K793" i="6"/>
  <c r="V621" i="6"/>
  <c r="K805" i="6"/>
  <c r="S633" i="6"/>
  <c r="S649" i="6"/>
  <c r="K821" i="6"/>
  <c r="T653" i="6"/>
  <c r="K825" i="6"/>
  <c r="S653" i="6"/>
  <c r="O653" i="6"/>
  <c r="V653" i="6"/>
  <c r="T665" i="6"/>
  <c r="K837" i="6"/>
  <c r="V665" i="6"/>
  <c r="S665" i="6"/>
  <c r="O665" i="6"/>
  <c r="K849" i="6"/>
  <c r="V677" i="6"/>
  <c r="V564" i="6"/>
  <c r="AE564" i="6"/>
  <c r="K736" i="6"/>
  <c r="T564" i="6"/>
  <c r="S564" i="6"/>
  <c r="V484" i="6"/>
  <c r="K656" i="6"/>
  <c r="O484" i="6"/>
  <c r="AE484" i="6"/>
  <c r="T484" i="6"/>
  <c r="S484" i="6"/>
  <c r="V372" i="6"/>
  <c r="K544" i="6"/>
  <c r="T372" i="6"/>
  <c r="S372" i="6"/>
  <c r="O372" i="6"/>
  <c r="V566" i="6"/>
  <c r="V570" i="6"/>
  <c r="T570" i="6"/>
  <c r="V574" i="6"/>
  <c r="T574" i="6"/>
  <c r="S574" i="6"/>
  <c r="K746" i="6"/>
  <c r="V582" i="6"/>
  <c r="K762" i="6"/>
  <c r="T590" i="6"/>
  <c r="S590" i="6"/>
  <c r="K766" i="6"/>
  <c r="O594" i="6"/>
  <c r="T594" i="6"/>
  <c r="K770" i="6"/>
  <c r="K774" i="6"/>
  <c r="O602" i="6"/>
  <c r="T602" i="6"/>
  <c r="K778" i="6"/>
  <c r="T606" i="6"/>
  <c r="O606" i="6"/>
  <c r="T614" i="6"/>
  <c r="V622" i="6"/>
  <c r="K794" i="6"/>
  <c r="T622" i="6"/>
  <c r="S622" i="6"/>
  <c r="O622" i="6"/>
  <c r="V654" i="6"/>
  <c r="K826" i="6"/>
  <c r="S654" i="6"/>
  <c r="O654" i="6"/>
  <c r="T654" i="6"/>
  <c r="K846" i="6"/>
  <c r="T674" i="6"/>
  <c r="O674" i="6"/>
  <c r="K644" i="6"/>
  <c r="K776" i="6"/>
  <c r="O604" i="6"/>
  <c r="T604" i="6"/>
  <c r="V379" i="6"/>
  <c r="K551" i="6"/>
  <c r="S379" i="6"/>
  <c r="O379" i="6"/>
  <c r="O575" i="6"/>
  <c r="V439" i="6"/>
  <c r="S439" i="6"/>
  <c r="O439" i="6"/>
  <c r="K611" i="6"/>
  <c r="K791" i="6"/>
  <c r="K807" i="6"/>
  <c r="AE635" i="6"/>
  <c r="K823" i="6"/>
  <c r="V487" i="6"/>
  <c r="K659" i="6"/>
  <c r="S487" i="6"/>
  <c r="V495" i="6"/>
  <c r="K667" i="6"/>
  <c r="S495" i="6"/>
  <c r="K675" i="6"/>
  <c r="T503" i="6"/>
  <c r="O503" i="6"/>
  <c r="K683" i="6"/>
  <c r="T511" i="6"/>
  <c r="O511" i="6"/>
  <c r="V534" i="6"/>
  <c r="K706" i="6"/>
  <c r="T534" i="6"/>
  <c r="S534" i="6"/>
  <c r="K713" i="6"/>
  <c r="K721" i="6"/>
  <c r="K729" i="6"/>
  <c r="V542" i="6"/>
  <c r="K714" i="6"/>
  <c r="T542" i="6"/>
  <c r="S542" i="6"/>
  <c r="V645" i="6"/>
  <c r="K817" i="6"/>
  <c r="T661" i="6"/>
  <c r="K833" i="6"/>
  <c r="V661" i="6"/>
  <c r="S661" i="6"/>
  <c r="AE661" i="6"/>
  <c r="O661" i="6"/>
  <c r="K853" i="6"/>
  <c r="K733" i="6"/>
  <c r="AE561" i="6"/>
  <c r="AE600" i="6"/>
  <c r="K772" i="6"/>
  <c r="T600" i="6"/>
  <c r="O600" i="6"/>
  <c r="V500" i="6"/>
  <c r="O500" i="6"/>
  <c r="K672" i="6"/>
  <c r="T500" i="6"/>
  <c r="S500" i="6"/>
  <c r="K648" i="6"/>
  <c r="AE476" i="6"/>
  <c r="V384" i="6"/>
  <c r="AE384" i="6"/>
  <c r="K556" i="6"/>
  <c r="T384" i="6"/>
  <c r="S384" i="6"/>
  <c r="O384" i="6"/>
  <c r="V368" i="6"/>
  <c r="K540" i="6"/>
  <c r="AE368" i="6"/>
  <c r="T368" i="6"/>
  <c r="S368" i="6"/>
  <c r="O368" i="6"/>
  <c r="K810" i="6"/>
  <c r="T638" i="6"/>
  <c r="O638" i="6"/>
  <c r="T646" i="6"/>
  <c r="O646" i="6"/>
  <c r="K818" i="6"/>
  <c r="V662" i="6"/>
  <c r="O662" i="6"/>
  <c r="T662" i="6"/>
  <c r="K842" i="6"/>
  <c r="O670" i="6"/>
  <c r="T670" i="6"/>
  <c r="P324" i="6"/>
  <c r="AI324" i="6"/>
  <c r="P340" i="6"/>
  <c r="AI340" i="6"/>
  <c r="K636" i="6"/>
  <c r="V563" i="6"/>
  <c r="K735" i="6"/>
  <c r="O563" i="6"/>
  <c r="V580" i="6"/>
  <c r="K752" i="6"/>
  <c r="T580" i="6"/>
  <c r="S580" i="6"/>
  <c r="V676" i="6"/>
  <c r="K848" i="6"/>
  <c r="T676" i="6"/>
  <c r="AE676" i="6"/>
  <c r="S676" i="6"/>
  <c r="O676" i="6"/>
  <c r="V375" i="6"/>
  <c r="K547" i="6"/>
  <c r="S375" i="6"/>
  <c r="O375" i="6"/>
  <c r="V419" i="6"/>
  <c r="K591" i="6"/>
  <c r="S419" i="6"/>
  <c r="O419" i="6"/>
  <c r="V431" i="6"/>
  <c r="K603" i="6"/>
  <c r="S431" i="6"/>
  <c r="O431" i="6"/>
  <c r="K787" i="6"/>
  <c r="V615" i="6"/>
  <c r="V480" i="6"/>
  <c r="K652" i="6"/>
  <c r="O480" i="6"/>
  <c r="T480" i="6"/>
  <c r="S480" i="6"/>
  <c r="V608" i="6"/>
  <c r="K780" i="6"/>
  <c r="T608" i="6"/>
  <c r="S608" i="6"/>
  <c r="O608" i="6"/>
  <c r="K709" i="6"/>
  <c r="V537" i="6"/>
  <c r="O537" i="6"/>
  <c r="V558" i="6"/>
  <c r="T558" i="6"/>
  <c r="V686" i="6"/>
  <c r="K858" i="6"/>
  <c r="T686" i="6"/>
  <c r="S686" i="6"/>
  <c r="AE535" i="6"/>
  <c r="K707" i="6"/>
  <c r="O535" i="6"/>
  <c r="K737" i="6"/>
  <c r="K741" i="6"/>
  <c r="V573" i="6"/>
  <c r="K745" i="6"/>
  <c r="K749" i="6"/>
  <c r="AE625" i="6"/>
  <c r="K797" i="6"/>
  <c r="K813" i="6"/>
  <c r="S641" i="6"/>
  <c r="T657" i="6"/>
  <c r="K829" i="6"/>
  <c r="S657" i="6"/>
  <c r="O657" i="6"/>
  <c r="V657" i="6"/>
  <c r="K861" i="6"/>
  <c r="V492" i="6"/>
  <c r="K664" i="6"/>
  <c r="O492" i="6"/>
  <c r="AE492" i="6"/>
  <c r="T492" i="6"/>
  <c r="S492" i="6"/>
  <c r="K640" i="6"/>
  <c r="V380" i="6"/>
  <c r="K552" i="6"/>
  <c r="T380" i="6"/>
  <c r="S380" i="6"/>
  <c r="O380" i="6"/>
  <c r="V562" i="6"/>
  <c r="K734" i="6"/>
  <c r="T562" i="6"/>
  <c r="S562" i="6"/>
  <c r="V578" i="6"/>
  <c r="S578" i="6"/>
  <c r="K750" i="6"/>
  <c r="T578" i="6"/>
  <c r="V586" i="6"/>
  <c r="K758" i="6"/>
  <c r="AE586" i="6"/>
  <c r="T586" i="6"/>
  <c r="S586" i="6"/>
  <c r="K782" i="6"/>
  <c r="T610" i="6"/>
  <c r="O610" i="6"/>
  <c r="V658" i="6"/>
  <c r="K830" i="6"/>
  <c r="S658" i="6"/>
  <c r="O658" i="6"/>
  <c r="T658" i="6"/>
  <c r="V666" i="6"/>
  <c r="K838" i="6"/>
  <c r="O666" i="6"/>
  <c r="T666" i="6"/>
  <c r="S666" i="6"/>
  <c r="V682" i="6"/>
  <c r="K854" i="6"/>
  <c r="S682" i="6"/>
  <c r="O682" i="6"/>
  <c r="T682" i="6"/>
  <c r="K800" i="6"/>
  <c r="T628" i="6"/>
  <c r="O628" i="6"/>
  <c r="V387" i="6"/>
  <c r="K559" i="6"/>
  <c r="S387" i="6"/>
  <c r="O387" i="6"/>
  <c r="V371" i="6"/>
  <c r="K543" i="6"/>
  <c r="S371" i="6"/>
  <c r="O371" i="6"/>
  <c r="V567" i="6"/>
  <c r="K739" i="6"/>
  <c r="O567" i="6"/>
  <c r="T407" i="6"/>
  <c r="K579" i="6"/>
  <c r="V583" i="6"/>
  <c r="O583" i="6"/>
  <c r="K755" i="6"/>
  <c r="S607" i="6"/>
  <c r="K779" i="6"/>
  <c r="K799" i="6"/>
  <c r="AE627" i="6"/>
  <c r="V471" i="6"/>
  <c r="T471" i="6"/>
  <c r="S471" i="6"/>
  <c r="K643" i="6"/>
  <c r="V483" i="6"/>
  <c r="K655" i="6"/>
  <c r="S483" i="6"/>
  <c r="V491" i="6"/>
  <c r="K663" i="6"/>
  <c r="S491" i="6"/>
  <c r="V499" i="6"/>
  <c r="K671" i="6"/>
  <c r="S499" i="6"/>
  <c r="K679" i="6"/>
  <c r="T507" i="6"/>
  <c r="O507" i="6"/>
  <c r="K687" i="6"/>
  <c r="T515" i="6"/>
  <c r="AE515" i="6"/>
  <c r="O515" i="6"/>
  <c r="P300" i="6"/>
  <c r="AI300" i="6"/>
  <c r="K768" i="6"/>
  <c r="O596" i="6"/>
  <c r="T596" i="6"/>
  <c r="V684" i="6"/>
  <c r="K856" i="6"/>
  <c r="T684" i="6"/>
  <c r="S684" i="6"/>
  <c r="O684" i="6"/>
  <c r="V668" i="6"/>
  <c r="K840" i="6"/>
  <c r="T668" i="6"/>
  <c r="S668" i="6"/>
  <c r="O668" i="6"/>
  <c r="K717" i="6"/>
  <c r="O545" i="6"/>
  <c r="V545" i="6"/>
  <c r="K725" i="6"/>
  <c r="K845" i="6"/>
  <c r="V673" i="6"/>
  <c r="AE673" i="6"/>
  <c r="V554" i="6"/>
  <c r="K726" i="6"/>
  <c r="T554" i="6"/>
  <c r="S554" i="6"/>
  <c r="S194" i="6"/>
  <c r="AI22" i="6"/>
  <c r="O175" i="6"/>
  <c r="K519" i="6"/>
  <c r="O366" i="6"/>
  <c r="K538" i="6"/>
  <c r="P65" i="7"/>
  <c r="P189" i="7"/>
  <c r="P127" i="7"/>
  <c r="O127" i="7"/>
  <c r="K189" i="7"/>
  <c r="AL175" i="6"/>
  <c r="AD76" i="5"/>
  <c r="AD129" i="5"/>
  <c r="AD72" i="5"/>
  <c r="AD125" i="5"/>
  <c r="AD69" i="5"/>
  <c r="AD80" i="5"/>
  <c r="AD133" i="5"/>
  <c r="T22" i="6"/>
  <c r="P580" i="6"/>
  <c r="P568" i="6"/>
  <c r="AI553" i="6"/>
  <c r="P553" i="6"/>
  <c r="AI557" i="6"/>
  <c r="P557" i="6"/>
  <c r="P534" i="6"/>
  <c r="P597" i="6"/>
  <c r="P623" i="6"/>
  <c r="P669" i="6"/>
  <c r="AI587" i="6"/>
  <c r="AI637" i="6"/>
  <c r="AI681" i="6"/>
  <c r="P681" i="6"/>
  <c r="P647" i="6"/>
  <c r="AI651" i="6"/>
  <c r="P651" i="6"/>
  <c r="AI635" i="6"/>
  <c r="P635" i="6"/>
  <c r="P627" i="6"/>
  <c r="AI625" i="6"/>
  <c r="P625" i="6"/>
  <c r="P578" i="6"/>
  <c r="AI533" i="6"/>
  <c r="P533" i="6"/>
  <c r="P576" i="6"/>
  <c r="AI561" i="6"/>
  <c r="P561" i="6"/>
  <c r="AI565" i="6"/>
  <c r="P565" i="6"/>
  <c r="AI601" i="6"/>
  <c r="P601" i="6"/>
  <c r="AI593" i="6"/>
  <c r="P593" i="6"/>
  <c r="AI573" i="6"/>
  <c r="P573" i="6"/>
  <c r="P677" i="6"/>
  <c r="P645" i="6"/>
  <c r="AI615" i="6"/>
  <c r="P615" i="6"/>
  <c r="AI617" i="6"/>
  <c r="P617" i="6"/>
  <c r="P554" i="6"/>
  <c r="P584" i="6"/>
  <c r="AI472" i="6"/>
  <c r="P472" i="6"/>
  <c r="AI468" i="6"/>
  <c r="P468" i="6"/>
  <c r="AI464" i="6"/>
  <c r="P464" i="6"/>
  <c r="AI460" i="6"/>
  <c r="P460" i="6"/>
  <c r="AE456" i="6"/>
  <c r="AE411" i="6"/>
  <c r="P411" i="6"/>
  <c r="AI411" i="6"/>
  <c r="AE409" i="6"/>
  <c r="P514" i="6"/>
  <c r="P512" i="6"/>
  <c r="P499" i="6"/>
  <c r="P491" i="6"/>
  <c r="P483" i="6"/>
  <c r="AI504" i="6"/>
  <c r="P504" i="6"/>
  <c r="P456" i="6"/>
  <c r="AI456" i="6"/>
  <c r="P502" i="6"/>
  <c r="P455" i="6"/>
  <c r="P407" i="6"/>
  <c r="AI407" i="6"/>
  <c r="AI413" i="6"/>
  <c r="P413" i="6"/>
  <c r="AI476" i="6"/>
  <c r="P476" i="6"/>
  <c r="P516" i="6"/>
  <c r="P518" i="6"/>
  <c r="P479" i="6"/>
  <c r="P471" i="6"/>
  <c r="P463" i="6"/>
  <c r="P497" i="6"/>
  <c r="P489" i="6"/>
  <c r="AI478" i="6"/>
  <c r="P478" i="6"/>
  <c r="AI474" i="6"/>
  <c r="P474" i="6"/>
  <c r="AI470" i="6"/>
  <c r="P470" i="6"/>
  <c r="AI466" i="6"/>
  <c r="P466" i="6"/>
  <c r="P457" i="6"/>
  <c r="P452" i="6"/>
  <c r="AE413" i="6"/>
  <c r="P508" i="6"/>
  <c r="P506" i="6"/>
  <c r="P510" i="6"/>
  <c r="AI409" i="6"/>
  <c r="P409" i="6"/>
  <c r="P247" i="6"/>
  <c r="AI247" i="6"/>
  <c r="P202" i="6"/>
  <c r="P335" i="6"/>
  <c r="AE199" i="6"/>
  <c r="P315" i="6"/>
  <c r="P223" i="6"/>
  <c r="AE259" i="6"/>
  <c r="AE235" i="6"/>
  <c r="P291" i="6"/>
  <c r="AE215" i="6"/>
  <c r="AI231" i="6"/>
  <c r="P311" i="6"/>
  <c r="P279" i="6"/>
  <c r="P239" i="6"/>
  <c r="AI239" i="6"/>
  <c r="AE251" i="6"/>
  <c r="P243" i="6"/>
  <c r="AI243" i="6"/>
  <c r="AE330" i="6"/>
  <c r="P206" i="6"/>
  <c r="AE308" i="6"/>
  <c r="AE316" i="6"/>
  <c r="AE324" i="6"/>
  <c r="AE332" i="6"/>
  <c r="AE322" i="6"/>
  <c r="AE338" i="6"/>
  <c r="P216" i="6"/>
  <c r="AE310" i="6"/>
  <c r="AE318" i="6"/>
  <c r="AE326" i="6"/>
  <c r="AE334" i="6"/>
  <c r="P200" i="6"/>
  <c r="AE314" i="6"/>
  <c r="AE241" i="6"/>
  <c r="AE312" i="6"/>
  <c r="AE320" i="6"/>
  <c r="AE328" i="6"/>
  <c r="AE336" i="6"/>
  <c r="P42" i="5"/>
  <c r="M96" i="5"/>
  <c r="Q69" i="5"/>
  <c r="AD23" i="5"/>
  <c r="AD50" i="5"/>
  <c r="AD83" i="5"/>
  <c r="AD79" i="5"/>
  <c r="AD75" i="5"/>
  <c r="AD71" i="5"/>
  <c r="AD136" i="5"/>
  <c r="AD132" i="5"/>
  <c r="AD19" i="5"/>
  <c r="AD45" i="5"/>
  <c r="AD82" i="5"/>
  <c r="AD78" i="5"/>
  <c r="AD74" i="5"/>
  <c r="AD70" i="5"/>
  <c r="AD135" i="5"/>
  <c r="AD81" i="5"/>
  <c r="AD77" i="5"/>
  <c r="AD123" i="5"/>
  <c r="AD134" i="5"/>
  <c r="O69" i="5"/>
  <c r="O71" i="5"/>
  <c r="AI71" i="5" s="1"/>
  <c r="O72" i="5"/>
  <c r="AI72" i="5" s="1"/>
  <c r="S72" i="5"/>
  <c r="P78" i="5"/>
  <c r="P80" i="5"/>
  <c r="V75" i="5"/>
  <c r="V78" i="5"/>
  <c r="V81" i="5"/>
  <c r="P81" i="5"/>
  <c r="S75" i="5"/>
  <c r="S78" i="5"/>
  <c r="S80" i="5"/>
  <c r="S82" i="5"/>
  <c r="P75" i="5"/>
  <c r="O75" i="5"/>
  <c r="AI75" i="5" s="1"/>
  <c r="O78" i="5"/>
  <c r="AI78" i="5" s="1"/>
  <c r="O80" i="5"/>
  <c r="AI80" i="5" s="1"/>
  <c r="O81" i="5"/>
  <c r="AI81" i="5" s="1"/>
  <c r="O82" i="5"/>
  <c r="AI82" i="5" s="1"/>
  <c r="T46" i="5"/>
  <c r="T54" i="5"/>
  <c r="AD29" i="5"/>
  <c r="AD21" i="5"/>
  <c r="O54" i="5"/>
  <c r="AI54" i="5"/>
  <c r="AD25" i="5"/>
  <c r="AD17" i="5"/>
  <c r="AF17" i="5" s="1"/>
  <c r="S17" i="5" s="1"/>
  <c r="T48" i="5"/>
  <c r="T52" i="5"/>
  <c r="O44" i="5"/>
  <c r="P44" i="5" s="1"/>
  <c r="O48" i="5"/>
  <c r="AI48" i="5"/>
  <c r="O52" i="5"/>
  <c r="AI52" i="5"/>
  <c r="AD28" i="5"/>
  <c r="AD24" i="5"/>
  <c r="AF24" i="5" s="1"/>
  <c r="AD20" i="5"/>
  <c r="AD16" i="5"/>
  <c r="AD15" i="5"/>
  <c r="AD26" i="5"/>
  <c r="AD22" i="5"/>
  <c r="N57" i="5"/>
  <c r="AJ42" i="5"/>
  <c r="AH70" i="5"/>
  <c r="Q97" i="5"/>
  <c r="K106" i="5"/>
  <c r="AH73" i="5"/>
  <c r="Q100" i="5"/>
  <c r="P72" i="5"/>
  <c r="K99" i="5"/>
  <c r="Q135" i="5"/>
  <c r="AH108" i="5"/>
  <c r="K110" i="5"/>
  <c r="AH102" i="5"/>
  <c r="Q129" i="5"/>
  <c r="T78" i="5"/>
  <c r="K105" i="5"/>
  <c r="P71" i="5"/>
  <c r="K98" i="5"/>
  <c r="Q136" i="5"/>
  <c r="AH109" i="5"/>
  <c r="AH80" i="5"/>
  <c r="Q107" i="5"/>
  <c r="T75" i="5"/>
  <c r="K102" i="5"/>
  <c r="AC725" i="6"/>
  <c r="AE725" i="6" s="1"/>
  <c r="AC679" i="6"/>
  <c r="AC640" i="6"/>
  <c r="AC749" i="6"/>
  <c r="AC858" i="6"/>
  <c r="AE858" i="6" s="1"/>
  <c r="AC787" i="6"/>
  <c r="AE787" i="6" s="1"/>
  <c r="AC591" i="6"/>
  <c r="AC810" i="6"/>
  <c r="AC853" i="6"/>
  <c r="AE853" i="6" s="1"/>
  <c r="AC714" i="6"/>
  <c r="AC611" i="6"/>
  <c r="AC774" i="6"/>
  <c r="AC762" i="6"/>
  <c r="AC837" i="6"/>
  <c r="AE837" i="6" s="1"/>
  <c r="AC777" i="6"/>
  <c r="AC806" i="6"/>
  <c r="AC792" i="6"/>
  <c r="AE792" i="6" s="1"/>
  <c r="AC744" i="6"/>
  <c r="AC764" i="6"/>
  <c r="AJ950" i="6"/>
  <c r="M1122" i="6"/>
  <c r="AJ983" i="6"/>
  <c r="M1155" i="6"/>
  <c r="AL893" i="6"/>
  <c r="AM893" i="6"/>
  <c r="G1065" i="6"/>
  <c r="AL1065" i="6"/>
  <c r="AM1065" i="6"/>
  <c r="AC598" i="6"/>
  <c r="AC566" i="6"/>
  <c r="AE566" i="6" s="1"/>
  <c r="AL985" i="6"/>
  <c r="AM985" i="6"/>
  <c r="G1157" i="6"/>
  <c r="AL1157" i="6"/>
  <c r="AM1157" i="6"/>
  <c r="V630" i="6"/>
  <c r="AC630" i="6"/>
  <c r="AE630" i="6" s="1"/>
  <c r="AJ1121" i="6"/>
  <c r="AI377" i="6"/>
  <c r="P377" i="6"/>
  <c r="AC689" i="6"/>
  <c r="T689" i="6"/>
  <c r="O689" i="6"/>
  <c r="S689" i="6"/>
  <c r="AC589" i="6"/>
  <c r="S589" i="6"/>
  <c r="T589" i="6"/>
  <c r="J672" i="6"/>
  <c r="E844" i="6"/>
  <c r="AJ1114" i="6"/>
  <c r="T549" i="6"/>
  <c r="AC549" i="6"/>
  <c r="O549" i="6"/>
  <c r="AC613" i="6"/>
  <c r="S613" i="6"/>
  <c r="O613" i="6"/>
  <c r="T613" i="6"/>
  <c r="V613" i="6"/>
  <c r="AC629" i="6"/>
  <c r="V629" i="6"/>
  <c r="O629" i="6"/>
  <c r="K801" i="6"/>
  <c r="S629" i="6"/>
  <c r="T629" i="6"/>
  <c r="AI403" i="6"/>
  <c r="P403" i="6"/>
  <c r="AJ1106" i="6"/>
  <c r="AI393" i="6"/>
  <c r="P393" i="6"/>
  <c r="AJ1192" i="6"/>
  <c r="AJ1190" i="6"/>
  <c r="AJ1205" i="6"/>
  <c r="AC717" i="6"/>
  <c r="AE717" i="6" s="1"/>
  <c r="AC655" i="6"/>
  <c r="AE655" i="6" s="1"/>
  <c r="AC799" i="6"/>
  <c r="AC579" i="6"/>
  <c r="AC739" i="6"/>
  <c r="AE739" i="6" s="1"/>
  <c r="AC559" i="6"/>
  <c r="AE559" i="6" s="1"/>
  <c r="AC838" i="6"/>
  <c r="AC552" i="6"/>
  <c r="AC829" i="6"/>
  <c r="AE829" i="6" s="1"/>
  <c r="AC741" i="6"/>
  <c r="AE741" i="6" s="1"/>
  <c r="AC818" i="6"/>
  <c r="AC540" i="6"/>
  <c r="AC833" i="6"/>
  <c r="AE833" i="6" s="1"/>
  <c r="AC667" i="6"/>
  <c r="AC807" i="6"/>
  <c r="AC778" i="6"/>
  <c r="S582" i="6"/>
  <c r="S566" i="6"/>
  <c r="AC544" i="6"/>
  <c r="AC805" i="6"/>
  <c r="AC789" i="6"/>
  <c r="AE789" i="6" s="1"/>
  <c r="AC773" i="6"/>
  <c r="K761" i="6"/>
  <c r="AC660" i="6"/>
  <c r="AC722" i="6"/>
  <c r="AE722" i="6" s="1"/>
  <c r="AC718" i="6"/>
  <c r="AE718" i="6" s="1"/>
  <c r="AC743" i="6"/>
  <c r="AC790" i="6"/>
  <c r="K850" i="6"/>
  <c r="AC760" i="6"/>
  <c r="AC814" i="6"/>
  <c r="AJ959" i="6"/>
  <c r="M1131" i="6"/>
  <c r="AJ1007" i="6"/>
  <c r="M1179" i="6"/>
  <c r="AJ1021" i="6"/>
  <c r="M1193" i="6"/>
  <c r="AJ945" i="6"/>
  <c r="M1117" i="6"/>
  <c r="AJ913" i="6"/>
  <c r="M1085" i="6"/>
  <c r="AJ911" i="6"/>
  <c r="M1083" i="6"/>
  <c r="AJ907" i="6"/>
  <c r="M1079" i="6"/>
  <c r="AJ1079" i="6"/>
  <c r="AJ921" i="6"/>
  <c r="M1093" i="6"/>
  <c r="AJ895" i="6"/>
  <c r="M1067" i="6"/>
  <c r="AJ992" i="6"/>
  <c r="M1164" i="6"/>
  <c r="E839" i="6"/>
  <c r="J839" i="6"/>
  <c r="AC662" i="6"/>
  <c r="AE662" i="6" s="1"/>
  <c r="AC686" i="6"/>
  <c r="AC550" i="6"/>
  <c r="AE550" i="6" s="1"/>
  <c r="AJ1082" i="6"/>
  <c r="AJ1060" i="6"/>
  <c r="AI361" i="6"/>
  <c r="P361" i="6"/>
  <c r="AC595" i="6"/>
  <c r="AE595" i="6" s="1"/>
  <c r="S595" i="6"/>
  <c r="O595" i="6"/>
  <c r="T595" i="6"/>
  <c r="AC575" i="6"/>
  <c r="AE575" i="6" s="1"/>
  <c r="T575" i="6"/>
  <c r="S575" i="6"/>
  <c r="AC577" i="6"/>
  <c r="O577" i="6"/>
  <c r="V577" i="6"/>
  <c r="T577" i="6"/>
  <c r="S577" i="6"/>
  <c r="AJ1129" i="6"/>
  <c r="AJ1056" i="6"/>
  <c r="AC570" i="6"/>
  <c r="O570" i="6"/>
  <c r="AE497" i="6"/>
  <c r="AJ1147" i="6"/>
  <c r="AJ1072" i="6"/>
  <c r="J676" i="6"/>
  <c r="E848" i="6"/>
  <c r="J656" i="6"/>
  <c r="E828" i="6"/>
  <c r="AJ1178" i="6"/>
  <c r="AJ1133" i="6"/>
  <c r="AJ1048" i="6"/>
  <c r="AJ1050" i="6"/>
  <c r="AJ1066" i="6"/>
  <c r="AJ1109" i="6"/>
  <c r="AJ1165" i="6"/>
  <c r="AJ1160" i="6"/>
  <c r="AJ1064" i="6"/>
  <c r="AI619" i="6"/>
  <c r="P619" i="6"/>
  <c r="AI462" i="6"/>
  <c r="P685" i="6"/>
  <c r="AC538" i="6"/>
  <c r="AE538" i="6" s="1"/>
  <c r="AC856" i="6"/>
  <c r="AC768" i="6"/>
  <c r="AC663" i="6"/>
  <c r="V595" i="6"/>
  <c r="AC750" i="6"/>
  <c r="AC745" i="6"/>
  <c r="AC707" i="6"/>
  <c r="O686" i="6"/>
  <c r="AI686" i="6"/>
  <c r="AC848" i="6"/>
  <c r="AE848" i="6" s="1"/>
  <c r="AC636" i="6"/>
  <c r="AC842" i="6"/>
  <c r="AC556" i="6"/>
  <c r="AC648" i="6"/>
  <c r="AC672" i="6"/>
  <c r="AC733" i="6"/>
  <c r="V549" i="6"/>
  <c r="AC706" i="6"/>
  <c r="AC675" i="6"/>
  <c r="AE675" i="6" s="1"/>
  <c r="V575" i="6"/>
  <c r="AC644" i="6"/>
  <c r="AC846" i="6"/>
  <c r="AE846" i="6" s="1"/>
  <c r="T598" i="6"/>
  <c r="K742" i="6"/>
  <c r="T566" i="6"/>
  <c r="AC825" i="6"/>
  <c r="AC765" i="6"/>
  <c r="O589" i="6"/>
  <c r="P589" i="6"/>
  <c r="P467" i="6"/>
  <c r="AC795" i="6"/>
  <c r="AC796" i="6"/>
  <c r="AC862" i="6"/>
  <c r="K802" i="6"/>
  <c r="V802" i="6"/>
  <c r="V550" i="6"/>
  <c r="AC819" i="6"/>
  <c r="S678" i="6"/>
  <c r="AC798" i="6"/>
  <c r="AE798" i="6" s="1"/>
  <c r="AC841" i="6"/>
  <c r="AC631" i="6"/>
  <c r="AE631" i="6" s="1"/>
  <c r="P546" i="6"/>
  <c r="AJ881" i="6"/>
  <c r="M1053" i="6"/>
  <c r="AJ1015" i="6"/>
  <c r="M1187" i="6"/>
  <c r="E781" i="6"/>
  <c r="J781" i="6"/>
  <c r="AJ940" i="6"/>
  <c r="M1112" i="6"/>
  <c r="AJ974" i="6"/>
  <c r="M1146" i="6"/>
  <c r="E742" i="6"/>
  <c r="J742" i="6"/>
  <c r="AJ901" i="6"/>
  <c r="M1073" i="6"/>
  <c r="E762" i="6"/>
  <c r="J762" i="6"/>
  <c r="AJ1000" i="6"/>
  <c r="M1172" i="6"/>
  <c r="E728" i="6"/>
  <c r="J728" i="6"/>
  <c r="AJ991" i="6"/>
  <c r="M1163" i="6"/>
  <c r="AJ999" i="6"/>
  <c r="M1171" i="6"/>
  <c r="AJ1091" i="6"/>
  <c r="E734" i="6"/>
  <c r="J734" i="6"/>
  <c r="AC654" i="6"/>
  <c r="AE654" i="6" s="1"/>
  <c r="AC622" i="6"/>
  <c r="AE622" i="6"/>
  <c r="AC606" i="6"/>
  <c r="AE606" i="6" s="1"/>
  <c r="AC590" i="6"/>
  <c r="AE590" i="6" s="1"/>
  <c r="AC574" i="6"/>
  <c r="AE574" i="6" s="1"/>
  <c r="AJ1176" i="6"/>
  <c r="AJ1156" i="6"/>
  <c r="AI513" i="6"/>
  <c r="P513" i="6"/>
  <c r="S587" i="6"/>
  <c r="AC587" i="6"/>
  <c r="AE587" i="6" s="1"/>
  <c r="V587" i="6"/>
  <c r="AC621" i="6"/>
  <c r="T621" i="6"/>
  <c r="O621" i="6"/>
  <c r="S621" i="6"/>
  <c r="J659" i="6"/>
  <c r="E831" i="6"/>
  <c r="J674" i="6"/>
  <c r="E846" i="6"/>
  <c r="AI417" i="6"/>
  <c r="P417" i="6"/>
  <c r="AJ1092" i="6"/>
  <c r="AJ1068" i="6"/>
  <c r="AJ1204" i="6"/>
  <c r="AC542" i="6"/>
  <c r="O542" i="6"/>
  <c r="AI390" i="6"/>
  <c r="P390" i="6"/>
  <c r="AI441" i="6"/>
  <c r="P441" i="6"/>
  <c r="AJ1143" i="6"/>
  <c r="AJ1054" i="6"/>
  <c r="AJ1070" i="6"/>
  <c r="AJ1090" i="6"/>
  <c r="AC638" i="6"/>
  <c r="AE638" i="6" s="1"/>
  <c r="AI399" i="6"/>
  <c r="P399" i="6"/>
  <c r="AJ1123" i="6"/>
  <c r="AJ1052" i="6"/>
  <c r="N1207" i="6"/>
  <c r="AJ1088" i="6"/>
  <c r="AC861" i="6"/>
  <c r="AC813" i="6"/>
  <c r="AC603" i="6"/>
  <c r="AC547" i="6"/>
  <c r="AE547" i="6" s="1"/>
  <c r="AC721" i="6"/>
  <c r="AC659" i="6"/>
  <c r="AC776" i="6"/>
  <c r="AC770" i="6"/>
  <c r="AE770" i="6" s="1"/>
  <c r="AC766" i="6"/>
  <c r="AC769" i="6"/>
  <c r="AC756" i="6"/>
  <c r="AC771" i="6"/>
  <c r="AC857" i="6"/>
  <c r="AC822" i="6"/>
  <c r="AC632" i="6"/>
  <c r="AC809" i="6"/>
  <c r="AE809" i="6" s="1"/>
  <c r="AC705" i="6"/>
  <c r="AC757" i="6"/>
  <c r="AC548" i="6"/>
  <c r="AC860" i="6"/>
  <c r="AE860" i="6" s="1"/>
  <c r="AJ1027" i="6"/>
  <c r="M1199" i="6"/>
  <c r="AJ982" i="6"/>
  <c r="M1154" i="6"/>
  <c r="AJ879" i="6"/>
  <c r="M1051" i="6"/>
  <c r="AJ885" i="6"/>
  <c r="M1057" i="6"/>
  <c r="AJ889" i="6"/>
  <c r="M1061" i="6"/>
  <c r="AC614" i="6"/>
  <c r="AE614" i="6" s="1"/>
  <c r="AC582" i="6"/>
  <c r="AE582" i="6" s="1"/>
  <c r="AJ1184" i="6"/>
  <c r="AC678" i="6"/>
  <c r="AJ1084" i="6"/>
  <c r="AJ1173" i="6"/>
  <c r="AJ1062" i="6"/>
  <c r="AJ1177" i="6"/>
  <c r="AJ1127" i="6"/>
  <c r="AJ1080" i="6"/>
  <c r="AI382" i="6"/>
  <c r="P382" i="6"/>
  <c r="AI392" i="6"/>
  <c r="P392" i="6"/>
  <c r="AC840" i="6"/>
  <c r="AC687" i="6"/>
  <c r="AC755" i="6"/>
  <c r="AC543" i="6"/>
  <c r="AE543" i="6" s="1"/>
  <c r="AC800" i="6"/>
  <c r="AC664" i="6"/>
  <c r="AC797" i="6"/>
  <c r="AC652" i="6"/>
  <c r="AC794" i="6"/>
  <c r="K786" i="6"/>
  <c r="O598" i="6"/>
  <c r="AC746" i="6"/>
  <c r="AE746" i="6" s="1"/>
  <c r="AC821" i="6"/>
  <c r="AC781" i="6"/>
  <c r="AC748" i="6"/>
  <c r="AC784" i="6"/>
  <c r="AE784" i="6" s="1"/>
  <c r="AC539" i="6"/>
  <c r="AC740" i="6"/>
  <c r="AJ883" i="6"/>
  <c r="M1055" i="6"/>
  <c r="AJ966" i="6"/>
  <c r="M1138" i="6"/>
  <c r="AJ897" i="6"/>
  <c r="M1069" i="6"/>
  <c r="AJ905" i="6"/>
  <c r="M1077" i="6"/>
  <c r="S549" i="6"/>
  <c r="P465" i="6"/>
  <c r="P673" i="6"/>
  <c r="P564" i="6"/>
  <c r="AC726" i="6"/>
  <c r="AC845" i="6"/>
  <c r="AE845" i="6" s="1"/>
  <c r="AC671" i="6"/>
  <c r="AC643" i="6"/>
  <c r="AC779" i="6"/>
  <c r="K767" i="6"/>
  <c r="K939" i="6"/>
  <c r="AC854" i="6"/>
  <c r="AC830" i="6"/>
  <c r="AE830" i="6" s="1"/>
  <c r="AC782" i="6"/>
  <c r="AC758" i="6"/>
  <c r="AC734" i="6"/>
  <c r="V689" i="6"/>
  <c r="AC737" i="6"/>
  <c r="AE737" i="6" s="1"/>
  <c r="AC709" i="6"/>
  <c r="AC780" i="6"/>
  <c r="AC752" i="6"/>
  <c r="AC735" i="6"/>
  <c r="AE735" i="6" s="1"/>
  <c r="S662" i="6"/>
  <c r="K834" i="6"/>
  <c r="AC772" i="6"/>
  <c r="AC817" i="6"/>
  <c r="AE817" i="6" s="1"/>
  <c r="AC729" i="6"/>
  <c r="AC713" i="6"/>
  <c r="AC683" i="6"/>
  <c r="AC823" i="6"/>
  <c r="AE823" i="6" s="1"/>
  <c r="AC791" i="6"/>
  <c r="K747" i="6"/>
  <c r="AC551" i="6"/>
  <c r="AC826" i="6"/>
  <c r="AE826" i="6" s="1"/>
  <c r="O614" i="6"/>
  <c r="K754" i="6"/>
  <c r="T754" i="6"/>
  <c r="S570" i="6"/>
  <c r="K738" i="6"/>
  <c r="AC656" i="6"/>
  <c r="AC736" i="6"/>
  <c r="AC849" i="6"/>
  <c r="AE849" i="6" s="1"/>
  <c r="AC793" i="6"/>
  <c r="K785" i="6"/>
  <c r="V785" i="6"/>
  <c r="V589" i="6"/>
  <c r="P562" i="6"/>
  <c r="AC536" i="6"/>
  <c r="AC759" i="6"/>
  <c r="AC555" i="6"/>
  <c r="AE555" i="6" s="1"/>
  <c r="O630" i="6"/>
  <c r="AI630" i="6"/>
  <c r="S550" i="6"/>
  <c r="AC732" i="6"/>
  <c r="AE732" i="6" s="1"/>
  <c r="AC788" i="6"/>
  <c r="T678" i="6"/>
  <c r="AC680" i="6"/>
  <c r="AE680" i="6" s="1"/>
  <c r="AJ893" i="6"/>
  <c r="M1065" i="6"/>
  <c r="E737" i="6"/>
  <c r="J737" i="6"/>
  <c r="AJ1029" i="6"/>
  <c r="M1201" i="6"/>
  <c r="AJ973" i="6"/>
  <c r="M1145" i="6"/>
  <c r="E733" i="6"/>
  <c r="J733" i="6"/>
  <c r="AJ1022" i="6"/>
  <c r="M1194" i="6"/>
  <c r="AJ939" i="6"/>
  <c r="M1111" i="6"/>
  <c r="AJ917" i="6"/>
  <c r="M1089" i="6"/>
  <c r="E774" i="6"/>
  <c r="J774" i="6"/>
  <c r="AJ909" i="6"/>
  <c r="M1081" i="6"/>
  <c r="E717" i="6"/>
  <c r="J717" i="6"/>
  <c r="AJ891" i="6"/>
  <c r="M1063" i="6"/>
  <c r="AJ967" i="6"/>
  <c r="M1139" i="6"/>
  <c r="AJ903" i="6"/>
  <c r="M1075" i="6"/>
  <c r="AC532" i="6"/>
  <c r="AC670" i="6"/>
  <c r="AE670" i="6" s="1"/>
  <c r="S558" i="6"/>
  <c r="AC558" i="6"/>
  <c r="AE558" i="6" s="1"/>
  <c r="AJ1076" i="6"/>
  <c r="T557" i="6"/>
  <c r="AC557" i="6"/>
  <c r="AC596" i="6"/>
  <c r="V596" i="6"/>
  <c r="S596" i="6"/>
  <c r="AC604" i="6"/>
  <c r="S604" i="6"/>
  <c r="V604" i="6"/>
  <c r="AC653" i="6"/>
  <c r="AC605" i="6"/>
  <c r="AE605" i="6" s="1"/>
  <c r="T605" i="6"/>
  <c r="O605" i="6"/>
  <c r="S605" i="6"/>
  <c r="AC639" i="6"/>
  <c r="T639" i="6"/>
  <c r="V639" i="6"/>
  <c r="K811" i="6"/>
  <c r="S639" i="6"/>
  <c r="O639" i="6"/>
  <c r="AJ1174" i="6"/>
  <c r="AJ1135" i="6"/>
  <c r="AJ1158" i="6"/>
  <c r="AC541" i="6"/>
  <c r="O541" i="6"/>
  <c r="AI447" i="6"/>
  <c r="P447" i="6"/>
  <c r="AC569" i="6"/>
  <c r="T569" i="6"/>
  <c r="O569" i="6"/>
  <c r="S569" i="6"/>
  <c r="V569" i="6"/>
  <c r="J653" i="6"/>
  <c r="E825" i="6"/>
  <c r="J666" i="6"/>
  <c r="E838" i="6"/>
  <c r="AC646" i="6"/>
  <c r="AE646" i="6" s="1"/>
  <c r="AI449" i="6"/>
  <c r="P449" i="6"/>
  <c r="AI395" i="6"/>
  <c r="P395" i="6"/>
  <c r="AJ1086" i="6"/>
  <c r="AJ1104" i="6"/>
  <c r="J669" i="6"/>
  <c r="E841" i="6"/>
  <c r="AC581" i="6"/>
  <c r="V581" i="6"/>
  <c r="K753" i="6"/>
  <c r="S581" i="6"/>
  <c r="T581" i="6"/>
  <c r="O581" i="6"/>
  <c r="AJ1058" i="6"/>
  <c r="AJ1074" i="6"/>
  <c r="V333" i="7"/>
  <c r="V85" i="7"/>
  <c r="V331" i="7"/>
  <c r="V147" i="7"/>
  <c r="V208" i="7"/>
  <c r="T369" i="6"/>
  <c r="V369" i="6"/>
  <c r="AE466" i="6"/>
  <c r="AE474" i="6"/>
  <c r="AL683" i="6"/>
  <c r="AM683" i="6"/>
  <c r="G855" i="6"/>
  <c r="AL677" i="6"/>
  <c r="AM677" i="6"/>
  <c r="G849" i="6"/>
  <c r="AL713" i="6"/>
  <c r="AM713" i="6"/>
  <c r="G885" i="6"/>
  <c r="AL533" i="6"/>
  <c r="AM533" i="6"/>
  <c r="G705" i="6"/>
  <c r="G762" i="6"/>
  <c r="AL590" i="6"/>
  <c r="AM590" i="6"/>
  <c r="G862" i="6"/>
  <c r="AL690" i="6"/>
  <c r="AM690" i="6"/>
  <c r="AL586" i="6"/>
  <c r="AM586" i="6"/>
  <c r="G758" i="6"/>
  <c r="G810" i="6"/>
  <c r="AL638" i="6"/>
  <c r="AM638" i="6"/>
  <c r="AL582" i="6"/>
  <c r="AM582" i="6"/>
  <c r="G754" i="6"/>
  <c r="AI378" i="6"/>
  <c r="P378" i="6"/>
  <c r="AI482" i="6"/>
  <c r="P482" i="6"/>
  <c r="AI418" i="6"/>
  <c r="P418" i="6"/>
  <c r="AL629" i="6"/>
  <c r="AM629" i="6"/>
  <c r="G801" i="6"/>
  <c r="G856" i="6"/>
  <c r="AL684" i="6"/>
  <c r="AM684" i="6"/>
  <c r="AL657" i="6"/>
  <c r="AM657" i="6"/>
  <c r="G829" i="6"/>
  <c r="AE458" i="6"/>
  <c r="G941" i="6"/>
  <c r="AL769" i="6"/>
  <c r="AM769" i="6"/>
  <c r="AL551" i="6"/>
  <c r="AM551" i="6"/>
  <c r="G723" i="6"/>
  <c r="AL731" i="6"/>
  <c r="AM731" i="6"/>
  <c r="G903" i="6"/>
  <c r="AL583" i="6"/>
  <c r="AM583" i="6"/>
  <c r="G755" i="6"/>
  <c r="G860" i="6"/>
  <c r="AL688" i="6"/>
  <c r="AM688" i="6"/>
  <c r="AL660" i="6"/>
  <c r="AM660" i="6"/>
  <c r="G832" i="6"/>
  <c r="G804" i="6"/>
  <c r="AL632" i="6"/>
  <c r="AM632" i="6"/>
  <c r="G742" i="6"/>
  <c r="AL570" i="6"/>
  <c r="AM570" i="6"/>
  <c r="G726" i="6"/>
  <c r="AL554" i="6"/>
  <c r="AM554" i="6"/>
  <c r="G759" i="6"/>
  <c r="AL587" i="6"/>
  <c r="AM587" i="6"/>
  <c r="AL655" i="6"/>
  <c r="AM655" i="6"/>
  <c r="G827" i="6"/>
  <c r="G790" i="6"/>
  <c r="AL618" i="6"/>
  <c r="AM618" i="6"/>
  <c r="G776" i="6"/>
  <c r="AL604" i="6"/>
  <c r="AM604" i="6"/>
  <c r="AL560" i="6"/>
  <c r="AM560" i="6"/>
  <c r="G732" i="6"/>
  <c r="AL532" i="6"/>
  <c r="AM532" i="6"/>
  <c r="G704" i="6"/>
  <c r="AL725" i="6"/>
  <c r="AM725" i="6"/>
  <c r="G897" i="6"/>
  <c r="AL645" i="6"/>
  <c r="AM645" i="6"/>
  <c r="G817" i="6"/>
  <c r="AL649" i="6"/>
  <c r="AM649" i="6"/>
  <c r="G821" i="6"/>
  <c r="G800" i="6"/>
  <c r="AL628" i="6"/>
  <c r="AM628" i="6"/>
  <c r="AL743" i="6"/>
  <c r="AM743" i="6"/>
  <c r="G915" i="6"/>
  <c r="G780" i="6"/>
  <c r="AL608" i="6"/>
  <c r="AM608" i="6"/>
  <c r="AL536" i="6"/>
  <c r="AM536" i="6"/>
  <c r="G708" i="6"/>
  <c r="G796" i="6"/>
  <c r="AL624" i="6"/>
  <c r="AM624" i="6"/>
  <c r="AL615" i="6"/>
  <c r="AM615" i="6"/>
  <c r="G787" i="6"/>
  <c r="AL737" i="6"/>
  <c r="AM737" i="6"/>
  <c r="G909" i="6"/>
  <c r="AL534" i="6"/>
  <c r="AM534" i="6"/>
  <c r="G706" i="6"/>
  <c r="AI517" i="6"/>
  <c r="P517" i="6"/>
  <c r="AL591" i="6"/>
  <c r="AM591" i="6"/>
  <c r="G763" i="6"/>
  <c r="AL727" i="6"/>
  <c r="AM727" i="6"/>
  <c r="G899" i="6"/>
  <c r="AL538" i="6"/>
  <c r="AM538" i="6"/>
  <c r="G710" i="6"/>
  <c r="G852" i="6"/>
  <c r="AL680" i="6"/>
  <c r="AM680" i="6"/>
  <c r="AL598" i="6"/>
  <c r="AM598" i="6"/>
  <c r="G770" i="6"/>
  <c r="AL667" i="6"/>
  <c r="AM667" i="6"/>
  <c r="G839" i="6"/>
  <c r="AL662" i="6"/>
  <c r="AM662" i="6"/>
  <c r="G834" i="6"/>
  <c r="AL576" i="6"/>
  <c r="AM576" i="6"/>
  <c r="G748" i="6"/>
  <c r="V614" i="6"/>
  <c r="S614" i="6"/>
  <c r="V598" i="6"/>
  <c r="S598" i="6"/>
  <c r="O582" i="6"/>
  <c r="O566" i="6"/>
  <c r="AL578" i="6"/>
  <c r="AM578" i="6"/>
  <c r="G750" i="6"/>
  <c r="AL689" i="6"/>
  <c r="AM689" i="6"/>
  <c r="G861" i="6"/>
  <c r="AL639" i="6"/>
  <c r="AM639" i="6"/>
  <c r="G811" i="6"/>
  <c r="AL633" i="6"/>
  <c r="AM633" i="6"/>
  <c r="G805" i="6"/>
  <c r="AI437" i="6"/>
  <c r="P437" i="6"/>
  <c r="AI405" i="6"/>
  <c r="P405" i="6"/>
  <c r="AL556" i="6"/>
  <c r="AM556" i="6"/>
  <c r="G728" i="6"/>
  <c r="AL687" i="6"/>
  <c r="AM687" i="6"/>
  <c r="G859" i="6"/>
  <c r="G806" i="6"/>
  <c r="AL634" i="6"/>
  <c r="AM634" i="6"/>
  <c r="AL673" i="6"/>
  <c r="AM673" i="6"/>
  <c r="G845" i="6"/>
  <c r="AL537" i="6"/>
  <c r="AM537" i="6"/>
  <c r="G709" i="6"/>
  <c r="G1022" i="6"/>
  <c r="AL850" i="6"/>
  <c r="AM850" i="6"/>
  <c r="AI434" i="6"/>
  <c r="P434" i="6"/>
  <c r="AL671" i="6"/>
  <c r="AM671" i="6"/>
  <c r="G843" i="6"/>
  <c r="AL612" i="6"/>
  <c r="AM612" i="6"/>
  <c r="G784" i="6"/>
  <c r="AL588" i="6"/>
  <c r="AM588" i="6"/>
  <c r="G760" i="6"/>
  <c r="AL676" i="6"/>
  <c r="AM676" i="6"/>
  <c r="G848" i="6"/>
  <c r="AL562" i="6"/>
  <c r="AM562" i="6"/>
  <c r="G734" i="6"/>
  <c r="G961" i="6"/>
  <c r="AL789" i="6"/>
  <c r="AM789" i="6"/>
  <c r="AL607" i="6"/>
  <c r="AM607" i="6"/>
  <c r="G779" i="6"/>
  <c r="AL572" i="6"/>
  <c r="AM572" i="6"/>
  <c r="G744" i="6"/>
  <c r="AL539" i="6"/>
  <c r="AM539" i="6"/>
  <c r="G711" i="6"/>
  <c r="AL653" i="6"/>
  <c r="AM653" i="6"/>
  <c r="G825" i="6"/>
  <c r="O558" i="6"/>
  <c r="AI370" i="6"/>
  <c r="P370" i="6"/>
  <c r="P572" i="6"/>
  <c r="AL679" i="6"/>
  <c r="AM679" i="6"/>
  <c r="G851" i="6"/>
  <c r="AL675" i="6"/>
  <c r="AM675" i="6"/>
  <c r="G847" i="6"/>
  <c r="V532" i="6"/>
  <c r="K704" i="6"/>
  <c r="T532" i="6"/>
  <c r="S532" i="6"/>
  <c r="O532" i="6"/>
  <c r="G846" i="6"/>
  <c r="AL674" i="6"/>
  <c r="AM674" i="6"/>
  <c r="G772" i="6"/>
  <c r="AL600" i="6"/>
  <c r="AM600" i="6"/>
  <c r="G792" i="6"/>
  <c r="AL620" i="6"/>
  <c r="AM620" i="6"/>
  <c r="G757" i="6"/>
  <c r="AL585" i="6"/>
  <c r="AM585" i="6"/>
  <c r="AL546" i="6"/>
  <c r="AM546" i="6"/>
  <c r="G718" i="6"/>
  <c r="AL631" i="6"/>
  <c r="AM631" i="6"/>
  <c r="G803" i="6"/>
  <c r="AL659" i="6"/>
  <c r="AM659" i="6"/>
  <c r="G831" i="6"/>
  <c r="AL580" i="6"/>
  <c r="AM580" i="6"/>
  <c r="G752" i="6"/>
  <c r="AL745" i="6"/>
  <c r="AM745" i="6"/>
  <c r="G917" i="6"/>
  <c r="AL658" i="6"/>
  <c r="AM658" i="6"/>
  <c r="G830" i="6"/>
  <c r="AL747" i="6"/>
  <c r="AM747" i="6"/>
  <c r="G919" i="6"/>
  <c r="G820" i="6"/>
  <c r="AL648" i="6"/>
  <c r="AM648" i="6"/>
  <c r="G818" i="6"/>
  <c r="AL646" i="6"/>
  <c r="AM646" i="6"/>
  <c r="AL637" i="6"/>
  <c r="AM637" i="6"/>
  <c r="G809" i="6"/>
  <c r="AL652" i="6"/>
  <c r="AM652" i="6"/>
  <c r="G824" i="6"/>
  <c r="AI490" i="6"/>
  <c r="P490" i="6"/>
  <c r="AI442" i="6"/>
  <c r="P442" i="6"/>
  <c r="AI426" i="6"/>
  <c r="P426" i="6"/>
  <c r="AI410" i="6"/>
  <c r="P410" i="6"/>
  <c r="AI394" i="6"/>
  <c r="P394" i="6"/>
  <c r="AL735" i="6"/>
  <c r="AM735" i="6"/>
  <c r="G907" i="6"/>
  <c r="G943" i="6"/>
  <c r="AL771" i="6"/>
  <c r="AM771" i="6"/>
  <c r="AL663" i="6"/>
  <c r="AM663" i="6"/>
  <c r="G835" i="6"/>
  <c r="G965" i="6"/>
  <c r="AL793" i="6"/>
  <c r="AM793" i="6"/>
  <c r="AL540" i="6"/>
  <c r="AM540" i="6"/>
  <c r="G712" i="6"/>
  <c r="G858" i="6"/>
  <c r="AL686" i="6"/>
  <c r="AM686" i="6"/>
  <c r="AL654" i="6"/>
  <c r="AM654" i="6"/>
  <c r="G826" i="6"/>
  <c r="AL552" i="6"/>
  <c r="AM552" i="6"/>
  <c r="G724" i="6"/>
  <c r="AL619" i="6"/>
  <c r="AM619" i="6"/>
  <c r="G791" i="6"/>
  <c r="AL741" i="6"/>
  <c r="AM741" i="6"/>
  <c r="G913" i="6"/>
  <c r="AL669" i="6"/>
  <c r="AM669" i="6"/>
  <c r="G841" i="6"/>
  <c r="AL625" i="6"/>
  <c r="AM625" i="6"/>
  <c r="G797" i="6"/>
  <c r="AL568" i="6"/>
  <c r="AM568" i="6"/>
  <c r="G740" i="6"/>
  <c r="AL564" i="6"/>
  <c r="AM564" i="6"/>
  <c r="G736" i="6"/>
  <c r="AL611" i="6"/>
  <c r="AM611" i="6"/>
  <c r="G783" i="6"/>
  <c r="G774" i="6"/>
  <c r="AL602" i="6"/>
  <c r="AM602" i="6"/>
  <c r="AL717" i="6"/>
  <c r="AM717" i="6"/>
  <c r="G889" i="6"/>
  <c r="AL627" i="6"/>
  <c r="AM627" i="6"/>
  <c r="G799" i="6"/>
  <c r="AL777" i="6"/>
  <c r="AM777" i="6"/>
  <c r="G949" i="6"/>
  <c r="AI397" i="6"/>
  <c r="P397" i="6"/>
  <c r="AL798" i="6"/>
  <c r="AM798" i="6"/>
  <c r="G970" i="6"/>
  <c r="G812" i="6"/>
  <c r="AL640" i="6"/>
  <c r="AM640" i="6"/>
  <c r="AL635" i="6"/>
  <c r="AM635" i="6"/>
  <c r="G807" i="6"/>
  <c r="G808" i="6"/>
  <c r="AL636" i="6"/>
  <c r="AM636" i="6"/>
  <c r="G814" i="6"/>
  <c r="AL642" i="6"/>
  <c r="AM642" i="6"/>
  <c r="AL647" i="6"/>
  <c r="AM647" i="6"/>
  <c r="G819" i="6"/>
  <c r="AE401" i="6"/>
  <c r="AL613" i="6"/>
  <c r="AM613" i="6"/>
  <c r="G785" i="6"/>
  <c r="AL623" i="6"/>
  <c r="AM623" i="6"/>
  <c r="G795" i="6"/>
  <c r="G738" i="6"/>
  <c r="AL566" i="6"/>
  <c r="AM566" i="6"/>
  <c r="AL668" i="6"/>
  <c r="AM668" i="6"/>
  <c r="G840" i="6"/>
  <c r="G842" i="6"/>
  <c r="AL670" i="6"/>
  <c r="AM670" i="6"/>
  <c r="AL584" i="6"/>
  <c r="AM584" i="6"/>
  <c r="G756" i="6"/>
  <c r="G822" i="6"/>
  <c r="AL650" i="6"/>
  <c r="AM650" i="6"/>
  <c r="AI450" i="6"/>
  <c r="P450" i="6"/>
  <c r="AI402" i="6"/>
  <c r="P402" i="6"/>
  <c r="G854" i="6"/>
  <c r="AL682" i="6"/>
  <c r="AM682" i="6"/>
  <c r="AL579" i="6"/>
  <c r="AM579" i="6"/>
  <c r="G751" i="6"/>
  <c r="AL574" i="6"/>
  <c r="AM574" i="6"/>
  <c r="G746" i="6"/>
  <c r="K730" i="6"/>
  <c r="AL609" i="6"/>
  <c r="AM609" i="6"/>
  <c r="G781" i="6"/>
  <c r="G838" i="6"/>
  <c r="AL666" i="6"/>
  <c r="AM666" i="6"/>
  <c r="AL550" i="6"/>
  <c r="AM550" i="6"/>
  <c r="G722" i="6"/>
  <c r="AL719" i="6"/>
  <c r="AM719" i="6"/>
  <c r="G891" i="6"/>
  <c r="G788" i="6"/>
  <c r="AL616" i="6"/>
  <c r="AM616" i="6"/>
  <c r="AL739" i="6"/>
  <c r="AM739" i="6"/>
  <c r="G911" i="6"/>
  <c r="AL661" i="6"/>
  <c r="AM661" i="6"/>
  <c r="G833" i="6"/>
  <c r="G1000" i="6"/>
  <c r="AL828" i="6"/>
  <c r="AM828" i="6"/>
  <c r="G782" i="6"/>
  <c r="AL610" i="6"/>
  <c r="AM610" i="6"/>
  <c r="AL593" i="6"/>
  <c r="AM593" i="6"/>
  <c r="G765" i="6"/>
  <c r="AL542" i="6"/>
  <c r="AM542" i="6"/>
  <c r="G714" i="6"/>
  <c r="G766" i="6"/>
  <c r="AL594" i="6"/>
  <c r="AM594" i="6"/>
  <c r="AI401" i="6"/>
  <c r="P401" i="6"/>
  <c r="AI360" i="6"/>
  <c r="P360" i="6"/>
  <c r="S670" i="6"/>
  <c r="V670" i="6"/>
  <c r="AL643" i="6"/>
  <c r="AM643" i="6"/>
  <c r="G815" i="6"/>
  <c r="G802" i="6"/>
  <c r="AL630" i="6"/>
  <c r="AM630" i="6"/>
  <c r="AL715" i="6"/>
  <c r="AM715" i="6"/>
  <c r="G887" i="6"/>
  <c r="G947" i="6"/>
  <c r="AL775" i="6"/>
  <c r="AM775" i="6"/>
  <c r="G794" i="6"/>
  <c r="AL622" i="6"/>
  <c r="AM622" i="6"/>
  <c r="G761" i="6"/>
  <c r="AL589" i="6"/>
  <c r="AM589" i="6"/>
  <c r="AL544" i="6"/>
  <c r="AM544" i="6"/>
  <c r="G716" i="6"/>
  <c r="AL561" i="6"/>
  <c r="AM561" i="6"/>
  <c r="G733" i="6"/>
  <c r="G939" i="6"/>
  <c r="AL767" i="6"/>
  <c r="AM767" i="6"/>
  <c r="AL558" i="6"/>
  <c r="AM558" i="6"/>
  <c r="G730" i="6"/>
  <c r="AL548" i="6"/>
  <c r="AM548" i="6"/>
  <c r="G720" i="6"/>
  <c r="AL557" i="6"/>
  <c r="AM557" i="6"/>
  <c r="G729" i="6"/>
  <c r="AL665" i="6"/>
  <c r="AM665" i="6"/>
  <c r="G837" i="6"/>
  <c r="AL614" i="6"/>
  <c r="AM614" i="6"/>
  <c r="G786" i="6"/>
  <c r="G844" i="6"/>
  <c r="AL672" i="6"/>
  <c r="AM672" i="6"/>
  <c r="AL664" i="6"/>
  <c r="AM664" i="6"/>
  <c r="G836" i="6"/>
  <c r="G778" i="6"/>
  <c r="AL606" i="6"/>
  <c r="AM606" i="6"/>
  <c r="AL749" i="6"/>
  <c r="AM749" i="6"/>
  <c r="G921" i="6"/>
  <c r="V606" i="6"/>
  <c r="S606" i="6"/>
  <c r="V590" i="6"/>
  <c r="O590" i="6"/>
  <c r="O574" i="6"/>
  <c r="AL685" i="6"/>
  <c r="AM685" i="6"/>
  <c r="G857" i="6"/>
  <c r="AL681" i="6"/>
  <c r="AM681" i="6"/>
  <c r="G853" i="6"/>
  <c r="G816" i="6"/>
  <c r="AL644" i="6"/>
  <c r="AM644" i="6"/>
  <c r="AL651" i="6"/>
  <c r="AM651" i="6"/>
  <c r="G823" i="6"/>
  <c r="AI421" i="6"/>
  <c r="P421" i="6"/>
  <c r="AI458" i="6"/>
  <c r="P458" i="6"/>
  <c r="G945" i="6"/>
  <c r="AL773" i="6"/>
  <c r="AM773" i="6"/>
  <c r="G764" i="6"/>
  <c r="AL592" i="6"/>
  <c r="AM592" i="6"/>
  <c r="AL535" i="6"/>
  <c r="AM535" i="6"/>
  <c r="G707" i="6"/>
  <c r="G768" i="6"/>
  <c r="AL596" i="6"/>
  <c r="AM596" i="6"/>
  <c r="AL581" i="6"/>
  <c r="AM581" i="6"/>
  <c r="G753" i="6"/>
  <c r="O703" i="6"/>
  <c r="K875" i="6"/>
  <c r="AI531" i="6"/>
  <c r="P531" i="6"/>
  <c r="K96" i="5"/>
  <c r="M946" i="6"/>
  <c r="AJ774" i="6"/>
  <c r="M987" i="6"/>
  <c r="AJ815" i="6"/>
  <c r="E877" i="6"/>
  <c r="M757" i="6"/>
  <c r="AJ585" i="6"/>
  <c r="E1032" i="6"/>
  <c r="E905" i="6"/>
  <c r="E941" i="6"/>
  <c r="E917" i="6"/>
  <c r="E995" i="6"/>
  <c r="E1030" i="6"/>
  <c r="E1022" i="6"/>
  <c r="E980" i="6"/>
  <c r="E880" i="6"/>
  <c r="M964" i="6"/>
  <c r="AJ792" i="6"/>
  <c r="E894" i="6"/>
  <c r="E950" i="6"/>
  <c r="E993" i="6"/>
  <c r="E978" i="6"/>
  <c r="E895" i="6"/>
  <c r="M981" i="6"/>
  <c r="AJ809" i="6"/>
  <c r="M938" i="6"/>
  <c r="AJ766" i="6"/>
  <c r="E1009" i="6"/>
  <c r="E890" i="6"/>
  <c r="E953" i="6"/>
  <c r="E813" i="6"/>
  <c r="J813" i="6"/>
  <c r="E814" i="6"/>
  <c r="J814" i="6"/>
  <c r="M970" i="6"/>
  <c r="AJ798" i="6"/>
  <c r="E931" i="6"/>
  <c r="E948" i="6"/>
  <c r="M805" i="6"/>
  <c r="P633" i="6"/>
  <c r="AJ633" i="6"/>
  <c r="E967" i="6"/>
  <c r="E897" i="6"/>
  <c r="M962" i="6"/>
  <c r="AJ790" i="6"/>
  <c r="E899" i="6"/>
  <c r="E1006" i="6"/>
  <c r="E991" i="6"/>
  <c r="E971" i="6"/>
  <c r="E954" i="6"/>
  <c r="E936" i="6"/>
  <c r="E1033" i="6"/>
  <c r="E1019" i="6"/>
  <c r="E952" i="6"/>
  <c r="E910" i="6"/>
  <c r="E818" i="6"/>
  <c r="J818" i="6"/>
  <c r="E892" i="6"/>
  <c r="E963" i="6"/>
  <c r="E938" i="6"/>
  <c r="E924" i="6"/>
  <c r="E907" i="6"/>
  <c r="E916" i="6"/>
  <c r="M958" i="6"/>
  <c r="AJ786" i="6"/>
  <c r="M944" i="6"/>
  <c r="AJ772" i="6"/>
  <c r="M1025" i="6"/>
  <c r="AJ853" i="6"/>
  <c r="M927" i="6"/>
  <c r="AJ755" i="6"/>
  <c r="M899" i="6"/>
  <c r="AJ727" i="6"/>
  <c r="E956" i="6"/>
  <c r="E824" i="6"/>
  <c r="J824" i="6"/>
  <c r="E906" i="6"/>
  <c r="E973" i="6"/>
  <c r="E955" i="6"/>
  <c r="E884" i="6"/>
  <c r="E1021" i="6"/>
  <c r="E920" i="6"/>
  <c r="E1029" i="6"/>
  <c r="E904" i="6"/>
  <c r="E918" i="6"/>
  <c r="AJ817" i="6"/>
  <c r="M989" i="6"/>
  <c r="E862" i="6"/>
  <c r="J862" i="6"/>
  <c r="M1031" i="6"/>
  <c r="AJ859" i="6"/>
  <c r="E989" i="6"/>
  <c r="E940" i="6"/>
  <c r="E968" i="6"/>
  <c r="E976" i="6"/>
  <c r="E715" i="6"/>
  <c r="J715" i="6"/>
  <c r="E960" i="6"/>
  <c r="E959" i="6"/>
  <c r="E1014" i="6"/>
  <c r="P347" i="6"/>
  <c r="E988" i="6"/>
  <c r="M936" i="6"/>
  <c r="AJ764" i="6"/>
  <c r="M877" i="6"/>
  <c r="M1049" i="6"/>
  <c r="AJ705" i="6"/>
  <c r="E820" i="6"/>
  <c r="J820" i="6"/>
  <c r="E830" i="6"/>
  <c r="J830" i="6"/>
  <c r="E1017" i="6"/>
  <c r="M923" i="6"/>
  <c r="AJ751" i="6"/>
  <c r="E915" i="6"/>
  <c r="M826" i="6"/>
  <c r="AJ654" i="6"/>
  <c r="M979" i="6"/>
  <c r="AJ807" i="6"/>
  <c r="E1025" i="6"/>
  <c r="E987" i="6"/>
  <c r="E882" i="6"/>
  <c r="E928" i="6"/>
  <c r="M1023" i="6"/>
  <c r="AJ851" i="6"/>
  <c r="E933" i="6"/>
  <c r="E922" i="6"/>
  <c r="E893" i="6"/>
  <c r="E854" i="6"/>
  <c r="J854" i="6"/>
  <c r="E942" i="6"/>
  <c r="E947" i="6"/>
  <c r="E927" i="6"/>
  <c r="E908" i="6"/>
  <c r="E1024" i="6"/>
  <c r="E982" i="6"/>
  <c r="E945" i="6"/>
  <c r="E822" i="6"/>
  <c r="J822" i="6"/>
  <c r="E923" i="6"/>
  <c r="E1007" i="6"/>
  <c r="E946" i="6"/>
  <c r="E903" i="6"/>
  <c r="E1027" i="6"/>
  <c r="E965" i="6"/>
  <c r="E876" i="6"/>
  <c r="E974" i="6"/>
  <c r="E1023" i="6"/>
  <c r="E836" i="6"/>
  <c r="J836" i="6"/>
  <c r="E888" i="6"/>
  <c r="E935" i="6"/>
  <c r="E944" i="6"/>
  <c r="M1014" i="6"/>
  <c r="AJ842" i="6"/>
  <c r="E1015" i="6"/>
  <c r="E984" i="6"/>
  <c r="E881" i="6"/>
  <c r="E929" i="6"/>
  <c r="E961" i="6"/>
  <c r="E957" i="6"/>
  <c r="M995" i="6"/>
  <c r="AJ823" i="6"/>
  <c r="M925" i="6"/>
  <c r="AJ753" i="6"/>
  <c r="E972" i="6"/>
  <c r="M978" i="6"/>
  <c r="AJ806" i="6"/>
  <c r="M813" i="6"/>
  <c r="AJ641" i="6"/>
  <c r="P641" i="6"/>
  <c r="M691" i="6"/>
  <c r="E900" i="6"/>
  <c r="E912" i="6"/>
  <c r="E1031" i="6"/>
  <c r="M969" i="6"/>
  <c r="AJ797" i="6"/>
  <c r="E898" i="6"/>
  <c r="E913" i="6"/>
  <c r="E1028" i="6"/>
  <c r="E1001" i="6"/>
  <c r="E969" i="6"/>
  <c r="E891" i="6"/>
  <c r="E771" i="6"/>
  <c r="J771" i="6"/>
  <c r="E919" i="6"/>
  <c r="M952" i="6"/>
  <c r="AJ780" i="6"/>
  <c r="E885" i="6"/>
  <c r="M818" i="6"/>
  <c r="AJ646" i="6"/>
  <c r="E981" i="6"/>
  <c r="E878" i="6"/>
  <c r="E926" i="6"/>
  <c r="E966" i="6"/>
  <c r="M887" i="6"/>
  <c r="AJ715" i="6"/>
  <c r="M956" i="6"/>
  <c r="AJ784" i="6"/>
  <c r="E1005" i="6"/>
  <c r="E937" i="6"/>
  <c r="E911" i="6"/>
  <c r="E939" i="6"/>
  <c r="E901" i="6"/>
  <c r="E1012" i="6"/>
  <c r="E999" i="6"/>
  <c r="E977" i="6"/>
  <c r="E962" i="6"/>
  <c r="E970" i="6"/>
  <c r="E958" i="6"/>
  <c r="E921" i="6"/>
  <c r="E902" i="6"/>
  <c r="E934" i="6"/>
  <c r="M931" i="6"/>
  <c r="AJ759" i="6"/>
  <c r="E832" i="6"/>
  <c r="J832" i="6"/>
  <c r="M915" i="6"/>
  <c r="AJ743" i="6"/>
  <c r="E932" i="6"/>
  <c r="E883" i="6"/>
  <c r="E975" i="6"/>
  <c r="E949" i="6"/>
  <c r="E925" i="6"/>
  <c r="E886" i="6"/>
  <c r="E951" i="6"/>
  <c r="E879" i="6"/>
  <c r="E930" i="6"/>
  <c r="AJ775" i="6"/>
  <c r="M947" i="6"/>
  <c r="E979" i="6"/>
  <c r="E964" i="6"/>
  <c r="E1011" i="6"/>
  <c r="E896" i="6"/>
  <c r="E826" i="6"/>
  <c r="J826" i="6"/>
  <c r="E811" i="6"/>
  <c r="J811" i="6"/>
  <c r="AJ73" i="5"/>
  <c r="M100" i="5"/>
  <c r="M132" i="5"/>
  <c r="AJ109" i="5"/>
  <c r="M136" i="5"/>
  <c r="AJ71" i="5"/>
  <c r="M98" i="5"/>
  <c r="AJ83" i="5"/>
  <c r="M110" i="5"/>
  <c r="AJ99" i="5"/>
  <c r="M126" i="5"/>
  <c r="AJ126" i="5" s="1"/>
  <c r="M124" i="5"/>
  <c r="AJ75" i="5"/>
  <c r="M102" i="5"/>
  <c r="T194" i="6"/>
  <c r="AE669" i="6"/>
  <c r="AE657" i="6"/>
  <c r="AE617" i="6"/>
  <c r="AE407" i="6"/>
  <c r="AE472" i="6"/>
  <c r="AE549" i="6"/>
  <c r="AE674" i="6"/>
  <c r="AE626" i="6"/>
  <c r="V197" i="6"/>
  <c r="T25" i="6"/>
  <c r="S25" i="6"/>
  <c r="S541" i="6"/>
  <c r="O717" i="6"/>
  <c r="K889" i="6"/>
  <c r="V717" i="6"/>
  <c r="T717" i="6"/>
  <c r="S717" i="6"/>
  <c r="V579" i="6"/>
  <c r="O579" i="6"/>
  <c r="K751" i="6"/>
  <c r="T579" i="6"/>
  <c r="S579" i="6"/>
  <c r="K1010" i="6"/>
  <c r="T838" i="6"/>
  <c r="O838" i="6"/>
  <c r="V838" i="6"/>
  <c r="S838" i="6"/>
  <c r="O745" i="6"/>
  <c r="K917" i="6"/>
  <c r="V745" i="6"/>
  <c r="T745" i="6"/>
  <c r="S745" i="6"/>
  <c r="K775" i="6"/>
  <c r="V603" i="6"/>
  <c r="T603" i="6"/>
  <c r="S603" i="6"/>
  <c r="O603" i="6"/>
  <c r="K808" i="6"/>
  <c r="T636" i="6"/>
  <c r="O636" i="6"/>
  <c r="S636" i="6"/>
  <c r="V636" i="6"/>
  <c r="V540" i="6"/>
  <c r="K712" i="6"/>
  <c r="T540" i="6"/>
  <c r="S540" i="6"/>
  <c r="O540" i="6"/>
  <c r="K905" i="6"/>
  <c r="O733" i="6"/>
  <c r="V733" i="6"/>
  <c r="T733" i="6"/>
  <c r="S733" i="6"/>
  <c r="V675" i="6"/>
  <c r="K847" i="6"/>
  <c r="O675" i="6"/>
  <c r="T675" i="6"/>
  <c r="S675" i="6"/>
  <c r="K979" i="6"/>
  <c r="T807" i="6"/>
  <c r="O807" i="6"/>
  <c r="S807" i="6"/>
  <c r="V807" i="6"/>
  <c r="AI602" i="6"/>
  <c r="P602" i="6"/>
  <c r="S754" i="6"/>
  <c r="K997" i="6"/>
  <c r="T825" i="6"/>
  <c r="O825" i="6"/>
  <c r="V825" i="6"/>
  <c r="S825" i="6"/>
  <c r="V789" i="6"/>
  <c r="K961" i="6"/>
  <c r="S789" i="6"/>
  <c r="O789" i="6"/>
  <c r="T789" i="6"/>
  <c r="V718" i="6"/>
  <c r="K890" i="6"/>
  <c r="T718" i="6"/>
  <c r="S718" i="6"/>
  <c r="O718" i="6"/>
  <c r="K1029" i="6"/>
  <c r="S857" i="6"/>
  <c r="O857" i="6"/>
  <c r="V857" i="6"/>
  <c r="T857" i="6"/>
  <c r="AE560" i="6"/>
  <c r="V744" i="6"/>
  <c r="K916" i="6"/>
  <c r="T744" i="6"/>
  <c r="S744" i="6"/>
  <c r="O744" i="6"/>
  <c r="AE647" i="6"/>
  <c r="K804" i="6"/>
  <c r="T632" i="6"/>
  <c r="O632" i="6"/>
  <c r="V632" i="6"/>
  <c r="S632" i="6"/>
  <c r="AI612" i="6"/>
  <c r="P612" i="6"/>
  <c r="K981" i="6"/>
  <c r="T809" i="6"/>
  <c r="O809" i="6"/>
  <c r="V809" i="6"/>
  <c r="S809" i="6"/>
  <c r="AI626" i="6"/>
  <c r="P626" i="6"/>
  <c r="P585" i="6"/>
  <c r="AI585" i="6"/>
  <c r="V740" i="6"/>
  <c r="K912" i="6"/>
  <c r="T740" i="6"/>
  <c r="S740" i="6"/>
  <c r="O740" i="6"/>
  <c r="AI684" i="6"/>
  <c r="P684" i="6"/>
  <c r="K1028" i="6"/>
  <c r="V856" i="6"/>
  <c r="O856" i="6"/>
  <c r="S856" i="6"/>
  <c r="T856" i="6"/>
  <c r="AI596" i="6"/>
  <c r="P596" i="6"/>
  <c r="K851" i="6"/>
  <c r="V679" i="6"/>
  <c r="O679" i="6"/>
  <c r="T679" i="6"/>
  <c r="S679" i="6"/>
  <c r="AE491" i="6"/>
  <c r="AE483" i="6"/>
  <c r="K911" i="6"/>
  <c r="S739" i="6"/>
  <c r="O739" i="6"/>
  <c r="V739" i="6"/>
  <c r="T739" i="6"/>
  <c r="AI387" i="6"/>
  <c r="P387" i="6"/>
  <c r="K731" i="6"/>
  <c r="O559" i="6"/>
  <c r="V559" i="6"/>
  <c r="T559" i="6"/>
  <c r="S559" i="6"/>
  <c r="K1026" i="6"/>
  <c r="O854" i="6"/>
  <c r="V854" i="6"/>
  <c r="T854" i="6"/>
  <c r="S854" i="6"/>
  <c r="AI610" i="6"/>
  <c r="P610" i="6"/>
  <c r="K954" i="6"/>
  <c r="V782" i="6"/>
  <c r="S782" i="6"/>
  <c r="O782" i="6"/>
  <c r="T782" i="6"/>
  <c r="V758" i="6"/>
  <c r="K930" i="6"/>
  <c r="T758" i="6"/>
  <c r="S758" i="6"/>
  <c r="O758" i="6"/>
  <c r="K812" i="6"/>
  <c r="T640" i="6"/>
  <c r="O640" i="6"/>
  <c r="S640" i="6"/>
  <c r="V640" i="6"/>
  <c r="K1001" i="6"/>
  <c r="V829" i="6"/>
  <c r="T829" i="6"/>
  <c r="S829" i="6"/>
  <c r="O829" i="6"/>
  <c r="O737" i="6"/>
  <c r="K909" i="6"/>
  <c r="V737" i="6"/>
  <c r="T737" i="6"/>
  <c r="S737" i="6"/>
  <c r="K879" i="6"/>
  <c r="V707" i="6"/>
  <c r="T707" i="6"/>
  <c r="S707" i="6"/>
  <c r="O707" i="6"/>
  <c r="T730" i="6"/>
  <c r="K907" i="6"/>
  <c r="O735" i="6"/>
  <c r="V735" i="6"/>
  <c r="S735" i="6"/>
  <c r="T735" i="6"/>
  <c r="K1014" i="6"/>
  <c r="T842" i="6"/>
  <c r="O842" i="6"/>
  <c r="V842" i="6"/>
  <c r="S842" i="6"/>
  <c r="AI662" i="6"/>
  <c r="P662" i="6"/>
  <c r="K944" i="6"/>
  <c r="S772" i="6"/>
  <c r="O772" i="6"/>
  <c r="T772" i="6"/>
  <c r="V772" i="6"/>
  <c r="P575" i="6"/>
  <c r="AI575" i="6"/>
  <c r="K919" i="6"/>
  <c r="O747" i="6"/>
  <c r="V747" i="6"/>
  <c r="T747" i="6"/>
  <c r="S747" i="6"/>
  <c r="K966" i="6"/>
  <c r="T794" i="6"/>
  <c r="V794" i="6"/>
  <c r="S794" i="6"/>
  <c r="O794" i="6"/>
  <c r="AE602" i="6"/>
  <c r="K938" i="6"/>
  <c r="T766" i="6"/>
  <c r="V766" i="6"/>
  <c r="S766" i="6"/>
  <c r="O766" i="6"/>
  <c r="K934" i="6"/>
  <c r="V762" i="6"/>
  <c r="O762" i="6"/>
  <c r="T762" i="6"/>
  <c r="S762" i="6"/>
  <c r="V742" i="6"/>
  <c r="K914" i="6"/>
  <c r="S742" i="6"/>
  <c r="T742" i="6"/>
  <c r="O742" i="6"/>
  <c r="AI484" i="6"/>
  <c r="P484" i="6"/>
  <c r="AI665" i="6"/>
  <c r="P665" i="6"/>
  <c r="K1009" i="6"/>
  <c r="V837" i="6"/>
  <c r="O837" i="6"/>
  <c r="T837" i="6"/>
  <c r="S837" i="6"/>
  <c r="AE621" i="6"/>
  <c r="K945" i="6"/>
  <c r="T773" i="6"/>
  <c r="O773" i="6"/>
  <c r="V773" i="6"/>
  <c r="S773" i="6"/>
  <c r="K941" i="6"/>
  <c r="T769" i="6"/>
  <c r="O769" i="6"/>
  <c r="S769" i="6"/>
  <c r="V769" i="6"/>
  <c r="AI560" i="6"/>
  <c r="P560" i="6"/>
  <c r="AI588" i="6"/>
  <c r="P588" i="6"/>
  <c r="V756" i="6"/>
  <c r="K928" i="6"/>
  <c r="T756" i="6"/>
  <c r="S756" i="6"/>
  <c r="O756" i="6"/>
  <c r="V536" i="6"/>
  <c r="K708" i="6"/>
  <c r="T536" i="6"/>
  <c r="S536" i="6"/>
  <c r="O536" i="6"/>
  <c r="V795" i="6"/>
  <c r="K967" i="6"/>
  <c r="T795" i="6"/>
  <c r="S795" i="6"/>
  <c r="O795" i="6"/>
  <c r="AI383" i="6"/>
  <c r="P383" i="6"/>
  <c r="AI634" i="6"/>
  <c r="P634" i="6"/>
  <c r="K978" i="6"/>
  <c r="V806" i="6"/>
  <c r="T806" i="6"/>
  <c r="S806" i="6"/>
  <c r="O806" i="6"/>
  <c r="P571" i="6"/>
  <c r="AI571" i="6"/>
  <c r="AI592" i="6"/>
  <c r="P592" i="6"/>
  <c r="K962" i="6"/>
  <c r="V790" i="6"/>
  <c r="T790" i="6"/>
  <c r="S790" i="6"/>
  <c r="O790" i="6"/>
  <c r="K1022" i="6"/>
  <c r="O850" i="6"/>
  <c r="V850" i="6"/>
  <c r="S850" i="6"/>
  <c r="T850" i="6"/>
  <c r="AI678" i="6"/>
  <c r="P678" i="6"/>
  <c r="AI688" i="6"/>
  <c r="P688" i="6"/>
  <c r="K1032" i="6"/>
  <c r="O860" i="6"/>
  <c r="S860" i="6"/>
  <c r="T860" i="6"/>
  <c r="V860" i="6"/>
  <c r="K951" i="6"/>
  <c r="T779" i="6"/>
  <c r="O779" i="6"/>
  <c r="S779" i="6"/>
  <c r="V779" i="6"/>
  <c r="AI628" i="6"/>
  <c r="P628" i="6"/>
  <c r="V750" i="6"/>
  <c r="K922" i="6"/>
  <c r="S750" i="6"/>
  <c r="T750" i="6"/>
  <c r="O750" i="6"/>
  <c r="P535" i="6"/>
  <c r="AI535" i="6"/>
  <c r="AI431" i="6"/>
  <c r="P431" i="6"/>
  <c r="AI375" i="6"/>
  <c r="P375" i="6"/>
  <c r="AE375" i="6"/>
  <c r="V752" i="6"/>
  <c r="T752" i="6"/>
  <c r="K924" i="6"/>
  <c r="S752" i="6"/>
  <c r="O752" i="6"/>
  <c r="AI500" i="6"/>
  <c r="P500" i="6"/>
  <c r="K1005" i="6"/>
  <c r="S833" i="6"/>
  <c r="O833" i="6"/>
  <c r="T833" i="6"/>
  <c r="V833" i="6"/>
  <c r="AI439" i="6"/>
  <c r="P439" i="6"/>
  <c r="AI622" i="6"/>
  <c r="P622" i="6"/>
  <c r="AI606" i="6"/>
  <c r="P606" i="6"/>
  <c r="K949" i="6"/>
  <c r="T777" i="6"/>
  <c r="O777" i="6"/>
  <c r="S777" i="6"/>
  <c r="V777" i="6"/>
  <c r="AI364" i="6"/>
  <c r="P364" i="6"/>
  <c r="V726" i="6"/>
  <c r="K898" i="6"/>
  <c r="T726" i="6"/>
  <c r="S726" i="6"/>
  <c r="O726" i="6"/>
  <c r="K1017" i="6"/>
  <c r="V845" i="6"/>
  <c r="T845" i="6"/>
  <c r="O845" i="6"/>
  <c r="S845" i="6"/>
  <c r="P545" i="6"/>
  <c r="AI545" i="6"/>
  <c r="AI668" i="6"/>
  <c r="P668" i="6"/>
  <c r="K1012" i="6"/>
  <c r="O840" i="6"/>
  <c r="T840" i="6"/>
  <c r="V840" i="6"/>
  <c r="S840" i="6"/>
  <c r="AE684" i="6"/>
  <c r="K940" i="6"/>
  <c r="V768" i="6"/>
  <c r="O768" i="6"/>
  <c r="T768" i="6"/>
  <c r="S768" i="6"/>
  <c r="K859" i="6"/>
  <c r="V687" i="6"/>
  <c r="T687" i="6"/>
  <c r="S687" i="6"/>
  <c r="O687" i="6"/>
  <c r="K843" i="6"/>
  <c r="V671" i="6"/>
  <c r="T671" i="6"/>
  <c r="S671" i="6"/>
  <c r="O671" i="6"/>
  <c r="K835" i="6"/>
  <c r="O663" i="6"/>
  <c r="T663" i="6"/>
  <c r="S663" i="6"/>
  <c r="V663" i="6"/>
  <c r="O655" i="6"/>
  <c r="K827" i="6"/>
  <c r="V655" i="6"/>
  <c r="S655" i="6"/>
  <c r="T655" i="6"/>
  <c r="K971" i="6"/>
  <c r="T799" i="6"/>
  <c r="O799" i="6"/>
  <c r="S799" i="6"/>
  <c r="V799" i="6"/>
  <c r="K927" i="6"/>
  <c r="S755" i="6"/>
  <c r="O755" i="6"/>
  <c r="V755" i="6"/>
  <c r="T755" i="6"/>
  <c r="K715" i="6"/>
  <c r="O543" i="6"/>
  <c r="T543" i="6"/>
  <c r="S543" i="6"/>
  <c r="V543" i="6"/>
  <c r="K972" i="6"/>
  <c r="V800" i="6"/>
  <c r="O800" i="6"/>
  <c r="T800" i="6"/>
  <c r="S800" i="6"/>
  <c r="AI682" i="6"/>
  <c r="P682" i="6"/>
  <c r="AI666" i="6"/>
  <c r="P666" i="6"/>
  <c r="AI380" i="6"/>
  <c r="P380" i="6"/>
  <c r="V552" i="6"/>
  <c r="K724" i="6"/>
  <c r="T552" i="6"/>
  <c r="S552" i="6"/>
  <c r="O552" i="6"/>
  <c r="AI492" i="6"/>
  <c r="P492" i="6"/>
  <c r="K921" i="6"/>
  <c r="O749" i="6"/>
  <c r="V749" i="6"/>
  <c r="T749" i="6"/>
  <c r="S749" i="6"/>
  <c r="O709" i="6"/>
  <c r="K881" i="6"/>
  <c r="V709" i="6"/>
  <c r="T709" i="6"/>
  <c r="S709" i="6"/>
  <c r="AI480" i="6"/>
  <c r="P480" i="6"/>
  <c r="AE615" i="6"/>
  <c r="AI419" i="6"/>
  <c r="P419" i="6"/>
  <c r="S591" i="6"/>
  <c r="K763" i="6"/>
  <c r="T591" i="6"/>
  <c r="V591" i="6"/>
  <c r="O591" i="6"/>
  <c r="AI676" i="6"/>
  <c r="P676" i="6"/>
  <c r="K990" i="6"/>
  <c r="S818" i="6"/>
  <c r="T818" i="6"/>
  <c r="V818" i="6"/>
  <c r="O818" i="6"/>
  <c r="AI638" i="6"/>
  <c r="P638" i="6"/>
  <c r="S810" i="6"/>
  <c r="K982" i="6"/>
  <c r="O810" i="6"/>
  <c r="T810" i="6"/>
  <c r="V810" i="6"/>
  <c r="AI384" i="6"/>
  <c r="P384" i="6"/>
  <c r="V556" i="6"/>
  <c r="K728" i="6"/>
  <c r="S556" i="6"/>
  <c r="T556" i="6"/>
  <c r="O556" i="6"/>
  <c r="K820" i="6"/>
  <c r="T648" i="6"/>
  <c r="O648" i="6"/>
  <c r="S648" i="6"/>
  <c r="V648" i="6"/>
  <c r="K844" i="6"/>
  <c r="O672" i="6"/>
  <c r="T672" i="6"/>
  <c r="S672" i="6"/>
  <c r="V672" i="6"/>
  <c r="AI600" i="6"/>
  <c r="P600" i="6"/>
  <c r="K1025" i="6"/>
  <c r="V853" i="6"/>
  <c r="O853" i="6"/>
  <c r="T853" i="6"/>
  <c r="S853" i="6"/>
  <c r="K989" i="6"/>
  <c r="O817" i="6"/>
  <c r="T817" i="6"/>
  <c r="V817" i="6"/>
  <c r="S817" i="6"/>
  <c r="AF480" i="6"/>
  <c r="AG480" i="6" s="1"/>
  <c r="O729" i="6"/>
  <c r="K901" i="6"/>
  <c r="V729" i="6"/>
  <c r="S729" i="6"/>
  <c r="T729" i="6"/>
  <c r="AE503" i="6"/>
  <c r="AE487" i="6"/>
  <c r="K995" i="6"/>
  <c r="T823" i="6"/>
  <c r="O823" i="6"/>
  <c r="S823" i="6"/>
  <c r="V823" i="6"/>
  <c r="V791" i="6"/>
  <c r="K963" i="6"/>
  <c r="T791" i="6"/>
  <c r="S791" i="6"/>
  <c r="O791" i="6"/>
  <c r="AI379" i="6"/>
  <c r="P379" i="6"/>
  <c r="K723" i="6"/>
  <c r="V551" i="6"/>
  <c r="O551" i="6"/>
  <c r="T551" i="6"/>
  <c r="S551" i="6"/>
  <c r="AI604" i="6"/>
  <c r="P604" i="6"/>
  <c r="K816" i="6"/>
  <c r="T644" i="6"/>
  <c r="O644" i="6"/>
  <c r="S644" i="6"/>
  <c r="V644" i="6"/>
  <c r="S826" i="6"/>
  <c r="K998" i="6"/>
  <c r="O826" i="6"/>
  <c r="T826" i="6"/>
  <c r="V826" i="6"/>
  <c r="K946" i="6"/>
  <c r="O774" i="6"/>
  <c r="T774" i="6"/>
  <c r="V774" i="6"/>
  <c r="S774" i="6"/>
  <c r="V656" i="6"/>
  <c r="K828" i="6"/>
  <c r="T656" i="6"/>
  <c r="S656" i="6"/>
  <c r="O656" i="6"/>
  <c r="V736" i="6"/>
  <c r="K908" i="6"/>
  <c r="T736" i="6"/>
  <c r="S736" i="6"/>
  <c r="O736" i="6"/>
  <c r="AI653" i="6"/>
  <c r="P653" i="6"/>
  <c r="V793" i="6"/>
  <c r="K965" i="6"/>
  <c r="T793" i="6"/>
  <c r="S793" i="6"/>
  <c r="O793" i="6"/>
  <c r="K933" i="6"/>
  <c r="O761" i="6"/>
  <c r="S761" i="6"/>
  <c r="V761" i="6"/>
  <c r="T761" i="6"/>
  <c r="K931" i="6"/>
  <c r="T759" i="6"/>
  <c r="S759" i="6"/>
  <c r="O759" i="6"/>
  <c r="V759" i="6"/>
  <c r="AE634" i="6"/>
  <c r="K968" i="6"/>
  <c r="S796" i="6"/>
  <c r="T796" i="6"/>
  <c r="V796" i="6"/>
  <c r="O796" i="6"/>
  <c r="AI690" i="6"/>
  <c r="P690" i="6"/>
  <c r="K1034" i="6"/>
  <c r="T862" i="6"/>
  <c r="O862" i="6"/>
  <c r="V862" i="6"/>
  <c r="S862" i="6"/>
  <c r="K964" i="6"/>
  <c r="V792" i="6"/>
  <c r="O792" i="6"/>
  <c r="S792" i="6"/>
  <c r="T792" i="6"/>
  <c r="K991" i="6"/>
  <c r="O819" i="6"/>
  <c r="T819" i="6"/>
  <c r="V819" i="6"/>
  <c r="S819" i="6"/>
  <c r="K915" i="6"/>
  <c r="O743" i="6"/>
  <c r="V743" i="6"/>
  <c r="T743" i="6"/>
  <c r="S743" i="6"/>
  <c r="AI616" i="6"/>
  <c r="P616" i="6"/>
  <c r="S788" i="6"/>
  <c r="K960" i="6"/>
  <c r="V788" i="6"/>
  <c r="O788" i="6"/>
  <c r="T788" i="6"/>
  <c r="AI650" i="6"/>
  <c r="P650" i="6"/>
  <c r="K994" i="6"/>
  <c r="V822" i="6"/>
  <c r="S822" i="6"/>
  <c r="O822" i="6"/>
  <c r="T822" i="6"/>
  <c r="K711" i="6"/>
  <c r="O539" i="6"/>
  <c r="V539" i="6"/>
  <c r="S539" i="6"/>
  <c r="T539" i="6"/>
  <c r="K929" i="6"/>
  <c r="V757" i="6"/>
  <c r="O757" i="6"/>
  <c r="T757" i="6"/>
  <c r="S757" i="6"/>
  <c r="V680" i="6"/>
  <c r="K852" i="6"/>
  <c r="O680" i="6"/>
  <c r="T680" i="6"/>
  <c r="S680" i="6"/>
  <c r="K986" i="6"/>
  <c r="V814" i="6"/>
  <c r="O814" i="6"/>
  <c r="T814" i="6"/>
  <c r="S814" i="6"/>
  <c r="AI376" i="6"/>
  <c r="P376" i="6"/>
  <c r="K815" i="6"/>
  <c r="S643" i="6"/>
  <c r="O643" i="6"/>
  <c r="T643" i="6"/>
  <c r="V643" i="6"/>
  <c r="O767" i="6"/>
  <c r="AE387" i="6"/>
  <c r="AI658" i="6"/>
  <c r="P658" i="6"/>
  <c r="K985" i="6"/>
  <c r="T813" i="6"/>
  <c r="O813" i="6"/>
  <c r="V813" i="6"/>
  <c r="S813" i="6"/>
  <c r="K1030" i="6"/>
  <c r="V858" i="6"/>
  <c r="O858" i="6"/>
  <c r="S858" i="6"/>
  <c r="T858" i="6"/>
  <c r="V706" i="6"/>
  <c r="K878" i="6"/>
  <c r="T706" i="6"/>
  <c r="S706" i="6"/>
  <c r="O706" i="6"/>
  <c r="AI503" i="6"/>
  <c r="P503" i="6"/>
  <c r="K948" i="6"/>
  <c r="S776" i="6"/>
  <c r="T776" i="6"/>
  <c r="V776" i="6"/>
  <c r="O776" i="6"/>
  <c r="K950" i="6"/>
  <c r="O778" i="6"/>
  <c r="T778" i="6"/>
  <c r="V778" i="6"/>
  <c r="S778" i="6"/>
  <c r="K953" i="6"/>
  <c r="T781" i="6"/>
  <c r="O781" i="6"/>
  <c r="S781" i="6"/>
  <c r="V781" i="6"/>
  <c r="AI599" i="6"/>
  <c r="P599" i="6"/>
  <c r="AE623" i="6"/>
  <c r="V660" i="6"/>
  <c r="K832" i="6"/>
  <c r="T660" i="6"/>
  <c r="S660" i="6"/>
  <c r="O660" i="6"/>
  <c r="O519" i="6"/>
  <c r="K897" i="6"/>
  <c r="O725" i="6"/>
  <c r="T725" i="6"/>
  <c r="S725" i="6"/>
  <c r="V725" i="6"/>
  <c r="AE668" i="6"/>
  <c r="AI515" i="6"/>
  <c r="P515" i="6"/>
  <c r="AI507" i="6"/>
  <c r="P507" i="6"/>
  <c r="AE507" i="6"/>
  <c r="P583" i="6"/>
  <c r="AI583" i="6"/>
  <c r="P567" i="6"/>
  <c r="AI567" i="6"/>
  <c r="AI371" i="6"/>
  <c r="P371" i="6"/>
  <c r="AE371" i="6"/>
  <c r="K1002" i="6"/>
  <c r="T830" i="6"/>
  <c r="O830" i="6"/>
  <c r="V830" i="6"/>
  <c r="S830" i="6"/>
  <c r="V734" i="6"/>
  <c r="K906" i="6"/>
  <c r="T734" i="6"/>
  <c r="S734" i="6"/>
  <c r="O734" i="6"/>
  <c r="V664" i="6"/>
  <c r="K836" i="6"/>
  <c r="T664" i="6"/>
  <c r="S664" i="6"/>
  <c r="O664" i="6"/>
  <c r="K1033" i="6"/>
  <c r="V861" i="6"/>
  <c r="T861" i="6"/>
  <c r="O861" i="6"/>
  <c r="S861" i="6"/>
  <c r="AI657" i="6"/>
  <c r="P657" i="6"/>
  <c r="K969" i="6"/>
  <c r="T797" i="6"/>
  <c r="O797" i="6"/>
  <c r="V797" i="6"/>
  <c r="S797" i="6"/>
  <c r="K913" i="6"/>
  <c r="O741" i="6"/>
  <c r="T741" i="6"/>
  <c r="S741" i="6"/>
  <c r="V741" i="6"/>
  <c r="P537" i="6"/>
  <c r="AI537" i="6"/>
  <c r="AI608" i="6"/>
  <c r="P608" i="6"/>
  <c r="K952" i="6"/>
  <c r="V780" i="6"/>
  <c r="T780" i="6"/>
  <c r="S780" i="6"/>
  <c r="O780" i="6"/>
  <c r="T652" i="6"/>
  <c r="K824" i="6"/>
  <c r="O652" i="6"/>
  <c r="V652" i="6"/>
  <c r="S652" i="6"/>
  <c r="V787" i="6"/>
  <c r="K959" i="6"/>
  <c r="T787" i="6"/>
  <c r="S787" i="6"/>
  <c r="O787" i="6"/>
  <c r="K719" i="6"/>
  <c r="O547" i="6"/>
  <c r="V547" i="6"/>
  <c r="T547" i="6"/>
  <c r="S547" i="6"/>
  <c r="K1020" i="6"/>
  <c r="O848" i="6"/>
  <c r="V848" i="6"/>
  <c r="S848" i="6"/>
  <c r="T848" i="6"/>
  <c r="P563" i="6"/>
  <c r="AI563" i="6"/>
  <c r="AI670" i="6"/>
  <c r="P670" i="6"/>
  <c r="K1006" i="6"/>
  <c r="T834" i="6"/>
  <c r="O834" i="6"/>
  <c r="V834" i="6"/>
  <c r="S834" i="6"/>
  <c r="AI646" i="6"/>
  <c r="P646" i="6"/>
  <c r="AI368" i="6"/>
  <c r="P368" i="6"/>
  <c r="AI661" i="6"/>
  <c r="P661" i="6"/>
  <c r="V714" i="6"/>
  <c r="K886" i="6"/>
  <c r="T714" i="6"/>
  <c r="S714" i="6"/>
  <c r="O714" i="6"/>
  <c r="O721" i="6"/>
  <c r="K893" i="6"/>
  <c r="V721" i="6"/>
  <c r="T721" i="6"/>
  <c r="S721" i="6"/>
  <c r="O713" i="6"/>
  <c r="K885" i="6"/>
  <c r="AI511" i="6"/>
  <c r="P511" i="6"/>
  <c r="K855" i="6"/>
  <c r="S683" i="6"/>
  <c r="O683" i="6"/>
  <c r="T683" i="6"/>
  <c r="V683" i="6"/>
  <c r="K839" i="6"/>
  <c r="S667" i="6"/>
  <c r="O667" i="6"/>
  <c r="T667" i="6"/>
  <c r="V667" i="6"/>
  <c r="K831" i="6"/>
  <c r="V659" i="6"/>
  <c r="O659" i="6"/>
  <c r="S659" i="6"/>
  <c r="T659" i="6"/>
  <c r="S611" i="6"/>
  <c r="K783" i="6"/>
  <c r="O611" i="6"/>
  <c r="T611" i="6"/>
  <c r="V611" i="6"/>
  <c r="AE439" i="6"/>
  <c r="AI674" i="6"/>
  <c r="P674" i="6"/>
  <c r="K1018" i="6"/>
  <c r="V846" i="6"/>
  <c r="T846" i="6"/>
  <c r="O846" i="6"/>
  <c r="S846" i="6"/>
  <c r="AI654" i="6"/>
  <c r="P654" i="6"/>
  <c r="AI614" i="6"/>
  <c r="P614" i="6"/>
  <c r="V786" i="6"/>
  <c r="AI598" i="6"/>
  <c r="P598" i="6"/>
  <c r="K942" i="6"/>
  <c r="V770" i="6"/>
  <c r="T770" i="6"/>
  <c r="S770" i="6"/>
  <c r="O770" i="6"/>
  <c r="AI594" i="6"/>
  <c r="P594" i="6"/>
  <c r="V746" i="6"/>
  <c r="K918" i="6"/>
  <c r="S746" i="6"/>
  <c r="T746" i="6"/>
  <c r="O746" i="6"/>
  <c r="V738" i="6"/>
  <c r="K910" i="6"/>
  <c r="S738" i="6"/>
  <c r="T738" i="6"/>
  <c r="O738" i="6"/>
  <c r="AI372" i="6"/>
  <c r="P372" i="6"/>
  <c r="V544" i="6"/>
  <c r="K716" i="6"/>
  <c r="T544" i="6"/>
  <c r="S544" i="6"/>
  <c r="O544" i="6"/>
  <c r="K1021" i="6"/>
  <c r="S849" i="6"/>
  <c r="O849" i="6"/>
  <c r="V849" i="6"/>
  <c r="T849" i="6"/>
  <c r="K993" i="6"/>
  <c r="O821" i="6"/>
  <c r="T821" i="6"/>
  <c r="V821" i="6"/>
  <c r="S821" i="6"/>
  <c r="K977" i="6"/>
  <c r="T805" i="6"/>
  <c r="O805" i="6"/>
  <c r="V805" i="6"/>
  <c r="S805" i="6"/>
  <c r="T765" i="6"/>
  <c r="O765" i="6"/>
  <c r="K937" i="6"/>
  <c r="V765" i="6"/>
  <c r="S765" i="6"/>
  <c r="V748" i="6"/>
  <c r="K920" i="6"/>
  <c r="T748" i="6"/>
  <c r="S748" i="6"/>
  <c r="O748" i="6"/>
  <c r="K943" i="6"/>
  <c r="O771" i="6"/>
  <c r="T771" i="6"/>
  <c r="S771" i="6"/>
  <c r="V771" i="6"/>
  <c r="V555" i="6"/>
  <c r="K727" i="6"/>
  <c r="O555" i="6"/>
  <c r="T555" i="6"/>
  <c r="S555" i="6"/>
  <c r="AI488" i="6"/>
  <c r="P488" i="6"/>
  <c r="AI624" i="6"/>
  <c r="P624" i="6"/>
  <c r="S802" i="6"/>
  <c r="V722" i="6"/>
  <c r="K894" i="6"/>
  <c r="T722" i="6"/>
  <c r="S722" i="6"/>
  <c r="O722" i="6"/>
  <c r="AE685" i="6"/>
  <c r="V732" i="6"/>
  <c r="K904" i="6"/>
  <c r="T732" i="6"/>
  <c r="S732" i="6"/>
  <c r="O732" i="6"/>
  <c r="AI620" i="6"/>
  <c r="P620" i="6"/>
  <c r="AE620" i="6"/>
  <c r="S764" i="6"/>
  <c r="K936" i="6"/>
  <c r="T764" i="6"/>
  <c r="V764" i="6"/>
  <c r="O764" i="6"/>
  <c r="AI618" i="6"/>
  <c r="P618" i="6"/>
  <c r="K956" i="6"/>
  <c r="S784" i="6"/>
  <c r="O784" i="6"/>
  <c r="T784" i="6"/>
  <c r="V784" i="6"/>
  <c r="V760" i="6"/>
  <c r="K932" i="6"/>
  <c r="T760" i="6"/>
  <c r="S760" i="6"/>
  <c r="O760" i="6"/>
  <c r="AE637" i="6"/>
  <c r="K970" i="6"/>
  <c r="V798" i="6"/>
  <c r="O798" i="6"/>
  <c r="T798" i="6"/>
  <c r="S798" i="6"/>
  <c r="O705" i="6"/>
  <c r="K877" i="6"/>
  <c r="V705" i="6"/>
  <c r="T705" i="6"/>
  <c r="S705" i="6"/>
  <c r="AI367" i="6"/>
  <c r="P367" i="6"/>
  <c r="AE367" i="6"/>
  <c r="AE508" i="6"/>
  <c r="AI642" i="6"/>
  <c r="P642" i="6"/>
  <c r="V548" i="6"/>
  <c r="K720" i="6"/>
  <c r="T548" i="6"/>
  <c r="S548" i="6"/>
  <c r="O548" i="6"/>
  <c r="K1013" i="6"/>
  <c r="T841" i="6"/>
  <c r="S841" i="6"/>
  <c r="V841" i="6"/>
  <c r="O841" i="6"/>
  <c r="K803" i="6"/>
  <c r="V631" i="6"/>
  <c r="O631" i="6"/>
  <c r="T631" i="6"/>
  <c r="S631" i="6"/>
  <c r="V194" i="6"/>
  <c r="AI366" i="6"/>
  <c r="P366" i="6"/>
  <c r="G30" i="15"/>
  <c r="K691" i="6"/>
  <c r="K710" i="6"/>
  <c r="O538" i="6"/>
  <c r="S22" i="6"/>
  <c r="O189" i="7"/>
  <c r="P251" i="7"/>
  <c r="G31" i="15"/>
  <c r="K251" i="7"/>
  <c r="H31" i="15"/>
  <c r="M123" i="5"/>
  <c r="O785" i="6"/>
  <c r="E889" i="6"/>
  <c r="K125" i="5"/>
  <c r="K152" i="5" s="1"/>
  <c r="O98" i="5"/>
  <c r="AI98" i="5" s="1"/>
  <c r="T785" i="6"/>
  <c r="E914" i="6"/>
  <c r="E909" i="6"/>
  <c r="K957" i="6"/>
  <c r="K129" i="5"/>
  <c r="P102" i="5"/>
  <c r="O102" i="5"/>
  <c r="AI102" i="5" s="1"/>
  <c r="S102" i="5"/>
  <c r="V102" i="5"/>
  <c r="T102" i="5"/>
  <c r="K126" i="5"/>
  <c r="P99" i="5"/>
  <c r="S99" i="5"/>
  <c r="V99" i="5"/>
  <c r="T99" i="5"/>
  <c r="O99" i="5"/>
  <c r="AI99" i="5" s="1"/>
  <c r="AH100" i="5"/>
  <c r="Q127" i="5"/>
  <c r="S767" i="6"/>
  <c r="Q156" i="5"/>
  <c r="AH129" i="5"/>
  <c r="AH135" i="5"/>
  <c r="Q162" i="5"/>
  <c r="Q189" i="5" s="1"/>
  <c r="AH189" i="5" s="1"/>
  <c r="AH97" i="5"/>
  <c r="Q124" i="5"/>
  <c r="V767" i="6"/>
  <c r="AH107" i="5"/>
  <c r="Q134" i="5"/>
  <c r="T767" i="6"/>
  <c r="S785" i="6"/>
  <c r="K132" i="5"/>
  <c r="V105" i="5"/>
  <c r="Q163" i="5"/>
  <c r="AH136" i="5"/>
  <c r="O106" i="5"/>
  <c r="AI106" i="5" s="1"/>
  <c r="AE557" i="6"/>
  <c r="AC720" i="6"/>
  <c r="K1193" i="6"/>
  <c r="K1131" i="6"/>
  <c r="K1085" i="6"/>
  <c r="AC815" i="6"/>
  <c r="K1140" i="6"/>
  <c r="K1080" i="6"/>
  <c r="AC723" i="6"/>
  <c r="K1167" i="6"/>
  <c r="AC820" i="6"/>
  <c r="K1053" i="6"/>
  <c r="K1189" i="6"/>
  <c r="K1123" i="6"/>
  <c r="K1194" i="6"/>
  <c r="K1173" i="6"/>
  <c r="K1198" i="6"/>
  <c r="K1083" i="6"/>
  <c r="K1153" i="6"/>
  <c r="K1201" i="6"/>
  <c r="J964" i="6"/>
  <c r="E1136" i="6"/>
  <c r="J1136" i="6"/>
  <c r="J925" i="6"/>
  <c r="E1097" i="6"/>
  <c r="J1097" i="6"/>
  <c r="J939" i="6"/>
  <c r="E1111" i="6"/>
  <c r="J1111" i="6"/>
  <c r="AJ952" i="6"/>
  <c r="M1124" i="6"/>
  <c r="J889" i="6"/>
  <c r="E1061" i="6"/>
  <c r="J1061" i="6"/>
  <c r="J929" i="6"/>
  <c r="E1101" i="6"/>
  <c r="J1101" i="6"/>
  <c r="J946" i="6"/>
  <c r="E1118" i="6"/>
  <c r="J1118" i="6"/>
  <c r="J927" i="6"/>
  <c r="E1099" i="6"/>
  <c r="J1099" i="6"/>
  <c r="J959" i="6"/>
  <c r="E1131" i="6"/>
  <c r="J1131" i="6"/>
  <c r="J918" i="6"/>
  <c r="E1090" i="6"/>
  <c r="J1090" i="6"/>
  <c r="AJ1025" i="6"/>
  <c r="M1197" i="6"/>
  <c r="AJ958" i="6"/>
  <c r="M1130" i="6"/>
  <c r="J936" i="6"/>
  <c r="E1108" i="6"/>
  <c r="J1108" i="6"/>
  <c r="J890" i="6"/>
  <c r="E1062" i="6"/>
  <c r="J1062" i="6"/>
  <c r="AL943" i="6"/>
  <c r="AM943" i="6"/>
  <c r="G1115" i="6"/>
  <c r="AL1115" i="6"/>
  <c r="AM1115" i="6"/>
  <c r="AL899" i="6"/>
  <c r="AM899" i="6"/>
  <c r="G1071" i="6"/>
  <c r="AL1071" i="6"/>
  <c r="AM1071" i="6"/>
  <c r="P581" i="6"/>
  <c r="AI581" i="6"/>
  <c r="AJ1145" i="6"/>
  <c r="AJ1077" i="6"/>
  <c r="K1100" i="6"/>
  <c r="K1126" i="6"/>
  <c r="AC731" i="6"/>
  <c r="AE731" i="6" s="1"/>
  <c r="AC851" i="6"/>
  <c r="O754" i="6"/>
  <c r="V754" i="6"/>
  <c r="K1151" i="6"/>
  <c r="AC847" i="6"/>
  <c r="AC808" i="6"/>
  <c r="AC751" i="6"/>
  <c r="J979" i="6"/>
  <c r="E1151" i="6"/>
  <c r="J1151" i="6"/>
  <c r="J879" i="6"/>
  <c r="E1051" i="6"/>
  <c r="J1051" i="6"/>
  <c r="J949" i="6"/>
  <c r="E1121" i="6"/>
  <c r="J1121" i="6"/>
  <c r="AJ931" i="6"/>
  <c r="M1103" i="6"/>
  <c r="J958" i="6"/>
  <c r="E1130" i="6"/>
  <c r="J1130" i="6"/>
  <c r="J999" i="6"/>
  <c r="E1171" i="6"/>
  <c r="J1171" i="6"/>
  <c r="J911" i="6"/>
  <c r="E1083" i="6"/>
  <c r="J1083" i="6"/>
  <c r="AJ956" i="6"/>
  <c r="M1128" i="6"/>
  <c r="J926" i="6"/>
  <c r="E1098" i="6"/>
  <c r="J1098" i="6"/>
  <c r="J919" i="6"/>
  <c r="E1091" i="6"/>
  <c r="J1091" i="6"/>
  <c r="J1001" i="6"/>
  <c r="E1173" i="6"/>
  <c r="J1173" i="6"/>
  <c r="J912" i="6"/>
  <c r="E1084" i="6"/>
  <c r="J1084" i="6"/>
  <c r="J972" i="6"/>
  <c r="E1144" i="6"/>
  <c r="J1144" i="6"/>
  <c r="AJ995" i="6"/>
  <c r="M1167" i="6"/>
  <c r="J881" i="6"/>
  <c r="E1053" i="6"/>
  <c r="J1053" i="6"/>
  <c r="AJ1014" i="6"/>
  <c r="M1186" i="6"/>
  <c r="J965" i="6"/>
  <c r="E1137" i="6"/>
  <c r="J1137" i="6"/>
  <c r="J1007" i="6"/>
  <c r="E1179" i="6"/>
  <c r="J1179" i="6"/>
  <c r="J982" i="6"/>
  <c r="E1154" i="6"/>
  <c r="J1154" i="6"/>
  <c r="J914" i="6"/>
  <c r="E1086" i="6"/>
  <c r="J1086" i="6"/>
  <c r="J893" i="6"/>
  <c r="E1065" i="6"/>
  <c r="J1065" i="6"/>
  <c r="AJ1023" i="6"/>
  <c r="M1195" i="6"/>
  <c r="J1025" i="6"/>
  <c r="E1197" i="6"/>
  <c r="J1197" i="6"/>
  <c r="J1017" i="6"/>
  <c r="E1189" i="6"/>
  <c r="J1189" i="6"/>
  <c r="AJ1049" i="6"/>
  <c r="J960" i="6"/>
  <c r="E1132" i="6"/>
  <c r="J1132" i="6"/>
  <c r="J940" i="6"/>
  <c r="E1112" i="6"/>
  <c r="J1112" i="6"/>
  <c r="J904" i="6"/>
  <c r="E1076" i="6"/>
  <c r="J1076" i="6"/>
  <c r="J884" i="6"/>
  <c r="E1056" i="6"/>
  <c r="J1056" i="6"/>
  <c r="J916" i="6"/>
  <c r="E1088" i="6"/>
  <c r="J1088" i="6"/>
  <c r="J963" i="6"/>
  <c r="E1135" i="6"/>
  <c r="J1135" i="6"/>
  <c r="J952" i="6"/>
  <c r="E1124" i="6"/>
  <c r="J1124" i="6"/>
  <c r="J954" i="6"/>
  <c r="E1126" i="6"/>
  <c r="J1126" i="6"/>
  <c r="J899" i="6"/>
  <c r="E1071" i="6"/>
  <c r="J1071" i="6"/>
  <c r="J967" i="6"/>
  <c r="E1139" i="6"/>
  <c r="J1139" i="6"/>
  <c r="J948" i="6"/>
  <c r="E1120" i="6"/>
  <c r="J1120" i="6"/>
  <c r="J1009" i="6"/>
  <c r="E1181" i="6"/>
  <c r="J1181" i="6"/>
  <c r="AJ981" i="6"/>
  <c r="M1153" i="6"/>
  <c r="J950" i="6"/>
  <c r="E1122" i="6"/>
  <c r="J1122" i="6"/>
  <c r="AJ964" i="6"/>
  <c r="M1136" i="6"/>
  <c r="J1030" i="6"/>
  <c r="E1202" i="6"/>
  <c r="J1202" i="6"/>
  <c r="J905" i="6"/>
  <c r="E1077" i="6"/>
  <c r="J1077" i="6"/>
  <c r="J909" i="6"/>
  <c r="E1081" i="6"/>
  <c r="J1081" i="6"/>
  <c r="O875" i="6"/>
  <c r="P875" i="6"/>
  <c r="K1047" i="6"/>
  <c r="AL945" i="6"/>
  <c r="AM945" i="6"/>
  <c r="G1117" i="6"/>
  <c r="AL1117" i="6"/>
  <c r="AM1117" i="6"/>
  <c r="AL947" i="6"/>
  <c r="AM947" i="6"/>
  <c r="G1119" i="6"/>
  <c r="AL1119" i="6"/>
  <c r="AM1119" i="6"/>
  <c r="AL949" i="6"/>
  <c r="AM949" i="6"/>
  <c r="G1121" i="6"/>
  <c r="AL1121" i="6"/>
  <c r="AM1121" i="6"/>
  <c r="AL889" i="6"/>
  <c r="AM889" i="6"/>
  <c r="G1061" i="6"/>
  <c r="AL1061" i="6"/>
  <c r="AM1061" i="6"/>
  <c r="AL907" i="6"/>
  <c r="AM907" i="6"/>
  <c r="G1079" i="6"/>
  <c r="AL1079" i="6"/>
  <c r="AM1079" i="6"/>
  <c r="AL1022" i="6"/>
  <c r="AM1022" i="6"/>
  <c r="G1194" i="6"/>
  <c r="AL1194" i="6"/>
  <c r="AM1194" i="6"/>
  <c r="AL941" i="6"/>
  <c r="AM941" i="6"/>
  <c r="G1113" i="6"/>
  <c r="AL1113" i="6"/>
  <c r="AM1113" i="6"/>
  <c r="J825" i="6"/>
  <c r="E997" i="6"/>
  <c r="AI569" i="6"/>
  <c r="P569" i="6"/>
  <c r="AJ1139" i="6"/>
  <c r="AJ1089" i="6"/>
  <c r="AJ1194" i="6"/>
  <c r="AC785" i="6"/>
  <c r="AE785" i="6" s="1"/>
  <c r="AC767" i="6"/>
  <c r="AJ1057" i="6"/>
  <c r="AJ1154" i="6"/>
  <c r="J831" i="6"/>
  <c r="E1003" i="6"/>
  <c r="AJ1163" i="6"/>
  <c r="AJ1053" i="6"/>
  <c r="AI577" i="6"/>
  <c r="P577" i="6"/>
  <c r="AI595" i="6"/>
  <c r="P595" i="6"/>
  <c r="AJ1067" i="6"/>
  <c r="AJ1085" i="6"/>
  <c r="AJ1193" i="6"/>
  <c r="AJ1131" i="6"/>
  <c r="AJ1122" i="6"/>
  <c r="AC831" i="6"/>
  <c r="AC719" i="6"/>
  <c r="AC724" i="6"/>
  <c r="K1112" i="6"/>
  <c r="K1081" i="6"/>
  <c r="K1169" i="6"/>
  <c r="J930" i="6"/>
  <c r="E1102" i="6"/>
  <c r="J1102" i="6"/>
  <c r="J921" i="6"/>
  <c r="E1093" i="6"/>
  <c r="J1093" i="6"/>
  <c r="J966" i="6"/>
  <c r="E1138" i="6"/>
  <c r="J1138" i="6"/>
  <c r="J969" i="6"/>
  <c r="E1141" i="6"/>
  <c r="J1141" i="6"/>
  <c r="J888" i="6"/>
  <c r="E1060" i="6"/>
  <c r="J1060" i="6"/>
  <c r="AJ923" i="6"/>
  <c r="M1095" i="6"/>
  <c r="J968" i="6"/>
  <c r="E1140" i="6"/>
  <c r="J1140" i="6"/>
  <c r="J1021" i="6"/>
  <c r="E1193" i="6"/>
  <c r="J1193" i="6"/>
  <c r="AJ899" i="6"/>
  <c r="M1071" i="6"/>
  <c r="J938" i="6"/>
  <c r="E1110" i="6"/>
  <c r="J1110" i="6"/>
  <c r="J1006" i="6"/>
  <c r="E1178" i="6"/>
  <c r="J1178" i="6"/>
  <c r="AJ970" i="6"/>
  <c r="M1142" i="6"/>
  <c r="J1022" i="6"/>
  <c r="E1194" i="6"/>
  <c r="J1194" i="6"/>
  <c r="AJ987" i="6"/>
  <c r="M1159" i="6"/>
  <c r="AL921" i="6"/>
  <c r="AM921" i="6"/>
  <c r="G1093" i="6"/>
  <c r="AL1093" i="6"/>
  <c r="AM1093" i="6"/>
  <c r="AL970" i="6"/>
  <c r="AM970" i="6"/>
  <c r="G1142" i="6"/>
  <c r="AL1142" i="6"/>
  <c r="AM1142" i="6"/>
  <c r="AL965" i="6"/>
  <c r="AM965" i="6"/>
  <c r="G1137" i="6"/>
  <c r="AL1137" i="6"/>
  <c r="AM1137" i="6"/>
  <c r="AL903" i="6"/>
  <c r="AM903" i="6"/>
  <c r="G1075" i="6"/>
  <c r="AL1075" i="6"/>
  <c r="AM1075" i="6"/>
  <c r="AI639" i="6"/>
  <c r="P639" i="6"/>
  <c r="AJ1138" i="6"/>
  <c r="AC786" i="6"/>
  <c r="AE786" i="6" s="1"/>
  <c r="AI542" i="6"/>
  <c r="P542" i="6"/>
  <c r="AC803" i="6"/>
  <c r="AE803" i="6" s="1"/>
  <c r="K1142" i="6"/>
  <c r="K1128" i="6"/>
  <c r="O802" i="6"/>
  <c r="AI802" i="6"/>
  <c r="K974" i="6"/>
  <c r="K1115" i="6"/>
  <c r="AI589" i="6"/>
  <c r="K1109" i="6"/>
  <c r="T786" i="6"/>
  <c r="K958" i="6"/>
  <c r="AC839" i="6"/>
  <c r="AC824" i="6"/>
  <c r="K1174" i="6"/>
  <c r="K1120" i="6"/>
  <c r="AC828" i="6"/>
  <c r="AC816" i="6"/>
  <c r="K1073" i="6"/>
  <c r="K1093" i="6"/>
  <c r="K1204" i="6"/>
  <c r="K1134" i="6"/>
  <c r="K1185" i="6"/>
  <c r="K1076" i="6"/>
  <c r="K1149" i="6"/>
  <c r="K1090" i="6"/>
  <c r="K1114" i="6"/>
  <c r="O786" i="6"/>
  <c r="AI786" i="6"/>
  <c r="K1190" i="6"/>
  <c r="AC783" i="6"/>
  <c r="AE783" i="6" s="1"/>
  <c r="AC855" i="6"/>
  <c r="K1065" i="6"/>
  <c r="K1178" i="6"/>
  <c r="K1205" i="6"/>
  <c r="AC836" i="6"/>
  <c r="K1069" i="6"/>
  <c r="K1157" i="6"/>
  <c r="AC711" i="6"/>
  <c r="AE711" i="6" s="1"/>
  <c r="K1163" i="6"/>
  <c r="K1206" i="6"/>
  <c r="K1103" i="6"/>
  <c r="K1105" i="6"/>
  <c r="K1135" i="6"/>
  <c r="K1161" i="6"/>
  <c r="AC844" i="6"/>
  <c r="P686" i="6"/>
  <c r="K1099" i="6"/>
  <c r="AC843" i="6"/>
  <c r="K1113" i="6"/>
  <c r="K1181" i="6"/>
  <c r="K1086" i="6"/>
  <c r="K1106" i="6"/>
  <c r="K1138" i="6"/>
  <c r="K1186" i="6"/>
  <c r="K1084" i="6"/>
  <c r="AC804" i="6"/>
  <c r="P630" i="6"/>
  <c r="K1133" i="6"/>
  <c r="AC775" i="6"/>
  <c r="AE775" i="6" s="1"/>
  <c r="K1089" i="6"/>
  <c r="K1182" i="6"/>
  <c r="J896" i="6"/>
  <c r="E1068" i="6"/>
  <c r="J1068" i="6"/>
  <c r="AJ947" i="6"/>
  <c r="M1119" i="6"/>
  <c r="J951" i="6"/>
  <c r="E1123" i="6"/>
  <c r="J1123" i="6"/>
  <c r="J975" i="6"/>
  <c r="E1147" i="6"/>
  <c r="J1147" i="6"/>
  <c r="AJ915" i="6"/>
  <c r="M1087" i="6"/>
  <c r="J934" i="6"/>
  <c r="E1106" i="6"/>
  <c r="J1106" i="6"/>
  <c r="J970" i="6"/>
  <c r="E1142" i="6"/>
  <c r="J1142" i="6"/>
  <c r="J1012" i="6"/>
  <c r="E1184" i="6"/>
  <c r="J1184" i="6"/>
  <c r="J937" i="6"/>
  <c r="E1109" i="6"/>
  <c r="J1109" i="6"/>
  <c r="J878" i="6"/>
  <c r="E1050" i="6"/>
  <c r="J1050" i="6"/>
  <c r="J885" i="6"/>
  <c r="E1057" i="6"/>
  <c r="J1057" i="6"/>
  <c r="J1028" i="6"/>
  <c r="E1200" i="6"/>
  <c r="J1200" i="6"/>
  <c r="AJ969" i="6"/>
  <c r="M1141" i="6"/>
  <c r="J900" i="6"/>
  <c r="E1072" i="6"/>
  <c r="J1072" i="6"/>
  <c r="J957" i="6"/>
  <c r="E1129" i="6"/>
  <c r="J1129" i="6"/>
  <c r="J984" i="6"/>
  <c r="E1156" i="6"/>
  <c r="J1156" i="6"/>
  <c r="J944" i="6"/>
  <c r="E1116" i="6"/>
  <c r="J1116" i="6"/>
  <c r="J1023" i="6"/>
  <c r="E1195" i="6"/>
  <c r="J1195" i="6"/>
  <c r="J1027" i="6"/>
  <c r="E1199" i="6"/>
  <c r="J1199" i="6"/>
  <c r="J923" i="6"/>
  <c r="E1095" i="6"/>
  <c r="J1095" i="6"/>
  <c r="J1024" i="6"/>
  <c r="E1196" i="6"/>
  <c r="J1196" i="6"/>
  <c r="J947" i="6"/>
  <c r="E1119" i="6"/>
  <c r="J1119" i="6"/>
  <c r="J922" i="6"/>
  <c r="E1094" i="6"/>
  <c r="J1094" i="6"/>
  <c r="J928" i="6"/>
  <c r="E1100" i="6"/>
  <c r="J1100" i="6"/>
  <c r="J915" i="6"/>
  <c r="E1087" i="6"/>
  <c r="J1087" i="6"/>
  <c r="J989" i="6"/>
  <c r="E1161" i="6"/>
  <c r="J1161" i="6"/>
  <c r="AJ989" i="6"/>
  <c r="M1161" i="6"/>
  <c r="J1029" i="6"/>
  <c r="E1201" i="6"/>
  <c r="J1201" i="6"/>
  <c r="J955" i="6"/>
  <c r="E1127" i="6"/>
  <c r="J1127" i="6"/>
  <c r="J956" i="6"/>
  <c r="E1128" i="6"/>
  <c r="J1128" i="6"/>
  <c r="AJ927" i="6"/>
  <c r="M1099" i="6"/>
  <c r="AJ944" i="6"/>
  <c r="M1116" i="6"/>
  <c r="J907" i="6"/>
  <c r="E1079" i="6"/>
  <c r="J1079" i="6"/>
  <c r="J892" i="6"/>
  <c r="E1064" i="6"/>
  <c r="J1064" i="6"/>
  <c r="J1019" i="6"/>
  <c r="E1191" i="6"/>
  <c r="J1191" i="6"/>
  <c r="J971" i="6"/>
  <c r="E1143" i="6"/>
  <c r="J1143" i="6"/>
  <c r="J931" i="6"/>
  <c r="E1103" i="6"/>
  <c r="J1103" i="6"/>
  <c r="J895" i="6"/>
  <c r="E1067" i="6"/>
  <c r="J1067" i="6"/>
  <c r="J880" i="6"/>
  <c r="E1052" i="6"/>
  <c r="J1052" i="6"/>
  <c r="J995" i="6"/>
  <c r="E1167" i="6"/>
  <c r="J1167" i="6"/>
  <c r="J1032" i="6"/>
  <c r="E1204" i="6"/>
  <c r="J1204" i="6"/>
  <c r="J877" i="6"/>
  <c r="E1049" i="6"/>
  <c r="J1049" i="6"/>
  <c r="AJ946" i="6"/>
  <c r="M1118" i="6"/>
  <c r="AL887" i="6"/>
  <c r="AM887" i="6"/>
  <c r="G1059" i="6"/>
  <c r="AL1059" i="6"/>
  <c r="AM1059" i="6"/>
  <c r="AL911" i="6"/>
  <c r="AM911" i="6"/>
  <c r="G1083" i="6"/>
  <c r="AL1083" i="6"/>
  <c r="AM1083" i="6"/>
  <c r="AL891" i="6"/>
  <c r="AM891" i="6"/>
  <c r="G1063" i="6"/>
  <c r="AL1063" i="6"/>
  <c r="AM1063" i="6"/>
  <c r="AL919" i="6"/>
  <c r="AM919" i="6"/>
  <c r="G1091" i="6"/>
  <c r="AL1091" i="6"/>
  <c r="AM1091" i="6"/>
  <c r="AL917" i="6"/>
  <c r="AM917" i="6"/>
  <c r="G1089" i="6"/>
  <c r="AL1089" i="6"/>
  <c r="AM1089" i="6"/>
  <c r="AL915" i="6"/>
  <c r="AM915" i="6"/>
  <c r="G1087" i="6"/>
  <c r="AL1087" i="6"/>
  <c r="AM1087" i="6"/>
  <c r="AL897" i="6"/>
  <c r="AM897" i="6"/>
  <c r="G1069" i="6"/>
  <c r="AL1069" i="6"/>
  <c r="AM1069" i="6"/>
  <c r="AC811" i="6"/>
  <c r="AE811" i="6" s="1"/>
  <c r="V811" i="6"/>
  <c r="S811" i="6"/>
  <c r="K983" i="6"/>
  <c r="T811" i="6"/>
  <c r="O811" i="6"/>
  <c r="AJ1081" i="6"/>
  <c r="AJ1065" i="6"/>
  <c r="AC738" i="6"/>
  <c r="AE738" i="6" s="1"/>
  <c r="AC747" i="6"/>
  <c r="AC834" i="6"/>
  <c r="AE834" i="6" s="1"/>
  <c r="AJ1069" i="6"/>
  <c r="AJ1055" i="6"/>
  <c r="AJ1146" i="6"/>
  <c r="AC742" i="6"/>
  <c r="J828" i="6"/>
  <c r="E1000" i="6"/>
  <c r="AC761" i="6"/>
  <c r="AE629" i="6"/>
  <c r="AI613" i="6"/>
  <c r="P613" i="6"/>
  <c r="P549" i="6"/>
  <c r="AI549" i="6"/>
  <c r="AC716" i="6"/>
  <c r="K1122" i="6"/>
  <c r="AC728" i="6"/>
  <c r="AE728" i="6" s="1"/>
  <c r="K1144" i="6"/>
  <c r="K1070" i="6"/>
  <c r="K1121" i="6"/>
  <c r="K1096" i="6"/>
  <c r="K1094" i="6"/>
  <c r="AC708" i="6"/>
  <c r="K1200" i="6"/>
  <c r="K1088" i="6"/>
  <c r="K1062" i="6"/>
  <c r="J932" i="6"/>
  <c r="E1104" i="6"/>
  <c r="J1104" i="6"/>
  <c r="J977" i="6"/>
  <c r="E1149" i="6"/>
  <c r="J1149" i="6"/>
  <c r="J898" i="6"/>
  <c r="E1070" i="6"/>
  <c r="J1070" i="6"/>
  <c r="AJ978" i="6"/>
  <c r="M1150" i="6"/>
  <c r="J876" i="6"/>
  <c r="E1048" i="6"/>
  <c r="J1048" i="6"/>
  <c r="J945" i="6"/>
  <c r="E1117" i="6"/>
  <c r="J1117" i="6"/>
  <c r="J987" i="6"/>
  <c r="E1159" i="6"/>
  <c r="J1159" i="6"/>
  <c r="J988" i="6"/>
  <c r="E1160" i="6"/>
  <c r="J1160" i="6"/>
  <c r="AJ1031" i="6"/>
  <c r="M1203" i="6"/>
  <c r="J906" i="6"/>
  <c r="E1078" i="6"/>
  <c r="J1078" i="6"/>
  <c r="J910" i="6"/>
  <c r="E1082" i="6"/>
  <c r="J1082" i="6"/>
  <c r="J897" i="6"/>
  <c r="E1069" i="6"/>
  <c r="J1069" i="6"/>
  <c r="J993" i="6"/>
  <c r="E1165" i="6"/>
  <c r="J1165" i="6"/>
  <c r="J941" i="6"/>
  <c r="E1113" i="6"/>
  <c r="J1113" i="6"/>
  <c r="AL909" i="6"/>
  <c r="AM909" i="6"/>
  <c r="G1081" i="6"/>
  <c r="AL1081" i="6"/>
  <c r="AM1081" i="6"/>
  <c r="AL885" i="6"/>
  <c r="AM885" i="6"/>
  <c r="G1057" i="6"/>
  <c r="AL1057" i="6"/>
  <c r="AM1057" i="6"/>
  <c r="AI605" i="6"/>
  <c r="P605" i="6"/>
  <c r="AC754" i="6"/>
  <c r="AE754" i="6" s="1"/>
  <c r="AI621" i="6"/>
  <c r="P621" i="6"/>
  <c r="AJ1172" i="6"/>
  <c r="AJ1112" i="6"/>
  <c r="AC802" i="6"/>
  <c r="AE802" i="6" s="1"/>
  <c r="J848" i="6"/>
  <c r="E1020" i="6"/>
  <c r="P629" i="6"/>
  <c r="AI629" i="6"/>
  <c r="J844" i="6"/>
  <c r="E1016" i="6"/>
  <c r="K1057" i="6"/>
  <c r="K1141" i="6"/>
  <c r="K1125" i="6"/>
  <c r="K1202" i="6"/>
  <c r="K1101" i="6"/>
  <c r="K1132" i="6"/>
  <c r="K1087" i="6"/>
  <c r="K1118" i="6"/>
  <c r="AC763" i="6"/>
  <c r="AC715" i="6"/>
  <c r="AC835" i="6"/>
  <c r="AC710" i="6"/>
  <c r="AE710" i="6" s="1"/>
  <c r="K1049" i="6"/>
  <c r="K1104" i="6"/>
  <c r="K1108" i="6"/>
  <c r="K1066" i="6"/>
  <c r="T802" i="6"/>
  <c r="AC727" i="6"/>
  <c r="AE727" i="6" s="1"/>
  <c r="K1092" i="6"/>
  <c r="K1165" i="6"/>
  <c r="K1082" i="6"/>
  <c r="S786" i="6"/>
  <c r="K1058" i="6"/>
  <c r="K1192" i="6"/>
  <c r="K1124" i="6"/>
  <c r="K1078" i="6"/>
  <c r="AC832" i="6"/>
  <c r="K1050" i="6"/>
  <c r="K1111" i="6"/>
  <c r="K1158" i="6"/>
  <c r="AC852" i="6"/>
  <c r="K1166" i="6"/>
  <c r="K1136" i="6"/>
  <c r="K1129" i="6"/>
  <c r="K1137" i="6"/>
  <c r="K1170" i="6"/>
  <c r="K1197" i="6"/>
  <c r="K1154" i="6"/>
  <c r="K1162" i="6"/>
  <c r="K1143" i="6"/>
  <c r="AC827" i="6"/>
  <c r="AC859" i="6"/>
  <c r="AE859" i="6" s="1"/>
  <c r="K1184" i="6"/>
  <c r="K1177" i="6"/>
  <c r="K1150" i="6"/>
  <c r="K1139" i="6"/>
  <c r="K1117" i="6"/>
  <c r="K1110" i="6"/>
  <c r="K1091" i="6"/>
  <c r="K1116" i="6"/>
  <c r="K1079" i="6"/>
  <c r="K1051" i="6"/>
  <c r="AC812" i="6"/>
  <c r="K1102" i="6"/>
  <c r="K926" i="6"/>
  <c r="K1077" i="6"/>
  <c r="AC712" i="6"/>
  <c r="K1061" i="6"/>
  <c r="J1011" i="6"/>
  <c r="E1183" i="6"/>
  <c r="J1183" i="6"/>
  <c r="J886" i="6"/>
  <c r="E1058" i="6"/>
  <c r="J1058" i="6"/>
  <c r="J883" i="6"/>
  <c r="E1055" i="6"/>
  <c r="J1055" i="6"/>
  <c r="J902" i="6"/>
  <c r="E1074" i="6"/>
  <c r="J1074" i="6"/>
  <c r="J962" i="6"/>
  <c r="E1134" i="6"/>
  <c r="J1134" i="6"/>
  <c r="J901" i="6"/>
  <c r="E1073" i="6"/>
  <c r="J1073" i="6"/>
  <c r="J1005" i="6"/>
  <c r="E1177" i="6"/>
  <c r="J1177" i="6"/>
  <c r="AJ887" i="6"/>
  <c r="M1059" i="6"/>
  <c r="J981" i="6"/>
  <c r="E1153" i="6"/>
  <c r="J1153" i="6"/>
  <c r="J891" i="6"/>
  <c r="E1063" i="6"/>
  <c r="J1063" i="6"/>
  <c r="J913" i="6"/>
  <c r="E1085" i="6"/>
  <c r="J1085" i="6"/>
  <c r="J1031" i="6"/>
  <c r="E1203" i="6"/>
  <c r="J1203" i="6"/>
  <c r="AJ925" i="6"/>
  <c r="M1097" i="6"/>
  <c r="J961" i="6"/>
  <c r="E1133" i="6"/>
  <c r="J1133" i="6"/>
  <c r="J1015" i="6"/>
  <c r="E1187" i="6"/>
  <c r="J1187" i="6"/>
  <c r="J935" i="6"/>
  <c r="E1107" i="6"/>
  <c r="J1107" i="6"/>
  <c r="J974" i="6"/>
  <c r="E1146" i="6"/>
  <c r="J1146" i="6"/>
  <c r="J903" i="6"/>
  <c r="E1075" i="6"/>
  <c r="J1075" i="6"/>
  <c r="J908" i="6"/>
  <c r="E1080" i="6"/>
  <c r="J1080" i="6"/>
  <c r="J942" i="6"/>
  <c r="E1114" i="6"/>
  <c r="J1114" i="6"/>
  <c r="J933" i="6"/>
  <c r="E1105" i="6"/>
  <c r="J1105" i="6"/>
  <c r="J882" i="6"/>
  <c r="E1054" i="6"/>
  <c r="J1054" i="6"/>
  <c r="AJ979" i="6"/>
  <c r="M1151" i="6"/>
  <c r="AJ936" i="6"/>
  <c r="M1108" i="6"/>
  <c r="J1014" i="6"/>
  <c r="E1186" i="6"/>
  <c r="J1186" i="6"/>
  <c r="J976" i="6"/>
  <c r="E1148" i="6"/>
  <c r="J1148" i="6"/>
  <c r="J920" i="6"/>
  <c r="E1092" i="6"/>
  <c r="J1092" i="6"/>
  <c r="J973" i="6"/>
  <c r="E1145" i="6"/>
  <c r="J1145" i="6"/>
  <c r="J924" i="6"/>
  <c r="E1096" i="6"/>
  <c r="J1096" i="6"/>
  <c r="J1033" i="6"/>
  <c r="E1205" i="6"/>
  <c r="J1205" i="6"/>
  <c r="J991" i="6"/>
  <c r="E1163" i="6"/>
  <c r="J1163" i="6"/>
  <c r="AJ962" i="6"/>
  <c r="M1134" i="6"/>
  <c r="J953" i="6"/>
  <c r="E1125" i="6"/>
  <c r="J1125" i="6"/>
  <c r="AJ938" i="6"/>
  <c r="M1110" i="6"/>
  <c r="J978" i="6"/>
  <c r="E1150" i="6"/>
  <c r="J1150" i="6"/>
  <c r="J894" i="6"/>
  <c r="E1066" i="6"/>
  <c r="J1066" i="6"/>
  <c r="J980" i="6"/>
  <c r="E1152" i="6"/>
  <c r="J1152" i="6"/>
  <c r="J917" i="6"/>
  <c r="E1089" i="6"/>
  <c r="J1089" i="6"/>
  <c r="AL939" i="6"/>
  <c r="AM939" i="6"/>
  <c r="G1111" i="6"/>
  <c r="AL1111" i="6"/>
  <c r="AM1111" i="6"/>
  <c r="AL1000" i="6"/>
  <c r="AM1000" i="6"/>
  <c r="G1172" i="6"/>
  <c r="AL1172" i="6"/>
  <c r="AM1172" i="6"/>
  <c r="V730" i="6"/>
  <c r="AC730" i="6"/>
  <c r="AL913" i="6"/>
  <c r="AM913" i="6"/>
  <c r="G1085" i="6"/>
  <c r="AL1085" i="6"/>
  <c r="AM1085" i="6"/>
  <c r="AC704" i="6"/>
  <c r="AE704" i="6" s="1"/>
  <c r="AL961" i="6"/>
  <c r="AM961" i="6"/>
  <c r="G1133" i="6"/>
  <c r="AL1133" i="6"/>
  <c r="AM1133" i="6"/>
  <c r="AC753" i="6"/>
  <c r="AE753" i="6" s="1"/>
  <c r="S753" i="6"/>
  <c r="T753" i="6"/>
  <c r="V753" i="6"/>
  <c r="K925" i="6"/>
  <c r="O753" i="6"/>
  <c r="J841" i="6"/>
  <c r="E1013" i="6"/>
  <c r="J838" i="6"/>
  <c r="E1010" i="6"/>
  <c r="P541" i="6"/>
  <c r="AI541" i="6"/>
  <c r="AJ1075" i="6"/>
  <c r="AJ1063" i="6"/>
  <c r="AJ1111" i="6"/>
  <c r="AJ1201" i="6"/>
  <c r="AJ1061" i="6"/>
  <c r="AJ1051" i="6"/>
  <c r="AJ1199" i="6"/>
  <c r="J846" i="6"/>
  <c r="E1018" i="6"/>
  <c r="AJ1171" i="6"/>
  <c r="AJ1073" i="6"/>
  <c r="AJ1187" i="6"/>
  <c r="AI570" i="6"/>
  <c r="P570" i="6"/>
  <c r="AJ1164" i="6"/>
  <c r="AJ1093" i="6"/>
  <c r="AJ1083" i="6"/>
  <c r="AJ1117" i="6"/>
  <c r="AJ1179" i="6"/>
  <c r="AC850" i="6"/>
  <c r="AC801" i="6"/>
  <c r="S801" i="6"/>
  <c r="V801" i="6"/>
  <c r="T801" i="6"/>
  <c r="K973" i="6"/>
  <c r="O801" i="6"/>
  <c r="AI689" i="6"/>
  <c r="P689" i="6"/>
  <c r="AJ1155" i="6"/>
  <c r="AL857" i="6"/>
  <c r="AM857" i="6"/>
  <c r="G1029" i="6"/>
  <c r="AL778" i="6"/>
  <c r="AM778" i="6"/>
  <c r="G950" i="6"/>
  <c r="G1010" i="6"/>
  <c r="AL838" i="6"/>
  <c r="AM838" i="6"/>
  <c r="G1018" i="6"/>
  <c r="AL846" i="6"/>
  <c r="AM846" i="6"/>
  <c r="G951" i="6"/>
  <c r="AL779" i="6"/>
  <c r="AM779" i="6"/>
  <c r="AL843" i="6"/>
  <c r="AM843" i="6"/>
  <c r="G1015" i="6"/>
  <c r="G1031" i="6"/>
  <c r="AL859" i="6"/>
  <c r="AM859" i="6"/>
  <c r="AL710" i="6"/>
  <c r="AM710" i="6"/>
  <c r="G882" i="6"/>
  <c r="AL849" i="6"/>
  <c r="AM849" i="6"/>
  <c r="G1021" i="6"/>
  <c r="K902" i="6"/>
  <c r="AC902" i="6"/>
  <c r="AE902" i="6" s="1"/>
  <c r="AL816" i="6"/>
  <c r="AM816" i="6"/>
  <c r="G988" i="6"/>
  <c r="G1008" i="6"/>
  <c r="AL836" i="6"/>
  <c r="AM836" i="6"/>
  <c r="AL786" i="6"/>
  <c r="AM786" i="6"/>
  <c r="G958" i="6"/>
  <c r="AL729" i="6"/>
  <c r="AM729" i="6"/>
  <c r="G901" i="6"/>
  <c r="AL730" i="6"/>
  <c r="AM730" i="6"/>
  <c r="G902" i="6"/>
  <c r="AL733" i="6"/>
  <c r="AM733" i="6"/>
  <c r="G905" i="6"/>
  <c r="AL714" i="6"/>
  <c r="AM714" i="6"/>
  <c r="G886" i="6"/>
  <c r="AL833" i="6"/>
  <c r="AM833" i="6"/>
  <c r="G1005" i="6"/>
  <c r="AL722" i="6"/>
  <c r="AM722" i="6"/>
  <c r="G894" i="6"/>
  <c r="G953" i="6"/>
  <c r="AL781" i="6"/>
  <c r="AM781" i="6"/>
  <c r="AL746" i="6"/>
  <c r="AM746" i="6"/>
  <c r="G918" i="6"/>
  <c r="AL756" i="6"/>
  <c r="AM756" i="6"/>
  <c r="G928" i="6"/>
  <c r="G1012" i="6"/>
  <c r="AL840" i="6"/>
  <c r="AM840" i="6"/>
  <c r="G967" i="6"/>
  <c r="AL795" i="6"/>
  <c r="AM795" i="6"/>
  <c r="G979" i="6"/>
  <c r="AL807" i="6"/>
  <c r="AM807" i="6"/>
  <c r="AL774" i="6"/>
  <c r="AM774" i="6"/>
  <c r="G946" i="6"/>
  <c r="G1030" i="6"/>
  <c r="AL858" i="6"/>
  <c r="AM858" i="6"/>
  <c r="AL820" i="6"/>
  <c r="AM820" i="6"/>
  <c r="G992" i="6"/>
  <c r="G1002" i="6"/>
  <c r="AL830" i="6"/>
  <c r="AM830" i="6"/>
  <c r="AL752" i="6"/>
  <c r="AM752" i="6"/>
  <c r="G924" i="6"/>
  <c r="G975" i="6"/>
  <c r="AL803" i="6"/>
  <c r="AM803" i="6"/>
  <c r="AI532" i="6"/>
  <c r="P532" i="6"/>
  <c r="V704" i="6"/>
  <c r="K876" i="6"/>
  <c r="T704" i="6"/>
  <c r="S704" i="6"/>
  <c r="O704" i="6"/>
  <c r="AI558" i="6"/>
  <c r="P558" i="6"/>
  <c r="G977" i="6"/>
  <c r="AL805" i="6"/>
  <c r="AM805" i="6"/>
  <c r="AL861" i="6"/>
  <c r="AM861" i="6"/>
  <c r="G1033" i="6"/>
  <c r="AL790" i="6"/>
  <c r="AM790" i="6"/>
  <c r="G962" i="6"/>
  <c r="G931" i="6"/>
  <c r="AL759" i="6"/>
  <c r="AM759" i="6"/>
  <c r="AL742" i="6"/>
  <c r="AM742" i="6"/>
  <c r="G914" i="6"/>
  <c r="G1028" i="6"/>
  <c r="AL856" i="6"/>
  <c r="AM856" i="6"/>
  <c r="AL810" i="6"/>
  <c r="AM810" i="6"/>
  <c r="G982" i="6"/>
  <c r="G1034" i="6"/>
  <c r="AL862" i="6"/>
  <c r="AM862" i="6"/>
  <c r="AL766" i="6"/>
  <c r="AM766" i="6"/>
  <c r="G938" i="6"/>
  <c r="G1014" i="6"/>
  <c r="AL842" i="6"/>
  <c r="AM842" i="6"/>
  <c r="AL738" i="6"/>
  <c r="AM738" i="6"/>
  <c r="G910" i="6"/>
  <c r="AL808" i="6"/>
  <c r="AM808" i="6"/>
  <c r="G980" i="6"/>
  <c r="G969" i="6"/>
  <c r="AL797" i="6"/>
  <c r="AM797" i="6"/>
  <c r="AL847" i="6"/>
  <c r="AM847" i="6"/>
  <c r="G1019" i="6"/>
  <c r="AL734" i="6"/>
  <c r="AM734" i="6"/>
  <c r="G906" i="6"/>
  <c r="AI582" i="6"/>
  <c r="P582" i="6"/>
  <c r="G1006" i="6"/>
  <c r="AL834" i="6"/>
  <c r="AM834" i="6"/>
  <c r="AL770" i="6"/>
  <c r="AM770" i="6"/>
  <c r="G942" i="6"/>
  <c r="AL706" i="6"/>
  <c r="AM706" i="6"/>
  <c r="G878" i="6"/>
  <c r="G959" i="6"/>
  <c r="AL787" i="6"/>
  <c r="AM787" i="6"/>
  <c r="AL708" i="6"/>
  <c r="AM708" i="6"/>
  <c r="G880" i="6"/>
  <c r="AL821" i="6"/>
  <c r="AM821" i="6"/>
  <c r="G993" i="6"/>
  <c r="AL732" i="6"/>
  <c r="AM732" i="6"/>
  <c r="G904" i="6"/>
  <c r="AL832" i="6"/>
  <c r="AM832" i="6"/>
  <c r="G1004" i="6"/>
  <c r="G927" i="6"/>
  <c r="AL755" i="6"/>
  <c r="AM755" i="6"/>
  <c r="AL723" i="6"/>
  <c r="AM723" i="6"/>
  <c r="G895" i="6"/>
  <c r="O730" i="6"/>
  <c r="AI730" i="6"/>
  <c r="AL768" i="6"/>
  <c r="AM768" i="6"/>
  <c r="G940" i="6"/>
  <c r="AL764" i="6"/>
  <c r="AM764" i="6"/>
  <c r="G936" i="6"/>
  <c r="G995" i="6"/>
  <c r="AL823" i="6"/>
  <c r="AM823" i="6"/>
  <c r="AL853" i="6"/>
  <c r="AM853" i="6"/>
  <c r="G1025" i="6"/>
  <c r="AI574" i="6"/>
  <c r="P574" i="6"/>
  <c r="G933" i="6"/>
  <c r="AL761" i="6"/>
  <c r="AM761" i="6"/>
  <c r="AL802" i="6"/>
  <c r="AM802" i="6"/>
  <c r="G974" i="6"/>
  <c r="AL782" i="6"/>
  <c r="AM782" i="6"/>
  <c r="G954" i="6"/>
  <c r="AL788" i="6"/>
  <c r="AM788" i="6"/>
  <c r="G960" i="6"/>
  <c r="G1026" i="6"/>
  <c r="AL854" i="6"/>
  <c r="AM854" i="6"/>
  <c r="AL814" i="6"/>
  <c r="AM814" i="6"/>
  <c r="G986" i="6"/>
  <c r="G955" i="6"/>
  <c r="AL783" i="6"/>
  <c r="AM783" i="6"/>
  <c r="AL740" i="6"/>
  <c r="AM740" i="6"/>
  <c r="G912" i="6"/>
  <c r="AL841" i="6"/>
  <c r="AM841" i="6"/>
  <c r="G1013" i="6"/>
  <c r="G963" i="6"/>
  <c r="AL791" i="6"/>
  <c r="AM791" i="6"/>
  <c r="AL826" i="6"/>
  <c r="AM826" i="6"/>
  <c r="G998" i="6"/>
  <c r="AL712" i="6"/>
  <c r="AM712" i="6"/>
  <c r="G884" i="6"/>
  <c r="AL835" i="6"/>
  <c r="AM835" i="6"/>
  <c r="G1007" i="6"/>
  <c r="AL824" i="6"/>
  <c r="AM824" i="6"/>
  <c r="G996" i="6"/>
  <c r="G929" i="6"/>
  <c r="AL757" i="6"/>
  <c r="AM757" i="6"/>
  <c r="AL772" i="6"/>
  <c r="AM772" i="6"/>
  <c r="G944" i="6"/>
  <c r="G1023" i="6"/>
  <c r="AL851" i="6"/>
  <c r="AM851" i="6"/>
  <c r="G997" i="6"/>
  <c r="AL825" i="6"/>
  <c r="AM825" i="6"/>
  <c r="AL744" i="6"/>
  <c r="AM744" i="6"/>
  <c r="G916" i="6"/>
  <c r="G1020" i="6"/>
  <c r="AL848" i="6"/>
  <c r="AM848" i="6"/>
  <c r="AL784" i="6"/>
  <c r="AM784" i="6"/>
  <c r="G956" i="6"/>
  <c r="AL709" i="6"/>
  <c r="AM709" i="6"/>
  <c r="G881" i="6"/>
  <c r="AL728" i="6"/>
  <c r="AM728" i="6"/>
  <c r="G900" i="6"/>
  <c r="AI566" i="6"/>
  <c r="P566" i="6"/>
  <c r="AL748" i="6"/>
  <c r="AM748" i="6"/>
  <c r="G920" i="6"/>
  <c r="AL839" i="6"/>
  <c r="AM839" i="6"/>
  <c r="G1011" i="6"/>
  <c r="G989" i="6"/>
  <c r="AL817" i="6"/>
  <c r="AM817" i="6"/>
  <c r="AL704" i="6"/>
  <c r="AM704" i="6"/>
  <c r="G876" i="6"/>
  <c r="G999" i="6"/>
  <c r="AL827" i="6"/>
  <c r="AM827" i="6"/>
  <c r="AL829" i="6"/>
  <c r="AM829" i="6"/>
  <c r="G1001" i="6"/>
  <c r="G973" i="6"/>
  <c r="AL801" i="6"/>
  <c r="AM801" i="6"/>
  <c r="AL754" i="6"/>
  <c r="AM754" i="6"/>
  <c r="G926" i="6"/>
  <c r="AL758" i="6"/>
  <c r="AM758" i="6"/>
  <c r="G930" i="6"/>
  <c r="AL855" i="6"/>
  <c r="AM855" i="6"/>
  <c r="G1027" i="6"/>
  <c r="AI590" i="6"/>
  <c r="P590" i="6"/>
  <c r="AL844" i="6"/>
  <c r="AM844" i="6"/>
  <c r="G1016" i="6"/>
  <c r="AL794" i="6"/>
  <c r="AM794" i="6"/>
  <c r="G966" i="6"/>
  <c r="AL822" i="6"/>
  <c r="AM822" i="6"/>
  <c r="G994" i="6"/>
  <c r="AL812" i="6"/>
  <c r="AM812" i="6"/>
  <c r="G984" i="6"/>
  <c r="G971" i="6"/>
  <c r="AL799" i="6"/>
  <c r="AM799" i="6"/>
  <c r="G908" i="6"/>
  <c r="AL736" i="6"/>
  <c r="AM736" i="6"/>
  <c r="AL724" i="6"/>
  <c r="AM724" i="6"/>
  <c r="G896" i="6"/>
  <c r="G981" i="6"/>
  <c r="AL809" i="6"/>
  <c r="AM809" i="6"/>
  <c r="AL792" i="6"/>
  <c r="AM792" i="6"/>
  <c r="G964" i="6"/>
  <c r="AL711" i="6"/>
  <c r="AM711" i="6"/>
  <c r="G883" i="6"/>
  <c r="AL760" i="6"/>
  <c r="AM760" i="6"/>
  <c r="G932" i="6"/>
  <c r="AL845" i="6"/>
  <c r="AM845" i="6"/>
  <c r="G1017" i="6"/>
  <c r="G935" i="6"/>
  <c r="AL763" i="6"/>
  <c r="AM763" i="6"/>
  <c r="AL705" i="6"/>
  <c r="AM705" i="6"/>
  <c r="G877" i="6"/>
  <c r="S730" i="6"/>
  <c r="M863" i="6"/>
  <c r="AL753" i="6"/>
  <c r="AM753" i="6"/>
  <c r="G925" i="6"/>
  <c r="AL707" i="6"/>
  <c r="AM707" i="6"/>
  <c r="G879" i="6"/>
  <c r="AL837" i="6"/>
  <c r="AM837" i="6"/>
  <c r="G1009" i="6"/>
  <c r="AL720" i="6"/>
  <c r="AM720" i="6"/>
  <c r="G892" i="6"/>
  <c r="AL716" i="6"/>
  <c r="AM716" i="6"/>
  <c r="G888" i="6"/>
  <c r="G987" i="6"/>
  <c r="AL815" i="6"/>
  <c r="AM815" i="6"/>
  <c r="G937" i="6"/>
  <c r="AL765" i="6"/>
  <c r="AM765" i="6"/>
  <c r="AL751" i="6"/>
  <c r="AM751" i="6"/>
  <c r="G923" i="6"/>
  <c r="G957" i="6"/>
  <c r="AL785" i="6"/>
  <c r="AM785" i="6"/>
  <c r="AL819" i="6"/>
  <c r="AM819" i="6"/>
  <c r="G991" i="6"/>
  <c r="AL818" i="6"/>
  <c r="AM818" i="6"/>
  <c r="G990" i="6"/>
  <c r="AL831" i="6"/>
  <c r="AM831" i="6"/>
  <c r="G1003" i="6"/>
  <c r="AL718" i="6"/>
  <c r="AM718" i="6"/>
  <c r="G890" i="6"/>
  <c r="AL806" i="6"/>
  <c r="AM806" i="6"/>
  <c r="G978" i="6"/>
  <c r="AL811" i="6"/>
  <c r="AM811" i="6"/>
  <c r="G983" i="6"/>
  <c r="AL750" i="6"/>
  <c r="AM750" i="6"/>
  <c r="G922" i="6"/>
  <c r="G1024" i="6"/>
  <c r="AL852" i="6"/>
  <c r="AM852" i="6"/>
  <c r="AL796" i="6"/>
  <c r="AM796" i="6"/>
  <c r="G968" i="6"/>
  <c r="AL780" i="6"/>
  <c r="AM780" i="6"/>
  <c r="G952" i="6"/>
  <c r="AL800" i="6"/>
  <c r="AM800" i="6"/>
  <c r="G972" i="6"/>
  <c r="AL776" i="6"/>
  <c r="AM776" i="6"/>
  <c r="G948" i="6"/>
  <c r="AL726" i="6"/>
  <c r="AM726" i="6"/>
  <c r="G898" i="6"/>
  <c r="AL804" i="6"/>
  <c r="AM804" i="6"/>
  <c r="G976" i="6"/>
  <c r="G1032" i="6"/>
  <c r="AL860" i="6"/>
  <c r="AM860" i="6"/>
  <c r="AL762" i="6"/>
  <c r="AM762" i="6"/>
  <c r="G934" i="6"/>
  <c r="AI875" i="6"/>
  <c r="AI703" i="6"/>
  <c r="P703" i="6"/>
  <c r="P519" i="6"/>
  <c r="E998" i="6"/>
  <c r="E1004" i="6"/>
  <c r="M990" i="6"/>
  <c r="AJ818" i="6"/>
  <c r="E985" i="6"/>
  <c r="E1008" i="6"/>
  <c r="E994" i="6"/>
  <c r="E992" i="6"/>
  <c r="E887" i="6"/>
  <c r="E1034" i="6"/>
  <c r="E990" i="6"/>
  <c r="E983" i="6"/>
  <c r="M985" i="6"/>
  <c r="AJ813" i="6"/>
  <c r="M977" i="6"/>
  <c r="AJ805" i="6"/>
  <c r="E986" i="6"/>
  <c r="E943" i="6"/>
  <c r="E1026" i="6"/>
  <c r="M998" i="6"/>
  <c r="AJ826" i="6"/>
  <c r="E1002" i="6"/>
  <c r="AJ877" i="6"/>
  <c r="E996" i="6"/>
  <c r="M929" i="6"/>
  <c r="AJ757" i="6"/>
  <c r="M159" i="5"/>
  <c r="AJ110" i="5"/>
  <c r="M137" i="5"/>
  <c r="AJ98" i="5"/>
  <c r="M125" i="5"/>
  <c r="M163" i="5"/>
  <c r="AJ100" i="5"/>
  <c r="M127" i="5"/>
  <c r="AJ102" i="5"/>
  <c r="M129" i="5"/>
  <c r="M153" i="5"/>
  <c r="T541" i="6"/>
  <c r="AE632" i="6"/>
  <c r="V541" i="6"/>
  <c r="AE841" i="6"/>
  <c r="V720" i="6"/>
  <c r="K892" i="6"/>
  <c r="T720" i="6"/>
  <c r="S720" i="6"/>
  <c r="O720" i="6"/>
  <c r="AI732" i="6"/>
  <c r="P732" i="6"/>
  <c r="P555" i="6"/>
  <c r="AI555" i="6"/>
  <c r="AC1021" i="6"/>
  <c r="AE1021" i="6" s="1"/>
  <c r="O1021" i="6"/>
  <c r="V1021" i="6"/>
  <c r="S1021" i="6"/>
  <c r="T1021" i="6"/>
  <c r="T918" i="6"/>
  <c r="AC918" i="6"/>
  <c r="S918" i="6"/>
  <c r="V918" i="6"/>
  <c r="O918" i="6"/>
  <c r="K1003" i="6"/>
  <c r="V831" i="6"/>
  <c r="O831" i="6"/>
  <c r="T831" i="6"/>
  <c r="S831" i="6"/>
  <c r="AE713" i="6"/>
  <c r="AI714" i="6"/>
  <c r="P714" i="6"/>
  <c r="AE780" i="6"/>
  <c r="AI861" i="6"/>
  <c r="P861" i="6"/>
  <c r="K1004" i="6"/>
  <c r="T832" i="6"/>
  <c r="O832" i="6"/>
  <c r="V832" i="6"/>
  <c r="S832" i="6"/>
  <c r="AI813" i="6"/>
  <c r="P813" i="6"/>
  <c r="K883" i="6"/>
  <c r="V711" i="6"/>
  <c r="O711" i="6"/>
  <c r="T711" i="6"/>
  <c r="S711" i="6"/>
  <c r="AI788" i="6"/>
  <c r="P788" i="6"/>
  <c r="AI796" i="6"/>
  <c r="P796" i="6"/>
  <c r="AE551" i="6"/>
  <c r="P729" i="6"/>
  <c r="AI729" i="6"/>
  <c r="V728" i="6"/>
  <c r="K900" i="6"/>
  <c r="T728" i="6"/>
  <c r="S728" i="6"/>
  <c r="O728" i="6"/>
  <c r="AI591" i="6"/>
  <c r="P591" i="6"/>
  <c r="AE800" i="6"/>
  <c r="AI755" i="6"/>
  <c r="P755" i="6"/>
  <c r="K1007" i="6"/>
  <c r="V835" i="6"/>
  <c r="O835" i="6"/>
  <c r="T835" i="6"/>
  <c r="S835" i="6"/>
  <c r="AI777" i="6"/>
  <c r="P777" i="6"/>
  <c r="AE790" i="6"/>
  <c r="AI806" i="6"/>
  <c r="P806" i="6"/>
  <c r="AI795" i="6"/>
  <c r="P795" i="6"/>
  <c r="AE769" i="6"/>
  <c r="AC934" i="6"/>
  <c r="T934" i="6"/>
  <c r="S934" i="6"/>
  <c r="V934" i="6"/>
  <c r="O934" i="6"/>
  <c r="AC919" i="6"/>
  <c r="AE919" i="6" s="1"/>
  <c r="O919" i="6"/>
  <c r="V919" i="6"/>
  <c r="S919" i="6"/>
  <c r="T919" i="6"/>
  <c r="K984" i="6"/>
  <c r="V812" i="6"/>
  <c r="O812" i="6"/>
  <c r="T812" i="6"/>
  <c r="S812" i="6"/>
  <c r="K976" i="6"/>
  <c r="V804" i="6"/>
  <c r="S804" i="6"/>
  <c r="O804" i="6"/>
  <c r="T804" i="6"/>
  <c r="AE744" i="6"/>
  <c r="AE603" i="6"/>
  <c r="P745" i="6"/>
  <c r="AI745" i="6"/>
  <c r="AE838" i="6"/>
  <c r="AC1013" i="6"/>
  <c r="T1013" i="6"/>
  <c r="V1013" i="6"/>
  <c r="S1013" i="6"/>
  <c r="O1013" i="6"/>
  <c r="AI548" i="6"/>
  <c r="P548" i="6"/>
  <c r="AE548" i="6"/>
  <c r="AC877" i="6"/>
  <c r="T877" i="6"/>
  <c r="O877" i="6"/>
  <c r="V877" i="6"/>
  <c r="S877" i="6"/>
  <c r="AE760" i="6"/>
  <c r="AI764" i="6"/>
  <c r="P764" i="6"/>
  <c r="AC936" i="6"/>
  <c r="O936" i="6"/>
  <c r="T936" i="6"/>
  <c r="S936" i="6"/>
  <c r="V936" i="6"/>
  <c r="AI771" i="6"/>
  <c r="P771" i="6"/>
  <c r="V993" i="6"/>
  <c r="AC993" i="6"/>
  <c r="S993" i="6"/>
  <c r="O993" i="6"/>
  <c r="T993" i="6"/>
  <c r="V716" i="6"/>
  <c r="K888" i="6"/>
  <c r="T716" i="6"/>
  <c r="S716" i="6"/>
  <c r="O716" i="6"/>
  <c r="AC942" i="6"/>
  <c r="S942" i="6"/>
  <c r="T942" i="6"/>
  <c r="V942" i="6"/>
  <c r="O942" i="6"/>
  <c r="AI846" i="6"/>
  <c r="P846" i="6"/>
  <c r="AI611" i="6"/>
  <c r="P611" i="6"/>
  <c r="AI659" i="6"/>
  <c r="P659" i="6"/>
  <c r="AE683" i="6"/>
  <c r="V893" i="6"/>
  <c r="AC893" i="6"/>
  <c r="AE893" i="6" s="1"/>
  <c r="O893" i="6"/>
  <c r="T893" i="6"/>
  <c r="S893" i="6"/>
  <c r="V1006" i="6"/>
  <c r="AC1006" i="6"/>
  <c r="T1006" i="6"/>
  <c r="S1006" i="6"/>
  <c r="O1006" i="6"/>
  <c r="AI787" i="6"/>
  <c r="P787" i="6"/>
  <c r="V959" i="6"/>
  <c r="AC959" i="6"/>
  <c r="O959" i="6"/>
  <c r="T959" i="6"/>
  <c r="S959" i="6"/>
  <c r="AI652" i="6"/>
  <c r="P652" i="6"/>
  <c r="P741" i="6"/>
  <c r="AI741" i="6"/>
  <c r="AC1033" i="6"/>
  <c r="S1033" i="6"/>
  <c r="V1033" i="6"/>
  <c r="O1033" i="6"/>
  <c r="T1033" i="6"/>
  <c r="AE734" i="6"/>
  <c r="V897" i="6"/>
  <c r="AC897" i="6"/>
  <c r="T897" i="6"/>
  <c r="S897" i="6"/>
  <c r="O897" i="6"/>
  <c r="AE660" i="6"/>
  <c r="AE781" i="6"/>
  <c r="V953" i="6"/>
  <c r="AC953" i="6"/>
  <c r="S953" i="6"/>
  <c r="O953" i="6"/>
  <c r="T953" i="6"/>
  <c r="AE778" i="6"/>
  <c r="V948" i="6"/>
  <c r="AC948" i="6"/>
  <c r="AE948" i="6" s="1"/>
  <c r="O948" i="6"/>
  <c r="T948" i="6"/>
  <c r="S948" i="6"/>
  <c r="AI706" i="6"/>
  <c r="P706" i="6"/>
  <c r="AC1030" i="6"/>
  <c r="T1030" i="6"/>
  <c r="S1030" i="6"/>
  <c r="O1030" i="6"/>
  <c r="V1030" i="6"/>
  <c r="AE813" i="6"/>
  <c r="AE643" i="6"/>
  <c r="K1024" i="6"/>
  <c r="S852" i="6"/>
  <c r="T852" i="6"/>
  <c r="V852" i="6"/>
  <c r="O852" i="6"/>
  <c r="P757" i="6"/>
  <c r="AI757" i="6"/>
  <c r="AC929" i="6"/>
  <c r="T929" i="6"/>
  <c r="V929" i="6"/>
  <c r="S929" i="6"/>
  <c r="O929" i="6"/>
  <c r="AE743" i="6"/>
  <c r="V991" i="6"/>
  <c r="O991" i="6"/>
  <c r="AC991" i="6"/>
  <c r="T991" i="6"/>
  <c r="S991" i="6"/>
  <c r="P792" i="6"/>
  <c r="AI792" i="6"/>
  <c r="AI862" i="6"/>
  <c r="P862" i="6"/>
  <c r="AC1034" i="6"/>
  <c r="AE1034" i="6" s="1"/>
  <c r="T1034" i="6"/>
  <c r="V1034" i="6"/>
  <c r="O1034" i="6"/>
  <c r="S1034" i="6"/>
  <c r="V968" i="6"/>
  <c r="S968" i="6"/>
  <c r="AC968" i="6"/>
  <c r="O968" i="6"/>
  <c r="T968" i="6"/>
  <c r="AC931" i="6"/>
  <c r="T931" i="6"/>
  <c r="S931" i="6"/>
  <c r="O931" i="6"/>
  <c r="V931" i="6"/>
  <c r="AI761" i="6"/>
  <c r="P761" i="6"/>
  <c r="AE793" i="6"/>
  <c r="AI656" i="6"/>
  <c r="P656" i="6"/>
  <c r="AC946" i="6"/>
  <c r="O946" i="6"/>
  <c r="T946" i="6"/>
  <c r="S946" i="6"/>
  <c r="V946" i="6"/>
  <c r="V998" i="6"/>
  <c r="AC998" i="6"/>
  <c r="AE998" i="6" s="1"/>
  <c r="S998" i="6"/>
  <c r="T998" i="6"/>
  <c r="O998" i="6"/>
  <c r="K988" i="6"/>
  <c r="O816" i="6"/>
  <c r="T816" i="6"/>
  <c r="S816" i="6"/>
  <c r="V816" i="6"/>
  <c r="AE729" i="6"/>
  <c r="AE672" i="6"/>
  <c r="K992" i="6"/>
  <c r="V820" i="6"/>
  <c r="S820" i="6"/>
  <c r="O820" i="6"/>
  <c r="T820" i="6"/>
  <c r="AI556" i="6"/>
  <c r="P556" i="6"/>
  <c r="AE556" i="6"/>
  <c r="AE810" i="6"/>
  <c r="K935" i="6"/>
  <c r="T763" i="6"/>
  <c r="O763" i="6"/>
  <c r="S763" i="6"/>
  <c r="V763" i="6"/>
  <c r="AC881" i="6"/>
  <c r="AE881" i="6" s="1"/>
  <c r="T881" i="6"/>
  <c r="O881" i="6"/>
  <c r="V881" i="6"/>
  <c r="S881" i="6"/>
  <c r="AC921" i="6"/>
  <c r="T921" i="6"/>
  <c r="V921" i="6"/>
  <c r="S921" i="6"/>
  <c r="O921" i="6"/>
  <c r="AI800" i="6"/>
  <c r="P800" i="6"/>
  <c r="V972" i="6"/>
  <c r="AC972" i="6"/>
  <c r="AE972" i="6" s="1"/>
  <c r="S972" i="6"/>
  <c r="O972" i="6"/>
  <c r="T972" i="6"/>
  <c r="AE799" i="6"/>
  <c r="P655" i="6"/>
  <c r="AI655" i="6"/>
  <c r="AI671" i="6"/>
  <c r="P671" i="6"/>
  <c r="AE671" i="6"/>
  <c r="AE687" i="6"/>
  <c r="AC940" i="6"/>
  <c r="V940" i="6"/>
  <c r="O940" i="6"/>
  <c r="T940" i="6"/>
  <c r="S940" i="6"/>
  <c r="AI840" i="6"/>
  <c r="P840" i="6"/>
  <c r="AC1017" i="6"/>
  <c r="AE1017" i="6" s="1"/>
  <c r="O1017" i="6"/>
  <c r="S1017" i="6"/>
  <c r="T1017" i="6"/>
  <c r="V1017" i="6"/>
  <c r="AE777" i="6"/>
  <c r="AI779" i="6"/>
  <c r="P779" i="6"/>
  <c r="V951" i="6"/>
  <c r="AC951" i="6"/>
  <c r="T951" i="6"/>
  <c r="S951" i="6"/>
  <c r="O951" i="6"/>
  <c r="AE850" i="6"/>
  <c r="V962" i="6"/>
  <c r="AC962" i="6"/>
  <c r="S962" i="6"/>
  <c r="T962" i="6"/>
  <c r="O962" i="6"/>
  <c r="AE806" i="6"/>
  <c r="AE756" i="6"/>
  <c r="AI769" i="6"/>
  <c r="P769" i="6"/>
  <c r="AC941" i="6"/>
  <c r="AE941" i="6" s="1"/>
  <c r="T941" i="6"/>
  <c r="S941" i="6"/>
  <c r="V941" i="6"/>
  <c r="O941" i="6"/>
  <c r="AI837" i="6"/>
  <c r="P837" i="6"/>
  <c r="AC1009" i="6"/>
  <c r="V1009" i="6"/>
  <c r="O1009" i="6"/>
  <c r="T1009" i="6"/>
  <c r="S1009" i="6"/>
  <c r="AE762" i="6"/>
  <c r="V966" i="6"/>
  <c r="AC966" i="6"/>
  <c r="AE966" i="6" s="1"/>
  <c r="S966" i="6"/>
  <c r="T966" i="6"/>
  <c r="O966" i="6"/>
  <c r="AI842" i="6"/>
  <c r="P842" i="6"/>
  <c r="P707" i="6"/>
  <c r="AI707" i="6"/>
  <c r="AE640" i="6"/>
  <c r="AI739" i="6"/>
  <c r="P739" i="6"/>
  <c r="AE679" i="6"/>
  <c r="AE856" i="6"/>
  <c r="AI740" i="6"/>
  <c r="P740" i="6"/>
  <c r="V912" i="6"/>
  <c r="AC912" i="6"/>
  <c r="T912" i="6"/>
  <c r="S912" i="6"/>
  <c r="O912" i="6"/>
  <c r="AI809" i="6"/>
  <c r="P809" i="6"/>
  <c r="V981" i="6"/>
  <c r="AC981" i="6"/>
  <c r="AE981" i="6" s="1"/>
  <c r="T981" i="6"/>
  <c r="S981" i="6"/>
  <c r="O981" i="6"/>
  <c r="AI744" i="6"/>
  <c r="P744" i="6"/>
  <c r="O916" i="6"/>
  <c r="V916" i="6"/>
  <c r="AC916" i="6"/>
  <c r="T916" i="6"/>
  <c r="S916" i="6"/>
  <c r="AE857" i="6"/>
  <c r="AI718" i="6"/>
  <c r="P718" i="6"/>
  <c r="V890" i="6"/>
  <c r="AC890" i="6"/>
  <c r="AE890" i="6" s="1"/>
  <c r="S890" i="6"/>
  <c r="O890" i="6"/>
  <c r="T890" i="6"/>
  <c r="V961" i="6"/>
  <c r="AC961" i="6"/>
  <c r="S961" i="6"/>
  <c r="O961" i="6"/>
  <c r="T961" i="6"/>
  <c r="V997" i="6"/>
  <c r="AC997" i="6"/>
  <c r="AE997" i="6" s="1"/>
  <c r="T997" i="6"/>
  <c r="S997" i="6"/>
  <c r="O997" i="6"/>
  <c r="V926" i="6"/>
  <c r="AC926" i="6"/>
  <c r="AE926" i="6" s="1"/>
  <c r="T926" i="6"/>
  <c r="O926" i="6"/>
  <c r="S926" i="6"/>
  <c r="AI807" i="6"/>
  <c r="P807" i="6"/>
  <c r="V979" i="6"/>
  <c r="T979" i="6"/>
  <c r="AC979" i="6"/>
  <c r="S979" i="6"/>
  <c r="O979" i="6"/>
  <c r="AI675" i="6"/>
  <c r="P675" i="6"/>
  <c r="V712" i="6"/>
  <c r="K884" i="6"/>
  <c r="T712" i="6"/>
  <c r="S712" i="6"/>
  <c r="O712" i="6"/>
  <c r="AE636" i="6"/>
  <c r="V775" i="6"/>
  <c r="K947" i="6"/>
  <c r="O775" i="6"/>
  <c r="T775" i="6"/>
  <c r="S775" i="6"/>
  <c r="AC1010" i="6"/>
  <c r="AE1010" i="6" s="1"/>
  <c r="T1010" i="6"/>
  <c r="O1010" i="6"/>
  <c r="S1010" i="6"/>
  <c r="V1010" i="6"/>
  <c r="AE579" i="6"/>
  <c r="V904" i="6"/>
  <c r="S904" i="6"/>
  <c r="AC904" i="6"/>
  <c r="AE904" i="6" s="1"/>
  <c r="T904" i="6"/>
  <c r="O904" i="6"/>
  <c r="AI821" i="6"/>
  <c r="P821" i="6"/>
  <c r="AI770" i="6"/>
  <c r="P770" i="6"/>
  <c r="K955" i="6"/>
  <c r="T783" i="6"/>
  <c r="O783" i="6"/>
  <c r="V783" i="6"/>
  <c r="S783" i="6"/>
  <c r="AE721" i="6"/>
  <c r="AI660" i="6"/>
  <c r="P660" i="6"/>
  <c r="AI778" i="6"/>
  <c r="P778" i="6"/>
  <c r="V985" i="6"/>
  <c r="AC985" i="6"/>
  <c r="AE985" i="6" s="1"/>
  <c r="S985" i="6"/>
  <c r="O985" i="6"/>
  <c r="T985" i="6"/>
  <c r="AI680" i="6"/>
  <c r="P680" i="6"/>
  <c r="V994" i="6"/>
  <c r="AC994" i="6"/>
  <c r="S994" i="6"/>
  <c r="T994" i="6"/>
  <c r="O994" i="6"/>
  <c r="V964" i="6"/>
  <c r="AC964" i="6"/>
  <c r="AE964" i="6" s="1"/>
  <c r="S964" i="6"/>
  <c r="O964" i="6"/>
  <c r="T964" i="6"/>
  <c r="AE862" i="6"/>
  <c r="AE796" i="6"/>
  <c r="AE759" i="6"/>
  <c r="V965" i="6"/>
  <c r="AC965" i="6"/>
  <c r="T965" i="6"/>
  <c r="S965" i="6"/>
  <c r="O965" i="6"/>
  <c r="AE774" i="6"/>
  <c r="AI817" i="6"/>
  <c r="P817" i="6"/>
  <c r="AE591" i="6"/>
  <c r="P749" i="6"/>
  <c r="AI749" i="6"/>
  <c r="K887" i="6"/>
  <c r="V715" i="6"/>
  <c r="T715" i="6"/>
  <c r="S715" i="6"/>
  <c r="O715" i="6"/>
  <c r="AI687" i="6"/>
  <c r="P687" i="6"/>
  <c r="AI845" i="6"/>
  <c r="P845" i="6"/>
  <c r="AE779" i="6"/>
  <c r="AI773" i="6"/>
  <c r="P773" i="6"/>
  <c r="AE794" i="6"/>
  <c r="P735" i="6"/>
  <c r="AI735" i="6"/>
  <c r="AC1026" i="6"/>
  <c r="AE1026" i="6" s="1"/>
  <c r="T1026" i="6"/>
  <c r="V1026" i="6"/>
  <c r="O1026" i="6"/>
  <c r="S1026" i="6"/>
  <c r="AI856" i="6"/>
  <c r="P856" i="6"/>
  <c r="AE740" i="6"/>
  <c r="AC905" i="6"/>
  <c r="AE905" i="6" s="1"/>
  <c r="V905" i="6"/>
  <c r="T905" i="6"/>
  <c r="S905" i="6"/>
  <c r="O905" i="6"/>
  <c r="T803" i="6"/>
  <c r="O803" i="6"/>
  <c r="K975" i="6"/>
  <c r="V803" i="6"/>
  <c r="S803" i="6"/>
  <c r="AE705" i="6"/>
  <c r="AI798" i="6"/>
  <c r="P798" i="6"/>
  <c r="V970" i="6"/>
  <c r="AC970" i="6"/>
  <c r="AE970" i="6" s="1"/>
  <c r="S970" i="6"/>
  <c r="T970" i="6"/>
  <c r="O970" i="6"/>
  <c r="AI760" i="6"/>
  <c r="P760" i="6"/>
  <c r="AC932" i="6"/>
  <c r="AE932" i="6" s="1"/>
  <c r="O932" i="6"/>
  <c r="T932" i="6"/>
  <c r="S932" i="6"/>
  <c r="V932" i="6"/>
  <c r="AI784" i="6"/>
  <c r="P784" i="6"/>
  <c r="V956" i="6"/>
  <c r="AC956" i="6"/>
  <c r="AE956" i="6" s="1"/>
  <c r="S956" i="6"/>
  <c r="O956" i="6"/>
  <c r="T956" i="6"/>
  <c r="AC943" i="6"/>
  <c r="AE943" i="6" s="1"/>
  <c r="O943" i="6"/>
  <c r="T943" i="6"/>
  <c r="S943" i="6"/>
  <c r="V943" i="6"/>
  <c r="AE748" i="6"/>
  <c r="AC937" i="6"/>
  <c r="T937" i="6"/>
  <c r="V937" i="6"/>
  <c r="O937" i="6"/>
  <c r="S937" i="6"/>
  <c r="V977" i="6"/>
  <c r="AC977" i="6"/>
  <c r="AE977" i="6" s="1"/>
  <c r="S977" i="6"/>
  <c r="O977" i="6"/>
  <c r="T977" i="6"/>
  <c r="AI544" i="6"/>
  <c r="P544" i="6"/>
  <c r="AE544" i="6"/>
  <c r="AC1018" i="6"/>
  <c r="AE1018" i="6" s="1"/>
  <c r="V1018" i="6"/>
  <c r="S1018" i="6"/>
  <c r="O1018" i="6"/>
  <c r="T1018" i="6"/>
  <c r="K1027" i="6"/>
  <c r="O855" i="6"/>
  <c r="V855" i="6"/>
  <c r="T855" i="6"/>
  <c r="S855" i="6"/>
  <c r="AC885" i="6"/>
  <c r="O885" i="6"/>
  <c r="P721" i="6"/>
  <c r="AI721" i="6"/>
  <c r="AI834" i="6"/>
  <c r="P834" i="6"/>
  <c r="AI848" i="6"/>
  <c r="P848" i="6"/>
  <c r="P547" i="6"/>
  <c r="AI547" i="6"/>
  <c r="K996" i="6"/>
  <c r="V824" i="6"/>
  <c r="O824" i="6"/>
  <c r="T824" i="6"/>
  <c r="S824" i="6"/>
  <c r="P780" i="6"/>
  <c r="AI780" i="6"/>
  <c r="AI797" i="6"/>
  <c r="P797" i="6"/>
  <c r="V969" i="6"/>
  <c r="AC969" i="6"/>
  <c r="AE969" i="6" s="1"/>
  <c r="S969" i="6"/>
  <c r="O969" i="6"/>
  <c r="T969" i="6"/>
  <c r="AI734" i="6"/>
  <c r="P734" i="6"/>
  <c r="AC906" i="6"/>
  <c r="AE906" i="6" s="1"/>
  <c r="V906" i="6"/>
  <c r="T906" i="6"/>
  <c r="O906" i="6"/>
  <c r="S906" i="6"/>
  <c r="AI830" i="6"/>
  <c r="P830" i="6"/>
  <c r="T1002" i="6"/>
  <c r="AC1002" i="6"/>
  <c r="AE1002" i="6" s="1"/>
  <c r="O1002" i="6"/>
  <c r="V1002" i="6"/>
  <c r="S1002" i="6"/>
  <c r="AI781" i="6"/>
  <c r="P781" i="6"/>
  <c r="AC950" i="6"/>
  <c r="S950" i="6"/>
  <c r="O950" i="6"/>
  <c r="T950" i="6"/>
  <c r="V950" i="6"/>
  <c r="P858" i="6"/>
  <c r="AI858" i="6"/>
  <c r="P643" i="6"/>
  <c r="AI643" i="6"/>
  <c r="K987" i="6"/>
  <c r="T815" i="6"/>
  <c r="O815" i="6"/>
  <c r="S815" i="6"/>
  <c r="V815" i="6"/>
  <c r="AE814" i="6"/>
  <c r="P539" i="6"/>
  <c r="AI539" i="6"/>
  <c r="S915" i="6"/>
  <c r="AC915" i="6"/>
  <c r="AE915" i="6" s="1"/>
  <c r="V915" i="6"/>
  <c r="T915" i="6"/>
  <c r="O915" i="6"/>
  <c r="V957" i="6"/>
  <c r="AC957" i="6"/>
  <c r="AE957" i="6" s="1"/>
  <c r="T957" i="6"/>
  <c r="S957" i="6"/>
  <c r="O957" i="6"/>
  <c r="AE736" i="6"/>
  <c r="K1000" i="6"/>
  <c r="O828" i="6"/>
  <c r="S828" i="6"/>
  <c r="T828" i="6"/>
  <c r="V828" i="6"/>
  <c r="AI826" i="6"/>
  <c r="P826" i="6"/>
  <c r="AE644" i="6"/>
  <c r="AE791" i="6"/>
  <c r="V989" i="6"/>
  <c r="AC989" i="6"/>
  <c r="AE989" i="6" s="1"/>
  <c r="S989" i="6"/>
  <c r="O989" i="6"/>
  <c r="T989" i="6"/>
  <c r="AI853" i="6"/>
  <c r="P853" i="6"/>
  <c r="AC1025" i="6"/>
  <c r="V1025" i="6"/>
  <c r="O1025" i="6"/>
  <c r="T1025" i="6"/>
  <c r="S1025" i="6"/>
  <c r="AI672" i="6"/>
  <c r="P672" i="6"/>
  <c r="AI648" i="6"/>
  <c r="P648" i="6"/>
  <c r="T982" i="6"/>
  <c r="V982" i="6"/>
  <c r="AC982" i="6"/>
  <c r="AE982" i="6" s="1"/>
  <c r="S982" i="6"/>
  <c r="O982" i="6"/>
  <c r="P818" i="6"/>
  <c r="AI818" i="6"/>
  <c r="AE709" i="6"/>
  <c r="V724" i="6"/>
  <c r="K896" i="6"/>
  <c r="T724" i="6"/>
  <c r="S724" i="6"/>
  <c r="O724" i="6"/>
  <c r="P543" i="6"/>
  <c r="AI543" i="6"/>
  <c r="AE755" i="6"/>
  <c r="V971" i="6"/>
  <c r="AC971" i="6"/>
  <c r="AE971" i="6" s="1"/>
  <c r="T971" i="6"/>
  <c r="S971" i="6"/>
  <c r="O971" i="6"/>
  <c r="AI663" i="6"/>
  <c r="P663" i="6"/>
  <c r="K1031" i="6"/>
  <c r="V859" i="6"/>
  <c r="T859" i="6"/>
  <c r="S859" i="6"/>
  <c r="O859" i="6"/>
  <c r="AI768" i="6"/>
  <c r="P768" i="6"/>
  <c r="AC1012" i="6"/>
  <c r="AE1012" i="6" s="1"/>
  <c r="O1012" i="6"/>
  <c r="T1012" i="6"/>
  <c r="S1012" i="6"/>
  <c r="V1012" i="6"/>
  <c r="AE726" i="6"/>
  <c r="AI833" i="6"/>
  <c r="P833" i="6"/>
  <c r="AC1005" i="6"/>
  <c r="AE1005" i="6" s="1"/>
  <c r="V1005" i="6"/>
  <c r="T1005" i="6"/>
  <c r="O1005" i="6"/>
  <c r="S1005" i="6"/>
  <c r="AI752" i="6"/>
  <c r="P752" i="6"/>
  <c r="AE752" i="6"/>
  <c r="AE750" i="6"/>
  <c r="P860" i="6"/>
  <c r="AI860" i="6"/>
  <c r="AC1022" i="6"/>
  <c r="T1022" i="6"/>
  <c r="O1022" i="6"/>
  <c r="S1022" i="6"/>
  <c r="V1022" i="6"/>
  <c r="V978" i="6"/>
  <c r="AC978" i="6"/>
  <c r="AE978" i="6" s="1"/>
  <c r="S978" i="6"/>
  <c r="T978" i="6"/>
  <c r="O978" i="6"/>
  <c r="V708" i="6"/>
  <c r="K880" i="6"/>
  <c r="T708" i="6"/>
  <c r="S708" i="6"/>
  <c r="O708" i="6"/>
  <c r="AI756" i="6"/>
  <c r="P756" i="6"/>
  <c r="AC928" i="6"/>
  <c r="AE928" i="6" s="1"/>
  <c r="V928" i="6"/>
  <c r="S928" i="6"/>
  <c r="O928" i="6"/>
  <c r="T928" i="6"/>
  <c r="AI762" i="6"/>
  <c r="P762" i="6"/>
  <c r="AI766" i="6"/>
  <c r="P766" i="6"/>
  <c r="P747" i="6"/>
  <c r="AI747" i="6"/>
  <c r="AE772" i="6"/>
  <c r="AC879" i="6"/>
  <c r="AE879" i="6" s="1"/>
  <c r="O879" i="6"/>
  <c r="T879" i="6"/>
  <c r="S879" i="6"/>
  <c r="V879" i="6"/>
  <c r="AC909" i="6"/>
  <c r="V909" i="6"/>
  <c r="T909" i="6"/>
  <c r="O909" i="6"/>
  <c r="S909" i="6"/>
  <c r="P829" i="6"/>
  <c r="AI829" i="6"/>
  <c r="AI640" i="6"/>
  <c r="P640" i="6"/>
  <c r="AE758" i="6"/>
  <c r="AI782" i="6"/>
  <c r="P782" i="6"/>
  <c r="AI854" i="6"/>
  <c r="P854" i="6"/>
  <c r="P559" i="6"/>
  <c r="AI559" i="6"/>
  <c r="AI789" i="6"/>
  <c r="P789" i="6"/>
  <c r="AE807" i="6"/>
  <c r="AE733" i="6"/>
  <c r="AI540" i="6"/>
  <c r="P540" i="6"/>
  <c r="AE540" i="6"/>
  <c r="AI636" i="6"/>
  <c r="P636" i="6"/>
  <c r="K980" i="6"/>
  <c r="V808" i="6"/>
  <c r="O808" i="6"/>
  <c r="T808" i="6"/>
  <c r="S808" i="6"/>
  <c r="AI838" i="6"/>
  <c r="P838" i="6"/>
  <c r="K923" i="6"/>
  <c r="O751" i="6"/>
  <c r="V751" i="6"/>
  <c r="S751" i="6"/>
  <c r="T751" i="6"/>
  <c r="V889" i="6"/>
  <c r="AC889" i="6"/>
  <c r="AE889" i="6" s="1"/>
  <c r="T889" i="6"/>
  <c r="S889" i="6"/>
  <c r="O889" i="6"/>
  <c r="AI765" i="6"/>
  <c r="P765" i="6"/>
  <c r="AE805" i="6"/>
  <c r="AI849" i="6"/>
  <c r="P849" i="6"/>
  <c r="AI746" i="6"/>
  <c r="P746" i="6"/>
  <c r="V886" i="6"/>
  <c r="AC886" i="6"/>
  <c r="AE886" i="6" s="1"/>
  <c r="S886" i="6"/>
  <c r="T886" i="6"/>
  <c r="O886" i="6"/>
  <c r="V1020" i="6"/>
  <c r="AC1020" i="6"/>
  <c r="O1020" i="6"/>
  <c r="T1020" i="6"/>
  <c r="S1020" i="6"/>
  <c r="AE664" i="6"/>
  <c r="AE776" i="6"/>
  <c r="V878" i="6"/>
  <c r="AC878" i="6"/>
  <c r="S878" i="6"/>
  <c r="T878" i="6"/>
  <c r="O878" i="6"/>
  <c r="AE757" i="6"/>
  <c r="V960" i="6"/>
  <c r="S960" i="6"/>
  <c r="AC960" i="6"/>
  <c r="AE960" i="6" s="1"/>
  <c r="O960" i="6"/>
  <c r="T960" i="6"/>
  <c r="P743" i="6"/>
  <c r="AI743" i="6"/>
  <c r="P759" i="6"/>
  <c r="AI759" i="6"/>
  <c r="AI793" i="6"/>
  <c r="P793" i="6"/>
  <c r="AI810" i="6"/>
  <c r="P810" i="6"/>
  <c r="S990" i="6"/>
  <c r="AC990" i="6"/>
  <c r="AE990" i="6" s="1"/>
  <c r="T990" i="6"/>
  <c r="V990" i="6"/>
  <c r="O990" i="6"/>
  <c r="K999" i="6"/>
  <c r="T827" i="6"/>
  <c r="S827" i="6"/>
  <c r="O827" i="6"/>
  <c r="V827" i="6"/>
  <c r="AE840" i="6"/>
  <c r="AC949" i="6"/>
  <c r="T949" i="6"/>
  <c r="O949" i="6"/>
  <c r="V949" i="6"/>
  <c r="S949" i="6"/>
  <c r="T924" i="6"/>
  <c r="AC924" i="6"/>
  <c r="O924" i="6"/>
  <c r="S924" i="6"/>
  <c r="V924" i="6"/>
  <c r="T1032" i="6"/>
  <c r="AC1032" i="6"/>
  <c r="AE1032" i="6" s="1"/>
  <c r="S1032" i="6"/>
  <c r="V1032" i="6"/>
  <c r="O1032" i="6"/>
  <c r="AI850" i="6"/>
  <c r="P850" i="6"/>
  <c r="AE795" i="6"/>
  <c r="AC945" i="6"/>
  <c r="AE945" i="6" s="1"/>
  <c r="O945" i="6"/>
  <c r="T945" i="6"/>
  <c r="V945" i="6"/>
  <c r="S945" i="6"/>
  <c r="AC938" i="6"/>
  <c r="T938" i="6"/>
  <c r="S938" i="6"/>
  <c r="V938" i="6"/>
  <c r="O938" i="6"/>
  <c r="AI772" i="6"/>
  <c r="P772" i="6"/>
  <c r="AC1014" i="6"/>
  <c r="AE1014" i="6" s="1"/>
  <c r="V1014" i="6"/>
  <c r="O1014" i="6"/>
  <c r="T1014" i="6"/>
  <c r="S1014" i="6"/>
  <c r="AC1001" i="6"/>
  <c r="AE1001" i="6" s="1"/>
  <c r="S1001" i="6"/>
  <c r="T1001" i="6"/>
  <c r="O1001" i="6"/>
  <c r="V1001" i="6"/>
  <c r="AC911" i="6"/>
  <c r="AE911" i="6" s="1"/>
  <c r="V911" i="6"/>
  <c r="T911" i="6"/>
  <c r="O911" i="6"/>
  <c r="S911" i="6"/>
  <c r="T1028" i="6"/>
  <c r="AC1028" i="6"/>
  <c r="V1028" i="6"/>
  <c r="O1028" i="6"/>
  <c r="S1028" i="6"/>
  <c r="AI632" i="6"/>
  <c r="P632" i="6"/>
  <c r="AI631" i="6"/>
  <c r="P631" i="6"/>
  <c r="AI841" i="6"/>
  <c r="P841" i="6"/>
  <c r="AI705" i="6"/>
  <c r="P705" i="6"/>
  <c r="AE764" i="6"/>
  <c r="AI722" i="6"/>
  <c r="P722" i="6"/>
  <c r="V894" i="6"/>
  <c r="AC894" i="6"/>
  <c r="S894" i="6"/>
  <c r="T894" i="6"/>
  <c r="O894" i="6"/>
  <c r="V974" i="6"/>
  <c r="AC974" i="6"/>
  <c r="AE974" i="6" s="1"/>
  <c r="S974" i="6"/>
  <c r="T974" i="6"/>
  <c r="O974" i="6"/>
  <c r="K899" i="6"/>
  <c r="O727" i="6"/>
  <c r="V727" i="6"/>
  <c r="T727" i="6"/>
  <c r="S727" i="6"/>
  <c r="AI748" i="6"/>
  <c r="P748" i="6"/>
  <c r="T920" i="6"/>
  <c r="O920" i="6"/>
  <c r="V920" i="6"/>
  <c r="AC920" i="6"/>
  <c r="AE920" i="6" s="1"/>
  <c r="S920" i="6"/>
  <c r="AE765" i="6"/>
  <c r="AI805" i="6"/>
  <c r="P805" i="6"/>
  <c r="AE821" i="6"/>
  <c r="AI738" i="6"/>
  <c r="P738" i="6"/>
  <c r="V910" i="6"/>
  <c r="AC910" i="6"/>
  <c r="T910" i="6"/>
  <c r="S910" i="6"/>
  <c r="O910" i="6"/>
  <c r="V958" i="6"/>
  <c r="AC958" i="6"/>
  <c r="S958" i="6"/>
  <c r="T958" i="6"/>
  <c r="O958" i="6"/>
  <c r="AE611" i="6"/>
  <c r="AE659" i="6"/>
  <c r="AI667" i="6"/>
  <c r="P667" i="6"/>
  <c r="S839" i="6"/>
  <c r="K1011" i="6"/>
  <c r="O839" i="6"/>
  <c r="T839" i="6"/>
  <c r="V839" i="6"/>
  <c r="AI683" i="6"/>
  <c r="P683" i="6"/>
  <c r="P713" i="6"/>
  <c r="AI713" i="6"/>
  <c r="AE714" i="6"/>
  <c r="K891" i="6"/>
  <c r="V719" i="6"/>
  <c r="O719" i="6"/>
  <c r="S719" i="6"/>
  <c r="T719" i="6"/>
  <c r="V952" i="6"/>
  <c r="S952" i="6"/>
  <c r="AC952" i="6"/>
  <c r="AE952" i="6" s="1"/>
  <c r="O952" i="6"/>
  <c r="T952" i="6"/>
  <c r="AC913" i="6"/>
  <c r="T913" i="6"/>
  <c r="V913" i="6"/>
  <c r="S913" i="6"/>
  <c r="O913" i="6"/>
  <c r="AE797" i="6"/>
  <c r="AE861" i="6"/>
  <c r="AI664" i="6"/>
  <c r="P664" i="6"/>
  <c r="K1008" i="6"/>
  <c r="T836" i="6"/>
  <c r="O836" i="6"/>
  <c r="V836" i="6"/>
  <c r="S836" i="6"/>
  <c r="P725" i="6"/>
  <c r="AI725" i="6"/>
  <c r="AI776" i="6"/>
  <c r="P776" i="6"/>
  <c r="AI767" i="6"/>
  <c r="P767" i="6"/>
  <c r="AC939" i="6"/>
  <c r="AE939" i="6" s="1"/>
  <c r="T939" i="6"/>
  <c r="S939" i="6"/>
  <c r="O939" i="6"/>
  <c r="V939" i="6"/>
  <c r="AI814" i="6"/>
  <c r="P814" i="6"/>
  <c r="AC986" i="6"/>
  <c r="AE986" i="6" s="1"/>
  <c r="V986" i="6"/>
  <c r="T986" i="6"/>
  <c r="S986" i="6"/>
  <c r="O986" i="6"/>
  <c r="AE539" i="6"/>
  <c r="AI822" i="6"/>
  <c r="P822" i="6"/>
  <c r="AE822" i="6"/>
  <c r="AE788" i="6"/>
  <c r="AI819" i="6"/>
  <c r="P819" i="6"/>
  <c r="AC933" i="6"/>
  <c r="AE933" i="6" s="1"/>
  <c r="T933" i="6"/>
  <c r="S933" i="6"/>
  <c r="V933" i="6"/>
  <c r="O933" i="6"/>
  <c r="AI785" i="6"/>
  <c r="P785" i="6"/>
  <c r="AI736" i="6"/>
  <c r="P736" i="6"/>
  <c r="T908" i="6"/>
  <c r="AC908" i="6"/>
  <c r="AE908" i="6" s="1"/>
  <c r="O908" i="6"/>
  <c r="S908" i="6"/>
  <c r="V908" i="6"/>
  <c r="AE656" i="6"/>
  <c r="P774" i="6"/>
  <c r="AI774" i="6"/>
  <c r="AI644" i="6"/>
  <c r="P644" i="6"/>
  <c r="P551" i="6"/>
  <c r="AI551" i="6"/>
  <c r="K895" i="6"/>
  <c r="V723" i="6"/>
  <c r="T723" i="6"/>
  <c r="S723" i="6"/>
  <c r="O723" i="6"/>
  <c r="AI791" i="6"/>
  <c r="P791" i="6"/>
  <c r="V963" i="6"/>
  <c r="AC963" i="6"/>
  <c r="AE963" i="6" s="1"/>
  <c r="T963" i="6"/>
  <c r="S963" i="6"/>
  <c r="O963" i="6"/>
  <c r="AI823" i="6"/>
  <c r="P823" i="6"/>
  <c r="V995" i="6"/>
  <c r="T995" i="6"/>
  <c r="S995" i="6"/>
  <c r="AC995" i="6"/>
  <c r="O995" i="6"/>
  <c r="V901" i="6"/>
  <c r="AC901" i="6"/>
  <c r="AE901" i="6" s="1"/>
  <c r="O901" i="6"/>
  <c r="T901" i="6"/>
  <c r="S901" i="6"/>
  <c r="K1016" i="6"/>
  <c r="T844" i="6"/>
  <c r="O844" i="6"/>
  <c r="V844" i="6"/>
  <c r="S844" i="6"/>
  <c r="AE818" i="6"/>
  <c r="AI709" i="6"/>
  <c r="P709" i="6"/>
  <c r="AE749" i="6"/>
  <c r="AI552" i="6"/>
  <c r="P552" i="6"/>
  <c r="AE552" i="6"/>
  <c r="AC927" i="6"/>
  <c r="AE927" i="6" s="1"/>
  <c r="T927" i="6"/>
  <c r="O927" i="6"/>
  <c r="S927" i="6"/>
  <c r="V927" i="6"/>
  <c r="AI799" i="6"/>
  <c r="P799" i="6"/>
  <c r="AE663" i="6"/>
  <c r="K1015" i="6"/>
  <c r="V843" i="6"/>
  <c r="O843" i="6"/>
  <c r="T843" i="6"/>
  <c r="S843" i="6"/>
  <c r="AI726" i="6"/>
  <c r="P726" i="6"/>
  <c r="V898" i="6"/>
  <c r="AC898" i="6"/>
  <c r="AE898" i="6" s="1"/>
  <c r="S898" i="6"/>
  <c r="O898" i="6"/>
  <c r="T898" i="6"/>
  <c r="AI750" i="6"/>
  <c r="P750" i="6"/>
  <c r="AC922" i="6"/>
  <c r="S922" i="6"/>
  <c r="T922" i="6"/>
  <c r="V922" i="6"/>
  <c r="O922" i="6"/>
  <c r="AI790" i="6"/>
  <c r="P790" i="6"/>
  <c r="V967" i="6"/>
  <c r="AC967" i="6"/>
  <c r="O967" i="6"/>
  <c r="T967" i="6"/>
  <c r="S967" i="6"/>
  <c r="AI536" i="6"/>
  <c r="P536" i="6"/>
  <c r="AE536" i="6"/>
  <c r="AE773" i="6"/>
  <c r="AI742" i="6"/>
  <c r="P742" i="6"/>
  <c r="AC914" i="6"/>
  <c r="AE914" i="6" s="1"/>
  <c r="S914" i="6"/>
  <c r="T914" i="6"/>
  <c r="O914" i="6"/>
  <c r="V914" i="6"/>
  <c r="AE766" i="6"/>
  <c r="P794" i="6"/>
  <c r="AI794" i="6"/>
  <c r="AC944" i="6"/>
  <c r="V944" i="6"/>
  <c r="S944" i="6"/>
  <c r="O944" i="6"/>
  <c r="T944" i="6"/>
  <c r="AE842" i="6"/>
  <c r="AC907" i="6"/>
  <c r="T907" i="6"/>
  <c r="O907" i="6"/>
  <c r="V907" i="6"/>
  <c r="S907" i="6"/>
  <c r="AE707" i="6"/>
  <c r="P737" i="6"/>
  <c r="AI737" i="6"/>
  <c r="AI758" i="6"/>
  <c r="P758" i="6"/>
  <c r="AC930" i="6"/>
  <c r="T930" i="6"/>
  <c r="S930" i="6"/>
  <c r="V930" i="6"/>
  <c r="O930" i="6"/>
  <c r="V954" i="6"/>
  <c r="AC954" i="6"/>
  <c r="S954" i="6"/>
  <c r="T954" i="6"/>
  <c r="O954" i="6"/>
  <c r="AE854" i="6"/>
  <c r="K903" i="6"/>
  <c r="S731" i="6"/>
  <c r="O731" i="6"/>
  <c r="V731" i="6"/>
  <c r="T731" i="6"/>
  <c r="AI679" i="6"/>
  <c r="P679" i="6"/>
  <c r="K1023" i="6"/>
  <c r="V851" i="6"/>
  <c r="T851" i="6"/>
  <c r="O851" i="6"/>
  <c r="S851" i="6"/>
  <c r="AI857" i="6"/>
  <c r="P857" i="6"/>
  <c r="AC1029" i="6"/>
  <c r="AE1029" i="6" s="1"/>
  <c r="O1029" i="6"/>
  <c r="T1029" i="6"/>
  <c r="S1029" i="6"/>
  <c r="V1029" i="6"/>
  <c r="AI825" i="6"/>
  <c r="P825" i="6"/>
  <c r="AI754" i="6"/>
  <c r="P754" i="6"/>
  <c r="K1019" i="6"/>
  <c r="O847" i="6"/>
  <c r="V847" i="6"/>
  <c r="T847" i="6"/>
  <c r="S847" i="6"/>
  <c r="P733" i="6"/>
  <c r="AI733" i="6"/>
  <c r="AI603" i="6"/>
  <c r="P603" i="6"/>
  <c r="AC917" i="6"/>
  <c r="V917" i="6"/>
  <c r="T917" i="6"/>
  <c r="O917" i="6"/>
  <c r="S917" i="6"/>
  <c r="P579" i="6"/>
  <c r="AI579" i="6"/>
  <c r="P717" i="6"/>
  <c r="AI717" i="6"/>
  <c r="S366" i="6"/>
  <c r="T366" i="6"/>
  <c r="AI538" i="6"/>
  <c r="P538" i="6"/>
  <c r="O691" i="6"/>
  <c r="K863" i="6"/>
  <c r="K882" i="6"/>
  <c r="O710" i="6"/>
  <c r="H30" i="15"/>
  <c r="P375" i="7"/>
  <c r="P313" i="7"/>
  <c r="O251" i="7"/>
  <c r="K313" i="7"/>
  <c r="M150" i="5"/>
  <c r="M177" i="5" s="1"/>
  <c r="Q151" i="5"/>
  <c r="AH124" i="5"/>
  <c r="T129" i="5"/>
  <c r="O129" i="5"/>
  <c r="AI129" i="5" s="1"/>
  <c r="K156" i="5"/>
  <c r="S129" i="5"/>
  <c r="V129" i="5"/>
  <c r="P129" i="5"/>
  <c r="AH134" i="5"/>
  <c r="Q161" i="5"/>
  <c r="AH162" i="5"/>
  <c r="AJ153" i="5"/>
  <c r="M180" i="5"/>
  <c r="AJ180" i="5"/>
  <c r="M186" i="5"/>
  <c r="T132" i="5"/>
  <c r="O132" i="5"/>
  <c r="AI132" i="5" s="1"/>
  <c r="K159" i="5"/>
  <c r="P132" i="5"/>
  <c r="S132" i="5"/>
  <c r="V132" i="5"/>
  <c r="AH156" i="5"/>
  <c r="Q183" i="5"/>
  <c r="AH183" i="5"/>
  <c r="Q190" i="5"/>
  <c r="AH190" i="5"/>
  <c r="AH163" i="5"/>
  <c r="O126" i="5"/>
  <c r="AI126" i="5" s="1"/>
  <c r="K153" i="5"/>
  <c r="T126" i="5"/>
  <c r="V126" i="5"/>
  <c r="P126" i="5"/>
  <c r="S126" i="5"/>
  <c r="M190" i="5"/>
  <c r="Q154" i="5"/>
  <c r="AH127" i="5"/>
  <c r="K1119" i="6"/>
  <c r="J985" i="6"/>
  <c r="E1157" i="6"/>
  <c r="J1157" i="6"/>
  <c r="AL1032" i="6"/>
  <c r="AM1032" i="6"/>
  <c r="G1204" i="6"/>
  <c r="AL1204" i="6"/>
  <c r="AM1204" i="6"/>
  <c r="AL987" i="6"/>
  <c r="AM987" i="6"/>
  <c r="G1159" i="6"/>
  <c r="AL1159" i="6"/>
  <c r="AM1159" i="6"/>
  <c r="AL971" i="6"/>
  <c r="AM971" i="6"/>
  <c r="G1143" i="6"/>
  <c r="AL1143" i="6"/>
  <c r="AM1143" i="6"/>
  <c r="AL929" i="6"/>
  <c r="AM929" i="6"/>
  <c r="G1101" i="6"/>
  <c r="AL1101" i="6"/>
  <c r="AM1101" i="6"/>
  <c r="AL1026" i="6"/>
  <c r="AM1026" i="6"/>
  <c r="G1198" i="6"/>
  <c r="AL1198" i="6"/>
  <c r="AM1198" i="6"/>
  <c r="AL1006" i="6"/>
  <c r="AM1006" i="6"/>
  <c r="G1178" i="6"/>
  <c r="AL1178" i="6"/>
  <c r="AM1178" i="6"/>
  <c r="AL969" i="6"/>
  <c r="AM969" i="6"/>
  <c r="G1141" i="6"/>
  <c r="AL1141" i="6"/>
  <c r="AM1141" i="6"/>
  <c r="AL992" i="6"/>
  <c r="AM992" i="6"/>
  <c r="G1164" i="6"/>
  <c r="AL1164" i="6"/>
  <c r="AM1164" i="6"/>
  <c r="AL928" i="6"/>
  <c r="AM928" i="6"/>
  <c r="G1100" i="6"/>
  <c r="AL1100" i="6"/>
  <c r="AM1100" i="6"/>
  <c r="AL905" i="6"/>
  <c r="AM905" i="6"/>
  <c r="G1077" i="6"/>
  <c r="AL1077" i="6"/>
  <c r="AM1077" i="6"/>
  <c r="S1051" i="6"/>
  <c r="T1051" i="6"/>
  <c r="AC1051" i="6"/>
  <c r="V1051" i="6"/>
  <c r="O1051" i="6"/>
  <c r="V1139" i="6"/>
  <c r="AC1139" i="6"/>
  <c r="O1139" i="6"/>
  <c r="T1139" i="6"/>
  <c r="S1139" i="6"/>
  <c r="V1170" i="6"/>
  <c r="T1170" i="6"/>
  <c r="O1170" i="6"/>
  <c r="AI1170" i="6"/>
  <c r="S1170" i="6"/>
  <c r="AC1170" i="6"/>
  <c r="V1158" i="6"/>
  <c r="T1158" i="6"/>
  <c r="S1158" i="6"/>
  <c r="AC1158" i="6"/>
  <c r="O1158" i="6"/>
  <c r="T1192" i="6"/>
  <c r="O1192" i="6"/>
  <c r="V1192" i="6"/>
  <c r="S1192" i="6"/>
  <c r="AC1192" i="6"/>
  <c r="V1101" i="6"/>
  <c r="AC1101" i="6"/>
  <c r="S1101" i="6"/>
  <c r="T1101" i="6"/>
  <c r="O1101" i="6"/>
  <c r="AI1101" i="6"/>
  <c r="AC1062" i="6"/>
  <c r="T1062" i="6"/>
  <c r="O1062" i="6"/>
  <c r="V1062" i="6"/>
  <c r="S1062" i="6"/>
  <c r="V1094" i="6"/>
  <c r="T1094" i="6"/>
  <c r="S1094" i="6"/>
  <c r="AC1094" i="6"/>
  <c r="O1094" i="6"/>
  <c r="AC1122" i="6"/>
  <c r="T1122" i="6"/>
  <c r="S1122" i="6"/>
  <c r="V1122" i="6"/>
  <c r="O1122" i="6"/>
  <c r="AJ1118" i="6"/>
  <c r="V1105" i="6"/>
  <c r="S1105" i="6"/>
  <c r="AC1105" i="6"/>
  <c r="AE1105" i="6" s="1"/>
  <c r="T1105" i="6"/>
  <c r="O1105" i="6"/>
  <c r="V1090" i="6"/>
  <c r="AC1090" i="6"/>
  <c r="AE1090" i="6" s="1"/>
  <c r="S1090" i="6"/>
  <c r="T1090" i="6"/>
  <c r="O1090" i="6"/>
  <c r="V1093" i="6"/>
  <c r="AC1093" i="6"/>
  <c r="S1093" i="6"/>
  <c r="T1093" i="6"/>
  <c r="O1093" i="6"/>
  <c r="S1112" i="6"/>
  <c r="O1112" i="6"/>
  <c r="V1112" i="6"/>
  <c r="T1112" i="6"/>
  <c r="AC1112" i="6"/>
  <c r="AJ1128" i="6"/>
  <c r="AJ1103" i="6"/>
  <c r="K1188" i="6"/>
  <c r="K1180" i="6"/>
  <c r="K1183" i="6"/>
  <c r="K1095" i="6"/>
  <c r="T902" i="6"/>
  <c r="K1168" i="6"/>
  <c r="K1164" i="6"/>
  <c r="P802" i="6"/>
  <c r="K1072" i="6"/>
  <c r="K1055" i="6"/>
  <c r="K1176" i="6"/>
  <c r="J996" i="6"/>
  <c r="E1168" i="6"/>
  <c r="J1168" i="6"/>
  <c r="AJ998" i="6"/>
  <c r="M1170" i="6"/>
  <c r="J983" i="6"/>
  <c r="E1155" i="6"/>
  <c r="J1155" i="6"/>
  <c r="J992" i="6"/>
  <c r="E1164" i="6"/>
  <c r="J1164" i="6"/>
  <c r="AL934" i="6"/>
  <c r="AM934" i="6"/>
  <c r="G1106" i="6"/>
  <c r="AL1106" i="6"/>
  <c r="AM1106" i="6"/>
  <c r="AL976" i="6"/>
  <c r="AM976" i="6"/>
  <c r="G1148" i="6"/>
  <c r="AL1148" i="6"/>
  <c r="AM1148" i="6"/>
  <c r="AL948" i="6"/>
  <c r="AM948" i="6"/>
  <c r="G1120" i="6"/>
  <c r="AL1120" i="6"/>
  <c r="AM1120" i="6"/>
  <c r="AL952" i="6"/>
  <c r="AM952" i="6"/>
  <c r="G1124" i="6"/>
  <c r="AL1124" i="6"/>
  <c r="AM1124" i="6"/>
  <c r="AL983" i="6"/>
  <c r="AM983" i="6"/>
  <c r="G1155" i="6"/>
  <c r="AL1155" i="6"/>
  <c r="AM1155" i="6"/>
  <c r="AL890" i="6"/>
  <c r="AM890" i="6"/>
  <c r="G1062" i="6"/>
  <c r="AL1062" i="6"/>
  <c r="AM1062" i="6"/>
  <c r="AL990" i="6"/>
  <c r="AM990" i="6"/>
  <c r="G1162" i="6"/>
  <c r="AL1162" i="6"/>
  <c r="AM1162" i="6"/>
  <c r="AL888" i="6"/>
  <c r="AM888" i="6"/>
  <c r="G1060" i="6"/>
  <c r="AL1060" i="6"/>
  <c r="AM1060" i="6"/>
  <c r="AL1009" i="6"/>
  <c r="AM1009" i="6"/>
  <c r="G1181" i="6"/>
  <c r="AL1181" i="6"/>
  <c r="AM1181" i="6"/>
  <c r="AL925" i="6"/>
  <c r="AM925" i="6"/>
  <c r="G1097" i="6"/>
  <c r="AL1097" i="6"/>
  <c r="AM1097" i="6"/>
  <c r="AL877" i="6"/>
  <c r="AM877" i="6"/>
  <c r="G1049" i="6"/>
  <c r="AL1049" i="6"/>
  <c r="AM1049" i="6"/>
  <c r="AL1017" i="6"/>
  <c r="AM1017" i="6"/>
  <c r="G1189" i="6"/>
  <c r="AL1189" i="6"/>
  <c r="AM1189" i="6"/>
  <c r="AL883" i="6"/>
  <c r="AM883" i="6"/>
  <c r="G1055" i="6"/>
  <c r="AL1055" i="6"/>
  <c r="AM1055" i="6"/>
  <c r="AL984" i="6"/>
  <c r="AM984" i="6"/>
  <c r="G1156" i="6"/>
  <c r="AL1156" i="6"/>
  <c r="AM1156" i="6"/>
  <c r="AL966" i="6"/>
  <c r="AM966" i="6"/>
  <c r="G1138" i="6"/>
  <c r="AL1138" i="6"/>
  <c r="AM1138" i="6"/>
  <c r="AL930" i="6"/>
  <c r="AM930" i="6"/>
  <c r="G1102" i="6"/>
  <c r="AL1102" i="6"/>
  <c r="AM1102" i="6"/>
  <c r="AL920" i="6"/>
  <c r="AM920" i="6"/>
  <c r="G1092" i="6"/>
  <c r="AL1092" i="6"/>
  <c r="AM1092" i="6"/>
  <c r="AL900" i="6"/>
  <c r="AM900" i="6"/>
  <c r="G1072" i="6"/>
  <c r="AL1072" i="6"/>
  <c r="AM1072" i="6"/>
  <c r="AL956" i="6"/>
  <c r="AM956" i="6"/>
  <c r="G1128" i="6"/>
  <c r="AL1128" i="6"/>
  <c r="AM1128" i="6"/>
  <c r="AL916" i="6"/>
  <c r="AM916" i="6"/>
  <c r="G1088" i="6"/>
  <c r="AL1088" i="6"/>
  <c r="AM1088" i="6"/>
  <c r="AL944" i="6"/>
  <c r="AM944" i="6"/>
  <c r="G1116" i="6"/>
  <c r="AL1116" i="6"/>
  <c r="AM1116" i="6"/>
  <c r="AL996" i="6"/>
  <c r="AM996" i="6"/>
  <c r="G1168" i="6"/>
  <c r="AL1168" i="6"/>
  <c r="AM1168" i="6"/>
  <c r="AL884" i="6"/>
  <c r="AM884" i="6"/>
  <c r="G1056" i="6"/>
  <c r="AL1056" i="6"/>
  <c r="AM1056" i="6"/>
  <c r="AL912" i="6"/>
  <c r="AM912" i="6"/>
  <c r="G1084" i="6"/>
  <c r="AL1084" i="6"/>
  <c r="AM1084" i="6"/>
  <c r="AL986" i="6"/>
  <c r="AM986" i="6"/>
  <c r="G1158" i="6"/>
  <c r="AL1158" i="6"/>
  <c r="AM1158" i="6"/>
  <c r="AL960" i="6"/>
  <c r="AM960" i="6"/>
  <c r="G1132" i="6"/>
  <c r="AL1132" i="6"/>
  <c r="AM1132" i="6"/>
  <c r="AL974" i="6"/>
  <c r="AM974" i="6"/>
  <c r="G1146" i="6"/>
  <c r="AL1146" i="6"/>
  <c r="AM1146" i="6"/>
  <c r="AL940" i="6"/>
  <c r="AM940" i="6"/>
  <c r="G1112" i="6"/>
  <c r="AL1112" i="6"/>
  <c r="AM1112" i="6"/>
  <c r="AL895" i="6"/>
  <c r="AM895" i="6"/>
  <c r="G1067" i="6"/>
  <c r="AL1067" i="6"/>
  <c r="AM1067" i="6"/>
  <c r="AL1004" i="6"/>
  <c r="AM1004" i="6"/>
  <c r="G1176" i="6"/>
  <c r="AL1176" i="6"/>
  <c r="AM1176" i="6"/>
  <c r="AL993" i="6"/>
  <c r="AM993" i="6"/>
  <c r="G1165" i="6"/>
  <c r="AL1165" i="6"/>
  <c r="AM1165" i="6"/>
  <c r="AL942" i="6"/>
  <c r="AM942" i="6"/>
  <c r="G1114" i="6"/>
  <c r="AL1114" i="6"/>
  <c r="AM1114" i="6"/>
  <c r="AL1019" i="6"/>
  <c r="AM1019" i="6"/>
  <c r="G1191" i="6"/>
  <c r="AL1191" i="6"/>
  <c r="AM1191" i="6"/>
  <c r="AL980" i="6"/>
  <c r="AM980" i="6"/>
  <c r="G1152" i="6"/>
  <c r="AL1152" i="6"/>
  <c r="AM1152" i="6"/>
  <c r="AL1033" i="6"/>
  <c r="AM1033" i="6"/>
  <c r="G1205" i="6"/>
  <c r="AL1205" i="6"/>
  <c r="AM1205" i="6"/>
  <c r="AL967" i="6"/>
  <c r="AM967" i="6"/>
  <c r="G1139" i="6"/>
  <c r="AL1139" i="6"/>
  <c r="AM1139" i="6"/>
  <c r="AL953" i="6"/>
  <c r="AM953" i="6"/>
  <c r="G1125" i="6"/>
  <c r="AL1125" i="6"/>
  <c r="AM1125" i="6"/>
  <c r="AL1008" i="6"/>
  <c r="AM1008" i="6"/>
  <c r="G1180" i="6"/>
  <c r="AL1180" i="6"/>
  <c r="AM1180" i="6"/>
  <c r="AL1021" i="6"/>
  <c r="AM1021" i="6"/>
  <c r="G1193" i="6"/>
  <c r="AL1193" i="6"/>
  <c r="AM1193" i="6"/>
  <c r="AL1029" i="6"/>
  <c r="AM1029" i="6"/>
  <c r="G1201" i="6"/>
  <c r="AL1201" i="6"/>
  <c r="AM1201" i="6"/>
  <c r="K1097" i="6"/>
  <c r="S925" i="6"/>
  <c r="AC925" i="6"/>
  <c r="V925" i="6"/>
  <c r="O925" i="6"/>
  <c r="T925" i="6"/>
  <c r="V1061" i="6"/>
  <c r="AC1061" i="6"/>
  <c r="AE1061" i="6" s="1"/>
  <c r="O1061" i="6"/>
  <c r="T1061" i="6"/>
  <c r="S1061" i="6"/>
  <c r="V1077" i="6"/>
  <c r="AC1077" i="6"/>
  <c r="O1077" i="6"/>
  <c r="T1077" i="6"/>
  <c r="S1077" i="6"/>
  <c r="V1082" i="6"/>
  <c r="S1082" i="6"/>
  <c r="AC1082" i="6"/>
  <c r="T1082" i="6"/>
  <c r="O1082" i="6"/>
  <c r="T1092" i="6"/>
  <c r="AC1092" i="6"/>
  <c r="S1092" i="6"/>
  <c r="O1092" i="6"/>
  <c r="V1092" i="6"/>
  <c r="J1016" i="6"/>
  <c r="E1188" i="6"/>
  <c r="J1188" i="6"/>
  <c r="J1020" i="6"/>
  <c r="E1192" i="6"/>
  <c r="J1192" i="6"/>
  <c r="AJ1203" i="6"/>
  <c r="K1155" i="6"/>
  <c r="AC983" i="6"/>
  <c r="S983" i="6"/>
  <c r="T983" i="6"/>
  <c r="V983" i="6"/>
  <c r="O983" i="6"/>
  <c r="O1186" i="6"/>
  <c r="AI1186" i="6"/>
  <c r="AC1186" i="6"/>
  <c r="AE1186" i="6" s="1"/>
  <c r="T1186" i="6"/>
  <c r="S1186" i="6"/>
  <c r="V1186" i="6"/>
  <c r="V1106" i="6"/>
  <c r="AC1106" i="6"/>
  <c r="S1106" i="6"/>
  <c r="T1106" i="6"/>
  <c r="O1106" i="6"/>
  <c r="T1181" i="6"/>
  <c r="O1181" i="6"/>
  <c r="AC1181" i="6"/>
  <c r="S1181" i="6"/>
  <c r="V1181" i="6"/>
  <c r="V1206" i="6"/>
  <c r="AC1206" i="6"/>
  <c r="S1206" i="6"/>
  <c r="T1206" i="6"/>
  <c r="O1206" i="6"/>
  <c r="V1069" i="6"/>
  <c r="AC1069" i="6"/>
  <c r="O1069" i="6"/>
  <c r="S1069" i="6"/>
  <c r="T1069" i="6"/>
  <c r="S1205" i="6"/>
  <c r="O1205" i="6"/>
  <c r="V1205" i="6"/>
  <c r="AC1205" i="6"/>
  <c r="AE1205" i="6" s="1"/>
  <c r="T1205" i="6"/>
  <c r="V1065" i="6"/>
  <c r="T1065" i="6"/>
  <c r="S1065" i="6"/>
  <c r="O1065" i="6"/>
  <c r="AC1065" i="6"/>
  <c r="AJ1071" i="6"/>
  <c r="J1003" i="6"/>
  <c r="E1175" i="6"/>
  <c r="J1175" i="6"/>
  <c r="J997" i="6"/>
  <c r="E1169" i="6"/>
  <c r="J1169" i="6"/>
  <c r="V1151" i="6"/>
  <c r="T1151" i="6"/>
  <c r="S1151" i="6"/>
  <c r="AC1151" i="6"/>
  <c r="AE1151" i="6" s="1"/>
  <c r="O1151" i="6"/>
  <c r="AI1151" i="6"/>
  <c r="AC1126" i="6"/>
  <c r="T1126" i="6"/>
  <c r="V1126" i="6"/>
  <c r="O1126" i="6"/>
  <c r="S1126" i="6"/>
  <c r="V1153" i="6"/>
  <c r="S1153" i="6"/>
  <c r="O1153" i="6"/>
  <c r="AI1153" i="6"/>
  <c r="AC1153" i="6"/>
  <c r="T1153" i="6"/>
  <c r="V1198" i="6"/>
  <c r="S1198" i="6"/>
  <c r="AC1198" i="6"/>
  <c r="AE1198" i="6" s="1"/>
  <c r="O1198" i="6"/>
  <c r="T1198" i="6"/>
  <c r="V1194" i="6"/>
  <c r="AC1194" i="6"/>
  <c r="AE1194" i="6" s="1"/>
  <c r="S1194" i="6"/>
  <c r="T1194" i="6"/>
  <c r="O1194" i="6"/>
  <c r="T1189" i="6"/>
  <c r="AC1189" i="6"/>
  <c r="AE1189" i="6" s="1"/>
  <c r="O1189" i="6"/>
  <c r="S1189" i="6"/>
  <c r="V1189" i="6"/>
  <c r="T1140" i="6"/>
  <c r="O1140" i="6"/>
  <c r="AC1140" i="6"/>
  <c r="AE1140" i="6" s="1"/>
  <c r="S1140" i="6"/>
  <c r="V1140" i="6"/>
  <c r="V1085" i="6"/>
  <c r="AC1085" i="6"/>
  <c r="S1085" i="6"/>
  <c r="O1085" i="6"/>
  <c r="T1085" i="6"/>
  <c r="T1193" i="6"/>
  <c r="AC1193" i="6"/>
  <c r="O1193" i="6"/>
  <c r="S1193" i="6"/>
  <c r="V1193" i="6"/>
  <c r="K1191" i="6"/>
  <c r="K1071" i="6"/>
  <c r="K1152" i="6"/>
  <c r="K1199" i="6"/>
  <c r="K1196" i="6"/>
  <c r="K1060" i="6"/>
  <c r="K1156" i="6"/>
  <c r="AJ929" i="6"/>
  <c r="M1101" i="6"/>
  <c r="AJ985" i="6"/>
  <c r="M1157" i="6"/>
  <c r="J998" i="6"/>
  <c r="E1170" i="6"/>
  <c r="J1170" i="6"/>
  <c r="AL997" i="6"/>
  <c r="AM997" i="6"/>
  <c r="G1169" i="6"/>
  <c r="AL1169" i="6"/>
  <c r="AM1169" i="6"/>
  <c r="AL955" i="6"/>
  <c r="AM955" i="6"/>
  <c r="G1127" i="6"/>
  <c r="AL1127" i="6"/>
  <c r="AM1127" i="6"/>
  <c r="AL933" i="6"/>
  <c r="AM933" i="6"/>
  <c r="G1105" i="6"/>
  <c r="AL1105" i="6"/>
  <c r="AM1105" i="6"/>
  <c r="AL1005" i="6"/>
  <c r="AM1005" i="6"/>
  <c r="G1177" i="6"/>
  <c r="AL1177" i="6"/>
  <c r="AM1177" i="6"/>
  <c r="AI753" i="6"/>
  <c r="P753" i="6"/>
  <c r="AJ1110" i="6"/>
  <c r="AJ1108" i="6"/>
  <c r="V1102" i="6"/>
  <c r="T1102" i="6"/>
  <c r="AC1102" i="6"/>
  <c r="S1102" i="6"/>
  <c r="O1102" i="6"/>
  <c r="V1110" i="6"/>
  <c r="T1110" i="6"/>
  <c r="AC1110" i="6"/>
  <c r="S1110" i="6"/>
  <c r="O1110" i="6"/>
  <c r="AI1110" i="6"/>
  <c r="V1143" i="6"/>
  <c r="S1143" i="6"/>
  <c r="AC1143" i="6"/>
  <c r="O1143" i="6"/>
  <c r="T1143" i="6"/>
  <c r="V1129" i="6"/>
  <c r="O1129" i="6"/>
  <c r="AC1129" i="6"/>
  <c r="S1129" i="6"/>
  <c r="T1129" i="6"/>
  <c r="AC1050" i="6"/>
  <c r="T1050" i="6"/>
  <c r="O1050" i="6"/>
  <c r="V1050" i="6"/>
  <c r="S1050" i="6"/>
  <c r="T1108" i="6"/>
  <c r="AC1108" i="6"/>
  <c r="S1108" i="6"/>
  <c r="O1108" i="6"/>
  <c r="AI1108" i="6"/>
  <c r="V1108" i="6"/>
  <c r="V1125" i="6"/>
  <c r="AC1125" i="6"/>
  <c r="AE1125" i="6" s="1"/>
  <c r="S1125" i="6"/>
  <c r="O1125" i="6"/>
  <c r="T1125" i="6"/>
  <c r="T1121" i="6"/>
  <c r="S1121" i="6"/>
  <c r="AC1121" i="6"/>
  <c r="O1121" i="6"/>
  <c r="V1121" i="6"/>
  <c r="V1076" i="6"/>
  <c r="AC1076" i="6"/>
  <c r="T1076" i="6"/>
  <c r="S1076" i="6"/>
  <c r="O1076" i="6"/>
  <c r="AC1142" i="6"/>
  <c r="T1142" i="6"/>
  <c r="O1142" i="6"/>
  <c r="AI1142" i="6"/>
  <c r="V1142" i="6"/>
  <c r="S1142" i="6"/>
  <c r="T1169" i="6"/>
  <c r="S1169" i="6"/>
  <c r="O1169" i="6"/>
  <c r="V1169" i="6"/>
  <c r="AC1169" i="6"/>
  <c r="AJ1197" i="6"/>
  <c r="K1054" i="6"/>
  <c r="P730" i="6"/>
  <c r="K1067" i="6"/>
  <c r="K1063" i="6"/>
  <c r="K1171" i="6"/>
  <c r="K1068" i="6"/>
  <c r="K1159" i="6"/>
  <c r="P786" i="6"/>
  <c r="K1127" i="6"/>
  <c r="K1107" i="6"/>
  <c r="K1160" i="6"/>
  <c r="K1175" i="6"/>
  <c r="J1026" i="6"/>
  <c r="E1198" i="6"/>
  <c r="J1198" i="6"/>
  <c r="AJ977" i="6"/>
  <c r="M1149" i="6"/>
  <c r="J990" i="6"/>
  <c r="E1162" i="6"/>
  <c r="J1162" i="6"/>
  <c r="J994" i="6"/>
  <c r="E1166" i="6"/>
  <c r="J1166" i="6"/>
  <c r="AJ990" i="6"/>
  <c r="M1162" i="6"/>
  <c r="AL1024" i="6"/>
  <c r="AM1024" i="6"/>
  <c r="G1196" i="6"/>
  <c r="AL1196" i="6"/>
  <c r="AM1196" i="6"/>
  <c r="AL957" i="6"/>
  <c r="AM957" i="6"/>
  <c r="G1129" i="6"/>
  <c r="AL1129" i="6"/>
  <c r="AM1129" i="6"/>
  <c r="AL937" i="6"/>
  <c r="AM937" i="6"/>
  <c r="G1109" i="6"/>
  <c r="AL1109" i="6"/>
  <c r="AM1109" i="6"/>
  <c r="AL981" i="6"/>
  <c r="AM981" i="6"/>
  <c r="G1153" i="6"/>
  <c r="AL1153" i="6"/>
  <c r="AM1153" i="6"/>
  <c r="AL908" i="6"/>
  <c r="AM908" i="6"/>
  <c r="G1080" i="6"/>
  <c r="AL1080" i="6"/>
  <c r="AM1080" i="6"/>
  <c r="AL973" i="6"/>
  <c r="AM973" i="6"/>
  <c r="G1145" i="6"/>
  <c r="AL1145" i="6"/>
  <c r="AM1145" i="6"/>
  <c r="AL999" i="6"/>
  <c r="AM999" i="6"/>
  <c r="G1171" i="6"/>
  <c r="AL1171" i="6"/>
  <c r="AM1171" i="6"/>
  <c r="AL989" i="6"/>
  <c r="AM989" i="6"/>
  <c r="G1161" i="6"/>
  <c r="AL1161" i="6"/>
  <c r="AM1161" i="6"/>
  <c r="AL1023" i="6"/>
  <c r="AM1023" i="6"/>
  <c r="G1195" i="6"/>
  <c r="AL1195" i="6"/>
  <c r="AM1195" i="6"/>
  <c r="AL963" i="6"/>
  <c r="AM963" i="6"/>
  <c r="G1135" i="6"/>
  <c r="AL1135" i="6"/>
  <c r="AM1135" i="6"/>
  <c r="AL995" i="6"/>
  <c r="AM995" i="6"/>
  <c r="G1167" i="6"/>
  <c r="AL1167" i="6"/>
  <c r="AM1167" i="6"/>
  <c r="AL959" i="6"/>
  <c r="AM959" i="6"/>
  <c r="G1131" i="6"/>
  <c r="AL1131" i="6"/>
  <c r="AM1131" i="6"/>
  <c r="AL1014" i="6"/>
  <c r="AM1014" i="6"/>
  <c r="G1186" i="6"/>
  <c r="AL1186" i="6"/>
  <c r="AM1186" i="6"/>
  <c r="AL1034" i="6"/>
  <c r="AM1034" i="6"/>
  <c r="G1206" i="6"/>
  <c r="AL1206" i="6"/>
  <c r="AM1206" i="6"/>
  <c r="AL1028" i="6"/>
  <c r="AM1028" i="6"/>
  <c r="G1200" i="6"/>
  <c r="AL1200" i="6"/>
  <c r="AM1200" i="6"/>
  <c r="AL931" i="6"/>
  <c r="AM931" i="6"/>
  <c r="G1103" i="6"/>
  <c r="AL1103" i="6"/>
  <c r="AM1103" i="6"/>
  <c r="K1048" i="6"/>
  <c r="AL918" i="6"/>
  <c r="AM918" i="6"/>
  <c r="G1090" i="6"/>
  <c r="AL1090" i="6"/>
  <c r="AM1090" i="6"/>
  <c r="AL894" i="6"/>
  <c r="AM894" i="6"/>
  <c r="G1066" i="6"/>
  <c r="AL1066" i="6"/>
  <c r="AM1066" i="6"/>
  <c r="AL886" i="6"/>
  <c r="AM886" i="6"/>
  <c r="G1058" i="6"/>
  <c r="AL1058" i="6"/>
  <c r="AM1058" i="6"/>
  <c r="AL902" i="6"/>
  <c r="AM902" i="6"/>
  <c r="G1074" i="6"/>
  <c r="AL1074" i="6"/>
  <c r="AM1074" i="6"/>
  <c r="AL958" i="6"/>
  <c r="AM958" i="6"/>
  <c r="G1130" i="6"/>
  <c r="AL1130" i="6"/>
  <c r="AM1130" i="6"/>
  <c r="AL988" i="6"/>
  <c r="AM988" i="6"/>
  <c r="G1160" i="6"/>
  <c r="AL1160" i="6"/>
  <c r="AM1160" i="6"/>
  <c r="AL1031" i="6"/>
  <c r="AM1031" i="6"/>
  <c r="G1203" i="6"/>
  <c r="AL1203" i="6"/>
  <c r="AM1203" i="6"/>
  <c r="AL951" i="6"/>
  <c r="AM951" i="6"/>
  <c r="G1123" i="6"/>
  <c r="AL1123" i="6"/>
  <c r="AM1123" i="6"/>
  <c r="AL1010" i="6"/>
  <c r="AM1010" i="6"/>
  <c r="G1182" i="6"/>
  <c r="AL1182" i="6"/>
  <c r="AM1182" i="6"/>
  <c r="J1018" i="6"/>
  <c r="E1190" i="6"/>
  <c r="J1190" i="6"/>
  <c r="J1013" i="6"/>
  <c r="E1185" i="6"/>
  <c r="J1185" i="6"/>
  <c r="AJ1151" i="6"/>
  <c r="P1151" i="6"/>
  <c r="AJ1097" i="6"/>
  <c r="K1098" i="6"/>
  <c r="T1079" i="6"/>
  <c r="O1079" i="6"/>
  <c r="V1079" i="6"/>
  <c r="S1079" i="6"/>
  <c r="AC1079" i="6"/>
  <c r="AE1079" i="6" s="1"/>
  <c r="V1091" i="6"/>
  <c r="T1091" i="6"/>
  <c r="AC1091" i="6"/>
  <c r="O1091" i="6"/>
  <c r="S1091" i="6"/>
  <c r="T1117" i="6"/>
  <c r="S1117" i="6"/>
  <c r="AC1117" i="6"/>
  <c r="AE1117" i="6" s="1"/>
  <c r="V1117" i="6"/>
  <c r="O1117" i="6"/>
  <c r="AC1150" i="6"/>
  <c r="T1150" i="6"/>
  <c r="S1150" i="6"/>
  <c r="O1150" i="6"/>
  <c r="AI1150" i="6"/>
  <c r="V1150" i="6"/>
  <c r="AC1184" i="6"/>
  <c r="AE1184" i="6" s="1"/>
  <c r="T1184" i="6"/>
  <c r="V1184" i="6"/>
  <c r="S1184" i="6"/>
  <c r="O1184" i="6"/>
  <c r="V1162" i="6"/>
  <c r="AC1162" i="6"/>
  <c r="T1162" i="6"/>
  <c r="S1162" i="6"/>
  <c r="O1162" i="6"/>
  <c r="AI1162" i="6"/>
  <c r="AC1197" i="6"/>
  <c r="T1197" i="6"/>
  <c r="S1197" i="6"/>
  <c r="O1197" i="6"/>
  <c r="AI1197" i="6"/>
  <c r="V1197" i="6"/>
  <c r="V1137" i="6"/>
  <c r="S1137" i="6"/>
  <c r="O1137" i="6"/>
  <c r="AC1137" i="6"/>
  <c r="T1137" i="6"/>
  <c r="S1136" i="6"/>
  <c r="O1136" i="6"/>
  <c r="AI1136" i="6"/>
  <c r="V1136" i="6"/>
  <c r="AC1136" i="6"/>
  <c r="T1136" i="6"/>
  <c r="V1111" i="6"/>
  <c r="S1111" i="6"/>
  <c r="AC1111" i="6"/>
  <c r="T1111" i="6"/>
  <c r="O1111" i="6"/>
  <c r="V1124" i="6"/>
  <c r="S1124" i="6"/>
  <c r="T1124" i="6"/>
  <c r="AC1124" i="6"/>
  <c r="O1124" i="6"/>
  <c r="AI1124" i="6"/>
  <c r="AC1058" i="6"/>
  <c r="O1058" i="6"/>
  <c r="T1058" i="6"/>
  <c r="V1058" i="6"/>
  <c r="S1058" i="6"/>
  <c r="AC1066" i="6"/>
  <c r="O1066" i="6"/>
  <c r="T1066" i="6"/>
  <c r="V1066" i="6"/>
  <c r="S1066" i="6"/>
  <c r="S1104" i="6"/>
  <c r="O1104" i="6"/>
  <c r="V1104" i="6"/>
  <c r="T1104" i="6"/>
  <c r="AC1104" i="6"/>
  <c r="AC1118" i="6"/>
  <c r="T1118" i="6"/>
  <c r="S1118" i="6"/>
  <c r="O1118" i="6"/>
  <c r="AI1118" i="6"/>
  <c r="V1118" i="6"/>
  <c r="T1132" i="6"/>
  <c r="O1132" i="6"/>
  <c r="AC1132" i="6"/>
  <c r="AE1132" i="6" s="1"/>
  <c r="S1132" i="6"/>
  <c r="V1132" i="6"/>
  <c r="V1202" i="6"/>
  <c r="AC1202" i="6"/>
  <c r="S1202" i="6"/>
  <c r="T1202" i="6"/>
  <c r="O1202" i="6"/>
  <c r="V1141" i="6"/>
  <c r="AC1141" i="6"/>
  <c r="AE1141" i="6" s="1"/>
  <c r="S1141" i="6"/>
  <c r="O1141" i="6"/>
  <c r="AI1141" i="6"/>
  <c r="T1141" i="6"/>
  <c r="S1088" i="6"/>
  <c r="O1088" i="6"/>
  <c r="V1088" i="6"/>
  <c r="T1088" i="6"/>
  <c r="AC1088" i="6"/>
  <c r="AE1088" i="6" s="1"/>
  <c r="S1096" i="6"/>
  <c r="O1096" i="6"/>
  <c r="V1096" i="6"/>
  <c r="T1096" i="6"/>
  <c r="AC1096" i="6"/>
  <c r="AE1096" i="6" s="1"/>
  <c r="AC1070" i="6"/>
  <c r="AE1070" i="6" s="1"/>
  <c r="T1070" i="6"/>
  <c r="O1070" i="6"/>
  <c r="V1070" i="6"/>
  <c r="S1070" i="6"/>
  <c r="AJ1116" i="6"/>
  <c r="AJ1119" i="6"/>
  <c r="V1089" i="6"/>
  <c r="S1089" i="6"/>
  <c r="AC1089" i="6"/>
  <c r="AE1089" i="6" s="1"/>
  <c r="T1089" i="6"/>
  <c r="O1089" i="6"/>
  <c r="V1133" i="6"/>
  <c r="S1133" i="6"/>
  <c r="O1133" i="6"/>
  <c r="AC1133" i="6"/>
  <c r="AE1133" i="6" s="1"/>
  <c r="T1133" i="6"/>
  <c r="V1135" i="6"/>
  <c r="T1135" i="6"/>
  <c r="S1135" i="6"/>
  <c r="AC1135" i="6"/>
  <c r="O1135" i="6"/>
  <c r="V1103" i="6"/>
  <c r="S1103" i="6"/>
  <c r="T1103" i="6"/>
  <c r="O1103" i="6"/>
  <c r="AI1103" i="6"/>
  <c r="AC1103" i="6"/>
  <c r="V1114" i="6"/>
  <c r="S1114" i="6"/>
  <c r="AC1114" i="6"/>
  <c r="AE1114" i="6" s="1"/>
  <c r="T1114" i="6"/>
  <c r="O1114" i="6"/>
  <c r="V1149" i="6"/>
  <c r="S1149" i="6"/>
  <c r="O1149" i="6"/>
  <c r="AI1149" i="6"/>
  <c r="AC1149" i="6"/>
  <c r="AE1149" i="6" s="1"/>
  <c r="T1149" i="6"/>
  <c r="T1185" i="6"/>
  <c r="O1185" i="6"/>
  <c r="AC1185" i="6"/>
  <c r="AE1185" i="6" s="1"/>
  <c r="S1185" i="6"/>
  <c r="V1185" i="6"/>
  <c r="T1204" i="6"/>
  <c r="O1204" i="6"/>
  <c r="AC1204" i="6"/>
  <c r="S1204" i="6"/>
  <c r="V1204" i="6"/>
  <c r="V1073" i="6"/>
  <c r="T1073" i="6"/>
  <c r="S1073" i="6"/>
  <c r="O1073" i="6"/>
  <c r="AC1073" i="6"/>
  <c r="AE1073" i="6" s="1"/>
  <c r="V1174" i="6"/>
  <c r="S1174" i="6"/>
  <c r="AC1174" i="6"/>
  <c r="T1174" i="6"/>
  <c r="O1174" i="6"/>
  <c r="V1115" i="6"/>
  <c r="AC1115" i="6"/>
  <c r="O1115" i="6"/>
  <c r="T1115" i="6"/>
  <c r="S1115" i="6"/>
  <c r="S1128" i="6"/>
  <c r="O1128" i="6"/>
  <c r="AI1128" i="6"/>
  <c r="V1128" i="6"/>
  <c r="T1128" i="6"/>
  <c r="AC1128" i="6"/>
  <c r="AE1128" i="6" s="1"/>
  <c r="V1081" i="6"/>
  <c r="S1081" i="6"/>
  <c r="AC1081" i="6"/>
  <c r="T1081" i="6"/>
  <c r="O1081" i="6"/>
  <c r="AJ1130" i="6"/>
  <c r="AJ1124" i="6"/>
  <c r="K1187" i="6"/>
  <c r="K1172" i="6"/>
  <c r="K1147" i="6"/>
  <c r="K1064" i="6"/>
  <c r="J986" i="6"/>
  <c r="E1158" i="6"/>
  <c r="J1158" i="6"/>
  <c r="J887" i="6"/>
  <c r="E1059" i="6"/>
  <c r="J1059" i="6"/>
  <c r="AL935" i="6"/>
  <c r="AM935" i="6"/>
  <c r="G1107" i="6"/>
  <c r="AL1107" i="6"/>
  <c r="AM1107" i="6"/>
  <c r="AL1020" i="6"/>
  <c r="AM1020" i="6"/>
  <c r="G1192" i="6"/>
  <c r="AL1192" i="6"/>
  <c r="AM1192" i="6"/>
  <c r="AL927" i="6"/>
  <c r="AM927" i="6"/>
  <c r="G1099" i="6"/>
  <c r="AL1099" i="6"/>
  <c r="AM1099" i="6"/>
  <c r="AL977" i="6"/>
  <c r="AM977" i="6"/>
  <c r="G1149" i="6"/>
  <c r="AL1149" i="6"/>
  <c r="AM1149" i="6"/>
  <c r="AL924" i="6"/>
  <c r="AM924" i="6"/>
  <c r="G1096" i="6"/>
  <c r="AL1096" i="6"/>
  <c r="AM1096" i="6"/>
  <c r="AL946" i="6"/>
  <c r="AM946" i="6"/>
  <c r="G1118" i="6"/>
  <c r="AL1118" i="6"/>
  <c r="AM1118" i="6"/>
  <c r="AL901" i="6"/>
  <c r="AM901" i="6"/>
  <c r="G1073" i="6"/>
  <c r="AL1073" i="6"/>
  <c r="AM1073" i="6"/>
  <c r="S902" i="6"/>
  <c r="K1074" i="6"/>
  <c r="AL1018" i="6"/>
  <c r="AM1018" i="6"/>
  <c r="G1190" i="6"/>
  <c r="AL1190" i="6"/>
  <c r="AM1190" i="6"/>
  <c r="K1145" i="6"/>
  <c r="S973" i="6"/>
  <c r="T973" i="6"/>
  <c r="V973" i="6"/>
  <c r="O973" i="6"/>
  <c r="AC973" i="6"/>
  <c r="J1010" i="6"/>
  <c r="E1182" i="6"/>
  <c r="J1182" i="6"/>
  <c r="AJ1134" i="6"/>
  <c r="AJ1059" i="6"/>
  <c r="T1116" i="6"/>
  <c r="AC1116" i="6"/>
  <c r="AE1116" i="6" s="1"/>
  <c r="S1116" i="6"/>
  <c r="O1116" i="6"/>
  <c r="AI1116" i="6"/>
  <c r="V1116" i="6"/>
  <c r="T1177" i="6"/>
  <c r="S1177" i="6"/>
  <c r="O1177" i="6"/>
  <c r="AC1177" i="6"/>
  <c r="V1177" i="6"/>
  <c r="AC1154" i="6"/>
  <c r="AE1154" i="6" s="1"/>
  <c r="T1154" i="6"/>
  <c r="O1154" i="6"/>
  <c r="S1154" i="6"/>
  <c r="V1154" i="6"/>
  <c r="V1166" i="6"/>
  <c r="AC1166" i="6"/>
  <c r="AE1166" i="6" s="1"/>
  <c r="T1166" i="6"/>
  <c r="S1166" i="6"/>
  <c r="O1166" i="6"/>
  <c r="AC1078" i="6"/>
  <c r="AE1078" i="6" s="1"/>
  <c r="T1078" i="6"/>
  <c r="S1078" i="6"/>
  <c r="V1078" i="6"/>
  <c r="O1078" i="6"/>
  <c r="V1049" i="6"/>
  <c r="AC1049" i="6"/>
  <c r="AE1049" i="6" s="1"/>
  <c r="T1049" i="6"/>
  <c r="S1049" i="6"/>
  <c r="O1049" i="6"/>
  <c r="V1087" i="6"/>
  <c r="S1087" i="6"/>
  <c r="AC1087" i="6"/>
  <c r="AE1087" i="6" s="1"/>
  <c r="T1087" i="6"/>
  <c r="O1087" i="6"/>
  <c r="AI1087" i="6"/>
  <c r="V1057" i="6"/>
  <c r="S1057" i="6"/>
  <c r="T1057" i="6"/>
  <c r="O1057" i="6"/>
  <c r="AC1057" i="6"/>
  <c r="AE1057" i="6" s="1"/>
  <c r="T1200" i="6"/>
  <c r="O1200" i="6"/>
  <c r="S1200" i="6"/>
  <c r="AC1200" i="6"/>
  <c r="AE1200" i="6" s="1"/>
  <c r="V1200" i="6"/>
  <c r="S1144" i="6"/>
  <c r="O1144" i="6"/>
  <c r="V1144" i="6"/>
  <c r="AC1144" i="6"/>
  <c r="T1144" i="6"/>
  <c r="AJ1099" i="6"/>
  <c r="AJ1161" i="6"/>
  <c r="AJ1141" i="6"/>
  <c r="AJ1087" i="6"/>
  <c r="V1182" i="6"/>
  <c r="O1182" i="6"/>
  <c r="T1182" i="6"/>
  <c r="AC1182" i="6"/>
  <c r="S1182" i="6"/>
  <c r="V1161" i="6"/>
  <c r="AC1161" i="6"/>
  <c r="S1161" i="6"/>
  <c r="T1161" i="6"/>
  <c r="O1161" i="6"/>
  <c r="AI1161" i="6"/>
  <c r="AC1134" i="6"/>
  <c r="AE1134" i="6" s="1"/>
  <c r="T1134" i="6"/>
  <c r="S1134" i="6"/>
  <c r="O1134" i="6"/>
  <c r="AI1134" i="6"/>
  <c r="V1134" i="6"/>
  <c r="V1120" i="6"/>
  <c r="O1120" i="6"/>
  <c r="AC1120" i="6"/>
  <c r="AE1120" i="6" s="1"/>
  <c r="S1120" i="6"/>
  <c r="T1120" i="6"/>
  <c r="AJ1195" i="6"/>
  <c r="AJ1186" i="6"/>
  <c r="AJ1167" i="6"/>
  <c r="K1195" i="6"/>
  <c r="K1075" i="6"/>
  <c r="K1052" i="6"/>
  <c r="K1203" i="6"/>
  <c r="K1059" i="6"/>
  <c r="K1056" i="6"/>
  <c r="K1148" i="6"/>
  <c r="K1179" i="6"/>
  <c r="J1002" i="6"/>
  <c r="E1174" i="6"/>
  <c r="J1174" i="6"/>
  <c r="J943" i="6"/>
  <c r="E1115" i="6"/>
  <c r="J1115" i="6"/>
  <c r="J1034" i="6"/>
  <c r="E1206" i="6"/>
  <c r="J1206" i="6"/>
  <c r="J1008" i="6"/>
  <c r="E1180" i="6"/>
  <c r="J1180" i="6"/>
  <c r="J1004" i="6"/>
  <c r="E1176" i="6"/>
  <c r="J1176" i="6"/>
  <c r="AL898" i="6"/>
  <c r="AM898" i="6"/>
  <c r="G1070" i="6"/>
  <c r="AL1070" i="6"/>
  <c r="AM1070" i="6"/>
  <c r="AL972" i="6"/>
  <c r="AM972" i="6"/>
  <c r="G1144" i="6"/>
  <c r="AL1144" i="6"/>
  <c r="AM1144" i="6"/>
  <c r="AL968" i="6"/>
  <c r="AM968" i="6"/>
  <c r="G1140" i="6"/>
  <c r="AL1140" i="6"/>
  <c r="AM1140" i="6"/>
  <c r="AL922" i="6"/>
  <c r="AM922" i="6"/>
  <c r="G1094" i="6"/>
  <c r="AL1094" i="6"/>
  <c r="AM1094" i="6"/>
  <c r="AL978" i="6"/>
  <c r="AM978" i="6"/>
  <c r="G1150" i="6"/>
  <c r="AL1150" i="6"/>
  <c r="AM1150" i="6"/>
  <c r="AL1003" i="6"/>
  <c r="AM1003" i="6"/>
  <c r="G1175" i="6"/>
  <c r="AL1175" i="6"/>
  <c r="AM1175" i="6"/>
  <c r="AL991" i="6"/>
  <c r="AM991" i="6"/>
  <c r="G1163" i="6"/>
  <c r="AL1163" i="6"/>
  <c r="AM1163" i="6"/>
  <c r="AL923" i="6"/>
  <c r="AM923" i="6"/>
  <c r="G1095" i="6"/>
  <c r="AL1095" i="6"/>
  <c r="AM1095" i="6"/>
  <c r="AL892" i="6"/>
  <c r="AM892" i="6"/>
  <c r="G1064" i="6"/>
  <c r="AL1064" i="6"/>
  <c r="AM1064" i="6"/>
  <c r="AL879" i="6"/>
  <c r="AM879" i="6"/>
  <c r="G1051" i="6"/>
  <c r="AL1051" i="6"/>
  <c r="AM1051" i="6"/>
  <c r="AL932" i="6"/>
  <c r="AM932" i="6"/>
  <c r="G1104" i="6"/>
  <c r="AL1104" i="6"/>
  <c r="AM1104" i="6"/>
  <c r="AL964" i="6"/>
  <c r="AM964" i="6"/>
  <c r="G1136" i="6"/>
  <c r="AL1136" i="6"/>
  <c r="AM1136" i="6"/>
  <c r="AL896" i="6"/>
  <c r="AM896" i="6"/>
  <c r="G1068" i="6"/>
  <c r="AL1068" i="6"/>
  <c r="AM1068" i="6"/>
  <c r="AL994" i="6"/>
  <c r="AM994" i="6"/>
  <c r="G1166" i="6"/>
  <c r="AL1166" i="6"/>
  <c r="AM1166" i="6"/>
  <c r="AL1016" i="6"/>
  <c r="AM1016" i="6"/>
  <c r="G1188" i="6"/>
  <c r="AL1188" i="6"/>
  <c r="AM1188" i="6"/>
  <c r="AL1027" i="6"/>
  <c r="AM1027" i="6"/>
  <c r="G1199" i="6"/>
  <c r="AL1199" i="6"/>
  <c r="AM1199" i="6"/>
  <c r="AL926" i="6"/>
  <c r="AM926" i="6"/>
  <c r="G1098" i="6"/>
  <c r="AL1098" i="6"/>
  <c r="AM1098" i="6"/>
  <c r="AL1001" i="6"/>
  <c r="AM1001" i="6"/>
  <c r="G1173" i="6"/>
  <c r="AL1173" i="6"/>
  <c r="AM1173" i="6"/>
  <c r="AL876" i="6"/>
  <c r="AM876" i="6"/>
  <c r="G1048" i="6"/>
  <c r="AL1048" i="6"/>
  <c r="AM1048" i="6"/>
  <c r="AL1011" i="6"/>
  <c r="AM1011" i="6"/>
  <c r="G1183" i="6"/>
  <c r="AL1183" i="6"/>
  <c r="AM1183" i="6"/>
  <c r="AL881" i="6"/>
  <c r="AM881" i="6"/>
  <c r="G1053" i="6"/>
  <c r="AL1053" i="6"/>
  <c r="AM1053" i="6"/>
  <c r="AL1007" i="6"/>
  <c r="AM1007" i="6"/>
  <c r="G1179" i="6"/>
  <c r="AL1179" i="6"/>
  <c r="AM1179" i="6"/>
  <c r="AL998" i="6"/>
  <c r="AM998" i="6"/>
  <c r="G1170" i="6"/>
  <c r="AL1170" i="6"/>
  <c r="AM1170" i="6"/>
  <c r="AL1013" i="6"/>
  <c r="AM1013" i="6"/>
  <c r="G1185" i="6"/>
  <c r="AL1185" i="6"/>
  <c r="AM1185" i="6"/>
  <c r="AL954" i="6"/>
  <c r="AM954" i="6"/>
  <c r="G1126" i="6"/>
  <c r="AL1126" i="6"/>
  <c r="AM1126" i="6"/>
  <c r="AL1025" i="6"/>
  <c r="AM1025" i="6"/>
  <c r="G1197" i="6"/>
  <c r="AL1197" i="6"/>
  <c r="AM1197" i="6"/>
  <c r="AL936" i="6"/>
  <c r="AM936" i="6"/>
  <c r="G1108" i="6"/>
  <c r="AL1108" i="6"/>
  <c r="AM1108" i="6"/>
  <c r="AL904" i="6"/>
  <c r="AM904" i="6"/>
  <c r="G1076" i="6"/>
  <c r="AL1076" i="6"/>
  <c r="AM1076" i="6"/>
  <c r="AL880" i="6"/>
  <c r="AM880" i="6"/>
  <c r="G1052" i="6"/>
  <c r="AL1052" i="6"/>
  <c r="AM1052" i="6"/>
  <c r="AL878" i="6"/>
  <c r="AM878" i="6"/>
  <c r="G1050" i="6"/>
  <c r="AL1050" i="6"/>
  <c r="AM1050" i="6"/>
  <c r="AL906" i="6"/>
  <c r="AM906" i="6"/>
  <c r="G1078" i="6"/>
  <c r="AL1078" i="6"/>
  <c r="AM1078" i="6"/>
  <c r="AL910" i="6"/>
  <c r="AM910" i="6"/>
  <c r="G1082" i="6"/>
  <c r="AL1082" i="6"/>
  <c r="AM1082" i="6"/>
  <c r="AL938" i="6"/>
  <c r="AM938" i="6"/>
  <c r="G1110" i="6"/>
  <c r="AL1110" i="6"/>
  <c r="AM1110" i="6"/>
  <c r="AL982" i="6"/>
  <c r="AM982" i="6"/>
  <c r="G1154" i="6"/>
  <c r="AL1154" i="6"/>
  <c r="AM1154" i="6"/>
  <c r="AL914" i="6"/>
  <c r="AM914" i="6"/>
  <c r="G1086" i="6"/>
  <c r="AL1086" i="6"/>
  <c r="AM1086" i="6"/>
  <c r="AL962" i="6"/>
  <c r="AM962" i="6"/>
  <c r="G1134" i="6"/>
  <c r="AL1134" i="6"/>
  <c r="AM1134" i="6"/>
  <c r="AL975" i="6"/>
  <c r="AM975" i="6"/>
  <c r="G1147" i="6"/>
  <c r="AL1147" i="6"/>
  <c r="AM1147" i="6"/>
  <c r="AL1002" i="6"/>
  <c r="AM1002" i="6"/>
  <c r="G1174" i="6"/>
  <c r="AL1174" i="6"/>
  <c r="AM1174" i="6"/>
  <c r="AL1030" i="6"/>
  <c r="AM1030" i="6"/>
  <c r="G1202" i="6"/>
  <c r="AL1202" i="6"/>
  <c r="AM1202" i="6"/>
  <c r="AL979" i="6"/>
  <c r="AM979" i="6"/>
  <c r="G1151" i="6"/>
  <c r="AL1151" i="6"/>
  <c r="AM1151" i="6"/>
  <c r="AL1012" i="6"/>
  <c r="AM1012" i="6"/>
  <c r="G1184" i="6"/>
  <c r="AL1184" i="6"/>
  <c r="AM1184" i="6"/>
  <c r="AL882" i="6"/>
  <c r="AM882" i="6"/>
  <c r="G1054" i="6"/>
  <c r="AL1054" i="6"/>
  <c r="AM1054" i="6"/>
  <c r="AL1015" i="6"/>
  <c r="AM1015" i="6"/>
  <c r="G1187" i="6"/>
  <c r="AL1187" i="6"/>
  <c r="AM1187" i="6"/>
  <c r="AL950" i="6"/>
  <c r="AM950" i="6"/>
  <c r="G1122" i="6"/>
  <c r="AL1122" i="6"/>
  <c r="AM1122" i="6"/>
  <c r="AI801" i="6"/>
  <c r="P801" i="6"/>
  <c r="V1165" i="6"/>
  <c r="AC1165" i="6"/>
  <c r="AE1165" i="6" s="1"/>
  <c r="S1165" i="6"/>
  <c r="O1165" i="6"/>
  <c r="T1165" i="6"/>
  <c r="AJ1150" i="6"/>
  <c r="P1150" i="6"/>
  <c r="J1000" i="6"/>
  <c r="E1172" i="6"/>
  <c r="J1172" i="6"/>
  <c r="AI811" i="6"/>
  <c r="P811" i="6"/>
  <c r="T1084" i="6"/>
  <c r="O1084" i="6"/>
  <c r="AC1084" i="6"/>
  <c r="V1084" i="6"/>
  <c r="S1084" i="6"/>
  <c r="AC1138" i="6"/>
  <c r="T1138" i="6"/>
  <c r="O1138" i="6"/>
  <c r="S1138" i="6"/>
  <c r="V1138" i="6"/>
  <c r="V1086" i="6"/>
  <c r="T1086" i="6"/>
  <c r="AC1086" i="6"/>
  <c r="AE1086" i="6" s="1"/>
  <c r="S1086" i="6"/>
  <c r="O1086" i="6"/>
  <c r="V1113" i="6"/>
  <c r="S1113" i="6"/>
  <c r="AC1113" i="6"/>
  <c r="O1113" i="6"/>
  <c r="T1113" i="6"/>
  <c r="V1099" i="6"/>
  <c r="AC1099" i="6"/>
  <c r="O1099" i="6"/>
  <c r="AI1099" i="6"/>
  <c r="T1099" i="6"/>
  <c r="S1099" i="6"/>
  <c r="AC1163" i="6"/>
  <c r="T1163" i="6"/>
  <c r="O1163" i="6"/>
  <c r="V1163" i="6"/>
  <c r="S1163" i="6"/>
  <c r="AC1157" i="6"/>
  <c r="T1157" i="6"/>
  <c r="V1157" i="6"/>
  <c r="S1157" i="6"/>
  <c r="O1157" i="6"/>
  <c r="AI1157" i="6"/>
  <c r="V1178" i="6"/>
  <c r="AC1178" i="6"/>
  <c r="AE1178" i="6" s="1"/>
  <c r="S1178" i="6"/>
  <c r="T1178" i="6"/>
  <c r="O1178" i="6"/>
  <c r="V1190" i="6"/>
  <c r="AC1190" i="6"/>
  <c r="AE1190" i="6" s="1"/>
  <c r="S1190" i="6"/>
  <c r="T1190" i="6"/>
  <c r="O1190" i="6"/>
  <c r="K1130" i="6"/>
  <c r="K1207" i="6"/>
  <c r="V1109" i="6"/>
  <c r="AC1109" i="6"/>
  <c r="S1109" i="6"/>
  <c r="T1109" i="6"/>
  <c r="O1109" i="6"/>
  <c r="K1146" i="6"/>
  <c r="AJ1159" i="6"/>
  <c r="AJ1142" i="6"/>
  <c r="P1142" i="6"/>
  <c r="AJ1095" i="6"/>
  <c r="O1047" i="6"/>
  <c r="AJ1136" i="6"/>
  <c r="AJ1153" i="6"/>
  <c r="P1153" i="6"/>
  <c r="T1100" i="6"/>
  <c r="AC1100" i="6"/>
  <c r="AE1100" i="6" s="1"/>
  <c r="S1100" i="6"/>
  <c r="O1100" i="6"/>
  <c r="V1100" i="6"/>
  <c r="AC1201" i="6"/>
  <c r="AE1201" i="6" s="1"/>
  <c r="S1201" i="6"/>
  <c r="O1201" i="6"/>
  <c r="V1201" i="6"/>
  <c r="T1201" i="6"/>
  <c r="V1083" i="6"/>
  <c r="AC1083" i="6"/>
  <c r="O1083" i="6"/>
  <c r="T1083" i="6"/>
  <c r="S1083" i="6"/>
  <c r="T1173" i="6"/>
  <c r="S1173" i="6"/>
  <c r="O1173" i="6"/>
  <c r="AC1173" i="6"/>
  <c r="V1173" i="6"/>
  <c r="V1123" i="6"/>
  <c r="AC1123" i="6"/>
  <c r="O1123" i="6"/>
  <c r="T1123" i="6"/>
  <c r="S1123" i="6"/>
  <c r="V1053" i="6"/>
  <c r="S1053" i="6"/>
  <c r="AC1053" i="6"/>
  <c r="O1053" i="6"/>
  <c r="T1053" i="6"/>
  <c r="AC1167" i="6"/>
  <c r="T1167" i="6"/>
  <c r="O1167" i="6"/>
  <c r="AI1167" i="6"/>
  <c r="V1167" i="6"/>
  <c r="S1167" i="6"/>
  <c r="S1080" i="6"/>
  <c r="O1080" i="6"/>
  <c r="V1080" i="6"/>
  <c r="T1080" i="6"/>
  <c r="AC1080" i="6"/>
  <c r="AE1080" i="6" s="1"/>
  <c r="V1131" i="6"/>
  <c r="T1131" i="6"/>
  <c r="S1131" i="6"/>
  <c r="AC1131" i="6"/>
  <c r="AE1131" i="6" s="1"/>
  <c r="O1131" i="6"/>
  <c r="O902" i="6"/>
  <c r="V902" i="6"/>
  <c r="V876" i="6"/>
  <c r="S876" i="6"/>
  <c r="AC876" i="6"/>
  <c r="AE876" i="6" s="1"/>
  <c r="O876" i="6"/>
  <c r="T876" i="6"/>
  <c r="AI704" i="6"/>
  <c r="P704" i="6"/>
  <c r="M1035" i="6"/>
  <c r="AJ129" i="5"/>
  <c r="M156" i="5"/>
  <c r="AJ137" i="5"/>
  <c r="M164" i="5"/>
  <c r="AJ164" i="5" s="1"/>
  <c r="AJ127" i="5"/>
  <c r="M154" i="5"/>
  <c r="AJ125" i="5"/>
  <c r="M152" i="5"/>
  <c r="M179" i="5" s="1"/>
  <c r="AJ179" i="5" s="1"/>
  <c r="AE832" i="6"/>
  <c r="T713" i="6"/>
  <c r="S713" i="6"/>
  <c r="V1023" i="6"/>
  <c r="AC1023" i="6"/>
  <c r="O1023" i="6"/>
  <c r="T1023" i="6"/>
  <c r="S1023" i="6"/>
  <c r="V903" i="6"/>
  <c r="AC903" i="6"/>
  <c r="S903" i="6"/>
  <c r="O903" i="6"/>
  <c r="T903" i="6"/>
  <c r="AI836" i="6"/>
  <c r="P836" i="6"/>
  <c r="AI911" i="6"/>
  <c r="P911" i="6"/>
  <c r="AI924" i="6"/>
  <c r="P924" i="6"/>
  <c r="AE827" i="6"/>
  <c r="AI971" i="6"/>
  <c r="P971" i="6"/>
  <c r="AI1025" i="6"/>
  <c r="P1025" i="6"/>
  <c r="P950" i="6"/>
  <c r="AI950" i="6"/>
  <c r="AI977" i="6"/>
  <c r="P977" i="6"/>
  <c r="AI932" i="6"/>
  <c r="P932" i="6"/>
  <c r="AE962" i="6"/>
  <c r="AE951" i="6"/>
  <c r="AI1017" i="6"/>
  <c r="P1017" i="6"/>
  <c r="AI998" i="6"/>
  <c r="P998" i="6"/>
  <c r="AI931" i="6"/>
  <c r="P931" i="6"/>
  <c r="AI1034" i="6"/>
  <c r="P1034" i="6"/>
  <c r="AI991" i="6"/>
  <c r="P991" i="6"/>
  <c r="AI1006" i="6"/>
  <c r="P1006" i="6"/>
  <c r="AE716" i="6"/>
  <c r="AE812" i="6"/>
  <c r="AI934" i="6"/>
  <c r="P934" i="6"/>
  <c r="AI835" i="6"/>
  <c r="P835" i="6"/>
  <c r="AI728" i="6"/>
  <c r="P728" i="6"/>
  <c r="V900" i="6"/>
  <c r="AC900" i="6"/>
  <c r="S900" i="6"/>
  <c r="O900" i="6"/>
  <c r="T900" i="6"/>
  <c r="AC1004" i="6"/>
  <c r="O1004" i="6"/>
  <c r="S1004" i="6"/>
  <c r="T1004" i="6"/>
  <c r="V1004" i="6"/>
  <c r="AI831" i="6"/>
  <c r="P831" i="6"/>
  <c r="AC1003" i="6"/>
  <c r="T1003" i="6"/>
  <c r="S1003" i="6"/>
  <c r="V1003" i="6"/>
  <c r="O1003" i="6"/>
  <c r="AI917" i="6"/>
  <c r="P917" i="6"/>
  <c r="AI847" i="6"/>
  <c r="P847" i="6"/>
  <c r="AI731" i="6"/>
  <c r="P731" i="6"/>
  <c r="P930" i="6"/>
  <c r="AI930" i="6"/>
  <c r="AI898" i="6"/>
  <c r="P898" i="6"/>
  <c r="T1015" i="6"/>
  <c r="AC1015" i="6"/>
  <c r="O1015" i="6"/>
  <c r="V1015" i="6"/>
  <c r="S1015" i="6"/>
  <c r="V1016" i="6"/>
  <c r="AC1016" i="6"/>
  <c r="AE1016" i="6" s="1"/>
  <c r="O1016" i="6"/>
  <c r="T1016" i="6"/>
  <c r="S1016" i="6"/>
  <c r="AI723" i="6"/>
  <c r="P723" i="6"/>
  <c r="AI986" i="6"/>
  <c r="P986" i="6"/>
  <c r="P719" i="6"/>
  <c r="AI719" i="6"/>
  <c r="V891" i="6"/>
  <c r="AC891" i="6"/>
  <c r="T891" i="6"/>
  <c r="S891" i="6"/>
  <c r="O891" i="6"/>
  <c r="AE839" i="6"/>
  <c r="AI920" i="6"/>
  <c r="P920" i="6"/>
  <c r="AI894" i="6"/>
  <c r="P894" i="6"/>
  <c r="AE894" i="6"/>
  <c r="AE1028" i="6"/>
  <c r="P1014" i="6"/>
  <c r="AI1014" i="6"/>
  <c r="AI945" i="6"/>
  <c r="P945" i="6"/>
  <c r="AE924" i="6"/>
  <c r="AI949" i="6"/>
  <c r="P949" i="6"/>
  <c r="AI827" i="6"/>
  <c r="P827" i="6"/>
  <c r="V999" i="6"/>
  <c r="O999" i="6"/>
  <c r="AC999" i="6"/>
  <c r="AE999" i="6" s="1"/>
  <c r="T999" i="6"/>
  <c r="S999" i="6"/>
  <c r="P1020" i="6"/>
  <c r="AI1020" i="6"/>
  <c r="S923" i="6"/>
  <c r="AC923" i="6"/>
  <c r="O923" i="6"/>
  <c r="V923" i="6"/>
  <c r="T923" i="6"/>
  <c r="AE808" i="6"/>
  <c r="AE708" i="6"/>
  <c r="AI1022" i="6"/>
  <c r="P1022" i="6"/>
  <c r="AE724" i="6"/>
  <c r="V1000" i="6"/>
  <c r="S1000" i="6"/>
  <c r="AC1000" i="6"/>
  <c r="T1000" i="6"/>
  <c r="O1000" i="6"/>
  <c r="AI915" i="6"/>
  <c r="P915" i="6"/>
  <c r="AI1002" i="6"/>
  <c r="P1002" i="6"/>
  <c r="AC1027" i="6"/>
  <c r="S1027" i="6"/>
  <c r="V1027" i="6"/>
  <c r="O1027" i="6"/>
  <c r="T1027" i="6"/>
  <c r="P1018" i="6"/>
  <c r="AI1018" i="6"/>
  <c r="AI937" i="6"/>
  <c r="P937" i="6"/>
  <c r="V975" i="6"/>
  <c r="AC975" i="6"/>
  <c r="AE975" i="6" s="1"/>
  <c r="O975" i="6"/>
  <c r="T975" i="6"/>
  <c r="S975" i="6"/>
  <c r="AI905" i="6"/>
  <c r="P905" i="6"/>
  <c r="AE715" i="6"/>
  <c r="AI965" i="6"/>
  <c r="P965" i="6"/>
  <c r="AE965" i="6"/>
  <c r="AI994" i="6"/>
  <c r="P994" i="6"/>
  <c r="AE994" i="6"/>
  <c r="AI904" i="6"/>
  <c r="P904" i="6"/>
  <c r="AC947" i="6"/>
  <c r="T947" i="6"/>
  <c r="O947" i="6"/>
  <c r="V947" i="6"/>
  <c r="S947" i="6"/>
  <c r="AE712" i="6"/>
  <c r="AE916" i="6"/>
  <c r="AE1009" i="6"/>
  <c r="AE940" i="6"/>
  <c r="AE921" i="6"/>
  <c r="AC935" i="6"/>
  <c r="T935" i="6"/>
  <c r="O935" i="6"/>
  <c r="S935" i="6"/>
  <c r="V935" i="6"/>
  <c r="AI816" i="6"/>
  <c r="P816" i="6"/>
  <c r="AE929" i="6"/>
  <c r="P852" i="6"/>
  <c r="AI852" i="6"/>
  <c r="AE852" i="6"/>
  <c r="AI1030" i="6"/>
  <c r="P1030" i="6"/>
  <c r="AE953" i="6"/>
  <c r="AI893" i="6"/>
  <c r="P893" i="6"/>
  <c r="AI716" i="6"/>
  <c r="P716" i="6"/>
  <c r="V888" i="6"/>
  <c r="S888" i="6"/>
  <c r="AC888" i="6"/>
  <c r="T888" i="6"/>
  <c r="O888" i="6"/>
  <c r="AI993" i="6"/>
  <c r="P993" i="6"/>
  <c r="P804" i="6"/>
  <c r="AI804" i="6"/>
  <c r="V984" i="6"/>
  <c r="AC984" i="6"/>
  <c r="AE984" i="6" s="1"/>
  <c r="O984" i="6"/>
  <c r="T984" i="6"/>
  <c r="S984" i="6"/>
  <c r="AI919" i="6"/>
  <c r="P919" i="6"/>
  <c r="AI832" i="6"/>
  <c r="P832" i="6"/>
  <c r="AI918" i="6"/>
  <c r="P918" i="6"/>
  <c r="AE918" i="6"/>
  <c r="AE720" i="6"/>
  <c r="AE917" i="6"/>
  <c r="AI907" i="6"/>
  <c r="P907" i="6"/>
  <c r="AI967" i="6"/>
  <c r="P967" i="6"/>
  <c r="AE922" i="6"/>
  <c r="V1008" i="6"/>
  <c r="AC1008" i="6"/>
  <c r="O1008" i="6"/>
  <c r="S1008" i="6"/>
  <c r="T1008" i="6"/>
  <c r="V1031" i="6"/>
  <c r="AC1031" i="6"/>
  <c r="AE1031" i="6" s="1"/>
  <c r="T1031" i="6"/>
  <c r="S1031" i="6"/>
  <c r="O1031" i="6"/>
  <c r="AI982" i="6"/>
  <c r="P982" i="6"/>
  <c r="AI989" i="6"/>
  <c r="P989" i="6"/>
  <c r="AE828" i="6"/>
  <c r="AI815" i="6"/>
  <c r="P815" i="6"/>
  <c r="AI824" i="6"/>
  <c r="P824" i="6"/>
  <c r="AC887" i="6"/>
  <c r="O887" i="6"/>
  <c r="T887" i="6"/>
  <c r="V887" i="6"/>
  <c r="S887" i="6"/>
  <c r="AI961" i="6"/>
  <c r="P961" i="6"/>
  <c r="AI941" i="6"/>
  <c r="P941" i="6"/>
  <c r="AI951" i="6"/>
  <c r="P951" i="6"/>
  <c r="AI881" i="6"/>
  <c r="P881" i="6"/>
  <c r="AI929" i="6"/>
  <c r="P929" i="6"/>
  <c r="AE1030" i="6"/>
  <c r="AI948" i="6"/>
  <c r="P948" i="6"/>
  <c r="AI897" i="6"/>
  <c r="P897" i="6"/>
  <c r="AE959" i="6"/>
  <c r="AE930" i="6"/>
  <c r="AE907" i="6"/>
  <c r="P944" i="6"/>
  <c r="AI944" i="6"/>
  <c r="P914" i="6"/>
  <c r="AI914" i="6"/>
  <c r="AI843" i="6"/>
  <c r="P843" i="6"/>
  <c r="AE844" i="6"/>
  <c r="AI901" i="6"/>
  <c r="P901" i="6"/>
  <c r="AI995" i="6"/>
  <c r="P995" i="6"/>
  <c r="AI963" i="6"/>
  <c r="P963" i="6"/>
  <c r="AE723" i="6"/>
  <c r="AE836" i="6"/>
  <c r="T1011" i="6"/>
  <c r="AC1011" i="6"/>
  <c r="O1011" i="6"/>
  <c r="V1011" i="6"/>
  <c r="S1011" i="6"/>
  <c r="AI958" i="6"/>
  <c r="P958" i="6"/>
  <c r="AE958" i="6"/>
  <c r="AE910" i="6"/>
  <c r="V899" i="6"/>
  <c r="AC899" i="6"/>
  <c r="AE899" i="6" s="1"/>
  <c r="T899" i="6"/>
  <c r="S899" i="6"/>
  <c r="O899" i="6"/>
  <c r="AI1028" i="6"/>
  <c r="P1028" i="6"/>
  <c r="P1001" i="6"/>
  <c r="AI1001" i="6"/>
  <c r="AI889" i="6"/>
  <c r="P889" i="6"/>
  <c r="AI808" i="6"/>
  <c r="P808" i="6"/>
  <c r="T980" i="6"/>
  <c r="S980" i="6"/>
  <c r="AC980" i="6"/>
  <c r="O980" i="6"/>
  <c r="V980" i="6"/>
  <c r="AE909" i="6"/>
  <c r="AI902" i="6"/>
  <c r="P902" i="6"/>
  <c r="AI928" i="6"/>
  <c r="P928" i="6"/>
  <c r="AI708" i="6"/>
  <c r="P708" i="6"/>
  <c r="V880" i="6"/>
  <c r="AC880" i="6"/>
  <c r="S880" i="6"/>
  <c r="O880" i="6"/>
  <c r="T880" i="6"/>
  <c r="AI1005" i="6"/>
  <c r="P1005" i="6"/>
  <c r="P1012" i="6"/>
  <c r="AI1012" i="6"/>
  <c r="AI859" i="6"/>
  <c r="P859" i="6"/>
  <c r="AI724" i="6"/>
  <c r="P724" i="6"/>
  <c r="V896" i="6"/>
  <c r="AC896" i="6"/>
  <c r="S896" i="6"/>
  <c r="T896" i="6"/>
  <c r="O896" i="6"/>
  <c r="AE815" i="6"/>
  <c r="AE885" i="6"/>
  <c r="AI956" i="6"/>
  <c r="P956" i="6"/>
  <c r="AI803" i="6"/>
  <c r="P803" i="6"/>
  <c r="AI1026" i="6"/>
  <c r="P1026" i="6"/>
  <c r="AI712" i="6"/>
  <c r="P712" i="6"/>
  <c r="V884" i="6"/>
  <c r="AC884" i="6"/>
  <c r="AE884" i="6" s="1"/>
  <c r="S884" i="6"/>
  <c r="O884" i="6"/>
  <c r="T884" i="6"/>
  <c r="AI979" i="6"/>
  <c r="P979" i="6"/>
  <c r="AE961" i="6"/>
  <c r="AI890" i="6"/>
  <c r="P890" i="6"/>
  <c r="AI981" i="6"/>
  <c r="P981" i="6"/>
  <c r="AI912" i="6"/>
  <c r="P912" i="6"/>
  <c r="AE912" i="6"/>
  <c r="P940" i="6"/>
  <c r="AI940" i="6"/>
  <c r="AI972" i="6"/>
  <c r="P972" i="6"/>
  <c r="AI763" i="6"/>
  <c r="P763" i="6"/>
  <c r="AI820" i="6"/>
  <c r="P820" i="6"/>
  <c r="AE820" i="6"/>
  <c r="AE816" i="6"/>
  <c r="AI946" i="6"/>
  <c r="P946" i="6"/>
  <c r="AI968" i="6"/>
  <c r="P968" i="6"/>
  <c r="AE991" i="6"/>
  <c r="T1024" i="6"/>
  <c r="AC1024" i="6"/>
  <c r="S1024" i="6"/>
  <c r="V1024" i="6"/>
  <c r="O1024" i="6"/>
  <c r="AI942" i="6"/>
  <c r="P942" i="6"/>
  <c r="P936" i="6"/>
  <c r="AI936" i="6"/>
  <c r="AI877" i="6"/>
  <c r="P877" i="6"/>
  <c r="V976" i="6"/>
  <c r="S976" i="6"/>
  <c r="AC976" i="6"/>
  <c r="AE976" i="6" s="1"/>
  <c r="O976" i="6"/>
  <c r="T976" i="6"/>
  <c r="P812" i="6"/>
  <c r="AI812" i="6"/>
  <c r="AI720" i="6"/>
  <c r="P720" i="6"/>
  <c r="V892" i="6"/>
  <c r="AC892" i="6"/>
  <c r="AE892" i="6" s="1"/>
  <c r="S892" i="6"/>
  <c r="O892" i="6"/>
  <c r="T892" i="6"/>
  <c r="P1029" i="6"/>
  <c r="AI1029" i="6"/>
  <c r="AI878" i="6"/>
  <c r="P878" i="6"/>
  <c r="AI886" i="6"/>
  <c r="P886" i="6"/>
  <c r="AI978" i="6"/>
  <c r="P978" i="6"/>
  <c r="AI957" i="6"/>
  <c r="P957" i="6"/>
  <c r="AI969" i="6"/>
  <c r="P969" i="6"/>
  <c r="V996" i="6"/>
  <c r="S996" i="6"/>
  <c r="AC996" i="6"/>
  <c r="T996" i="6"/>
  <c r="O996" i="6"/>
  <c r="AE855" i="6"/>
  <c r="AI943" i="6"/>
  <c r="P943" i="6"/>
  <c r="AI970" i="6"/>
  <c r="P970" i="6"/>
  <c r="P715" i="6"/>
  <c r="AI715" i="6"/>
  <c r="P1010" i="6"/>
  <c r="AI1010" i="6"/>
  <c r="AE979" i="6"/>
  <c r="AI997" i="6"/>
  <c r="P997" i="6"/>
  <c r="AI966" i="6"/>
  <c r="P966" i="6"/>
  <c r="AI962" i="6"/>
  <c r="P962" i="6"/>
  <c r="AI921" i="6"/>
  <c r="P921" i="6"/>
  <c r="T1019" i="6"/>
  <c r="AC1019" i="6"/>
  <c r="V1019" i="6"/>
  <c r="O1019" i="6"/>
  <c r="S1019" i="6"/>
  <c r="AI851" i="6"/>
  <c r="P851" i="6"/>
  <c r="AI954" i="6"/>
  <c r="P954" i="6"/>
  <c r="AI922" i="6"/>
  <c r="P922" i="6"/>
  <c r="AI927" i="6"/>
  <c r="P927" i="6"/>
  <c r="AI844" i="6"/>
  <c r="P844" i="6"/>
  <c r="AE995" i="6"/>
  <c r="V895" i="6"/>
  <c r="AC895" i="6"/>
  <c r="AE895" i="6" s="1"/>
  <c r="S895" i="6"/>
  <c r="O895" i="6"/>
  <c r="T895" i="6"/>
  <c r="AI908" i="6"/>
  <c r="P908" i="6"/>
  <c r="AI933" i="6"/>
  <c r="P933" i="6"/>
  <c r="AI939" i="6"/>
  <c r="P939" i="6"/>
  <c r="AI913" i="6"/>
  <c r="P913" i="6"/>
  <c r="AI952" i="6"/>
  <c r="P952" i="6"/>
  <c r="AI839" i="6"/>
  <c r="P839" i="6"/>
  <c r="AI910" i="6"/>
  <c r="P910" i="6"/>
  <c r="P727" i="6"/>
  <c r="AI727" i="6"/>
  <c r="AI974" i="6"/>
  <c r="P974" i="6"/>
  <c r="AI938" i="6"/>
  <c r="P938" i="6"/>
  <c r="AI1032" i="6"/>
  <c r="P1032" i="6"/>
  <c r="P990" i="6"/>
  <c r="AI990" i="6"/>
  <c r="AI960" i="6"/>
  <c r="P960" i="6"/>
  <c r="AE878" i="6"/>
  <c r="AE1020" i="6"/>
  <c r="P751" i="6"/>
  <c r="AI751" i="6"/>
  <c r="AI909" i="6"/>
  <c r="P909" i="6"/>
  <c r="AI879" i="6"/>
  <c r="P879" i="6"/>
  <c r="AE1022" i="6"/>
  <c r="AE1025" i="6"/>
  <c r="AI828" i="6"/>
  <c r="P828" i="6"/>
  <c r="V987" i="6"/>
  <c r="T987" i="6"/>
  <c r="S987" i="6"/>
  <c r="AC987" i="6"/>
  <c r="AE987" i="6" s="1"/>
  <c r="O987" i="6"/>
  <c r="AE950" i="6"/>
  <c r="AI906" i="6"/>
  <c r="P906" i="6"/>
  <c r="AE824" i="6"/>
  <c r="AI885" i="6"/>
  <c r="P885" i="6"/>
  <c r="P855" i="6"/>
  <c r="AI855" i="6"/>
  <c r="AI964" i="6"/>
  <c r="P964" i="6"/>
  <c r="AI985" i="6"/>
  <c r="P985" i="6"/>
  <c r="AI783" i="6"/>
  <c r="P783" i="6"/>
  <c r="V955" i="6"/>
  <c r="AC955" i="6"/>
  <c r="AE955" i="6" s="1"/>
  <c r="T955" i="6"/>
  <c r="S955" i="6"/>
  <c r="O955" i="6"/>
  <c r="AI775" i="6"/>
  <c r="P775" i="6"/>
  <c r="AI926" i="6"/>
  <c r="P926" i="6"/>
  <c r="P916" i="6"/>
  <c r="AI916" i="6"/>
  <c r="P1009" i="6"/>
  <c r="AI1009" i="6"/>
  <c r="V992" i="6"/>
  <c r="S992" i="6"/>
  <c r="AC992" i="6"/>
  <c r="T992" i="6"/>
  <c r="O992" i="6"/>
  <c r="V988" i="6"/>
  <c r="AC988" i="6"/>
  <c r="O988" i="6"/>
  <c r="T988" i="6"/>
  <c r="S988" i="6"/>
  <c r="AE931" i="6"/>
  <c r="AE968" i="6"/>
  <c r="AI953" i="6"/>
  <c r="P953" i="6"/>
  <c r="AE897" i="6"/>
  <c r="AI1033" i="6"/>
  <c r="P1033" i="6"/>
  <c r="AE1033" i="6"/>
  <c r="AI959" i="6"/>
  <c r="P959" i="6"/>
  <c r="AE942" i="6"/>
  <c r="AE993" i="6"/>
  <c r="AE936" i="6"/>
  <c r="AI1013" i="6"/>
  <c r="P1013" i="6"/>
  <c r="AE1013" i="6"/>
  <c r="V1007" i="6"/>
  <c r="AC1007" i="6"/>
  <c r="T1007" i="6"/>
  <c r="S1007" i="6"/>
  <c r="O1007" i="6"/>
  <c r="P711" i="6"/>
  <c r="AI711" i="6"/>
  <c r="AC883" i="6"/>
  <c r="AE883" i="6" s="1"/>
  <c r="T883" i="6"/>
  <c r="O883" i="6"/>
  <c r="S883" i="6"/>
  <c r="V883" i="6"/>
  <c r="AE831" i="6"/>
  <c r="AI1021" i="6"/>
  <c r="P1021" i="6"/>
  <c r="I30" i="15"/>
  <c r="AI710" i="6"/>
  <c r="P710" i="6"/>
  <c r="O863" i="6"/>
  <c r="K1035" i="6"/>
  <c r="J30" i="15"/>
  <c r="AC882" i="6"/>
  <c r="AE882" i="6" s="1"/>
  <c r="O882" i="6"/>
  <c r="P691" i="6"/>
  <c r="S538" i="6"/>
  <c r="V366" i="6"/>
  <c r="T538" i="6"/>
  <c r="K375" i="7"/>
  <c r="J31" i="15"/>
  <c r="I31" i="15"/>
  <c r="O313" i="7"/>
  <c r="Q188" i="5"/>
  <c r="AH188" i="5"/>
  <c r="AH161" i="5"/>
  <c r="P1124" i="6"/>
  <c r="T159" i="5"/>
  <c r="K186" i="5"/>
  <c r="P159" i="5"/>
  <c r="V159" i="5"/>
  <c r="S159" i="5"/>
  <c r="O159" i="5"/>
  <c r="AI159" i="5" s="1"/>
  <c r="M191" i="5"/>
  <c r="AJ191" i="5" s="1"/>
  <c r="AH151" i="5"/>
  <c r="Q178" i="5"/>
  <c r="AH178" i="5"/>
  <c r="AH154" i="5"/>
  <c r="Q181" i="5"/>
  <c r="AH181" i="5"/>
  <c r="AJ154" i="5"/>
  <c r="M181" i="5"/>
  <c r="AJ181" i="5"/>
  <c r="AJ156" i="5"/>
  <c r="M183" i="5"/>
  <c r="AJ183" i="5" s="1"/>
  <c r="K180" i="5"/>
  <c r="P153" i="5"/>
  <c r="V153" i="5"/>
  <c r="T153" i="5"/>
  <c r="O153" i="5"/>
  <c r="AI153" i="5"/>
  <c r="S153" i="5"/>
  <c r="T156" i="5"/>
  <c r="K183" i="5"/>
  <c r="P156" i="5"/>
  <c r="O156" i="5"/>
  <c r="AI156" i="5" s="1"/>
  <c r="V156" i="5"/>
  <c r="S156" i="5"/>
  <c r="AI1083" i="6"/>
  <c r="P1083" i="6"/>
  <c r="AI1178" i="6"/>
  <c r="P1178" i="6"/>
  <c r="S1059" i="6"/>
  <c r="T1059" i="6"/>
  <c r="AC1059" i="6"/>
  <c r="V1059" i="6"/>
  <c r="O1059" i="6"/>
  <c r="AE1144" i="6"/>
  <c r="AI1200" i="6"/>
  <c r="P1200" i="6"/>
  <c r="AI1166" i="6"/>
  <c r="P1166" i="6"/>
  <c r="V1172" i="6"/>
  <c r="S1172" i="6"/>
  <c r="T1172" i="6"/>
  <c r="O1172" i="6"/>
  <c r="AC1172" i="6"/>
  <c r="AE1172" i="6" s="1"/>
  <c r="AI1088" i="6"/>
  <c r="P1088" i="6"/>
  <c r="AI1050" i="6"/>
  <c r="P1050" i="6"/>
  <c r="V1071" i="6"/>
  <c r="S1071" i="6"/>
  <c r="T1071" i="6"/>
  <c r="AC1071" i="6"/>
  <c r="O1071" i="6"/>
  <c r="AI1189" i="6"/>
  <c r="P1189" i="6"/>
  <c r="O1176" i="6"/>
  <c r="AC1176" i="6"/>
  <c r="T1176" i="6"/>
  <c r="S1176" i="6"/>
  <c r="V1176" i="6"/>
  <c r="V1095" i="6"/>
  <c r="S1095" i="6"/>
  <c r="O1095" i="6"/>
  <c r="AC1095" i="6"/>
  <c r="AE1095" i="6" s="1"/>
  <c r="T1095" i="6"/>
  <c r="AI1090" i="6"/>
  <c r="P1090" i="6"/>
  <c r="AI1094" i="6"/>
  <c r="P1094" i="6"/>
  <c r="AI1192" i="6"/>
  <c r="P1192" i="6"/>
  <c r="AI1158" i="6"/>
  <c r="P1158" i="6"/>
  <c r="AI1053" i="6"/>
  <c r="P1053" i="6"/>
  <c r="AI1201" i="6"/>
  <c r="P1201" i="6"/>
  <c r="P1136" i="6"/>
  <c r="AC1146" i="6"/>
  <c r="T1146" i="6"/>
  <c r="V1146" i="6"/>
  <c r="O1146" i="6"/>
  <c r="S1146" i="6"/>
  <c r="AC1130" i="6"/>
  <c r="AE1130" i="6" s="1"/>
  <c r="T1130" i="6"/>
  <c r="V1130" i="6"/>
  <c r="O1130" i="6"/>
  <c r="S1130" i="6"/>
  <c r="AE1163" i="6"/>
  <c r="AE1138" i="6"/>
  <c r="AI1165" i="6"/>
  <c r="P1165" i="6"/>
  <c r="P1167" i="6"/>
  <c r="AI1182" i="6"/>
  <c r="P1182" i="6"/>
  <c r="P1141" i="6"/>
  <c r="P1099" i="6"/>
  <c r="AI1177" i="6"/>
  <c r="P1177" i="6"/>
  <c r="P1134" i="6"/>
  <c r="AE973" i="6"/>
  <c r="AI1174" i="6"/>
  <c r="P1174" i="6"/>
  <c r="AI1073" i="6"/>
  <c r="P1073" i="6"/>
  <c r="AE1103" i="6"/>
  <c r="AE1202" i="6"/>
  <c r="AI1066" i="6"/>
  <c r="P1066" i="6"/>
  <c r="AE1111" i="6"/>
  <c r="AI1137" i="6"/>
  <c r="P1137" i="6"/>
  <c r="AI1184" i="6"/>
  <c r="P1184" i="6"/>
  <c r="AI1117" i="6"/>
  <c r="P1117" i="6"/>
  <c r="AI1091" i="6"/>
  <c r="P1091" i="6"/>
  <c r="AJ1162" i="6"/>
  <c r="P1162" i="6"/>
  <c r="AC1159" i="6"/>
  <c r="T1159" i="6"/>
  <c r="O1159" i="6"/>
  <c r="V1159" i="6"/>
  <c r="S1159" i="6"/>
  <c r="V1171" i="6"/>
  <c r="AC1171" i="6"/>
  <c r="S1171" i="6"/>
  <c r="O1171" i="6"/>
  <c r="T1171" i="6"/>
  <c r="V1067" i="6"/>
  <c r="S1067" i="6"/>
  <c r="T1067" i="6"/>
  <c r="AC1067" i="6"/>
  <c r="O1067" i="6"/>
  <c r="P1197" i="6"/>
  <c r="AE1121" i="6"/>
  <c r="AI1102" i="6"/>
  <c r="P1102" i="6"/>
  <c r="AJ1157" i="6"/>
  <c r="P1157" i="6"/>
  <c r="AE1085" i="6"/>
  <c r="AI1065" i="6"/>
  <c r="P1065" i="6"/>
  <c r="AE1206" i="6"/>
  <c r="AE1106" i="6"/>
  <c r="AI983" i="6"/>
  <c r="P983" i="6"/>
  <c r="AE983" i="6"/>
  <c r="AI1082" i="6"/>
  <c r="P1082" i="6"/>
  <c r="AI1077" i="6"/>
  <c r="P1077" i="6"/>
  <c r="P925" i="6"/>
  <c r="AI925" i="6"/>
  <c r="S1168" i="6"/>
  <c r="AC1168" i="6"/>
  <c r="AE1168" i="6" s="1"/>
  <c r="O1168" i="6"/>
  <c r="V1168" i="6"/>
  <c r="T1168" i="6"/>
  <c r="P1128" i="6"/>
  <c r="AI1093" i="6"/>
  <c r="P1093" i="6"/>
  <c r="AE1093" i="6"/>
  <c r="AI1122" i="6"/>
  <c r="P1122" i="6"/>
  <c r="AE1094" i="6"/>
  <c r="AE1192" i="6"/>
  <c r="AE1158" i="6"/>
  <c r="AE1170" i="6"/>
  <c r="AI1051" i="6"/>
  <c r="P1051" i="6"/>
  <c r="T1148" i="6"/>
  <c r="O1148" i="6"/>
  <c r="AC1148" i="6"/>
  <c r="AE1148" i="6" s="1"/>
  <c r="S1148" i="6"/>
  <c r="V1148" i="6"/>
  <c r="V1052" i="6"/>
  <c r="S1052" i="6"/>
  <c r="AC1052" i="6"/>
  <c r="O1052" i="6"/>
  <c r="T1052" i="6"/>
  <c r="AI1204" i="6"/>
  <c r="P1204" i="6"/>
  <c r="AE1137" i="6"/>
  <c r="V1098" i="6"/>
  <c r="S1098" i="6"/>
  <c r="AC1098" i="6"/>
  <c r="AE1098" i="6" s="1"/>
  <c r="T1098" i="6"/>
  <c r="O1098" i="6"/>
  <c r="V1048" i="6"/>
  <c r="AC1048" i="6"/>
  <c r="AE1048" i="6" s="1"/>
  <c r="S1048" i="6"/>
  <c r="T1048" i="6"/>
  <c r="O1048" i="6"/>
  <c r="V1107" i="6"/>
  <c r="T1107" i="6"/>
  <c r="AC1107" i="6"/>
  <c r="AE1107" i="6" s="1"/>
  <c r="O1107" i="6"/>
  <c r="S1107" i="6"/>
  <c r="AC1054" i="6"/>
  <c r="AE1054" i="6" s="1"/>
  <c r="T1054" i="6"/>
  <c r="O1054" i="6"/>
  <c r="V1054" i="6"/>
  <c r="S1054" i="6"/>
  <c r="V1060" i="6"/>
  <c r="AC1060" i="6"/>
  <c r="AE1060" i="6" s="1"/>
  <c r="S1060" i="6"/>
  <c r="O1060" i="6"/>
  <c r="T1060" i="6"/>
  <c r="AC1199" i="6"/>
  <c r="AE1199" i="6" s="1"/>
  <c r="T1199" i="6"/>
  <c r="O1199" i="6"/>
  <c r="S1199" i="6"/>
  <c r="V1199" i="6"/>
  <c r="AE1153" i="6"/>
  <c r="AE1065" i="6"/>
  <c r="AI1205" i="6"/>
  <c r="P1205" i="6"/>
  <c r="V1072" i="6"/>
  <c r="AC1072" i="6"/>
  <c r="O1072" i="6"/>
  <c r="S1072" i="6"/>
  <c r="T1072" i="6"/>
  <c r="S1180" i="6"/>
  <c r="V1180" i="6"/>
  <c r="T1180" i="6"/>
  <c r="O1180" i="6"/>
  <c r="AC1180" i="6"/>
  <c r="AI1131" i="6"/>
  <c r="P1131" i="6"/>
  <c r="AI1080" i="6"/>
  <c r="P1080" i="6"/>
  <c r="AE1167" i="6"/>
  <c r="AE1053" i="6"/>
  <c r="AI1173" i="6"/>
  <c r="P1173" i="6"/>
  <c r="AI1100" i="6"/>
  <c r="P1100" i="6"/>
  <c r="AE1109" i="6"/>
  <c r="AI1163" i="6"/>
  <c r="P1163" i="6"/>
  <c r="AI1113" i="6"/>
  <c r="P1113" i="6"/>
  <c r="AI1086" i="6"/>
  <c r="P1086" i="6"/>
  <c r="AI1084" i="6"/>
  <c r="P1084" i="6"/>
  <c r="V1179" i="6"/>
  <c r="S1179" i="6"/>
  <c r="O1179" i="6"/>
  <c r="AC1179" i="6"/>
  <c r="T1179" i="6"/>
  <c r="V1056" i="6"/>
  <c r="AC1056" i="6"/>
  <c r="AE1056" i="6" s="1"/>
  <c r="S1056" i="6"/>
  <c r="T1056" i="6"/>
  <c r="O1056" i="6"/>
  <c r="AC1203" i="6"/>
  <c r="AE1203" i="6" s="1"/>
  <c r="T1203" i="6"/>
  <c r="O1203" i="6"/>
  <c r="V1203" i="6"/>
  <c r="S1203" i="6"/>
  <c r="T1075" i="6"/>
  <c r="O1075" i="6"/>
  <c r="AC1075" i="6"/>
  <c r="S1075" i="6"/>
  <c r="V1075" i="6"/>
  <c r="AI1144" i="6"/>
  <c r="P1144" i="6"/>
  <c r="AI1078" i="6"/>
  <c r="P1078" i="6"/>
  <c r="AI973" i="6"/>
  <c r="P973" i="6"/>
  <c r="V1147" i="6"/>
  <c r="T1147" i="6"/>
  <c r="S1147" i="6"/>
  <c r="AC1147" i="6"/>
  <c r="O1147" i="6"/>
  <c r="AC1187" i="6"/>
  <c r="AE1187" i="6" s="1"/>
  <c r="T1187" i="6"/>
  <c r="O1187" i="6"/>
  <c r="V1187" i="6"/>
  <c r="S1187" i="6"/>
  <c r="AE1081" i="6"/>
  <c r="AI1115" i="6"/>
  <c r="P1115" i="6"/>
  <c r="AI1096" i="6"/>
  <c r="P1096" i="6"/>
  <c r="AI1202" i="6"/>
  <c r="P1202" i="6"/>
  <c r="AE1118" i="6"/>
  <c r="AI1104" i="6"/>
  <c r="P1104" i="6"/>
  <c r="AE1066" i="6"/>
  <c r="AE1124" i="6"/>
  <c r="AE1136" i="6"/>
  <c r="AE1091" i="6"/>
  <c r="O1160" i="6"/>
  <c r="V1160" i="6"/>
  <c r="S1160" i="6"/>
  <c r="AC1160" i="6"/>
  <c r="T1160" i="6"/>
  <c r="V1127" i="6"/>
  <c r="S1127" i="6"/>
  <c r="AC1127" i="6"/>
  <c r="AE1127" i="6" s="1"/>
  <c r="O1127" i="6"/>
  <c r="T1127" i="6"/>
  <c r="AI1169" i="6"/>
  <c r="P1169" i="6"/>
  <c r="AE1142" i="6"/>
  <c r="AI1125" i="6"/>
  <c r="P1125" i="6"/>
  <c r="AE1050" i="6"/>
  <c r="AE1129" i="6"/>
  <c r="P1110" i="6"/>
  <c r="O1156" i="6"/>
  <c r="V1156" i="6"/>
  <c r="AC1156" i="6"/>
  <c r="AE1156" i="6" s="1"/>
  <c r="T1156" i="6"/>
  <c r="S1156" i="6"/>
  <c r="T1196" i="6"/>
  <c r="O1196" i="6"/>
  <c r="AC1196" i="6"/>
  <c r="AE1196" i="6" s="1"/>
  <c r="V1196" i="6"/>
  <c r="S1196" i="6"/>
  <c r="S1152" i="6"/>
  <c r="O1152" i="6"/>
  <c r="V1152" i="6"/>
  <c r="AC1152" i="6"/>
  <c r="AE1152" i="6" s="1"/>
  <c r="T1152" i="6"/>
  <c r="AC1191" i="6"/>
  <c r="T1191" i="6"/>
  <c r="V1191" i="6"/>
  <c r="S1191" i="6"/>
  <c r="O1191" i="6"/>
  <c r="AI1193" i="6"/>
  <c r="P1193" i="6"/>
  <c r="AE1126" i="6"/>
  <c r="AI1069" i="6"/>
  <c r="P1069" i="6"/>
  <c r="AI1206" i="6"/>
  <c r="P1206" i="6"/>
  <c r="AE1181" i="6"/>
  <c r="AI1106" i="6"/>
  <c r="P1106" i="6"/>
  <c r="AE1092" i="6"/>
  <c r="AE1077" i="6"/>
  <c r="V1097" i="6"/>
  <c r="S1097" i="6"/>
  <c r="AC1097" i="6"/>
  <c r="T1097" i="6"/>
  <c r="O1097" i="6"/>
  <c r="V1055" i="6"/>
  <c r="O1055" i="6"/>
  <c r="S1055" i="6"/>
  <c r="T1055" i="6"/>
  <c r="AC1055" i="6"/>
  <c r="AE1055" i="6" s="1"/>
  <c r="V1183" i="6"/>
  <c r="T1183" i="6"/>
  <c r="AC1183" i="6"/>
  <c r="S1183" i="6"/>
  <c r="O1183" i="6"/>
  <c r="T1188" i="6"/>
  <c r="O1188" i="6"/>
  <c r="V1188" i="6"/>
  <c r="AC1188" i="6"/>
  <c r="AE1188" i="6" s="1"/>
  <c r="S1188" i="6"/>
  <c r="AI1112" i="6"/>
  <c r="P1112" i="6"/>
  <c r="AI1105" i="6"/>
  <c r="P1105" i="6"/>
  <c r="AE1122" i="6"/>
  <c r="AE1062" i="6"/>
  <c r="AI1139" i="6"/>
  <c r="P1139" i="6"/>
  <c r="V1119" i="6"/>
  <c r="AC1119" i="6"/>
  <c r="AE1119" i="6" s="1"/>
  <c r="O1119" i="6"/>
  <c r="T1119" i="6"/>
  <c r="S1119" i="6"/>
  <c r="AI1123" i="6"/>
  <c r="P1123" i="6"/>
  <c r="AC1195" i="6"/>
  <c r="AE1195" i="6" s="1"/>
  <c r="T1195" i="6"/>
  <c r="S1195" i="6"/>
  <c r="V1195" i="6"/>
  <c r="O1195" i="6"/>
  <c r="AI1057" i="6"/>
  <c r="P1057" i="6"/>
  <c r="AI1154" i="6"/>
  <c r="P1154" i="6"/>
  <c r="V1064" i="6"/>
  <c r="S1064" i="6"/>
  <c r="AC1064" i="6"/>
  <c r="AE1064" i="6" s="1"/>
  <c r="T1064" i="6"/>
  <c r="O1064" i="6"/>
  <c r="AE1174" i="6"/>
  <c r="AI1133" i="6"/>
  <c r="P1133" i="6"/>
  <c r="P1079" i="6"/>
  <c r="AI1079" i="6"/>
  <c r="V1175" i="6"/>
  <c r="O1175" i="6"/>
  <c r="AC1175" i="6"/>
  <c r="AE1175" i="6" s="1"/>
  <c r="S1175" i="6"/>
  <c r="T1175" i="6"/>
  <c r="AI1121" i="6"/>
  <c r="P1121" i="6"/>
  <c r="AE1143" i="6"/>
  <c r="AE1102" i="6"/>
  <c r="AI1047" i="6"/>
  <c r="P1047" i="6"/>
  <c r="AI1109" i="6"/>
  <c r="P1109" i="6"/>
  <c r="AI1190" i="6"/>
  <c r="P1190" i="6"/>
  <c r="AE1113" i="6"/>
  <c r="AI1138" i="6"/>
  <c r="P1138" i="6"/>
  <c r="P1186" i="6"/>
  <c r="AI1120" i="6"/>
  <c r="P1120" i="6"/>
  <c r="AE1161" i="6"/>
  <c r="AE1182" i="6"/>
  <c r="P1087" i="6"/>
  <c r="P1161" i="6"/>
  <c r="AI1049" i="6"/>
  <c r="P1049" i="6"/>
  <c r="V1145" i="6"/>
  <c r="O1145" i="6"/>
  <c r="AC1145" i="6"/>
  <c r="AE1145" i="6" s="1"/>
  <c r="S1145" i="6"/>
  <c r="T1145" i="6"/>
  <c r="V1074" i="6"/>
  <c r="AC1074" i="6"/>
  <c r="AE1074" i="6" s="1"/>
  <c r="T1074" i="6"/>
  <c r="S1074" i="6"/>
  <c r="O1074" i="6"/>
  <c r="AI1081" i="6"/>
  <c r="P1081" i="6"/>
  <c r="AE1204" i="6"/>
  <c r="AI1185" i="6"/>
  <c r="P1185" i="6"/>
  <c r="AI1114" i="6"/>
  <c r="P1114" i="6"/>
  <c r="AI1135" i="6"/>
  <c r="P1135" i="6"/>
  <c r="AI1089" i="6"/>
  <c r="P1089" i="6"/>
  <c r="P1116" i="6"/>
  <c r="AI1070" i="6"/>
  <c r="P1070" i="6"/>
  <c r="AI1132" i="6"/>
  <c r="P1132" i="6"/>
  <c r="AE1104" i="6"/>
  <c r="AI1058" i="6"/>
  <c r="P1058" i="6"/>
  <c r="AI1111" i="6"/>
  <c r="P1111" i="6"/>
  <c r="AE1162" i="6"/>
  <c r="AJ1149" i="6"/>
  <c r="P1149" i="6"/>
  <c r="V1068" i="6"/>
  <c r="AC1068" i="6"/>
  <c r="S1068" i="6"/>
  <c r="O1068" i="6"/>
  <c r="T1068" i="6"/>
  <c r="O1063" i="6"/>
  <c r="S1063" i="6"/>
  <c r="T1063" i="6"/>
  <c r="V1063" i="6"/>
  <c r="AC1063" i="6"/>
  <c r="AE1063" i="6" s="1"/>
  <c r="AE1169" i="6"/>
  <c r="AI1076" i="6"/>
  <c r="P1076" i="6"/>
  <c r="AE1076" i="6"/>
  <c r="AE1108" i="6"/>
  <c r="AI1129" i="6"/>
  <c r="P1129" i="6"/>
  <c r="AI1143" i="6"/>
  <c r="P1143" i="6"/>
  <c r="P1108" i="6"/>
  <c r="AJ1101" i="6"/>
  <c r="P1101" i="6"/>
  <c r="AE1193" i="6"/>
  <c r="AI1085" i="6"/>
  <c r="P1085" i="6"/>
  <c r="AI1140" i="6"/>
  <c r="P1140" i="6"/>
  <c r="AI1194" i="6"/>
  <c r="P1194" i="6"/>
  <c r="AI1198" i="6"/>
  <c r="P1198" i="6"/>
  <c r="AI1126" i="6"/>
  <c r="P1126" i="6"/>
  <c r="AE1069" i="6"/>
  <c r="AI1181" i="6"/>
  <c r="P1181" i="6"/>
  <c r="O1155" i="6"/>
  <c r="T1155" i="6"/>
  <c r="S1155" i="6"/>
  <c r="V1155" i="6"/>
  <c r="AC1155" i="6"/>
  <c r="AE1155" i="6" s="1"/>
  <c r="AI1092" i="6"/>
  <c r="P1092" i="6"/>
  <c r="AE1082" i="6"/>
  <c r="AI1061" i="6"/>
  <c r="P1061" i="6"/>
  <c r="AE925" i="6"/>
  <c r="AJ1170" i="6"/>
  <c r="P1170" i="6"/>
  <c r="V1164" i="6"/>
  <c r="T1164" i="6"/>
  <c r="AC1164" i="6"/>
  <c r="AE1164" i="6" s="1"/>
  <c r="S1164" i="6"/>
  <c r="O1164" i="6"/>
  <c r="P1103" i="6"/>
  <c r="AE1112" i="6"/>
  <c r="P1118" i="6"/>
  <c r="AI1062" i="6"/>
  <c r="P1062" i="6"/>
  <c r="AE1101" i="6"/>
  <c r="AE1139" i="6"/>
  <c r="AE1051" i="6"/>
  <c r="M1207" i="6"/>
  <c r="AI876" i="6"/>
  <c r="P876" i="6"/>
  <c r="S885" i="6"/>
  <c r="V885" i="6"/>
  <c r="T885" i="6"/>
  <c r="V713" i="6"/>
  <c r="AE947" i="6"/>
  <c r="AE900" i="6"/>
  <c r="AI1023" i="6"/>
  <c r="P1023" i="6"/>
  <c r="AI883" i="6"/>
  <c r="P883" i="6"/>
  <c r="AI992" i="6"/>
  <c r="P992" i="6"/>
  <c r="AI892" i="6"/>
  <c r="P892" i="6"/>
  <c r="AI976" i="6"/>
  <c r="P976" i="6"/>
  <c r="AI1024" i="6"/>
  <c r="P1024" i="6"/>
  <c r="AE1024" i="6"/>
  <c r="AI884" i="6"/>
  <c r="P884" i="6"/>
  <c r="AI880" i="6"/>
  <c r="P880" i="6"/>
  <c r="AI980" i="6"/>
  <c r="P980" i="6"/>
  <c r="AI899" i="6"/>
  <c r="P899" i="6"/>
  <c r="AI887" i="6"/>
  <c r="P887" i="6"/>
  <c r="AI1031" i="6"/>
  <c r="P1031" i="6"/>
  <c r="AI1008" i="6"/>
  <c r="P1008" i="6"/>
  <c r="AI984" i="6"/>
  <c r="P984" i="6"/>
  <c r="AE888" i="6"/>
  <c r="AI947" i="6"/>
  <c r="P947" i="6"/>
  <c r="AI987" i="6"/>
  <c r="P987" i="6"/>
  <c r="AI1011" i="6"/>
  <c r="P1011" i="6"/>
  <c r="AE1007" i="6"/>
  <c r="AE988" i="6"/>
  <c r="AI895" i="6"/>
  <c r="P895" i="6"/>
  <c r="AI1019" i="6"/>
  <c r="P1019" i="6"/>
  <c r="AE996" i="6"/>
  <c r="AI896" i="6"/>
  <c r="P896" i="6"/>
  <c r="AE980" i="6"/>
  <c r="AE1008" i="6"/>
  <c r="AE1000" i="6"/>
  <c r="AI923" i="6"/>
  <c r="P923" i="6"/>
  <c r="AI891" i="6"/>
  <c r="P891" i="6"/>
  <c r="AE891" i="6"/>
  <c r="AI1015" i="6"/>
  <c r="P1015" i="6"/>
  <c r="AI1003" i="6"/>
  <c r="P1003" i="6"/>
  <c r="P1004" i="6"/>
  <c r="AI1004" i="6"/>
  <c r="AI900" i="6"/>
  <c r="P900" i="6"/>
  <c r="AI903" i="6"/>
  <c r="P903" i="6"/>
  <c r="AE1023" i="6"/>
  <c r="AI988" i="6"/>
  <c r="P988" i="6"/>
  <c r="AI996" i="6"/>
  <c r="P996" i="6"/>
  <c r="AI1000" i="6"/>
  <c r="P1000" i="6"/>
  <c r="AI999" i="6"/>
  <c r="P999" i="6"/>
  <c r="AE903" i="6"/>
  <c r="P1007" i="6"/>
  <c r="AI1007" i="6"/>
  <c r="AE992" i="6"/>
  <c r="AI955" i="6"/>
  <c r="P955" i="6"/>
  <c r="AE880" i="6"/>
  <c r="AI888" i="6"/>
  <c r="P888" i="6"/>
  <c r="AI935" i="6"/>
  <c r="P935" i="6"/>
  <c r="AI975" i="6"/>
  <c r="P975" i="6"/>
  <c r="AI1027" i="6"/>
  <c r="P1027" i="6"/>
  <c r="AE1027" i="6"/>
  <c r="AE923" i="6"/>
  <c r="AI1016" i="6"/>
  <c r="P1016" i="6"/>
  <c r="AE1015" i="6"/>
  <c r="AE1003" i="6"/>
  <c r="AE1004" i="6"/>
  <c r="AI882" i="6"/>
  <c r="P882" i="6"/>
  <c r="O1035" i="6"/>
  <c r="V538" i="6"/>
  <c r="P863" i="6"/>
  <c r="S710" i="6"/>
  <c r="T710" i="6"/>
  <c r="O375" i="7"/>
  <c r="V186" i="5"/>
  <c r="S186" i="5"/>
  <c r="O186" i="5"/>
  <c r="AI186" i="5" s="1"/>
  <c r="T186" i="5"/>
  <c r="P186" i="5"/>
  <c r="S183" i="5"/>
  <c r="V183" i="5"/>
  <c r="O183" i="5"/>
  <c r="AI183" i="5"/>
  <c r="T183" i="5"/>
  <c r="P183" i="5"/>
  <c r="S180" i="5"/>
  <c r="O180" i="5"/>
  <c r="AI180" i="5" s="1"/>
  <c r="T180" i="5"/>
  <c r="V180" i="5"/>
  <c r="P180" i="5"/>
  <c r="AI1188" i="6"/>
  <c r="P1188" i="6"/>
  <c r="AI1187" i="6"/>
  <c r="P1187" i="6"/>
  <c r="AI1203" i="6"/>
  <c r="P1203" i="6"/>
  <c r="AI1164" i="6"/>
  <c r="P1164" i="6"/>
  <c r="AI1145" i="6"/>
  <c r="P1145" i="6"/>
  <c r="AI1175" i="6"/>
  <c r="P1175" i="6"/>
  <c r="AI1195" i="6"/>
  <c r="P1195" i="6"/>
  <c r="AE1183" i="6"/>
  <c r="AI1196" i="6"/>
  <c r="P1196" i="6"/>
  <c r="AI1156" i="6"/>
  <c r="P1156" i="6"/>
  <c r="AI1127" i="6"/>
  <c r="P1127" i="6"/>
  <c r="AE1147" i="6"/>
  <c r="AE1075" i="6"/>
  <c r="AE1180" i="6"/>
  <c r="AI1072" i="6"/>
  <c r="P1072" i="6"/>
  <c r="AI1060" i="6"/>
  <c r="P1060" i="6"/>
  <c r="AI1107" i="6"/>
  <c r="P1107" i="6"/>
  <c r="AI1048" i="6"/>
  <c r="P1048" i="6"/>
  <c r="AI1130" i="6"/>
  <c r="P1130" i="6"/>
  <c r="AI1176" i="6"/>
  <c r="P1176" i="6"/>
  <c r="AI1172" i="6"/>
  <c r="P1172" i="6"/>
  <c r="AE1068" i="6"/>
  <c r="AI1119" i="6"/>
  <c r="P1119" i="6"/>
  <c r="AI1055" i="6"/>
  <c r="P1055" i="6"/>
  <c r="AI1147" i="6"/>
  <c r="P1147" i="6"/>
  <c r="AI1179" i="6"/>
  <c r="P1179" i="6"/>
  <c r="AI1199" i="6"/>
  <c r="P1199" i="6"/>
  <c r="AI1054" i="6"/>
  <c r="P1054" i="6"/>
  <c r="AE1067" i="6"/>
  <c r="AI1095" i="6"/>
  <c r="P1095" i="6"/>
  <c r="AI1155" i="6"/>
  <c r="P1155" i="6"/>
  <c r="AI1063" i="6"/>
  <c r="P1063" i="6"/>
  <c r="AI1068" i="6"/>
  <c r="P1068" i="6"/>
  <c r="O1207" i="6"/>
  <c r="AE1097" i="6"/>
  <c r="AI1191" i="6"/>
  <c r="P1191" i="6"/>
  <c r="AI1160" i="6"/>
  <c r="P1160" i="6"/>
  <c r="AI1075" i="6"/>
  <c r="P1075" i="6"/>
  <c r="AI1180" i="6"/>
  <c r="P1180" i="6"/>
  <c r="AI1168" i="6"/>
  <c r="P1168" i="6"/>
  <c r="AI1171" i="6"/>
  <c r="P1171" i="6"/>
  <c r="AI1159" i="6"/>
  <c r="P1159" i="6"/>
  <c r="AI1071" i="6"/>
  <c r="P1071" i="6"/>
  <c r="AI1059" i="6"/>
  <c r="P1059" i="6"/>
  <c r="AI1097" i="6"/>
  <c r="P1097" i="6"/>
  <c r="AE1159" i="6"/>
  <c r="AE1059" i="6"/>
  <c r="AI1074" i="6"/>
  <c r="P1074" i="6"/>
  <c r="AI1064" i="6"/>
  <c r="P1064" i="6"/>
  <c r="AI1183" i="6"/>
  <c r="P1183" i="6"/>
  <c r="AE1191" i="6"/>
  <c r="AI1152" i="6"/>
  <c r="P1152" i="6"/>
  <c r="AE1160" i="6"/>
  <c r="AI1056" i="6"/>
  <c r="P1056" i="6"/>
  <c r="AE1072" i="6"/>
  <c r="AI1098" i="6"/>
  <c r="P1098" i="6"/>
  <c r="AI1052" i="6"/>
  <c r="P1052" i="6"/>
  <c r="AI1148" i="6"/>
  <c r="P1148" i="6"/>
  <c r="AI1067" i="6"/>
  <c r="P1067" i="6"/>
  <c r="AI1146" i="6"/>
  <c r="P1146" i="6"/>
  <c r="AE1176" i="6"/>
  <c r="AE1071" i="6"/>
  <c r="P1035" i="6"/>
  <c r="S882" i="6"/>
  <c r="V882" i="6"/>
  <c r="T882" i="6"/>
  <c r="V710" i="6"/>
  <c r="AK15" i="5"/>
  <c r="AJ15" i="5"/>
  <c r="P1207" i="6"/>
  <c r="AM15" i="6"/>
  <c r="AE19" i="7"/>
  <c r="AM16" i="7"/>
  <c r="AM18" i="7"/>
  <c r="AM17" i="7"/>
  <c r="AM19" i="7"/>
  <c r="S18" i="7"/>
  <c r="S19" i="7"/>
  <c r="S17" i="7"/>
  <c r="X16" i="24"/>
  <c r="X17" i="24"/>
  <c r="X18" i="24"/>
  <c r="X19" i="24"/>
  <c r="X20" i="24"/>
  <c r="X21" i="24"/>
  <c r="X22" i="24"/>
  <c r="X23" i="24"/>
  <c r="X24" i="24"/>
  <c r="X25" i="24"/>
  <c r="X26" i="24"/>
  <c r="X27" i="24"/>
  <c r="X28" i="24"/>
  <c r="X29" i="24"/>
  <c r="M42" i="24"/>
  <c r="V19" i="7"/>
  <c r="V17" i="7"/>
  <c r="V18" i="7"/>
  <c r="I21" i="23"/>
  <c r="H21" i="23"/>
  <c r="E21" i="23"/>
  <c r="C21" i="23"/>
  <c r="I12" i="23"/>
  <c r="I20" i="23"/>
  <c r="H20" i="23"/>
  <c r="E18" i="23"/>
  <c r="H17" i="23"/>
  <c r="E17" i="23"/>
  <c r="C17" i="23"/>
  <c r="F131" i="19"/>
  <c r="G131" i="19"/>
  <c r="C185" i="19"/>
  <c r="B185" i="19"/>
  <c r="C171" i="19"/>
  <c r="D171" i="19" s="1"/>
  <c r="D172" i="19" s="1"/>
  <c r="B174" i="19"/>
  <c r="B172" i="19"/>
  <c r="F14" i="12"/>
  <c r="F15" i="12"/>
  <c r="E43" i="24"/>
  <c r="X43" i="24"/>
  <c r="E44" i="24"/>
  <c r="X44" i="24"/>
  <c r="F33" i="11"/>
  <c r="H171" i="8" s="1"/>
  <c r="F37" i="11"/>
  <c r="H175" i="8" s="1"/>
  <c r="F38" i="11"/>
  <c r="H176" i="8" s="1"/>
  <c r="F11" i="11"/>
  <c r="F15" i="11"/>
  <c r="F16" i="11"/>
  <c r="E70" i="24"/>
  <c r="X70" i="24"/>
  <c r="E71" i="24"/>
  <c r="X71" i="24"/>
  <c r="G33" i="11"/>
  <c r="I171" i="8" s="1"/>
  <c r="G37" i="11"/>
  <c r="I175" i="8" s="1"/>
  <c r="G38" i="11"/>
  <c r="I176" i="8" s="1"/>
  <c r="I36" i="2"/>
  <c r="I37" i="2"/>
  <c r="I38" i="2"/>
  <c r="I45" i="2"/>
  <c r="J45" i="2"/>
  <c r="K45" i="2" s="1"/>
  <c r="L45" i="2" s="1"/>
  <c r="I44" i="2"/>
  <c r="J44" i="2"/>
  <c r="K44" i="2" s="1"/>
  <c r="L44" i="2" s="1"/>
  <c r="I49" i="2"/>
  <c r="J49" i="2"/>
  <c r="K49" i="2" s="1"/>
  <c r="L49" i="2" s="1"/>
  <c r="I50" i="2"/>
  <c r="J50" i="2"/>
  <c r="K50" i="2" s="1"/>
  <c r="L50" i="2" s="1"/>
  <c r="I57" i="2"/>
  <c r="J57" i="2"/>
  <c r="K57" i="2" s="1"/>
  <c r="L57" i="2" s="1"/>
  <c r="I58" i="2"/>
  <c r="J58" i="2"/>
  <c r="K58" i="2" s="1"/>
  <c r="L58" i="2" s="1"/>
  <c r="E97" i="24"/>
  <c r="X97" i="24"/>
  <c r="E98" i="24"/>
  <c r="X98" i="24"/>
  <c r="H33" i="11"/>
  <c r="J171" i="8" s="1"/>
  <c r="H37" i="11"/>
  <c r="J175" i="8" s="1"/>
  <c r="H38" i="11"/>
  <c r="J176" i="8" s="1"/>
  <c r="E124" i="24"/>
  <c r="X124" i="24"/>
  <c r="E125" i="24"/>
  <c r="X125" i="24"/>
  <c r="I33" i="11"/>
  <c r="K171" i="8" s="1"/>
  <c r="I37" i="11"/>
  <c r="K175" i="8" s="1"/>
  <c r="I38" i="11"/>
  <c r="K176" i="8" s="1"/>
  <c r="J33" i="11"/>
  <c r="L171" i="8" s="1"/>
  <c r="J37" i="11"/>
  <c r="L175" i="8" s="1"/>
  <c r="J38" i="11"/>
  <c r="L176" i="8" s="1"/>
  <c r="H43" i="24"/>
  <c r="H70" i="24"/>
  <c r="H44" i="24"/>
  <c r="I43" i="24"/>
  <c r="I70" i="24"/>
  <c r="I97" i="24"/>
  <c r="I124" i="24"/>
  <c r="I151" i="24"/>
  <c r="I178" i="24"/>
  <c r="I44" i="24"/>
  <c r="I71" i="24"/>
  <c r="I98" i="24"/>
  <c r="I125" i="24"/>
  <c r="I152" i="24"/>
  <c r="I179" i="24"/>
  <c r="I45" i="24"/>
  <c r="I72" i="24"/>
  <c r="I99" i="24"/>
  <c r="I126" i="24"/>
  <c r="I153" i="24"/>
  <c r="I180" i="24"/>
  <c r="I46" i="24"/>
  <c r="I73" i="24"/>
  <c r="I100" i="24"/>
  <c r="I127" i="24"/>
  <c r="I154" i="24"/>
  <c r="I181" i="24"/>
  <c r="I47" i="24"/>
  <c r="I74" i="24"/>
  <c r="I101" i="24"/>
  <c r="I128" i="24"/>
  <c r="I155" i="24"/>
  <c r="I182" i="24"/>
  <c r="I48" i="24"/>
  <c r="I75" i="24"/>
  <c r="I102" i="24"/>
  <c r="I129" i="24"/>
  <c r="I156" i="24"/>
  <c r="I183" i="24"/>
  <c r="I49" i="24"/>
  <c r="I76" i="24"/>
  <c r="I103" i="24"/>
  <c r="I130" i="24"/>
  <c r="I157" i="24"/>
  <c r="I184" i="24"/>
  <c r="I50" i="24"/>
  <c r="I77" i="24"/>
  <c r="I104" i="24"/>
  <c r="I131" i="24"/>
  <c r="I158" i="24"/>
  <c r="I185" i="24"/>
  <c r="I51" i="24"/>
  <c r="I78" i="24"/>
  <c r="I105" i="24"/>
  <c r="I132" i="24"/>
  <c r="I159" i="24"/>
  <c r="I186" i="24"/>
  <c r="I52" i="24"/>
  <c r="I79" i="24"/>
  <c r="I106" i="24"/>
  <c r="I133" i="24"/>
  <c r="I160" i="24"/>
  <c r="I187" i="24"/>
  <c r="I53" i="24"/>
  <c r="I80" i="24"/>
  <c r="I107" i="24"/>
  <c r="I134" i="24"/>
  <c r="I161" i="24"/>
  <c r="I188" i="24"/>
  <c r="I54" i="24"/>
  <c r="I81" i="24"/>
  <c r="I108" i="24"/>
  <c r="I135" i="24"/>
  <c r="I162" i="24"/>
  <c r="I189" i="24"/>
  <c r="I55" i="24"/>
  <c r="I82" i="24"/>
  <c r="I109" i="24"/>
  <c r="I136" i="24"/>
  <c r="I163" i="24"/>
  <c r="I190" i="24"/>
  <c r="I56" i="24"/>
  <c r="I83" i="24"/>
  <c r="I110" i="24"/>
  <c r="I137" i="24"/>
  <c r="I164" i="24"/>
  <c r="I191" i="24"/>
  <c r="K43" i="24"/>
  <c r="K16" i="24"/>
  <c r="K17" i="24"/>
  <c r="K18" i="24"/>
  <c r="K19" i="24"/>
  <c r="K20" i="24"/>
  <c r="K21" i="24"/>
  <c r="K22" i="24"/>
  <c r="K23" i="24"/>
  <c r="K24" i="24"/>
  <c r="K25" i="24"/>
  <c r="K26" i="24"/>
  <c r="K27" i="24"/>
  <c r="K28" i="24"/>
  <c r="K29" i="24"/>
  <c r="I42" i="24"/>
  <c r="I69" i="24"/>
  <c r="I96" i="24"/>
  <c r="I123" i="24"/>
  <c r="I150" i="24"/>
  <c r="I177" i="24"/>
  <c r="H45" i="24"/>
  <c r="H46" i="24"/>
  <c r="K46" i="24"/>
  <c r="H47" i="24"/>
  <c r="H74" i="24"/>
  <c r="H48" i="24"/>
  <c r="K48" i="24"/>
  <c r="H49" i="24"/>
  <c r="K49" i="24"/>
  <c r="H50" i="24"/>
  <c r="K50" i="24"/>
  <c r="H51" i="24"/>
  <c r="H52" i="24"/>
  <c r="K52" i="24"/>
  <c r="H53" i="24"/>
  <c r="H54" i="24"/>
  <c r="K54" i="24"/>
  <c r="H55" i="24"/>
  <c r="H82" i="24"/>
  <c r="H56" i="24"/>
  <c r="K56" i="24"/>
  <c r="H42" i="24"/>
  <c r="H69" i="24"/>
  <c r="C131" i="19"/>
  <c r="D131" i="19"/>
  <c r="E131" i="19"/>
  <c r="H18" i="2"/>
  <c r="H19" i="2"/>
  <c r="H20" i="2"/>
  <c r="H21" i="2"/>
  <c r="H22" i="2"/>
  <c r="H23" i="2"/>
  <c r="H25" i="2"/>
  <c r="I21" i="4" s="1"/>
  <c r="H24" i="2"/>
  <c r="O16" i="24"/>
  <c r="P16" i="24"/>
  <c r="Q16" i="24"/>
  <c r="O17" i="24"/>
  <c r="P17" i="24"/>
  <c r="Q17" i="24"/>
  <c r="Q18" i="24"/>
  <c r="Q19" i="24"/>
  <c r="Q20" i="24"/>
  <c r="Q21" i="24"/>
  <c r="Q22" i="24"/>
  <c r="Q23" i="24"/>
  <c r="Q24" i="24"/>
  <c r="Q25" i="24"/>
  <c r="Q26" i="24"/>
  <c r="Q27" i="24"/>
  <c r="Q28" i="24"/>
  <c r="Q29" i="24"/>
  <c r="M43" i="24"/>
  <c r="M70" i="24"/>
  <c r="M97" i="24"/>
  <c r="M124" i="24"/>
  <c r="M151" i="24"/>
  <c r="M178" i="24"/>
  <c r="M44" i="24"/>
  <c r="M71" i="24"/>
  <c r="M98" i="24"/>
  <c r="M125" i="24"/>
  <c r="M152" i="24"/>
  <c r="M179" i="24"/>
  <c r="E42" i="24"/>
  <c r="M69" i="24"/>
  <c r="P124" i="24"/>
  <c r="O97" i="24"/>
  <c r="Q97" i="24"/>
  <c r="P98" i="24"/>
  <c r="O70" i="24"/>
  <c r="Q70" i="24"/>
  <c r="O71" i="24"/>
  <c r="P71" i="24"/>
  <c r="Q71" i="24"/>
  <c r="O43" i="24"/>
  <c r="Q43" i="24"/>
  <c r="O44" i="24"/>
  <c r="P44" i="24"/>
  <c r="Q44" i="24"/>
  <c r="E45" i="24"/>
  <c r="X45" i="24"/>
  <c r="E46" i="24"/>
  <c r="X46" i="24"/>
  <c r="E47" i="24"/>
  <c r="E48" i="24"/>
  <c r="X48" i="24"/>
  <c r="E49" i="24"/>
  <c r="X49" i="24"/>
  <c r="E50" i="24"/>
  <c r="X50" i="24"/>
  <c r="E51" i="24"/>
  <c r="E52" i="24"/>
  <c r="X52" i="24"/>
  <c r="E53" i="24"/>
  <c r="X53" i="24"/>
  <c r="E54" i="24"/>
  <c r="X54" i="24"/>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c r="M99" i="24"/>
  <c r="M126" i="24"/>
  <c r="M153" i="24"/>
  <c r="M46" i="24"/>
  <c r="M73" i="24"/>
  <c r="M100" i="24"/>
  <c r="M127" i="24"/>
  <c r="M154" i="24"/>
  <c r="M181" i="24"/>
  <c r="M47" i="24"/>
  <c r="M74" i="24"/>
  <c r="M101" i="24"/>
  <c r="M128" i="24"/>
  <c r="M155" i="24"/>
  <c r="M48" i="24"/>
  <c r="M75" i="24"/>
  <c r="M102" i="24"/>
  <c r="M129" i="24"/>
  <c r="M156" i="24"/>
  <c r="M183" i="24"/>
  <c r="M49" i="24"/>
  <c r="M76" i="24"/>
  <c r="M103" i="24"/>
  <c r="M130" i="24"/>
  <c r="M157" i="24"/>
  <c r="M50" i="24"/>
  <c r="M51" i="24"/>
  <c r="M78" i="24"/>
  <c r="M105" i="24"/>
  <c r="M132" i="24"/>
  <c r="M159" i="24"/>
  <c r="M52" i="24"/>
  <c r="M79" i="24"/>
  <c r="M106" i="24"/>
  <c r="M133" i="24"/>
  <c r="M160" i="24"/>
  <c r="M187" i="24"/>
  <c r="M53" i="24"/>
  <c r="M80" i="24"/>
  <c r="M107" i="24"/>
  <c r="M134" i="24"/>
  <c r="M161" i="24"/>
  <c r="M188" i="24"/>
  <c r="M54" i="24"/>
  <c r="M81" i="24"/>
  <c r="M108" i="24"/>
  <c r="M135" i="24"/>
  <c r="M162" i="24"/>
  <c r="M189" i="24"/>
  <c r="M55" i="24"/>
  <c r="M82" i="24"/>
  <c r="M109" i="24"/>
  <c r="M136" i="24"/>
  <c r="M163" i="24"/>
  <c r="M190" i="24"/>
  <c r="M56" i="24"/>
  <c r="M83" i="24"/>
  <c r="M110" i="24"/>
  <c r="M137" i="24"/>
  <c r="M164" i="24"/>
  <c r="M191" i="24"/>
  <c r="M77" i="24"/>
  <c r="M104" i="24"/>
  <c r="M131" i="24"/>
  <c r="M158" i="24"/>
  <c r="M185" i="24"/>
  <c r="M30" i="24"/>
  <c r="M180" i="24"/>
  <c r="M182" i="24"/>
  <c r="M184" i="24"/>
  <c r="M186" i="24"/>
  <c r="V192" i="24"/>
  <c r="T177" i="24"/>
  <c r="T192" i="24"/>
  <c r="T191" i="24"/>
  <c r="T190" i="24"/>
  <c r="T189" i="24"/>
  <c r="T188" i="24"/>
  <c r="T187" i="24"/>
  <c r="T186" i="24"/>
  <c r="T185" i="24"/>
  <c r="T184" i="24"/>
  <c r="T183" i="24"/>
  <c r="T182" i="24"/>
  <c r="T181" i="24"/>
  <c r="T180" i="24"/>
  <c r="T179" i="24"/>
  <c r="F44" i="24"/>
  <c r="F71" i="24"/>
  <c r="F98" i="24"/>
  <c r="F125" i="24"/>
  <c r="F152" i="24"/>
  <c r="F179" i="24"/>
  <c r="T178" i="24"/>
  <c r="F43" i="24"/>
  <c r="F70" i="24"/>
  <c r="F97" i="24"/>
  <c r="F124" i="24"/>
  <c r="F151" i="24"/>
  <c r="F178" i="24"/>
  <c r="F42" i="24"/>
  <c r="F69" i="24"/>
  <c r="F96" i="24"/>
  <c r="F123" i="24"/>
  <c r="F150" i="24"/>
  <c r="F177" i="24"/>
  <c r="P13" i="24"/>
  <c r="P40" i="24"/>
  <c r="P67" i="24"/>
  <c r="P94" i="24"/>
  <c r="P121" i="24"/>
  <c r="P148" i="24"/>
  <c r="P175" i="24"/>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c r="D96" i="24"/>
  <c r="D123" i="24"/>
  <c r="D150" i="24"/>
  <c r="D177" i="24"/>
  <c r="D43" i="24"/>
  <c r="D44" i="24"/>
  <c r="D71" i="24"/>
  <c r="D98" i="24"/>
  <c r="D125" i="24"/>
  <c r="D152" i="24"/>
  <c r="D179" i="24"/>
  <c r="D45" i="24"/>
  <c r="D72" i="24"/>
  <c r="D99" i="24"/>
  <c r="D126" i="24"/>
  <c r="D153" i="24"/>
  <c r="D180" i="24"/>
  <c r="F45" i="24"/>
  <c r="F72" i="24"/>
  <c r="F99" i="24"/>
  <c r="F126" i="24"/>
  <c r="F153" i="24"/>
  <c r="F180" i="24"/>
  <c r="D46" i="24"/>
  <c r="F46" i="24"/>
  <c r="F73" i="24"/>
  <c r="F100" i="24"/>
  <c r="F127" i="24"/>
  <c r="F154" i="24"/>
  <c r="F181" i="24"/>
  <c r="D47" i="24"/>
  <c r="D74" i="24"/>
  <c r="D101" i="24"/>
  <c r="D128" i="24"/>
  <c r="D155" i="24"/>
  <c r="D182" i="24"/>
  <c r="F47" i="24"/>
  <c r="F74" i="24"/>
  <c r="F101" i="24"/>
  <c r="F128" i="24"/>
  <c r="F155" i="24"/>
  <c r="F182" i="24"/>
  <c r="D48" i="24"/>
  <c r="F48" i="24"/>
  <c r="F75" i="24"/>
  <c r="F102" i="24"/>
  <c r="F129" i="24"/>
  <c r="F156" i="24"/>
  <c r="F183" i="24"/>
  <c r="D49" i="24"/>
  <c r="D76" i="24"/>
  <c r="D103" i="24"/>
  <c r="D130" i="24"/>
  <c r="D157" i="24"/>
  <c r="D184" i="24"/>
  <c r="F49" i="24"/>
  <c r="F76" i="24"/>
  <c r="F103" i="24"/>
  <c r="F130" i="24"/>
  <c r="F157" i="24"/>
  <c r="F184" i="24"/>
  <c r="D50" i="24"/>
  <c r="F50" i="24"/>
  <c r="F77" i="24"/>
  <c r="F104" i="24"/>
  <c r="F131" i="24"/>
  <c r="F158" i="24"/>
  <c r="F185" i="24"/>
  <c r="D51" i="24"/>
  <c r="D78" i="24"/>
  <c r="D105" i="24"/>
  <c r="D132" i="24"/>
  <c r="D159" i="24"/>
  <c r="D186" i="24"/>
  <c r="F51" i="24"/>
  <c r="F78" i="24"/>
  <c r="F105" i="24"/>
  <c r="F132" i="24"/>
  <c r="F159" i="24"/>
  <c r="F186" i="24"/>
  <c r="D52" i="24"/>
  <c r="F52" i="24"/>
  <c r="F79" i="24"/>
  <c r="F106" i="24"/>
  <c r="F133" i="24"/>
  <c r="F160" i="24"/>
  <c r="F187" i="24"/>
  <c r="D53" i="24"/>
  <c r="D80" i="24"/>
  <c r="D107" i="24"/>
  <c r="D134" i="24"/>
  <c r="D161" i="24"/>
  <c r="D188" i="24"/>
  <c r="F53" i="24"/>
  <c r="F80" i="24"/>
  <c r="F107" i="24"/>
  <c r="F134" i="24"/>
  <c r="F161" i="24"/>
  <c r="F188" i="24"/>
  <c r="D54" i="24"/>
  <c r="F54" i="24"/>
  <c r="F81" i="24"/>
  <c r="F108" i="24"/>
  <c r="F135" i="24"/>
  <c r="F162" i="24"/>
  <c r="F189" i="24"/>
  <c r="D55" i="24"/>
  <c r="D82" i="24"/>
  <c r="D109" i="24"/>
  <c r="D136" i="24"/>
  <c r="D163" i="24"/>
  <c r="D190" i="24"/>
  <c r="F55" i="24"/>
  <c r="F82" i="24"/>
  <c r="F109" i="24"/>
  <c r="F136" i="24"/>
  <c r="F163" i="24"/>
  <c r="F190" i="24"/>
  <c r="D56" i="24"/>
  <c r="F56" i="24"/>
  <c r="F83" i="24"/>
  <c r="F110" i="24"/>
  <c r="F137" i="24"/>
  <c r="F164" i="24"/>
  <c r="F191" i="24"/>
  <c r="T57" i="24"/>
  <c r="V57" i="24"/>
  <c r="D70" i="24"/>
  <c r="D97" i="24"/>
  <c r="D124" i="24"/>
  <c r="D151" i="24"/>
  <c r="D178" i="24"/>
  <c r="D73" i="24"/>
  <c r="D100" i="24"/>
  <c r="D127" i="24"/>
  <c r="D154" i="24"/>
  <c r="D181" i="24"/>
  <c r="D75" i="24"/>
  <c r="D102" i="24"/>
  <c r="D129" i="24"/>
  <c r="D156" i="24"/>
  <c r="D183" i="24"/>
  <c r="D77" i="24"/>
  <c r="D104" i="24"/>
  <c r="D131" i="24"/>
  <c r="D158" i="24"/>
  <c r="D185" i="24"/>
  <c r="D79" i="24"/>
  <c r="D106" i="24"/>
  <c r="D133" i="24"/>
  <c r="D160" i="24"/>
  <c r="D187" i="24"/>
  <c r="D81" i="24"/>
  <c r="D108" i="24"/>
  <c r="D135" i="24"/>
  <c r="D162" i="24"/>
  <c r="D189" i="24"/>
  <c r="D83" i="24"/>
  <c r="D110" i="24"/>
  <c r="D137" i="24"/>
  <c r="D164" i="24"/>
  <c r="D191" i="24"/>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c r="I30" i="23"/>
  <c r="H12" i="23"/>
  <c r="R12" i="23"/>
  <c r="G12" i="23"/>
  <c r="F12" i="23"/>
  <c r="P12" i="23"/>
  <c r="E12" i="23"/>
  <c r="E30" i="23"/>
  <c r="D12" i="23"/>
  <c r="C12" i="23"/>
  <c r="C30" i="23"/>
  <c r="I11" i="23"/>
  <c r="S11" i="23"/>
  <c r="S20" i="23"/>
  <c r="R20" i="23"/>
  <c r="G20" i="23"/>
  <c r="Q20" i="23"/>
  <c r="F20" i="23"/>
  <c r="P20" i="23"/>
  <c r="E20" i="23"/>
  <c r="D20" i="23"/>
  <c r="N20" i="23"/>
  <c r="C20" i="23"/>
  <c r="M20" i="23"/>
  <c r="I19" i="23"/>
  <c r="S19" i="23"/>
  <c r="H19" i="23"/>
  <c r="G19" i="23"/>
  <c r="Q19" i="23"/>
  <c r="F19" i="23"/>
  <c r="P19" i="23"/>
  <c r="E19" i="23"/>
  <c r="O19" i="23"/>
  <c r="D19" i="23"/>
  <c r="C19" i="23"/>
  <c r="I18" i="23"/>
  <c r="S18" i="23"/>
  <c r="H18" i="23"/>
  <c r="R18" i="23"/>
  <c r="G18" i="23"/>
  <c r="F18" i="23"/>
  <c r="P18" i="23"/>
  <c r="O18" i="23"/>
  <c r="D18" i="23"/>
  <c r="N18" i="23"/>
  <c r="C18" i="23"/>
  <c r="G17" i="23"/>
  <c r="Q17" i="23"/>
  <c r="I17" i="23"/>
  <c r="S17" i="23"/>
  <c r="F17" i="23"/>
  <c r="P17" i="23"/>
  <c r="O17" i="23"/>
  <c r="D17" i="23"/>
  <c r="H11" i="23"/>
  <c r="H29" i="23"/>
  <c r="G11" i="23"/>
  <c r="Q11" i="23"/>
  <c r="F11" i="23"/>
  <c r="E11" i="23"/>
  <c r="O11" i="23"/>
  <c r="D11" i="23"/>
  <c r="C11" i="23"/>
  <c r="M11" i="23"/>
  <c r="I10" i="23"/>
  <c r="H10" i="23"/>
  <c r="R10" i="23"/>
  <c r="G10" i="23"/>
  <c r="F10" i="23"/>
  <c r="P10" i="23"/>
  <c r="E10" i="23"/>
  <c r="D10" i="23"/>
  <c r="N10" i="23"/>
  <c r="C10" i="23"/>
  <c r="I9" i="23"/>
  <c r="S9" i="23"/>
  <c r="H9" i="23"/>
  <c r="G9" i="23"/>
  <c r="Q9" i="23"/>
  <c r="F9" i="23"/>
  <c r="E9" i="23"/>
  <c r="O9" i="23"/>
  <c r="D9" i="23"/>
  <c r="C9" i="23"/>
  <c r="M9" i="23"/>
  <c r="I8" i="23"/>
  <c r="H8" i="23"/>
  <c r="R8" i="23"/>
  <c r="G8" i="23"/>
  <c r="F8" i="23"/>
  <c r="P8" i="23"/>
  <c r="E8" i="23"/>
  <c r="D8" i="23"/>
  <c r="N8" i="23"/>
  <c r="C8" i="23"/>
  <c r="E187" i="6"/>
  <c r="J187" i="6"/>
  <c r="J359" i="6" s="1"/>
  <c r="D135" i="19"/>
  <c r="E135" i="19" s="1"/>
  <c r="F135" i="19" s="1"/>
  <c r="G135" i="19" s="1"/>
  <c r="H135" i="19" s="1"/>
  <c r="H29" i="2"/>
  <c r="I29" i="2" s="1"/>
  <c r="H31" i="2"/>
  <c r="I31" i="2" s="1"/>
  <c r="J31" i="2" s="1"/>
  <c r="K31" i="2" s="1"/>
  <c r="L31" i="2" s="1"/>
  <c r="J73" i="4"/>
  <c r="K73" i="4" s="1"/>
  <c r="L73" i="4" s="1"/>
  <c r="M73" i="4" s="1"/>
  <c r="J74" i="4"/>
  <c r="K74" i="4" s="1"/>
  <c r="L74" i="4" s="1"/>
  <c r="M74" i="4" s="1"/>
  <c r="J75" i="4"/>
  <c r="K75" i="4" s="1"/>
  <c r="L75" i="4" s="1"/>
  <c r="M75" i="4" s="1"/>
  <c r="J76" i="4"/>
  <c r="K76" i="4" s="1"/>
  <c r="L76" i="4" s="1"/>
  <c r="M76" i="4" s="1"/>
  <c r="J85" i="4"/>
  <c r="K85" i="4" s="1"/>
  <c r="J88" i="4"/>
  <c r="K88" i="4" s="1"/>
  <c r="L88" i="4" s="1"/>
  <c r="M88" i="4" s="1"/>
  <c r="J91" i="4"/>
  <c r="K91" i="4" s="1"/>
  <c r="L91" i="4" s="1"/>
  <c r="M91" i="4" s="1"/>
  <c r="H78" i="4"/>
  <c r="F13" i="12" s="1"/>
  <c r="E42" i="5"/>
  <c r="H118" i="8"/>
  <c r="F27" i="12"/>
  <c r="J65" i="8"/>
  <c r="K65" i="8"/>
  <c r="H71" i="8"/>
  <c r="J32" i="8"/>
  <c r="K32" i="8"/>
  <c r="H37" i="8"/>
  <c r="I122" i="4"/>
  <c r="J122" i="4" s="1"/>
  <c r="K122" i="4" s="1"/>
  <c r="L122" i="4" s="1"/>
  <c r="M122" i="4" s="1"/>
  <c r="I123" i="4"/>
  <c r="J123" i="4" s="1"/>
  <c r="K123" i="4" s="1"/>
  <c r="L123" i="4" s="1"/>
  <c r="M123" i="4" s="1"/>
  <c r="I125" i="4"/>
  <c r="J125" i="4" s="1"/>
  <c r="K125" i="4" s="1"/>
  <c r="L125" i="4" s="1"/>
  <c r="M125" i="4" s="1"/>
  <c r="J127" i="4"/>
  <c r="K127" i="4" s="1"/>
  <c r="L127" i="4" s="1"/>
  <c r="M127" i="4" s="1"/>
  <c r="I128" i="4"/>
  <c r="J128" i="4" s="1"/>
  <c r="K128" i="4" s="1"/>
  <c r="L128" i="4" s="1"/>
  <c r="M128" i="4" s="1"/>
  <c r="I129" i="4"/>
  <c r="J129" i="4" s="1"/>
  <c r="K129" i="4" s="1"/>
  <c r="L129" i="4" s="1"/>
  <c r="M129" i="4" s="1"/>
  <c r="I130" i="4"/>
  <c r="J130" i="4"/>
  <c r="K130" i="4" s="1"/>
  <c r="L130" i="4" s="1"/>
  <c r="M130" i="4" s="1"/>
  <c r="I131" i="4"/>
  <c r="I132" i="4"/>
  <c r="J132" i="4" s="1"/>
  <c r="K132" i="4" s="1"/>
  <c r="L132" i="4" s="1"/>
  <c r="M132" i="4" s="1"/>
  <c r="I133" i="4"/>
  <c r="I134" i="4"/>
  <c r="J134" i="4"/>
  <c r="K134" i="4" s="1"/>
  <c r="L134" i="4" s="1"/>
  <c r="M134" i="4" s="1"/>
  <c r="I135" i="4"/>
  <c r="J135" i="4" s="1"/>
  <c r="K135" i="4" s="1"/>
  <c r="L135" i="4" s="1"/>
  <c r="M135" i="4" s="1"/>
  <c r="I136" i="4"/>
  <c r="J136" i="4" s="1"/>
  <c r="K136" i="4" s="1"/>
  <c r="L136" i="4" s="1"/>
  <c r="M136" i="4" s="1"/>
  <c r="I137" i="4"/>
  <c r="I138" i="4"/>
  <c r="J138" i="4"/>
  <c r="K138" i="4" s="1"/>
  <c r="L138" i="4" s="1"/>
  <c r="M138" i="4" s="1"/>
  <c r="I139" i="4"/>
  <c r="I140" i="4"/>
  <c r="J140" i="4" s="1"/>
  <c r="K140" i="4" s="1"/>
  <c r="L140" i="4" s="1"/>
  <c r="M140" i="4" s="1"/>
  <c r="I141" i="4"/>
  <c r="I142" i="4"/>
  <c r="J142" i="4"/>
  <c r="K142" i="4" s="1"/>
  <c r="L142" i="4" s="1"/>
  <c r="M142" i="4" s="1"/>
  <c r="I143" i="4"/>
  <c r="J143" i="4" s="1"/>
  <c r="K143" i="4" s="1"/>
  <c r="L143" i="4" s="1"/>
  <c r="M143" i="4" s="1"/>
  <c r="I144" i="4"/>
  <c r="J144" i="4" s="1"/>
  <c r="K144" i="4" s="1"/>
  <c r="L144" i="4" s="1"/>
  <c r="M144" i="4" s="1"/>
  <c r="I145" i="4"/>
  <c r="J145" i="4" s="1"/>
  <c r="K145" i="4" s="1"/>
  <c r="L145" i="4" s="1"/>
  <c r="M145" i="4" s="1"/>
  <c r="I146" i="4"/>
  <c r="J146" i="4" s="1"/>
  <c r="K146" i="4" s="1"/>
  <c r="L146" i="4" s="1"/>
  <c r="M146" i="4" s="1"/>
  <c r="J131" i="4"/>
  <c r="K131" i="4" s="1"/>
  <c r="L131" i="4" s="1"/>
  <c r="M131" i="4" s="1"/>
  <c r="J133" i="4"/>
  <c r="K133" i="4" s="1"/>
  <c r="L133" i="4" s="1"/>
  <c r="M133" i="4" s="1"/>
  <c r="J137" i="4"/>
  <c r="K137" i="4" s="1"/>
  <c r="L137" i="4" s="1"/>
  <c r="M137" i="4" s="1"/>
  <c r="J139" i="4"/>
  <c r="K139" i="4" s="1"/>
  <c r="L139" i="4" s="1"/>
  <c r="M139" i="4" s="1"/>
  <c r="J141" i="4"/>
  <c r="K141" i="4" s="1"/>
  <c r="L141" i="4" s="1"/>
  <c r="M141" i="4" s="1"/>
  <c r="E256" i="7"/>
  <c r="E180" i="6"/>
  <c r="E8" i="6"/>
  <c r="J126" i="8"/>
  <c r="K126" i="8"/>
  <c r="L126" i="8"/>
  <c r="M126" i="8"/>
  <c r="J127" i="8"/>
  <c r="K127" i="8"/>
  <c r="L127" i="8"/>
  <c r="M127" i="8"/>
  <c r="J128" i="8"/>
  <c r="K128" i="8"/>
  <c r="L128" i="8"/>
  <c r="M128" i="8"/>
  <c r="J129" i="8"/>
  <c r="J130" i="8"/>
  <c r="K130" i="8"/>
  <c r="L130" i="8"/>
  <c r="M130" i="8"/>
  <c r="J131" i="8"/>
  <c r="K131" i="8"/>
  <c r="L131" i="8"/>
  <c r="M131" i="8"/>
  <c r="J132" i="8"/>
  <c r="K132" i="8"/>
  <c r="L132" i="8"/>
  <c r="M132" i="8"/>
  <c r="J133" i="8"/>
  <c r="K133" i="8"/>
  <c r="L133" i="8"/>
  <c r="M133" i="8"/>
  <c r="J134" i="8"/>
  <c r="K134" i="8"/>
  <c r="L134" i="8"/>
  <c r="M134" i="8"/>
  <c r="J135" i="8"/>
  <c r="K135" i="8"/>
  <c r="L135" i="8"/>
  <c r="M135" i="8"/>
  <c r="J136" i="8"/>
  <c r="K136" i="8"/>
  <c r="L136" i="8"/>
  <c r="M136" i="8"/>
  <c r="J137" i="8"/>
  <c r="K137" i="8"/>
  <c r="L137" i="8"/>
  <c r="M137" i="8"/>
  <c r="J138" i="8"/>
  <c r="K138" i="8"/>
  <c r="L138" i="8"/>
  <c r="M138" i="8"/>
  <c r="J139" i="8"/>
  <c r="K139" i="8"/>
  <c r="L139" i="8"/>
  <c r="M139" i="8"/>
  <c r="J140" i="8"/>
  <c r="K140" i="8"/>
  <c r="L140" i="8"/>
  <c r="M140" i="8"/>
  <c r="J141" i="8"/>
  <c r="K141" i="8"/>
  <c r="L141" i="8"/>
  <c r="M141" i="8"/>
  <c r="J142" i="8"/>
  <c r="K142" i="8"/>
  <c r="L142" i="8"/>
  <c r="M142" i="8"/>
  <c r="J143" i="8"/>
  <c r="K143" i="8"/>
  <c r="L143" i="8"/>
  <c r="M143" i="8"/>
  <c r="J144" i="8"/>
  <c r="K144" i="8"/>
  <c r="L144" i="8"/>
  <c r="M144" i="8"/>
  <c r="J145" i="8"/>
  <c r="K145" i="8"/>
  <c r="L145" i="8"/>
  <c r="M145" i="8"/>
  <c r="J146" i="8"/>
  <c r="K146" i="8"/>
  <c r="L146" i="8"/>
  <c r="M146" i="8"/>
  <c r="J147" i="8"/>
  <c r="K147" i="8"/>
  <c r="L147" i="8"/>
  <c r="M147" i="8"/>
  <c r="J148" i="8"/>
  <c r="K148" i="8"/>
  <c r="L148" i="8"/>
  <c r="M148" i="8"/>
  <c r="J149" i="8"/>
  <c r="K149" i="8"/>
  <c r="L149" i="8"/>
  <c r="M149" i="8"/>
  <c r="J150" i="8"/>
  <c r="K150" i="8"/>
  <c r="L150" i="8"/>
  <c r="M150" i="8"/>
  <c r="J151" i="8"/>
  <c r="K151" i="8"/>
  <c r="L151" i="8"/>
  <c r="M151" i="8"/>
  <c r="J152" i="8"/>
  <c r="K152" i="8"/>
  <c r="L152" i="8"/>
  <c r="M152" i="8"/>
  <c r="J153" i="8"/>
  <c r="K153" i="8"/>
  <c r="L153" i="8"/>
  <c r="M153" i="8"/>
  <c r="J154" i="8"/>
  <c r="K154" i="8"/>
  <c r="L154" i="8"/>
  <c r="M154" i="8"/>
  <c r="J155" i="8"/>
  <c r="K155" i="8"/>
  <c r="L155" i="8"/>
  <c r="M155" i="8"/>
  <c r="J156" i="8"/>
  <c r="K156" i="8"/>
  <c r="L156" i="8"/>
  <c r="M156" i="8"/>
  <c r="J157" i="8"/>
  <c r="K157" i="8"/>
  <c r="L157" i="8"/>
  <c r="M157" i="8"/>
  <c r="J158" i="8"/>
  <c r="K158" i="8"/>
  <c r="L158" i="8"/>
  <c r="M158" i="8"/>
  <c r="J159" i="8"/>
  <c r="K159" i="8"/>
  <c r="L159" i="8"/>
  <c r="M159" i="8"/>
  <c r="J160" i="8"/>
  <c r="K160" i="8"/>
  <c r="L160" i="8"/>
  <c r="M160" i="8"/>
  <c r="J161" i="8"/>
  <c r="K161" i="8"/>
  <c r="L161" i="8"/>
  <c r="M161" i="8"/>
  <c r="J162" i="8"/>
  <c r="K162" i="8"/>
  <c r="L162" i="8"/>
  <c r="M162" i="8"/>
  <c r="J163" i="8"/>
  <c r="K163" i="8"/>
  <c r="L163" i="8"/>
  <c r="M163" i="8"/>
  <c r="J124" i="8"/>
  <c r="K124" i="8"/>
  <c r="L124" i="8"/>
  <c r="M124" i="8"/>
  <c r="K129" i="8"/>
  <c r="L129" i="8"/>
  <c r="M129" i="8"/>
  <c r="H165" i="8"/>
  <c r="F28" i="12"/>
  <c r="G187" i="6"/>
  <c r="G42" i="5"/>
  <c r="AL15" i="5"/>
  <c r="C134" i="19"/>
  <c r="D134" i="19"/>
  <c r="E134" i="19"/>
  <c r="F134" i="19"/>
  <c r="G134" i="19"/>
  <c r="H8" i="4"/>
  <c r="I8" i="4" s="1"/>
  <c r="J8" i="4" s="1"/>
  <c r="K8" i="4" s="1"/>
  <c r="L8" i="4" s="1"/>
  <c r="M8" i="4" s="1"/>
  <c r="F19" i="9"/>
  <c r="F40" i="13"/>
  <c r="L11" i="10"/>
  <c r="O11" i="10"/>
  <c r="L13" i="10"/>
  <c r="O13" i="10"/>
  <c r="N13" i="10"/>
  <c r="L12" i="10"/>
  <c r="O12" i="10"/>
  <c r="F23" i="13"/>
  <c r="F55" i="15"/>
  <c r="F59" i="13"/>
  <c r="F56" i="15"/>
  <c r="F57" i="15" s="1"/>
  <c r="F57" i="14" s="1"/>
  <c r="H54" i="4"/>
  <c r="H61" i="4"/>
  <c r="H47" i="8"/>
  <c r="H54" i="8"/>
  <c r="F43" i="12"/>
  <c r="J103" i="8"/>
  <c r="J104" i="8"/>
  <c r="K104" i="8"/>
  <c r="L104" i="8"/>
  <c r="M104" i="8"/>
  <c r="J105" i="8"/>
  <c r="K105" i="8"/>
  <c r="L105" i="8"/>
  <c r="M105" i="8"/>
  <c r="J106" i="8"/>
  <c r="K106" i="8"/>
  <c r="L106" i="8"/>
  <c r="M106" i="8"/>
  <c r="J107" i="8"/>
  <c r="K107" i="8"/>
  <c r="L107" i="8"/>
  <c r="M107" i="8"/>
  <c r="J108" i="8"/>
  <c r="K108" i="8"/>
  <c r="L108" i="8"/>
  <c r="M108" i="8"/>
  <c r="J109" i="8"/>
  <c r="K109" i="8"/>
  <c r="L109" i="8"/>
  <c r="M109" i="8"/>
  <c r="J110" i="8"/>
  <c r="K110" i="8"/>
  <c r="L110" i="8"/>
  <c r="M110" i="8"/>
  <c r="J111" i="8"/>
  <c r="K111" i="8"/>
  <c r="L111" i="8"/>
  <c r="M111" i="8"/>
  <c r="J112" i="8"/>
  <c r="K112" i="8"/>
  <c r="L112" i="8"/>
  <c r="M112" i="8"/>
  <c r="J113" i="8"/>
  <c r="K113" i="8"/>
  <c r="L113" i="8"/>
  <c r="M113" i="8"/>
  <c r="J114" i="8"/>
  <c r="K114" i="8"/>
  <c r="L114" i="8"/>
  <c r="M114" i="8"/>
  <c r="J115" i="8"/>
  <c r="K115" i="8"/>
  <c r="L115" i="8"/>
  <c r="M115" i="8"/>
  <c r="J116" i="8"/>
  <c r="K116" i="8"/>
  <c r="L116" i="8"/>
  <c r="M116" i="8"/>
  <c r="I54" i="4"/>
  <c r="I61" i="4"/>
  <c r="J33" i="8"/>
  <c r="J34" i="8"/>
  <c r="K34" i="8"/>
  <c r="L34" i="8"/>
  <c r="M34" i="8"/>
  <c r="J35" i="8"/>
  <c r="K35" i="8"/>
  <c r="L35" i="8"/>
  <c r="M35" i="8"/>
  <c r="J36" i="8"/>
  <c r="K36" i="8"/>
  <c r="L36" i="8"/>
  <c r="M36" i="8"/>
  <c r="I47" i="8"/>
  <c r="I54" i="8"/>
  <c r="J67" i="8"/>
  <c r="K67" i="8"/>
  <c r="L67" i="8"/>
  <c r="M67" i="8"/>
  <c r="J68" i="8"/>
  <c r="K68" i="8"/>
  <c r="L68" i="8"/>
  <c r="M68" i="8"/>
  <c r="J69" i="8"/>
  <c r="K69" i="8"/>
  <c r="L69" i="8"/>
  <c r="M69" i="8"/>
  <c r="J78" i="8"/>
  <c r="K78" i="8"/>
  <c r="L78" i="8"/>
  <c r="M78" i="8"/>
  <c r="J80" i="8"/>
  <c r="K80" i="8"/>
  <c r="L80" i="8"/>
  <c r="M80" i="8"/>
  <c r="J81" i="8"/>
  <c r="K81" i="8"/>
  <c r="L81" i="8"/>
  <c r="M81" i="8"/>
  <c r="J82" i="8"/>
  <c r="K82" i="8"/>
  <c r="L82" i="8"/>
  <c r="M82" i="8"/>
  <c r="H42" i="13"/>
  <c r="I42" i="13"/>
  <c r="J42" i="13"/>
  <c r="K42" i="13"/>
  <c r="L42" i="13"/>
  <c r="H57" i="13"/>
  <c r="I57" i="13"/>
  <c r="J57" i="13"/>
  <c r="K57" i="13"/>
  <c r="L57" i="13"/>
  <c r="J54" i="4"/>
  <c r="J63" i="4" s="1"/>
  <c r="J61" i="4"/>
  <c r="J47" i="8"/>
  <c r="J54" i="8"/>
  <c r="K54" i="4"/>
  <c r="K61" i="4"/>
  <c r="K47" i="8"/>
  <c r="K54" i="8"/>
  <c r="L54" i="4"/>
  <c r="L61" i="4"/>
  <c r="L47" i="8"/>
  <c r="L54" i="8"/>
  <c r="H19" i="13"/>
  <c r="F22" i="14"/>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I44" i="5"/>
  <c r="I71" i="5" s="1"/>
  <c r="E44" i="5"/>
  <c r="I45" i="5"/>
  <c r="E45" i="5"/>
  <c r="G43" i="5"/>
  <c r="AL43" i="5" s="1"/>
  <c r="AM43" i="5" s="1"/>
  <c r="G44" i="5"/>
  <c r="G45" i="5"/>
  <c r="AL45" i="5" s="1"/>
  <c r="I56" i="5"/>
  <c r="I55" i="5"/>
  <c r="I54" i="5"/>
  <c r="I53" i="5"/>
  <c r="I80" i="5" s="1"/>
  <c r="I52" i="5"/>
  <c r="I51" i="5"/>
  <c r="I50" i="5"/>
  <c r="I49" i="5"/>
  <c r="I48" i="5"/>
  <c r="I47" i="5"/>
  <c r="I46" i="5"/>
  <c r="E46" i="5"/>
  <c r="E47" i="5"/>
  <c r="E48" i="5"/>
  <c r="E49" i="5"/>
  <c r="E50" i="5"/>
  <c r="E51" i="5"/>
  <c r="E52" i="5"/>
  <c r="E53" i="5"/>
  <c r="E54" i="5"/>
  <c r="E55" i="5"/>
  <c r="E56" i="5"/>
  <c r="H13" i="13"/>
  <c r="F37" i="14"/>
  <c r="H15" i="13"/>
  <c r="N14" i="10"/>
  <c r="L14" i="10"/>
  <c r="O14" i="10"/>
  <c r="F49" i="13"/>
  <c r="H34" i="13"/>
  <c r="I34" i="13"/>
  <c r="J34" i="13"/>
  <c r="K34" i="13"/>
  <c r="L34" i="13"/>
  <c r="H35" i="13"/>
  <c r="I35" i="13"/>
  <c r="J35" i="13"/>
  <c r="K35" i="13"/>
  <c r="L35" i="13"/>
  <c r="H36" i="13"/>
  <c r="I36" i="13"/>
  <c r="J36" i="13"/>
  <c r="K36" i="13"/>
  <c r="L36" i="13"/>
  <c r="H187" i="6"/>
  <c r="H359" i="6"/>
  <c r="H531" i="6"/>
  <c r="H703" i="6"/>
  <c r="H875" i="6"/>
  <c r="H1047" i="6"/>
  <c r="F187" i="6"/>
  <c r="F359" i="6"/>
  <c r="F531" i="6"/>
  <c r="F703" i="6"/>
  <c r="F875" i="6"/>
  <c r="F1047" i="6"/>
  <c r="D187" i="6"/>
  <c r="D359" i="6"/>
  <c r="D531" i="6"/>
  <c r="D703" i="6"/>
  <c r="D875" i="6"/>
  <c r="D1047" i="6"/>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c r="F99" i="5" s="1"/>
  <c r="F126" i="5" s="1"/>
  <c r="F153" i="5" s="1"/>
  <c r="F180" i="5"/>
  <c r="H45" i="5"/>
  <c r="H72" i="5" s="1"/>
  <c r="H99" i="5" s="1"/>
  <c r="H126" i="5" s="1"/>
  <c r="H153" i="5" s="1"/>
  <c r="H180" i="5" s="1"/>
  <c r="F46" i="5"/>
  <c r="F73" i="5"/>
  <c r="F100" i="5" s="1"/>
  <c r="F127" i="5" s="1"/>
  <c r="F154" i="5" s="1"/>
  <c r="F181" i="5" s="1"/>
  <c r="G46" i="5"/>
  <c r="H46" i="5"/>
  <c r="H73" i="5"/>
  <c r="H100" i="5"/>
  <c r="H127" i="5" s="1"/>
  <c r="H154" i="5" s="1"/>
  <c r="H181" i="5" s="1"/>
  <c r="F47" i="5"/>
  <c r="F74" i="5" s="1"/>
  <c r="F101" i="5" s="1"/>
  <c r="F128" i="5" s="1"/>
  <c r="F155" i="5" s="1"/>
  <c r="F182" i="5" s="1"/>
  <c r="G47" i="5"/>
  <c r="H47" i="5"/>
  <c r="H74" i="5"/>
  <c r="H101" i="5" s="1"/>
  <c r="H128" i="5" s="1"/>
  <c r="H155" i="5" s="1"/>
  <c r="H182" i="5" s="1"/>
  <c r="F48" i="5"/>
  <c r="F75" i="5"/>
  <c r="F102" i="5" s="1"/>
  <c r="F129" i="5" s="1"/>
  <c r="F156" i="5" s="1"/>
  <c r="F183" i="5" s="1"/>
  <c r="G48" i="5"/>
  <c r="H48" i="5"/>
  <c r="H75" i="5" s="1"/>
  <c r="H102" i="5" s="1"/>
  <c r="H129" i="5" s="1"/>
  <c r="H156" i="5" s="1"/>
  <c r="H183" i="5" s="1"/>
  <c r="F49" i="5"/>
  <c r="F76" i="5" s="1"/>
  <c r="F103" i="5" s="1"/>
  <c r="F130" i="5" s="1"/>
  <c r="F157" i="5" s="1"/>
  <c r="F184" i="5" s="1"/>
  <c r="G49" i="5"/>
  <c r="AL49" i="5" s="1"/>
  <c r="AM49" i="5" s="1"/>
  <c r="H49" i="5"/>
  <c r="H76" i="5"/>
  <c r="H103" i="5" s="1"/>
  <c r="H130" i="5" s="1"/>
  <c r="H157" i="5" s="1"/>
  <c r="H184" i="5" s="1"/>
  <c r="F50" i="5"/>
  <c r="F77" i="5"/>
  <c r="F104" i="5" s="1"/>
  <c r="F131" i="5" s="1"/>
  <c r="F158" i="5" s="1"/>
  <c r="F185" i="5" s="1"/>
  <c r="G50" i="5"/>
  <c r="H50" i="5"/>
  <c r="H77" i="5"/>
  <c r="H104" i="5"/>
  <c r="H131" i="5" s="1"/>
  <c r="H158" i="5" s="1"/>
  <c r="H185" i="5" s="1"/>
  <c r="F51" i="5"/>
  <c r="F78" i="5" s="1"/>
  <c r="F105" i="5" s="1"/>
  <c r="F132" i="5" s="1"/>
  <c r="F159" i="5"/>
  <c r="F186" i="5" s="1"/>
  <c r="G51" i="5"/>
  <c r="H51" i="5"/>
  <c r="H78" i="5"/>
  <c r="H105" i="5" s="1"/>
  <c r="H132" i="5" s="1"/>
  <c r="H159" i="5" s="1"/>
  <c r="H186" i="5"/>
  <c r="F52" i="5"/>
  <c r="F79" i="5"/>
  <c r="F106" i="5" s="1"/>
  <c r="F133" i="5" s="1"/>
  <c r="F160" i="5" s="1"/>
  <c r="F187" i="5" s="1"/>
  <c r="G52" i="5"/>
  <c r="H52" i="5"/>
  <c r="H79" i="5" s="1"/>
  <c r="H106" i="5" s="1"/>
  <c r="H133" i="5" s="1"/>
  <c r="H160" i="5" s="1"/>
  <c r="H187" i="5" s="1"/>
  <c r="F53" i="5"/>
  <c r="F80" i="5" s="1"/>
  <c r="F107" i="5"/>
  <c r="F134" i="5" s="1"/>
  <c r="F161" i="5" s="1"/>
  <c r="F188" i="5" s="1"/>
  <c r="G53" i="5"/>
  <c r="G80" i="5" s="1"/>
  <c r="H53" i="5"/>
  <c r="H80" i="5"/>
  <c r="H107" i="5" s="1"/>
  <c r="H134" i="5"/>
  <c r="H161" i="5" s="1"/>
  <c r="H188" i="5" s="1"/>
  <c r="F54" i="5"/>
  <c r="F81" i="5"/>
  <c r="F108" i="5" s="1"/>
  <c r="F135" i="5" s="1"/>
  <c r="F162" i="5" s="1"/>
  <c r="F189" i="5" s="1"/>
  <c r="G54" i="5"/>
  <c r="H54" i="5"/>
  <c r="H81" i="5" s="1"/>
  <c r="H108" i="5" s="1"/>
  <c r="H135" i="5" s="1"/>
  <c r="H162" i="5" s="1"/>
  <c r="H189" i="5" s="1"/>
  <c r="F55" i="5"/>
  <c r="F82" i="5" s="1"/>
  <c r="F109" i="5" s="1"/>
  <c r="F136" i="5" s="1"/>
  <c r="F163" i="5"/>
  <c r="F190" i="5" s="1"/>
  <c r="G55" i="5"/>
  <c r="H55" i="5"/>
  <c r="H82" i="5"/>
  <c r="H109" i="5" s="1"/>
  <c r="H136" i="5" s="1"/>
  <c r="H163" i="5" s="1"/>
  <c r="H190" i="5"/>
  <c r="F56" i="5"/>
  <c r="F83" i="5" s="1"/>
  <c r="F110" i="5" s="1"/>
  <c r="F137" i="5" s="1"/>
  <c r="F164" i="5" s="1"/>
  <c r="F191" i="5" s="1"/>
  <c r="G56" i="5"/>
  <c r="H56" i="5"/>
  <c r="H83" i="5" s="1"/>
  <c r="H110" i="5" s="1"/>
  <c r="H137" i="5" s="1"/>
  <c r="H164" i="5" s="1"/>
  <c r="H191" i="5" s="1"/>
  <c r="D44" i="5"/>
  <c r="D71" i="5" s="1"/>
  <c r="D98" i="5" s="1"/>
  <c r="D125" i="5" s="1"/>
  <c r="D152" i="5" s="1"/>
  <c r="D179" i="5" s="1"/>
  <c r="D45" i="5"/>
  <c r="D72" i="5" s="1"/>
  <c r="D99" i="5" s="1"/>
  <c r="D126" i="5" s="1"/>
  <c r="D153" i="5" s="1"/>
  <c r="D180" i="5" s="1"/>
  <c r="D46" i="5"/>
  <c r="D73" i="5"/>
  <c r="D100" i="5"/>
  <c r="D127" i="5" s="1"/>
  <c r="D154" i="5" s="1"/>
  <c r="D181" i="5" s="1"/>
  <c r="D47" i="5"/>
  <c r="D74" i="5" s="1"/>
  <c r="D101" i="5" s="1"/>
  <c r="D128" i="5" s="1"/>
  <c r="D155" i="5" s="1"/>
  <c r="D182" i="5" s="1"/>
  <c r="D48" i="5"/>
  <c r="D75" i="5"/>
  <c r="D102" i="5"/>
  <c r="D129" i="5" s="1"/>
  <c r="D156" i="5" s="1"/>
  <c r="D183" i="5" s="1"/>
  <c r="D49" i="5"/>
  <c r="D76" i="5" s="1"/>
  <c r="D103" i="5" s="1"/>
  <c r="D130" i="5" s="1"/>
  <c r="D157" i="5"/>
  <c r="D184" i="5" s="1"/>
  <c r="D50" i="5"/>
  <c r="D77" i="5" s="1"/>
  <c r="D104" i="5" s="1"/>
  <c r="D131" i="5" s="1"/>
  <c r="D158" i="5" s="1"/>
  <c r="D185" i="5" s="1"/>
  <c r="D51" i="5"/>
  <c r="D78" i="5" s="1"/>
  <c r="D105" i="5" s="1"/>
  <c r="D132" i="5" s="1"/>
  <c r="D159" i="5"/>
  <c r="D186" i="5" s="1"/>
  <c r="D52" i="5"/>
  <c r="D79" i="5"/>
  <c r="D106" i="5"/>
  <c r="D133" i="5" s="1"/>
  <c r="D160" i="5" s="1"/>
  <c r="D187" i="5" s="1"/>
  <c r="D53" i="5"/>
  <c r="D80" i="5" s="1"/>
  <c r="D107" i="5" s="1"/>
  <c r="D134" i="5" s="1"/>
  <c r="D161" i="5" s="1"/>
  <c r="D188" i="5" s="1"/>
  <c r="D54" i="5"/>
  <c r="D81" i="5" s="1"/>
  <c r="D108" i="5"/>
  <c r="D135" i="5" s="1"/>
  <c r="D162" i="5" s="1"/>
  <c r="D189" i="5" s="1"/>
  <c r="D55" i="5"/>
  <c r="D82" i="5" s="1"/>
  <c r="D109" i="5" s="1"/>
  <c r="D136" i="5" s="1"/>
  <c r="D163" i="5" s="1"/>
  <c r="D190" i="5" s="1"/>
  <c r="D56" i="5"/>
  <c r="D83" i="5" s="1"/>
  <c r="D110" i="5"/>
  <c r="D137" i="5" s="1"/>
  <c r="D164" i="5" s="1"/>
  <c r="D191" i="5" s="1"/>
  <c r="D43" i="5"/>
  <c r="D70" i="5" s="1"/>
  <c r="D97" i="5" s="1"/>
  <c r="D124" i="5" s="1"/>
  <c r="D151" i="5" s="1"/>
  <c r="D178" i="5" s="1"/>
  <c r="H42" i="5"/>
  <c r="H69" i="5" s="1"/>
  <c r="H96" i="5"/>
  <c r="H123" i="5" s="1"/>
  <c r="H150" i="5" s="1"/>
  <c r="H177" i="5" s="1"/>
  <c r="F42" i="5"/>
  <c r="F69" i="5" s="1"/>
  <c r="F96" i="5" s="1"/>
  <c r="F123" i="5" s="1"/>
  <c r="F150" i="5" s="1"/>
  <c r="F177" i="5" s="1"/>
  <c r="D42" i="5"/>
  <c r="D69" i="5" s="1"/>
  <c r="D96" i="5"/>
  <c r="D123" i="5" s="1"/>
  <c r="D150" i="5" s="1"/>
  <c r="D177" i="5" s="1"/>
  <c r="O26" i="11"/>
  <c r="N26" i="11"/>
  <c r="M26" i="11"/>
  <c r="L26" i="11"/>
  <c r="O37" i="11"/>
  <c r="N37" i="11"/>
  <c r="M37" i="11"/>
  <c r="L37" i="11"/>
  <c r="K37" i="11"/>
  <c r="M175" i="8" s="1"/>
  <c r="O27" i="11"/>
  <c r="O22" i="11"/>
  <c r="N27" i="11"/>
  <c r="N22" i="11"/>
  <c r="M27" i="11"/>
  <c r="M22" i="11"/>
  <c r="L27" i="11"/>
  <c r="L22" i="11"/>
  <c r="O38" i="11"/>
  <c r="O33" i="11"/>
  <c r="N38" i="11"/>
  <c r="N33" i="11"/>
  <c r="M38" i="11"/>
  <c r="M33" i="11"/>
  <c r="L38" i="11"/>
  <c r="L33" i="11"/>
  <c r="K38" i="11"/>
  <c r="M176" i="8" s="1"/>
  <c r="K33" i="11"/>
  <c r="M171" i="8" s="1"/>
  <c r="H54" i="13"/>
  <c r="I54" i="13"/>
  <c r="J54" i="13"/>
  <c r="K54" i="13"/>
  <c r="L54" i="13"/>
  <c r="H47" i="13"/>
  <c r="I47" i="13"/>
  <c r="H43" i="13"/>
  <c r="I43" i="13"/>
  <c r="J43" i="13"/>
  <c r="K43" i="13"/>
  <c r="L43" i="13"/>
  <c r="H48" i="13"/>
  <c r="I48" i="13"/>
  <c r="J48" i="13"/>
  <c r="K48" i="13"/>
  <c r="L48" i="13"/>
  <c r="H52" i="13"/>
  <c r="I52" i="13"/>
  <c r="J52" i="13"/>
  <c r="H53" i="13"/>
  <c r="I53" i="13"/>
  <c r="J53" i="13"/>
  <c r="K53" i="13"/>
  <c r="L53" i="13"/>
  <c r="H55" i="13"/>
  <c r="H56" i="13"/>
  <c r="I56" i="13"/>
  <c r="J56" i="13"/>
  <c r="K56" i="13"/>
  <c r="L56" i="13"/>
  <c r="H58" i="13"/>
  <c r="I58" i="13"/>
  <c r="J58" i="13"/>
  <c r="K58" i="13"/>
  <c r="L58" i="13"/>
  <c r="H20" i="13"/>
  <c r="H21" i="13"/>
  <c r="I20" i="13"/>
  <c r="I55" i="13"/>
  <c r="J55" i="13"/>
  <c r="K55" i="13"/>
  <c r="L55" i="13"/>
  <c r="I21" i="13"/>
  <c r="J21" i="13"/>
  <c r="J18" i="15"/>
  <c r="I18" i="15"/>
  <c r="H18" i="15"/>
  <c r="G18" i="15"/>
  <c r="J12" i="15"/>
  <c r="I12" i="15"/>
  <c r="H12" i="15"/>
  <c r="G12" i="15"/>
  <c r="F18" i="15"/>
  <c r="F12" i="15"/>
  <c r="N20" i="10"/>
  <c r="N21" i="10"/>
  <c r="N27" i="10"/>
  <c r="N28" i="10"/>
  <c r="L15" i="10"/>
  <c r="O15" i="10"/>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c r="L19" i="10"/>
  <c r="O19" i="10"/>
  <c r="L20" i="10"/>
  <c r="O20" i="10"/>
  <c r="L21" i="10"/>
  <c r="O21" i="10"/>
  <c r="L22" i="10"/>
  <c r="O22" i="10"/>
  <c r="L23" i="10"/>
  <c r="O23" i="10"/>
  <c r="L24" i="10"/>
  <c r="O24" i="10"/>
  <c r="L25" i="10"/>
  <c r="O25" i="10"/>
  <c r="L26" i="10"/>
  <c r="O26" i="10"/>
  <c r="L27" i="10"/>
  <c r="O27" i="10"/>
  <c r="L28" i="10"/>
  <c r="O28" i="10"/>
  <c r="L29" i="10"/>
  <c r="O29" i="10"/>
  <c r="L30" i="10"/>
  <c r="O30" i="10"/>
  <c r="L31" i="10"/>
  <c r="O31" i="10"/>
  <c r="L32" i="10"/>
  <c r="O32" i="10"/>
  <c r="L33" i="10"/>
  <c r="O33" i="10"/>
  <c r="L34" i="10"/>
  <c r="O34" i="10"/>
  <c r="L35" i="10"/>
  <c r="O35" i="10"/>
  <c r="L36" i="10"/>
  <c r="O36" i="10"/>
  <c r="L37" i="10"/>
  <c r="O37" i="10"/>
  <c r="L38" i="10"/>
  <c r="O38" i="10"/>
  <c r="L39" i="10"/>
  <c r="O39" i="10"/>
  <c r="L40" i="10"/>
  <c r="O40" i="10"/>
  <c r="L41" i="10"/>
  <c r="O41" i="10"/>
  <c r="L42" i="10"/>
  <c r="O42" i="10"/>
  <c r="L43" i="10"/>
  <c r="O43" i="10"/>
  <c r="L44" i="10"/>
  <c r="O44" i="10"/>
  <c r="L45" i="10"/>
  <c r="O45" i="10"/>
  <c r="L46" i="10"/>
  <c r="O46" i="10"/>
  <c r="L47" i="10"/>
  <c r="O47" i="10"/>
  <c r="L48" i="10"/>
  <c r="O48" i="10"/>
  <c r="L49" i="10"/>
  <c r="O49" i="10"/>
  <c r="L50" i="10"/>
  <c r="O50" i="10"/>
  <c r="L51" i="10"/>
  <c r="O51" i="10"/>
  <c r="L52" i="10"/>
  <c r="O52" i="10"/>
  <c r="L53" i="10"/>
  <c r="O53" i="10"/>
  <c r="L54" i="10"/>
  <c r="O54" i="10"/>
  <c r="L55" i="10"/>
  <c r="O55" i="10"/>
  <c r="L56" i="10"/>
  <c r="O56" i="10"/>
  <c r="L57" i="10"/>
  <c r="O57" i="10"/>
  <c r="L58" i="10"/>
  <c r="O58" i="10"/>
  <c r="L59" i="10"/>
  <c r="O59" i="10"/>
  <c r="L60" i="10"/>
  <c r="O60" i="10"/>
  <c r="L61" i="10"/>
  <c r="O61" i="10"/>
  <c r="L62" i="10"/>
  <c r="O62" i="10"/>
  <c r="L63" i="10"/>
  <c r="O63" i="10"/>
  <c r="L64" i="10"/>
  <c r="O64" i="10"/>
  <c r="L65" i="10"/>
  <c r="O65" i="10"/>
  <c r="L66" i="10"/>
  <c r="O66" i="10"/>
  <c r="L67" i="10"/>
  <c r="O67" i="10"/>
  <c r="L68" i="10"/>
  <c r="O68" i="10"/>
  <c r="L69" i="10"/>
  <c r="O69" i="10"/>
  <c r="L70" i="10"/>
  <c r="O70" i="10"/>
  <c r="L71" i="10"/>
  <c r="O71" i="10"/>
  <c r="L72" i="10"/>
  <c r="O72" i="10"/>
  <c r="L73" i="10"/>
  <c r="O73" i="10"/>
  <c r="L74" i="10"/>
  <c r="O74" i="10"/>
  <c r="L75" i="10"/>
  <c r="O75" i="10"/>
  <c r="L76" i="10"/>
  <c r="O76" i="10"/>
  <c r="L77" i="10"/>
  <c r="O77" i="10"/>
  <c r="L78" i="10"/>
  <c r="O78" i="10"/>
  <c r="L79" i="10"/>
  <c r="O79" i="10"/>
  <c r="L80" i="10"/>
  <c r="O80" i="10"/>
  <c r="L81" i="10"/>
  <c r="O81" i="10"/>
  <c r="L82" i="10"/>
  <c r="O82" i="10"/>
  <c r="L83" i="10"/>
  <c r="O83" i="10"/>
  <c r="L84" i="10"/>
  <c r="O84" i="10"/>
  <c r="L85" i="10"/>
  <c r="O85" i="10"/>
  <c r="L86" i="10"/>
  <c r="O86" i="10"/>
  <c r="L87" i="10"/>
  <c r="O87" i="10"/>
  <c r="L89" i="10"/>
  <c r="O89" i="10"/>
  <c r="L90" i="10"/>
  <c r="O90" i="10"/>
  <c r="L91" i="10"/>
  <c r="O91" i="10"/>
  <c r="L92" i="10"/>
  <c r="O92" i="10"/>
  <c r="L93" i="10"/>
  <c r="O93" i="10"/>
  <c r="L94" i="10"/>
  <c r="O94" i="10"/>
  <c r="L95" i="10"/>
  <c r="O95" i="10"/>
  <c r="L96" i="10"/>
  <c r="O96" i="10"/>
  <c r="L97" i="10"/>
  <c r="O97" i="10"/>
  <c r="L98" i="10"/>
  <c r="O98" i="10"/>
  <c r="L99" i="10"/>
  <c r="O99" i="10"/>
  <c r="L100" i="10"/>
  <c r="O100" i="10"/>
  <c r="L101" i="10"/>
  <c r="O101" i="10"/>
  <c r="L102" i="10"/>
  <c r="O102" i="10"/>
  <c r="L103" i="10"/>
  <c r="O103" i="10"/>
  <c r="L104" i="10"/>
  <c r="O104" i="10"/>
  <c r="L105" i="10"/>
  <c r="O105" i="10"/>
  <c r="L106" i="10"/>
  <c r="O106" i="10"/>
  <c r="L107" i="10"/>
  <c r="O107" i="10"/>
  <c r="L108" i="10"/>
  <c r="O108" i="10"/>
  <c r="L109" i="10"/>
  <c r="O109" i="10"/>
  <c r="L110" i="10"/>
  <c r="O110" i="10"/>
  <c r="L111" i="10"/>
  <c r="O111" i="10"/>
  <c r="L112" i="10"/>
  <c r="O112" i="10"/>
  <c r="L113" i="10"/>
  <c r="O113" i="10"/>
  <c r="L114" i="10"/>
  <c r="O114" i="10"/>
  <c r="L115" i="10"/>
  <c r="O115" i="10"/>
  <c r="L116" i="10"/>
  <c r="O116" i="10"/>
  <c r="L117" i="10"/>
  <c r="O117" i="10"/>
  <c r="L118" i="10"/>
  <c r="O118" i="10"/>
  <c r="L119" i="10"/>
  <c r="O119" i="10"/>
  <c r="L120" i="10"/>
  <c r="O120" i="10"/>
  <c r="L121" i="10"/>
  <c r="O121" i="10"/>
  <c r="L122" i="10"/>
  <c r="O122" i="10"/>
  <c r="L123" i="10"/>
  <c r="O123" i="10"/>
  <c r="L124" i="10"/>
  <c r="O124" i="10"/>
  <c r="L125" i="10"/>
  <c r="O125" i="10"/>
  <c r="L126" i="10"/>
  <c r="O126" i="10"/>
  <c r="L127" i="10"/>
  <c r="O127" i="10"/>
  <c r="L128" i="10"/>
  <c r="O128" i="10"/>
  <c r="L129" i="10"/>
  <c r="O129" i="10"/>
  <c r="L130" i="10"/>
  <c r="O130" i="10"/>
  <c r="L131" i="10"/>
  <c r="O131" i="10"/>
  <c r="L132" i="10"/>
  <c r="O132" i="10"/>
  <c r="L133" i="10"/>
  <c r="O133" i="10"/>
  <c r="L134" i="10"/>
  <c r="O134" i="10"/>
  <c r="L135" i="10"/>
  <c r="O135" i="10"/>
  <c r="L136" i="10"/>
  <c r="O136" i="10"/>
  <c r="L137" i="10"/>
  <c r="O137" i="10"/>
  <c r="L138" i="10"/>
  <c r="O138" i="10"/>
  <c r="L139" i="10"/>
  <c r="O139" i="10"/>
  <c r="L140" i="10"/>
  <c r="O140" i="10"/>
  <c r="L141" i="10"/>
  <c r="O141" i="10"/>
  <c r="L142" i="10"/>
  <c r="O142" i="10"/>
  <c r="L143" i="10"/>
  <c r="O143" i="10"/>
  <c r="L144" i="10"/>
  <c r="O144" i="10"/>
  <c r="L145" i="10"/>
  <c r="O145" i="10"/>
  <c r="L146" i="10"/>
  <c r="O146" i="10"/>
  <c r="L147" i="10"/>
  <c r="O147" i="10"/>
  <c r="L148" i="10"/>
  <c r="O148" i="10"/>
  <c r="L149" i="10"/>
  <c r="O149" i="10"/>
  <c r="L150" i="10"/>
  <c r="O150" i="10"/>
  <c r="L151" i="10"/>
  <c r="O151" i="10"/>
  <c r="L152" i="10"/>
  <c r="O152" i="10"/>
  <c r="L153" i="10"/>
  <c r="O153" i="10"/>
  <c r="L154" i="10"/>
  <c r="O154" i="10"/>
  <c r="L155" i="10"/>
  <c r="O155" i="10"/>
  <c r="L156" i="10"/>
  <c r="O156" i="10"/>
  <c r="L157" i="10"/>
  <c r="O157" i="10"/>
  <c r="L158" i="10"/>
  <c r="O158" i="10"/>
  <c r="L159" i="10"/>
  <c r="O159" i="10"/>
  <c r="L160" i="10"/>
  <c r="O160" i="10"/>
  <c r="L161" i="10"/>
  <c r="O161" i="10"/>
  <c r="L162" i="10"/>
  <c r="O162" i="10"/>
  <c r="L163" i="10"/>
  <c r="O163" i="10"/>
  <c r="L164" i="10"/>
  <c r="O164" i="10"/>
  <c r="L165" i="10"/>
  <c r="O165" i="10"/>
  <c r="L166" i="10"/>
  <c r="O166" i="10"/>
  <c r="L167" i="10"/>
  <c r="O167" i="10"/>
  <c r="L168" i="10"/>
  <c r="O168" i="10"/>
  <c r="L169" i="10"/>
  <c r="O169" i="10"/>
  <c r="L170" i="10"/>
  <c r="O170" i="10"/>
  <c r="L171" i="10"/>
  <c r="O171" i="10"/>
  <c r="L172" i="10"/>
  <c r="O172" i="10"/>
  <c r="L173" i="10"/>
  <c r="O173" i="10"/>
  <c r="L174" i="10"/>
  <c r="O174" i="10"/>
  <c r="L175" i="10"/>
  <c r="O175" i="10"/>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73" i="19"/>
  <c r="D173" i="19" s="1"/>
  <c r="D174" i="19" s="1"/>
  <c r="G82" i="5"/>
  <c r="AL55" i="5"/>
  <c r="AM55" i="5" s="1"/>
  <c r="AL47" i="5"/>
  <c r="AM47" i="5" s="1"/>
  <c r="G74" i="5"/>
  <c r="AL74" i="5" s="1"/>
  <c r="AM74" i="5" s="1"/>
  <c r="AK51" i="5"/>
  <c r="I78" i="5"/>
  <c r="AL52" i="5"/>
  <c r="AM52" i="5"/>
  <c r="G79" i="5"/>
  <c r="AK52" i="5"/>
  <c r="I79" i="5"/>
  <c r="H49" i="13"/>
  <c r="F44" i="14"/>
  <c r="G81" i="5"/>
  <c r="AL54" i="5"/>
  <c r="AM54" i="5"/>
  <c r="G73" i="5"/>
  <c r="AL46" i="5"/>
  <c r="AM46" i="5" s="1"/>
  <c r="I73" i="5"/>
  <c r="AK46" i="5"/>
  <c r="AK54" i="5"/>
  <c r="I81" i="5"/>
  <c r="G78" i="5"/>
  <c r="AL51" i="5"/>
  <c r="AM51" i="5" s="1"/>
  <c r="I74" i="5"/>
  <c r="AK47" i="5"/>
  <c r="I82" i="5"/>
  <c r="AK82" i="5" s="1"/>
  <c r="AK55" i="5"/>
  <c r="I22" i="4"/>
  <c r="AL56" i="5"/>
  <c r="AM56" i="5"/>
  <c r="G83" i="5"/>
  <c r="G75" i="5"/>
  <c r="AL48" i="5"/>
  <c r="AM48" i="5"/>
  <c r="AK48" i="5"/>
  <c r="I75" i="5"/>
  <c r="I102" i="5" s="1"/>
  <c r="I83" i="5"/>
  <c r="AK56" i="5"/>
  <c r="AL50" i="5"/>
  <c r="AM50" i="5"/>
  <c r="G77" i="5"/>
  <c r="I77" i="5"/>
  <c r="AK50" i="5"/>
  <c r="G71" i="5"/>
  <c r="AL71" i="5" s="1"/>
  <c r="AM71" i="5" s="1"/>
  <c r="AL44" i="5"/>
  <c r="AM44" i="5" s="1"/>
  <c r="H28" i="2"/>
  <c r="J38" i="2"/>
  <c r="J37" i="2"/>
  <c r="J36" i="2"/>
  <c r="H84" i="8"/>
  <c r="I22" i="2"/>
  <c r="N11" i="10"/>
  <c r="G55" i="2"/>
  <c r="H29" i="4" s="1"/>
  <c r="E80" i="5"/>
  <c r="E76" i="5"/>
  <c r="E72" i="5"/>
  <c r="E83" i="5"/>
  <c r="E79" i="5"/>
  <c r="E75" i="5"/>
  <c r="E82" i="5"/>
  <c r="E78" i="5"/>
  <c r="E74" i="5"/>
  <c r="E71" i="5"/>
  <c r="E69" i="5"/>
  <c r="AL187" i="6"/>
  <c r="AM187" i="6"/>
  <c r="G359" i="6"/>
  <c r="G16" i="9"/>
  <c r="G19" i="9"/>
  <c r="H16" i="9"/>
  <c r="H19" i="9"/>
  <c r="E359" i="6"/>
  <c r="AL30" i="5"/>
  <c r="AM15" i="5"/>
  <c r="AL42" i="5"/>
  <c r="AM42" i="5"/>
  <c r="G69" i="5"/>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c r="E80" i="24"/>
  <c r="X80" i="24"/>
  <c r="E78" i="24"/>
  <c r="X78" i="24"/>
  <c r="E76" i="24"/>
  <c r="X76" i="24"/>
  <c r="E74" i="24"/>
  <c r="X74" i="24"/>
  <c r="E72" i="24"/>
  <c r="X72" i="24"/>
  <c r="P43" i="24"/>
  <c r="P70" i="24"/>
  <c r="P97" i="24"/>
  <c r="Q124" i="24"/>
  <c r="O124" i="24"/>
  <c r="E151" i="24"/>
  <c r="X151" i="24"/>
  <c r="I59" i="23"/>
  <c r="N12" i="10"/>
  <c r="H63" i="4"/>
  <c r="F44" i="13"/>
  <c r="L56" i="8"/>
  <c r="J58" i="12"/>
  <c r="K56" i="8"/>
  <c r="I58" i="12"/>
  <c r="H7" i="13"/>
  <c r="I7" i="13" s="1"/>
  <c r="J7" i="13" s="1"/>
  <c r="K7" i="13" s="1"/>
  <c r="L7" i="13" s="1"/>
  <c r="G7" i="11"/>
  <c r="H7" i="11" s="1"/>
  <c r="I7" i="11" s="1"/>
  <c r="J7" i="11" s="1"/>
  <c r="K7" i="11" s="1"/>
  <c r="L7" i="11" s="1"/>
  <c r="M7" i="11" s="1"/>
  <c r="N7" i="11" s="1"/>
  <c r="O7" i="11" s="1"/>
  <c r="E179" i="6"/>
  <c r="J56" i="8"/>
  <c r="H58" i="12"/>
  <c r="H56" i="8"/>
  <c r="F58" i="12"/>
  <c r="E867" i="6"/>
  <c r="I19" i="13"/>
  <c r="J118" i="8"/>
  <c r="H27" i="12"/>
  <c r="K103" i="8"/>
  <c r="L103" i="8"/>
  <c r="I37" i="8"/>
  <c r="H203" i="8"/>
  <c r="I105" i="12"/>
  <c r="G105" i="12"/>
  <c r="J105" i="12"/>
  <c r="F105" i="12"/>
  <c r="I56" i="8"/>
  <c r="G58" i="12"/>
  <c r="J18" i="23"/>
  <c r="J17" i="23"/>
  <c r="S29" i="23"/>
  <c r="P30" i="23"/>
  <c r="F26" i="23"/>
  <c r="H30" i="23"/>
  <c r="G29" i="23"/>
  <c r="C29" i="23"/>
  <c r="F28" i="23"/>
  <c r="I27" i="23"/>
  <c r="E27" i="23"/>
  <c r="Q12" i="23"/>
  <c r="Q30" i="23"/>
  <c r="M12" i="23"/>
  <c r="R17" i="23"/>
  <c r="R26"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78" i="24"/>
  <c r="O74" i="24"/>
  <c r="P74" i="24"/>
  <c r="P80" i="24"/>
  <c r="P72" i="24"/>
  <c r="I118" i="8"/>
  <c r="D30" i="23"/>
  <c r="S12" i="23"/>
  <c r="S30" i="23"/>
  <c r="O12" i="23"/>
  <c r="O30" i="23"/>
  <c r="P55" i="24"/>
  <c r="Q55" i="24"/>
  <c r="P53" i="24"/>
  <c r="Q53" i="24"/>
  <c r="P51" i="24"/>
  <c r="Q51" i="24"/>
  <c r="P49" i="24"/>
  <c r="Q49" i="24"/>
  <c r="P47" i="24"/>
  <c r="Q47" i="24"/>
  <c r="P45" i="24"/>
  <c r="Q45" i="24"/>
  <c r="O53" i="24"/>
  <c r="O49" i="24"/>
  <c r="O45" i="24"/>
  <c r="P76" i="24"/>
  <c r="H76" i="24"/>
  <c r="H103" i="24"/>
  <c r="K47" i="24"/>
  <c r="J47" i="13"/>
  <c r="I49" i="13"/>
  <c r="G44" i="14"/>
  <c r="J59" i="13"/>
  <c r="I56" i="15"/>
  <c r="F23" i="14"/>
  <c r="G23" i="14"/>
  <c r="I15" i="13"/>
  <c r="F38" i="14"/>
  <c r="I13" i="13"/>
  <c r="K21" i="13"/>
  <c r="H24" i="14"/>
  <c r="K52" i="13"/>
  <c r="I59" i="13"/>
  <c r="H56" i="15"/>
  <c r="H57" i="15" s="1"/>
  <c r="H57" i="14" s="1"/>
  <c r="J20" i="13"/>
  <c r="G24" i="14"/>
  <c r="F24" i="14"/>
  <c r="H59" i="13"/>
  <c r="G56" i="15"/>
  <c r="J37" i="8"/>
  <c r="K33" i="8"/>
  <c r="L33" i="8"/>
  <c r="M33" i="8"/>
  <c r="H40" i="13"/>
  <c r="J77" i="8"/>
  <c r="I84" i="8"/>
  <c r="J66" i="8"/>
  <c r="I71" i="8"/>
  <c r="I165" i="8"/>
  <c r="J125" i="8"/>
  <c r="L32" i="8"/>
  <c r="M32" i="8"/>
  <c r="G14" i="12"/>
  <c r="I93" i="4"/>
  <c r="J84" i="4"/>
  <c r="H14" i="12" s="1"/>
  <c r="I78" i="4"/>
  <c r="G13" i="12" s="1"/>
  <c r="J72" i="4"/>
  <c r="M8" i="23"/>
  <c r="J8" i="23"/>
  <c r="E26" i="23"/>
  <c r="O8" i="23"/>
  <c r="O26" i="23"/>
  <c r="I26" i="23"/>
  <c r="S8" i="23"/>
  <c r="S26" i="23"/>
  <c r="D27" i="23"/>
  <c r="N9" i="23"/>
  <c r="J9" i="23"/>
  <c r="H27" i="23"/>
  <c r="R9" i="23"/>
  <c r="R27" i="23"/>
  <c r="C28" i="23"/>
  <c r="J10" i="23"/>
  <c r="E28" i="23"/>
  <c r="O10" i="23"/>
  <c r="O28" i="23"/>
  <c r="I28" i="23"/>
  <c r="S10" i="23"/>
  <c r="S28" i="23"/>
  <c r="K15" i="24"/>
  <c r="O15" i="24"/>
  <c r="D29" i="23"/>
  <c r="F29" i="23"/>
  <c r="P11" i="23"/>
  <c r="P29" i="23"/>
  <c r="Q8" i="23"/>
  <c r="Q26" i="23"/>
  <c r="N11" i="23"/>
  <c r="N29" i="23"/>
  <c r="M10" i="23"/>
  <c r="T55" i="23"/>
  <c r="T57" i="23"/>
  <c r="T59" i="23"/>
  <c r="J41" i="23"/>
  <c r="C59" i="23"/>
  <c r="J39" i="23"/>
  <c r="C57" i="23"/>
  <c r="J40" i="23"/>
  <c r="E58" i="23"/>
  <c r="J38" i="23"/>
  <c r="E56" i="23"/>
  <c r="J56" i="23"/>
  <c r="J37" i="23"/>
  <c r="J46" i="23"/>
  <c r="C55" i="23"/>
  <c r="D59" i="23"/>
  <c r="J50" i="23"/>
  <c r="D57" i="23"/>
  <c r="J48" i="23"/>
  <c r="O56" i="24"/>
  <c r="Q56" i="24"/>
  <c r="E83" i="24"/>
  <c r="X83" i="24"/>
  <c r="P56" i="24"/>
  <c r="O54" i="24"/>
  <c r="Q54" i="24"/>
  <c r="E81" i="24"/>
  <c r="X81" i="24"/>
  <c r="P54" i="24"/>
  <c r="O52" i="24"/>
  <c r="Q52" i="24"/>
  <c r="E79" i="24"/>
  <c r="X79" i="24"/>
  <c r="O50" i="24"/>
  <c r="Q50" i="24"/>
  <c r="E77" i="24"/>
  <c r="X77" i="24"/>
  <c r="P50" i="24"/>
  <c r="O48" i="24"/>
  <c r="Q48" i="24"/>
  <c r="E75" i="24"/>
  <c r="X75" i="24"/>
  <c r="P48" i="24"/>
  <c r="O46" i="24"/>
  <c r="Q46" i="24"/>
  <c r="E73" i="24"/>
  <c r="X73" i="24"/>
  <c r="P46" i="24"/>
  <c r="K69" i="24"/>
  <c r="H96" i="24"/>
  <c r="K76" i="24"/>
  <c r="J11" i="23"/>
  <c r="O27" i="23"/>
  <c r="S27" i="23"/>
  <c r="C26" i="23"/>
  <c r="M29" i="23"/>
  <c r="R11" i="23"/>
  <c r="R29" i="23"/>
  <c r="Q10" i="23"/>
  <c r="Q28" i="23"/>
  <c r="P9" i="23"/>
  <c r="P27" i="23"/>
  <c r="E55" i="23"/>
  <c r="P52" i="24"/>
  <c r="K42" i="24"/>
  <c r="O42" i="24"/>
  <c r="P42" i="24"/>
  <c r="K82" i="24"/>
  <c r="H109" i="24"/>
  <c r="K53" i="24"/>
  <c r="H80" i="24"/>
  <c r="H78" i="24"/>
  <c r="K51" i="24"/>
  <c r="K74" i="24"/>
  <c r="H101" i="24"/>
  <c r="K45" i="24"/>
  <c r="H72" i="24"/>
  <c r="K55" i="24"/>
  <c r="P125" i="24"/>
  <c r="E152" i="24"/>
  <c r="X152" i="24"/>
  <c r="O125" i="24"/>
  <c r="L65" i="8"/>
  <c r="M65" i="8"/>
  <c r="P26" i="23"/>
  <c r="P28" i="23"/>
  <c r="M19" i="23"/>
  <c r="T19" i="23"/>
  <c r="J19" i="23"/>
  <c r="N12" i="23"/>
  <c r="N30" i="23"/>
  <c r="J12" i="23"/>
  <c r="R30" i="23"/>
  <c r="M21" i="23"/>
  <c r="J21" i="23"/>
  <c r="F30" i="23"/>
  <c r="J30" i="23"/>
  <c r="I29" i="23"/>
  <c r="T18" i="23"/>
  <c r="T56" i="23"/>
  <c r="T58" i="23"/>
  <c r="Q125" i="24"/>
  <c r="M96" i="24"/>
  <c r="M84" i="24"/>
  <c r="H71" i="24"/>
  <c r="K44" i="24"/>
  <c r="H15" i="12"/>
  <c r="G15" i="12"/>
  <c r="E69" i="24"/>
  <c r="I24" i="2"/>
  <c r="I25" i="2"/>
  <c r="I23" i="2"/>
  <c r="I21" i="2"/>
  <c r="I20" i="2"/>
  <c r="H97" i="24"/>
  <c r="K70" i="24"/>
  <c r="O98" i="24"/>
  <c r="Q98" i="24"/>
  <c r="Q82" i="24"/>
  <c r="Q80" i="24"/>
  <c r="Q78" i="24"/>
  <c r="Q76" i="24"/>
  <c r="Q74" i="24"/>
  <c r="Q72" i="24"/>
  <c r="H83" i="24"/>
  <c r="H81" i="24"/>
  <c r="H79" i="24"/>
  <c r="H77" i="24"/>
  <c r="H75" i="24"/>
  <c r="H73" i="24"/>
  <c r="T20" i="23"/>
  <c r="AL79" i="5"/>
  <c r="AM79" i="5" s="1"/>
  <c r="G106" i="5"/>
  <c r="AK77" i="5"/>
  <c r="I104" i="5"/>
  <c r="AK104" i="5" s="1"/>
  <c r="AL83" i="5"/>
  <c r="AM83" i="5" s="1"/>
  <c r="G110" i="5"/>
  <c r="I109" i="5"/>
  <c r="I136" i="5" s="1"/>
  <c r="AK73" i="5"/>
  <c r="I100" i="5"/>
  <c r="G37" i="14"/>
  <c r="G38" i="14"/>
  <c r="E96" i="5"/>
  <c r="E123" i="5"/>
  <c r="E150" i="5" s="1"/>
  <c r="E177" i="5" s="1"/>
  <c r="J22" i="4"/>
  <c r="AL77" i="5"/>
  <c r="AM77" i="5" s="1"/>
  <c r="G104" i="5"/>
  <c r="AK78" i="5"/>
  <c r="I105" i="5"/>
  <c r="AK105" i="5" s="1"/>
  <c r="AK74" i="5"/>
  <c r="I101" i="5"/>
  <c r="AK83" i="5"/>
  <c r="I110" i="5"/>
  <c r="G101" i="5"/>
  <c r="AK75" i="5"/>
  <c r="AL78" i="5"/>
  <c r="AM78" i="5" s="1"/>
  <c r="G105" i="5"/>
  <c r="G132" i="5" s="1"/>
  <c r="AL81" i="5"/>
  <c r="AM81" i="5"/>
  <c r="G108" i="5"/>
  <c r="M37" i="8"/>
  <c r="O78" i="24"/>
  <c r="AK81" i="5"/>
  <c r="I108" i="5"/>
  <c r="AK79" i="5"/>
  <c r="I106" i="5"/>
  <c r="J58" i="23"/>
  <c r="G98" i="5"/>
  <c r="AL98" i="5" s="1"/>
  <c r="AL82" i="5"/>
  <c r="AM82" i="5"/>
  <c r="G109" i="5"/>
  <c r="K37" i="2"/>
  <c r="L118" i="8"/>
  <c r="J27" i="12"/>
  <c r="M103" i="8"/>
  <c r="M118" i="8"/>
  <c r="M203" i="8"/>
  <c r="K36" i="2"/>
  <c r="K38" i="2"/>
  <c r="H93" i="4"/>
  <c r="F16" i="12" s="1"/>
  <c r="L205" i="8"/>
  <c r="J120" i="12"/>
  <c r="L37" i="8"/>
  <c r="L203" i="8"/>
  <c r="J205" i="8"/>
  <c r="H120" i="12"/>
  <c r="K118" i="8"/>
  <c r="J217" i="8"/>
  <c r="K205" i="8"/>
  <c r="I120" i="12"/>
  <c r="S8" i="10"/>
  <c r="P45" i="10" s="1"/>
  <c r="F34" i="11"/>
  <c r="H172" i="8" s="1"/>
  <c r="E132" i="19"/>
  <c r="F132" i="19" s="1"/>
  <c r="E109" i="5"/>
  <c r="J109" i="5" s="1"/>
  <c r="E110" i="5"/>
  <c r="J110" i="5" s="1"/>
  <c r="E101" i="5"/>
  <c r="J101" i="5" s="1"/>
  <c r="E103" i="5"/>
  <c r="J103" i="5" s="1"/>
  <c r="E98" i="5"/>
  <c r="E105" i="5"/>
  <c r="J105" i="5" s="1"/>
  <c r="E106" i="5"/>
  <c r="J106" i="5" s="1"/>
  <c r="E107" i="5"/>
  <c r="J107" i="5" s="1"/>
  <c r="S79" i="7"/>
  <c r="AE79" i="7"/>
  <c r="AL359" i="6"/>
  <c r="G531" i="6"/>
  <c r="E531" i="6"/>
  <c r="AL69" i="5"/>
  <c r="AM69" i="5"/>
  <c r="G96" i="5"/>
  <c r="T12" i="23"/>
  <c r="J26" i="23"/>
  <c r="E178" i="24"/>
  <c r="X178" i="24"/>
  <c r="P151" i="24"/>
  <c r="O151" i="24"/>
  <c r="Q151" i="24"/>
  <c r="O72" i="24"/>
  <c r="E99" i="24"/>
  <c r="X99" i="24"/>
  <c r="O76" i="24"/>
  <c r="E103" i="24"/>
  <c r="X103" i="24"/>
  <c r="O80" i="24"/>
  <c r="E107" i="24"/>
  <c r="X107" i="24"/>
  <c r="E101" i="24"/>
  <c r="X101" i="24"/>
  <c r="E105" i="24"/>
  <c r="X105" i="24"/>
  <c r="E109" i="24"/>
  <c r="X109" i="24"/>
  <c r="T17" i="23"/>
  <c r="F14" i="11"/>
  <c r="F36" i="11"/>
  <c r="H194" i="4"/>
  <c r="F78" i="12" s="1"/>
  <c r="H192" i="4"/>
  <c r="F77" i="12" s="1"/>
  <c r="I203" i="8"/>
  <c r="I205" i="8"/>
  <c r="G120" i="12"/>
  <c r="L217" i="8"/>
  <c r="J89" i="12"/>
  <c r="P57" i="24"/>
  <c r="J29" i="23"/>
  <c r="K37" i="8"/>
  <c r="J203" i="8"/>
  <c r="H217" i="8"/>
  <c r="F89" i="12"/>
  <c r="I217" i="8"/>
  <c r="G89" i="12"/>
  <c r="G27" i="12"/>
  <c r="H205" i="8"/>
  <c r="F120" i="12"/>
  <c r="N26" i="23"/>
  <c r="G22" i="14"/>
  <c r="J19" i="13"/>
  <c r="H102" i="24"/>
  <c r="K75" i="24"/>
  <c r="H106" i="24"/>
  <c r="K79" i="24"/>
  <c r="H110" i="24"/>
  <c r="K83" i="24"/>
  <c r="K97" i="24"/>
  <c r="H124" i="24"/>
  <c r="J21" i="2"/>
  <c r="J23" i="2"/>
  <c r="J24" i="2"/>
  <c r="M30" i="23"/>
  <c r="T30" i="23"/>
  <c r="T21" i="23"/>
  <c r="O152" i="24"/>
  <c r="Q152" i="24"/>
  <c r="E179" i="24"/>
  <c r="X179" i="24"/>
  <c r="P152" i="24"/>
  <c r="K78" i="24"/>
  <c r="H105" i="24"/>
  <c r="P75" i="24"/>
  <c r="E102" i="24"/>
  <c r="X102" i="24"/>
  <c r="Q75" i="24"/>
  <c r="O75" i="24"/>
  <c r="P81" i="24"/>
  <c r="E108" i="24"/>
  <c r="X108" i="24"/>
  <c r="O81" i="24"/>
  <c r="Q81" i="24"/>
  <c r="J57" i="23"/>
  <c r="J59" i="23"/>
  <c r="T10" i="23"/>
  <c r="M28" i="23"/>
  <c r="T28" i="23"/>
  <c r="J27" i="23"/>
  <c r="T8" i="23"/>
  <c r="M26" i="23"/>
  <c r="T26" i="23"/>
  <c r="J78" i="4"/>
  <c r="I192" i="4" s="1"/>
  <c r="G77" i="12" s="1"/>
  <c r="K72" i="4"/>
  <c r="K84" i="4"/>
  <c r="I14" i="12" s="1"/>
  <c r="J165" i="8"/>
  <c r="I219" i="8"/>
  <c r="K125" i="8"/>
  <c r="H207" i="8"/>
  <c r="H209" i="8"/>
  <c r="I16" i="9"/>
  <c r="I19" i="9"/>
  <c r="I40" i="13"/>
  <c r="K20" i="13"/>
  <c r="I23" i="14"/>
  <c r="K59" i="13"/>
  <c r="J56" i="15"/>
  <c r="L52" i="13"/>
  <c r="L59" i="13"/>
  <c r="L21" i="13"/>
  <c r="J24" i="14"/>
  <c r="J13" i="13"/>
  <c r="H25" i="14"/>
  <c r="H100" i="24"/>
  <c r="K73" i="24"/>
  <c r="H104" i="24"/>
  <c r="K77" i="24"/>
  <c r="H108" i="24"/>
  <c r="K81" i="24"/>
  <c r="O69" i="24"/>
  <c r="E96" i="24"/>
  <c r="H98" i="24"/>
  <c r="K71" i="24"/>
  <c r="M111" i="24"/>
  <c r="M123" i="24"/>
  <c r="K72" i="24"/>
  <c r="H99" i="24"/>
  <c r="K101" i="24"/>
  <c r="H128" i="24"/>
  <c r="K80" i="24"/>
  <c r="H107" i="24"/>
  <c r="K109" i="24"/>
  <c r="H136" i="24"/>
  <c r="O57" i="24"/>
  <c r="Q42" i="24"/>
  <c r="X42" i="24"/>
  <c r="T29" i="23"/>
  <c r="T11" i="23"/>
  <c r="K103" i="24"/>
  <c r="H130" i="24"/>
  <c r="H123" i="24"/>
  <c r="K96" i="24"/>
  <c r="P73" i="24"/>
  <c r="E100" i="24"/>
  <c r="X100" i="24"/>
  <c r="O73" i="24"/>
  <c r="Q73" i="24"/>
  <c r="P77" i="24"/>
  <c r="E104" i="24"/>
  <c r="X104" i="24"/>
  <c r="O77" i="24"/>
  <c r="Q77" i="24"/>
  <c r="P79" i="24"/>
  <c r="E106" i="24"/>
  <c r="X106" i="24"/>
  <c r="Q79" i="24"/>
  <c r="O79" i="24"/>
  <c r="P83" i="24"/>
  <c r="E110" i="24"/>
  <c r="X110" i="24"/>
  <c r="Q83" i="24"/>
  <c r="O83" i="24"/>
  <c r="J55" i="23"/>
  <c r="P15" i="24"/>
  <c r="P30" i="24"/>
  <c r="O30" i="24"/>
  <c r="J28" i="23"/>
  <c r="N27" i="23"/>
  <c r="T27" i="23"/>
  <c r="T9" i="23"/>
  <c r="G16" i="12"/>
  <c r="G28" i="12"/>
  <c r="H219" i="8"/>
  <c r="K66" i="8"/>
  <c r="J71" i="8"/>
  <c r="K77" i="8"/>
  <c r="J84" i="8"/>
  <c r="F25" i="14"/>
  <c r="F26" i="14"/>
  <c r="G25" i="14"/>
  <c r="G26" i="14"/>
  <c r="J15" i="13"/>
  <c r="H23" i="14"/>
  <c r="I24" i="14"/>
  <c r="K47" i="13"/>
  <c r="J49" i="13"/>
  <c r="H44" i="14"/>
  <c r="L36" i="2"/>
  <c r="AK109" i="5"/>
  <c r="AL106" i="5"/>
  <c r="AM106" i="5"/>
  <c r="G133" i="5"/>
  <c r="G160" i="5" s="1"/>
  <c r="L37" i="2"/>
  <c r="AK108" i="5"/>
  <c r="I135" i="5"/>
  <c r="AL105" i="5"/>
  <c r="AM105" i="5" s="1"/>
  <c r="AK110" i="5"/>
  <c r="I137" i="5"/>
  <c r="AK137" i="5" s="1"/>
  <c r="AL110" i="5"/>
  <c r="AM110" i="5" s="1"/>
  <c r="G137" i="5"/>
  <c r="AK102" i="5"/>
  <c r="I129" i="5"/>
  <c r="AK129" i="5" s="1"/>
  <c r="AL104" i="5"/>
  <c r="AM104" i="5"/>
  <c r="G131" i="5"/>
  <c r="G158" i="5" s="1"/>
  <c r="K24" i="2"/>
  <c r="K23" i="2"/>
  <c r="L23" i="2" s="1"/>
  <c r="AL109" i="5"/>
  <c r="AM109" i="5" s="1"/>
  <c r="G136" i="5"/>
  <c r="AK100" i="5"/>
  <c r="I127" i="5"/>
  <c r="AK127" i="5" s="1"/>
  <c r="H37" i="14"/>
  <c r="H38" i="14"/>
  <c r="K21" i="2"/>
  <c r="L38" i="2"/>
  <c r="AK106" i="5"/>
  <c r="I133" i="5"/>
  <c r="AL108" i="5"/>
  <c r="AM108" i="5"/>
  <c r="G135" i="5"/>
  <c r="G162" i="5" s="1"/>
  <c r="AL101" i="5"/>
  <c r="AM101" i="5" s="1"/>
  <c r="G128" i="5"/>
  <c r="G155" i="5" s="1"/>
  <c r="AK101" i="5"/>
  <c r="I128" i="5"/>
  <c r="I155" i="5" s="1"/>
  <c r="M217" i="8"/>
  <c r="I27" i="12"/>
  <c r="K217" i="8"/>
  <c r="I89" i="12"/>
  <c r="K203" i="8"/>
  <c r="F35" i="11"/>
  <c r="H173" i="8" s="1"/>
  <c r="F12" i="11"/>
  <c r="P18" i="10"/>
  <c r="E128" i="5"/>
  <c r="J128" i="5" s="1"/>
  <c r="E125" i="5"/>
  <c r="E136" i="5"/>
  <c r="J136" i="5" s="1"/>
  <c r="E137" i="5"/>
  <c r="J137" i="5" s="1"/>
  <c r="E130" i="5"/>
  <c r="J130" i="5" s="1"/>
  <c r="E134" i="5"/>
  <c r="J134" i="5" s="1"/>
  <c r="E133" i="5"/>
  <c r="J133" i="5" s="1"/>
  <c r="V79" i="7"/>
  <c r="S81" i="7"/>
  <c r="AE81" i="7"/>
  <c r="AF78" i="7"/>
  <c r="S78" i="7" s="1"/>
  <c r="AE78" i="7"/>
  <c r="S80" i="7"/>
  <c r="AE80" i="7"/>
  <c r="AL531" i="6"/>
  <c r="AM531" i="6"/>
  <c r="G703" i="6"/>
  <c r="H36" i="11"/>
  <c r="J174" i="8" s="1"/>
  <c r="G36" i="11"/>
  <c r="I174" i="8" s="1"/>
  <c r="E703" i="6"/>
  <c r="AL96" i="5"/>
  <c r="AM96" i="5"/>
  <c r="G123" i="5"/>
  <c r="AL123" i="5" s="1"/>
  <c r="E136" i="24"/>
  <c r="X136" i="24"/>
  <c r="P109" i="24"/>
  <c r="Q109" i="24"/>
  <c r="O109" i="24"/>
  <c r="E132" i="24"/>
  <c r="X132" i="24"/>
  <c r="P105" i="24"/>
  <c r="Q105" i="24"/>
  <c r="O105" i="24"/>
  <c r="E128" i="24"/>
  <c r="X128" i="24"/>
  <c r="P101" i="24"/>
  <c r="Q101" i="24"/>
  <c r="O101" i="24"/>
  <c r="O103" i="24"/>
  <c r="E130" i="24"/>
  <c r="X130" i="24"/>
  <c r="P103" i="24"/>
  <c r="Q103" i="24"/>
  <c r="P178" i="24"/>
  <c r="O178" i="24"/>
  <c r="Q178" i="24"/>
  <c r="O107" i="24"/>
  <c r="E134" i="24"/>
  <c r="X134" i="24"/>
  <c r="P107" i="24"/>
  <c r="Q107" i="24"/>
  <c r="O99" i="24"/>
  <c r="E126" i="24"/>
  <c r="X126" i="24"/>
  <c r="P99" i="24"/>
  <c r="Q99" i="24"/>
  <c r="F25" i="11"/>
  <c r="H22" i="14"/>
  <c r="H26" i="14"/>
  <c r="K19" i="13"/>
  <c r="L47" i="13"/>
  <c r="L49" i="13"/>
  <c r="K49" i="13"/>
  <c r="I44" i="14"/>
  <c r="G90" i="12"/>
  <c r="O106" i="24"/>
  <c r="Q106" i="24"/>
  <c r="E133" i="24"/>
  <c r="X133" i="24"/>
  <c r="P106" i="24"/>
  <c r="O100" i="24"/>
  <c r="Q100" i="24"/>
  <c r="E127" i="24"/>
  <c r="X127" i="24"/>
  <c r="P100" i="24"/>
  <c r="K130" i="24"/>
  <c r="H157" i="24"/>
  <c r="Q57" i="24"/>
  <c r="X57" i="24"/>
  <c r="K136" i="24"/>
  <c r="H163" i="24"/>
  <c r="H134" i="24"/>
  <c r="K107" i="24"/>
  <c r="K128" i="24"/>
  <c r="H155" i="24"/>
  <c r="H126" i="24"/>
  <c r="K99" i="24"/>
  <c r="P69" i="24"/>
  <c r="P84" i="24"/>
  <c r="K108" i="24"/>
  <c r="H135" i="24"/>
  <c r="K104" i="24"/>
  <c r="H131" i="24"/>
  <c r="K100" i="24"/>
  <c r="H127" i="24"/>
  <c r="K13" i="13"/>
  <c r="J25" i="14"/>
  <c r="L20" i="13"/>
  <c r="J23" i="14"/>
  <c r="L125" i="8"/>
  <c r="K165" i="8"/>
  <c r="J219" i="8"/>
  <c r="H90" i="12"/>
  <c r="H89" i="12"/>
  <c r="L72" i="4"/>
  <c r="O102" i="24"/>
  <c r="Q102" i="24"/>
  <c r="E129" i="24"/>
  <c r="X129" i="24"/>
  <c r="P102" i="24"/>
  <c r="K105" i="24"/>
  <c r="H132" i="24"/>
  <c r="H151" i="24"/>
  <c r="K124" i="24"/>
  <c r="K110" i="24"/>
  <c r="H137" i="24"/>
  <c r="K106" i="24"/>
  <c r="H133" i="24"/>
  <c r="K102" i="24"/>
  <c r="H129" i="24"/>
  <c r="K15" i="13"/>
  <c r="K84" i="8"/>
  <c r="L77" i="8"/>
  <c r="M77" i="8"/>
  <c r="M84" i="8"/>
  <c r="M209" i="8"/>
  <c r="L66" i="8"/>
  <c r="K71" i="8"/>
  <c r="F90" i="12"/>
  <c r="Q15" i="24"/>
  <c r="X15" i="24"/>
  <c r="O110" i="24"/>
  <c r="Q110" i="24"/>
  <c r="E137" i="24"/>
  <c r="X137" i="24"/>
  <c r="P110" i="24"/>
  <c r="O104" i="24"/>
  <c r="Q104" i="24"/>
  <c r="E131" i="24"/>
  <c r="X131" i="24"/>
  <c r="P104" i="24"/>
  <c r="K123" i="24"/>
  <c r="H150" i="24"/>
  <c r="M150" i="24"/>
  <c r="M138" i="24"/>
  <c r="H125" i="24"/>
  <c r="K98" i="24"/>
  <c r="E123" i="24"/>
  <c r="O96" i="24"/>
  <c r="O84" i="24"/>
  <c r="I25" i="14"/>
  <c r="J40" i="13"/>
  <c r="J16" i="9"/>
  <c r="J19" i="9"/>
  <c r="I209" i="8"/>
  <c r="I207" i="8"/>
  <c r="H28" i="12"/>
  <c r="O108" i="24"/>
  <c r="Q108" i="24"/>
  <c r="E135" i="24"/>
  <c r="X135" i="24"/>
  <c r="P108" i="24"/>
  <c r="O179" i="24"/>
  <c r="Q179" i="24"/>
  <c r="P179" i="24"/>
  <c r="AL128" i="5"/>
  <c r="AM128" i="5" s="1"/>
  <c r="AL136" i="5"/>
  <c r="AM136" i="5"/>
  <c r="G163" i="5"/>
  <c r="G190" i="5" s="1"/>
  <c r="AL190" i="5" s="1"/>
  <c r="AM190" i="5" s="1"/>
  <c r="AK135" i="5"/>
  <c r="I162" i="5"/>
  <c r="AL133" i="5"/>
  <c r="AM133" i="5" s="1"/>
  <c r="I156" i="5"/>
  <c r="AK156" i="5" s="1"/>
  <c r="I37" i="14"/>
  <c r="I38" i="14"/>
  <c r="AK128" i="5"/>
  <c r="L24" i="2"/>
  <c r="J44" i="14"/>
  <c r="AK133" i="5"/>
  <c r="I160" i="5"/>
  <c r="I187" i="5" s="1"/>
  <c r="AK187" i="5" s="1"/>
  <c r="L21" i="2"/>
  <c r="AL131" i="5"/>
  <c r="AM131" i="5" s="1"/>
  <c r="G164" i="5"/>
  <c r="G191" i="5" s="1"/>
  <c r="AL191" i="5" s="1"/>
  <c r="AM191" i="5" s="1"/>
  <c r="AL137" i="5"/>
  <c r="AM137" i="5" s="1"/>
  <c r="L165" i="8"/>
  <c r="J28" i="12"/>
  <c r="M125" i="8"/>
  <c r="M165" i="8"/>
  <c r="L71" i="8"/>
  <c r="L207" i="8"/>
  <c r="M66" i="8"/>
  <c r="M71" i="8"/>
  <c r="L84" i="8"/>
  <c r="L209" i="8"/>
  <c r="H34" i="11"/>
  <c r="J172" i="8" s="1"/>
  <c r="I34" i="11"/>
  <c r="K172" i="8" s="1"/>
  <c r="I36" i="11"/>
  <c r="K174" i="8" s="1"/>
  <c r="F13" i="11"/>
  <c r="F23" i="11"/>
  <c r="G34" i="11"/>
  <c r="I172" i="8" s="1"/>
  <c r="I25" i="11"/>
  <c r="E163" i="5"/>
  <c r="J163" i="5" s="1"/>
  <c r="E157" i="5"/>
  <c r="J157" i="5" s="1"/>
  <c r="E164" i="5"/>
  <c r="J164" i="5" s="1"/>
  <c r="E155" i="5"/>
  <c r="J155" i="5" s="1"/>
  <c r="V80" i="7"/>
  <c r="S143" i="7"/>
  <c r="AE143" i="7"/>
  <c r="S142" i="7"/>
  <c r="AE142" i="7"/>
  <c r="V81" i="7"/>
  <c r="S141" i="7"/>
  <c r="AF203" i="7"/>
  <c r="AE203" i="7"/>
  <c r="AL703" i="6"/>
  <c r="G875" i="6"/>
  <c r="E875" i="6"/>
  <c r="E1047" i="6"/>
  <c r="G150" i="5"/>
  <c r="AL150" i="5" s="1"/>
  <c r="L36" i="11"/>
  <c r="K36" i="11"/>
  <c r="M174" i="8" s="1"/>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H25" i="11"/>
  <c r="J36" i="11"/>
  <c r="L174" i="8" s="1"/>
  <c r="G25" i="11"/>
  <c r="K207" i="8"/>
  <c r="I22" i="14"/>
  <c r="I26" i="14"/>
  <c r="L19" i="13"/>
  <c r="J22" i="14"/>
  <c r="J26" i="14"/>
  <c r="P135" i="24"/>
  <c r="E162" i="24"/>
  <c r="X162" i="24"/>
  <c r="Q135" i="24"/>
  <c r="O135" i="24"/>
  <c r="K40" i="13"/>
  <c r="K16" i="9"/>
  <c r="K19" i="9"/>
  <c r="O111" i="24"/>
  <c r="P96" i="24"/>
  <c r="K150" i="24"/>
  <c r="H177" i="24"/>
  <c r="K177" i="24"/>
  <c r="P131" i="24"/>
  <c r="E158" i="24"/>
  <c r="X158" i="24"/>
  <c r="Q131" i="24"/>
  <c r="O131" i="24"/>
  <c r="K209" i="8"/>
  <c r="L15" i="13"/>
  <c r="H178" i="24"/>
  <c r="K178" i="24"/>
  <c r="K151" i="24"/>
  <c r="P129" i="24"/>
  <c r="E156" i="24"/>
  <c r="X156" i="24"/>
  <c r="O129" i="24"/>
  <c r="Q129" i="24"/>
  <c r="I28" i="12"/>
  <c r="L13" i="13"/>
  <c r="K126" i="24"/>
  <c r="H153" i="24"/>
  <c r="K134" i="24"/>
  <c r="H161" i="24"/>
  <c r="P133" i="24"/>
  <c r="E160" i="24"/>
  <c r="X160" i="24"/>
  <c r="O133" i="24"/>
  <c r="Q133" i="24"/>
  <c r="J209" i="8"/>
  <c r="O123" i="24"/>
  <c r="E150" i="24"/>
  <c r="H152" i="24"/>
  <c r="K125" i="24"/>
  <c r="M165" i="24"/>
  <c r="M177" i="24"/>
  <c r="M192" i="24"/>
  <c r="P137" i="24"/>
  <c r="E164" i="24"/>
  <c r="X164" i="24"/>
  <c r="O137" i="24"/>
  <c r="Q137" i="24"/>
  <c r="X30" i="24"/>
  <c r="Q30" i="24"/>
  <c r="H156" i="24"/>
  <c r="K129" i="24"/>
  <c r="H160" i="24"/>
  <c r="K133" i="24"/>
  <c r="H164" i="24"/>
  <c r="K137" i="24"/>
  <c r="K132" i="24"/>
  <c r="H159" i="24"/>
  <c r="H154" i="24"/>
  <c r="K127" i="24"/>
  <c r="H158" i="24"/>
  <c r="K131" i="24"/>
  <c r="H162" i="24"/>
  <c r="K135" i="24"/>
  <c r="H182" i="24"/>
  <c r="K182" i="24"/>
  <c r="K155" i="24"/>
  <c r="H190" i="24"/>
  <c r="K190" i="24"/>
  <c r="K163" i="24"/>
  <c r="K157" i="24"/>
  <c r="H184" i="24"/>
  <c r="K184" i="24"/>
  <c r="P127" i="24"/>
  <c r="E154" i="24"/>
  <c r="X154" i="24"/>
  <c r="Q127" i="24"/>
  <c r="O127" i="24"/>
  <c r="J207" i="8"/>
  <c r="Q69" i="24"/>
  <c r="X69" i="24"/>
  <c r="K219" i="8"/>
  <c r="AK160" i="5"/>
  <c r="J37" i="14"/>
  <c r="J38" i="14"/>
  <c r="AL163" i="5"/>
  <c r="AM163" i="5" s="1"/>
  <c r="L219" i="8"/>
  <c r="AK162" i="5"/>
  <c r="I189" i="5"/>
  <c r="AK189" i="5"/>
  <c r="E191" i="5"/>
  <c r="J191" i="5" s="1"/>
  <c r="E184" i="5"/>
  <c r="J184" i="5" s="1"/>
  <c r="M219" i="8"/>
  <c r="M207" i="8"/>
  <c r="AL875" i="6"/>
  <c r="AM875" i="6"/>
  <c r="G1047" i="6"/>
  <c r="AL1047" i="6"/>
  <c r="AM1047" i="6"/>
  <c r="J34" i="11"/>
  <c r="L172" i="8" s="1"/>
  <c r="I23" i="11"/>
  <c r="L34" i="11"/>
  <c r="G23" i="11"/>
  <c r="G35" i="11"/>
  <c r="K34" i="11"/>
  <c r="M172" i="8" s="1"/>
  <c r="I35" i="11"/>
  <c r="K173" i="8" s="1"/>
  <c r="H35" i="11"/>
  <c r="F24" i="11"/>
  <c r="H23" i="11"/>
  <c r="V142" i="7"/>
  <c r="V143" i="7"/>
  <c r="V141" i="7"/>
  <c r="AF205" i="7"/>
  <c r="AE205" i="7"/>
  <c r="AE204" i="7"/>
  <c r="AF329" i="7"/>
  <c r="AE265" i="7"/>
  <c r="AE327" i="7"/>
  <c r="S203" i="7"/>
  <c r="AM703" i="6"/>
  <c r="O36" i="11"/>
  <c r="J25" i="11"/>
  <c r="Q159" i="24"/>
  <c r="E186" i="24"/>
  <c r="X186" i="24"/>
  <c r="P159" i="24"/>
  <c r="O159" i="24"/>
  <c r="P163" i="24"/>
  <c r="O163" i="24"/>
  <c r="Q163" i="24"/>
  <c r="E190" i="24"/>
  <c r="X190" i="24"/>
  <c r="Q157" i="24"/>
  <c r="P157" i="24"/>
  <c r="O157" i="24"/>
  <c r="E184" i="24"/>
  <c r="X184" i="24"/>
  <c r="P161" i="24"/>
  <c r="O161" i="24"/>
  <c r="E188" i="24"/>
  <c r="X188" i="24"/>
  <c r="Q161" i="24"/>
  <c r="P155" i="24"/>
  <c r="O155" i="24"/>
  <c r="Q155" i="24"/>
  <c r="E182" i="24"/>
  <c r="X182" i="24"/>
  <c r="P153" i="24"/>
  <c r="O153" i="24"/>
  <c r="E180" i="24"/>
  <c r="X180" i="24"/>
  <c r="Q153" i="24"/>
  <c r="L25" i="11"/>
  <c r="M36" i="11"/>
  <c r="N36" i="11"/>
  <c r="K25" i="11"/>
  <c r="O154" i="24"/>
  <c r="Q154" i="24"/>
  <c r="E181" i="24"/>
  <c r="X181" i="24"/>
  <c r="P154" i="24"/>
  <c r="K162" i="24"/>
  <c r="H189" i="24"/>
  <c r="K189" i="24"/>
  <c r="K158" i="24"/>
  <c r="H185" i="24"/>
  <c r="K185" i="24"/>
  <c r="K154" i="24"/>
  <c r="H181" i="24"/>
  <c r="K181" i="24"/>
  <c r="J90" i="12"/>
  <c r="K164" i="24"/>
  <c r="H191" i="24"/>
  <c r="K191" i="24"/>
  <c r="K160" i="24"/>
  <c r="H187" i="24"/>
  <c r="K187" i="24"/>
  <c r="K156" i="24"/>
  <c r="H183" i="24"/>
  <c r="K183" i="24"/>
  <c r="O164" i="24"/>
  <c r="Q164" i="24"/>
  <c r="P164" i="24"/>
  <c r="E191" i="24"/>
  <c r="X191" i="24"/>
  <c r="H179" i="24"/>
  <c r="K179" i="24"/>
  <c r="K152" i="24"/>
  <c r="E177" i="24"/>
  <c r="O150" i="24"/>
  <c r="O138" i="24"/>
  <c r="K161" i="24"/>
  <c r="H188" i="24"/>
  <c r="K188" i="24"/>
  <c r="K153" i="24"/>
  <c r="H180" i="24"/>
  <c r="K180" i="24"/>
  <c r="I90" i="12"/>
  <c r="O158" i="24"/>
  <c r="Q158" i="24"/>
  <c r="P158" i="24"/>
  <c r="E185" i="24"/>
  <c r="X185" i="24"/>
  <c r="P111" i="24"/>
  <c r="Q96" i="24"/>
  <c r="X96" i="24"/>
  <c r="Q84" i="24"/>
  <c r="X84" i="24"/>
  <c r="H186" i="24"/>
  <c r="K186" i="24"/>
  <c r="K159" i="24"/>
  <c r="P123" i="24"/>
  <c r="P138" i="24"/>
  <c r="O160" i="24"/>
  <c r="Q160" i="24"/>
  <c r="P160" i="24"/>
  <c r="E187" i="24"/>
  <c r="X187" i="24"/>
  <c r="O156" i="24"/>
  <c r="Q156" i="24"/>
  <c r="P156" i="24"/>
  <c r="E183" i="24"/>
  <c r="X183" i="24"/>
  <c r="L40" i="13"/>
  <c r="L16" i="9"/>
  <c r="L19" i="9"/>
  <c r="M16" i="9"/>
  <c r="M19" i="9"/>
  <c r="N16" i="9"/>
  <c r="N19" i="9"/>
  <c r="O16" i="9"/>
  <c r="O19" i="9"/>
  <c r="F26" i="9"/>
  <c r="F29" i="9"/>
  <c r="G26" i="9"/>
  <c r="G29" i="9"/>
  <c r="H26" i="9"/>
  <c r="H29" i="9"/>
  <c r="I26" i="9"/>
  <c r="I29" i="9"/>
  <c r="J26" i="9"/>
  <c r="J29" i="9"/>
  <c r="K26" i="9"/>
  <c r="K29" i="9"/>
  <c r="L26" i="9"/>
  <c r="L29" i="9"/>
  <c r="M26" i="9"/>
  <c r="M29" i="9"/>
  <c r="N26" i="9"/>
  <c r="N29" i="9"/>
  <c r="O26" i="9"/>
  <c r="O29" i="9"/>
  <c r="O162" i="24"/>
  <c r="Q162" i="24"/>
  <c r="E189" i="24"/>
  <c r="X189" i="24"/>
  <c r="P162" i="24"/>
  <c r="K23" i="11"/>
  <c r="K35" i="11"/>
  <c r="M173" i="8" s="1"/>
  <c r="G24" i="11"/>
  <c r="J23" i="11"/>
  <c r="H24" i="11"/>
  <c r="O34" i="11"/>
  <c r="L23" i="11"/>
  <c r="L35" i="11"/>
  <c r="I24" i="11"/>
  <c r="M34" i="11"/>
  <c r="N34" i="11"/>
  <c r="J35" i="11"/>
  <c r="L173" i="8" s="1"/>
  <c r="S204" i="7"/>
  <c r="S205" i="7"/>
  <c r="AE328" i="7"/>
  <c r="AE267" i="7"/>
  <c r="AE266" i="7"/>
  <c r="V203" i="7"/>
  <c r="S265" i="7"/>
  <c r="S327" i="7"/>
  <c r="Q123" i="24"/>
  <c r="X123" i="24"/>
  <c r="X138" i="24"/>
  <c r="O180" i="24"/>
  <c r="P180" i="24"/>
  <c r="Q180" i="24"/>
  <c r="O188" i="24"/>
  <c r="P188" i="24"/>
  <c r="Q188" i="24"/>
  <c r="P190" i="24"/>
  <c r="Q190" i="24"/>
  <c r="O190" i="24"/>
  <c r="O186" i="24"/>
  <c r="P186" i="24"/>
  <c r="Q186" i="24"/>
  <c r="P182" i="24"/>
  <c r="Q182" i="24"/>
  <c r="O182" i="24"/>
  <c r="P184" i="24"/>
  <c r="Q184" i="24"/>
  <c r="O184" i="24"/>
  <c r="M25" i="11"/>
  <c r="O25" i="11"/>
  <c r="N25" i="1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M23" i="11"/>
  <c r="K24" i="11"/>
  <c r="N23" i="11"/>
  <c r="N35" i="11"/>
  <c r="M35" i="11"/>
  <c r="O35" i="11"/>
  <c r="J24" i="11"/>
  <c r="L24" i="11"/>
  <c r="O23" i="11"/>
  <c r="Q138" i="24"/>
  <c r="V265" i="7"/>
  <c r="V204" i="7"/>
  <c r="S267" i="7"/>
  <c r="V327" i="7"/>
  <c r="S328" i="7"/>
  <c r="S329" i="7"/>
  <c r="S266" i="7"/>
  <c r="V205" i="7"/>
  <c r="P165" i="24"/>
  <c r="Q150" i="24"/>
  <c r="X150" i="24"/>
  <c r="O192" i="24"/>
  <c r="P177" i="24"/>
  <c r="P192" i="24"/>
  <c r="O24" i="11"/>
  <c r="N24" i="11"/>
  <c r="M24" i="11"/>
  <c r="V266" i="7"/>
  <c r="V267" i="7"/>
  <c r="V328" i="7"/>
  <c r="V329" i="7"/>
  <c r="Q177" i="24"/>
  <c r="X177" i="24"/>
  <c r="Q165" i="24"/>
  <c r="X165" i="24"/>
  <c r="Q192" i="24"/>
  <c r="X192" i="24"/>
  <c r="J57" i="15"/>
  <c r="J57" i="14" s="1"/>
  <c r="I57" i="15"/>
  <c r="I57" i="14" s="1"/>
  <c r="G57" i="15"/>
  <c r="G57" i="14" s="1"/>
  <c r="AD160" i="5" l="1"/>
  <c r="H97" i="8"/>
  <c r="E351" i="6"/>
  <c r="E868" i="6"/>
  <c r="AD56" i="5"/>
  <c r="AD43" i="5"/>
  <c r="AD44" i="5"/>
  <c r="AD152" i="5"/>
  <c r="AD153" i="5"/>
  <c r="AD158" i="5"/>
  <c r="AD159" i="5"/>
  <c r="H7" i="4"/>
  <c r="I7" i="4" s="1"/>
  <c r="J7" i="4" s="1"/>
  <c r="K7" i="4" s="1"/>
  <c r="AD164" i="5"/>
  <c r="AD157" i="5"/>
  <c r="AD162" i="5"/>
  <c r="AD161" i="5"/>
  <c r="AD151" i="5"/>
  <c r="AD156" i="5"/>
  <c r="AD163" i="5"/>
  <c r="AD150" i="5"/>
  <c r="AD154" i="5"/>
  <c r="AD155" i="5"/>
  <c r="AD613" i="6"/>
  <c r="E523" i="6"/>
  <c r="E352" i="6"/>
  <c r="AD137" i="6"/>
  <c r="AF137" i="6" s="1"/>
  <c r="AG137" i="6" s="1"/>
  <c r="AD581" i="6"/>
  <c r="AP15" i="7"/>
  <c r="AF361" i="6"/>
  <c r="AF831" i="6"/>
  <c r="AF467" i="6"/>
  <c r="AD127" i="5"/>
  <c r="AD124" i="5"/>
  <c r="AD721" i="6"/>
  <c r="AF721" i="6" s="1"/>
  <c r="AG721" i="6" s="1"/>
  <c r="AD753" i="6"/>
  <c r="AF753" i="6" s="1"/>
  <c r="AG753" i="6" s="1"/>
  <c r="AD735" i="6"/>
  <c r="AD758" i="6"/>
  <c r="AF758" i="6" s="1"/>
  <c r="AG758" i="6" s="1"/>
  <c r="AD766" i="6"/>
  <c r="AF766" i="6" s="1"/>
  <c r="AG766" i="6" s="1"/>
  <c r="AD774" i="6"/>
  <c r="AD782" i="6"/>
  <c r="AD790" i="6"/>
  <c r="AD798" i="6"/>
  <c r="AF798" i="6" s="1"/>
  <c r="AG798" i="6" s="1"/>
  <c r="AD806" i="6"/>
  <c r="AD814" i="6"/>
  <c r="AF814" i="6" s="1"/>
  <c r="AD822" i="6"/>
  <c r="AD830" i="6"/>
  <c r="AF830" i="6" s="1"/>
  <c r="AG830" i="6" s="1"/>
  <c r="AD838" i="6"/>
  <c r="AD846" i="6"/>
  <c r="AD854" i="6"/>
  <c r="AD862" i="6"/>
  <c r="AF862" i="6" s="1"/>
  <c r="AD748" i="6"/>
  <c r="AF748" i="6" s="1"/>
  <c r="AD740" i="6"/>
  <c r="AD732" i="6"/>
  <c r="AD724" i="6"/>
  <c r="AF724" i="6" s="1"/>
  <c r="AG724" i="6" s="1"/>
  <c r="AD716" i="6"/>
  <c r="AF716" i="6" s="1"/>
  <c r="AD708" i="6"/>
  <c r="AF708" i="6" s="1"/>
  <c r="AD725" i="6"/>
  <c r="AD703" i="6"/>
  <c r="AD538" i="6"/>
  <c r="AF538" i="6" s="1"/>
  <c r="AG538" i="6" s="1"/>
  <c r="AD677" i="6"/>
  <c r="AD549" i="6"/>
  <c r="AF549" i="6" s="1"/>
  <c r="AG549" i="6" s="1"/>
  <c r="AD277" i="6"/>
  <c r="AF277" i="6" s="1"/>
  <c r="AG277" i="6" s="1"/>
  <c r="AD341" i="6"/>
  <c r="AF341" i="6" s="1"/>
  <c r="AD274" i="6"/>
  <c r="AD338" i="6"/>
  <c r="AF338" i="6" s="1"/>
  <c r="AD193" i="6"/>
  <c r="AF193" i="6" s="1"/>
  <c r="AG193" i="6" s="1"/>
  <c r="AD191" i="6"/>
  <c r="AF191" i="6" s="1"/>
  <c r="AD283" i="6"/>
  <c r="AF283" i="6" s="1"/>
  <c r="AG283" i="6" s="1"/>
  <c r="AD187" i="6"/>
  <c r="AD771" i="6"/>
  <c r="AF771" i="6" s="1"/>
  <c r="AD803" i="6"/>
  <c r="AD835" i="6"/>
  <c r="AF835" i="6" s="1"/>
  <c r="AD312" i="6"/>
  <c r="AF312" i="6" s="1"/>
  <c r="AD797" i="6"/>
  <c r="AD761" i="6"/>
  <c r="AD793" i="6"/>
  <c r="AF793" i="6" s="1"/>
  <c r="AD825" i="6"/>
  <c r="AD857" i="6"/>
  <c r="AF857" i="6" s="1"/>
  <c r="AG857" i="6" s="1"/>
  <c r="AD757" i="6"/>
  <c r="AD837" i="6"/>
  <c r="AD707" i="6"/>
  <c r="AD775" i="6"/>
  <c r="AF775" i="6" s="1"/>
  <c r="AG775" i="6" s="1"/>
  <c r="AD807" i="6"/>
  <c r="AD839" i="6"/>
  <c r="AD715" i="6"/>
  <c r="AF715" i="6" s="1"/>
  <c r="AG715" i="6" s="1"/>
  <c r="AD861" i="6"/>
  <c r="AF861" i="6" s="1"/>
  <c r="AG861" i="6" s="1"/>
  <c r="S73" i="10"/>
  <c r="AD130" i="5"/>
  <c r="AD131" i="5"/>
  <c r="AD128" i="5"/>
  <c r="AD64" i="6"/>
  <c r="AD729" i="6"/>
  <c r="AD711" i="6"/>
  <c r="AD743" i="6"/>
  <c r="AF743" i="6" s="1"/>
  <c r="AG743" i="6" s="1"/>
  <c r="AD760" i="6"/>
  <c r="AD768" i="6"/>
  <c r="AD776" i="6"/>
  <c r="AD784" i="6"/>
  <c r="AF784" i="6" s="1"/>
  <c r="AG784" i="6" s="1"/>
  <c r="AD792" i="6"/>
  <c r="AD800" i="6"/>
  <c r="AD808" i="6"/>
  <c r="AD816" i="6"/>
  <c r="AF816" i="6" s="1"/>
  <c r="AG816" i="6" s="1"/>
  <c r="AD824" i="6"/>
  <c r="AF824" i="6" s="1"/>
  <c r="AD832" i="6"/>
  <c r="AD840" i="6"/>
  <c r="AD848" i="6"/>
  <c r="AF848" i="6" s="1"/>
  <c r="AG848" i="6" s="1"/>
  <c r="AD856" i="6"/>
  <c r="AD754" i="6"/>
  <c r="AD746" i="6"/>
  <c r="AD738" i="6"/>
  <c r="AF738" i="6" s="1"/>
  <c r="AG738" i="6" s="1"/>
  <c r="AD730" i="6"/>
  <c r="AD722" i="6"/>
  <c r="AD714" i="6"/>
  <c r="AD706" i="6"/>
  <c r="AF706" i="6" s="1"/>
  <c r="AD733" i="6"/>
  <c r="AD638" i="6"/>
  <c r="AD644" i="6"/>
  <c r="AF644" i="6" s="1"/>
  <c r="AD666" i="6"/>
  <c r="AF666" i="6" s="1"/>
  <c r="AG666" i="6" s="1"/>
  <c r="AD645" i="6"/>
  <c r="AD210" i="6"/>
  <c r="AF210" i="6" s="1"/>
  <c r="AG210" i="6" s="1"/>
  <c r="AD293" i="6"/>
  <c r="AF293" i="6" s="1"/>
  <c r="AD204" i="6"/>
  <c r="AF204" i="6" s="1"/>
  <c r="AG204" i="6" s="1"/>
  <c r="AD290" i="6"/>
  <c r="AD241" i="6"/>
  <c r="AF241" i="6" s="1"/>
  <c r="AD239" i="6"/>
  <c r="AF239" i="6" s="1"/>
  <c r="AG239" i="6" s="1"/>
  <c r="AD222" i="6"/>
  <c r="AF222" i="6" s="1"/>
  <c r="AG222" i="6" s="1"/>
  <c r="AD299" i="6"/>
  <c r="AF299" i="6" s="1"/>
  <c r="AG299" i="6" s="1"/>
  <c r="AD723" i="6"/>
  <c r="AF723" i="6" s="1"/>
  <c r="AG723" i="6" s="1"/>
  <c r="AD779" i="6"/>
  <c r="AD811" i="6"/>
  <c r="AF811" i="6" s="1"/>
  <c r="AG811" i="6" s="1"/>
  <c r="AD843" i="6"/>
  <c r="AD813" i="6"/>
  <c r="AF813" i="6" s="1"/>
  <c r="AD769" i="6"/>
  <c r="AF769" i="6" s="1"/>
  <c r="AD801" i="6"/>
  <c r="AF801" i="6" s="1"/>
  <c r="AD833" i="6"/>
  <c r="AD224" i="6"/>
  <c r="AD765" i="6"/>
  <c r="AD739" i="6"/>
  <c r="AF739" i="6" s="1"/>
  <c r="AG739" i="6" s="1"/>
  <c r="AD783" i="6"/>
  <c r="AD815" i="6"/>
  <c r="AD847" i="6"/>
  <c r="AD789" i="6"/>
  <c r="AF789" i="6" s="1"/>
  <c r="AG789" i="6" s="1"/>
  <c r="AF413" i="6"/>
  <c r="AD672" i="6"/>
  <c r="AD544" i="6"/>
  <c r="AF544" i="6" s="1"/>
  <c r="AD664" i="6"/>
  <c r="AF664" i="6" s="1"/>
  <c r="AG664" i="6" s="1"/>
  <c r="AD536" i="6"/>
  <c r="AF536" i="6" s="1"/>
  <c r="AD688" i="6"/>
  <c r="AD535" i="6"/>
  <c r="AD543" i="6"/>
  <c r="AD551" i="6"/>
  <c r="AD559" i="6"/>
  <c r="AD567" i="6"/>
  <c r="AD575" i="6"/>
  <c r="AD583" i="6"/>
  <c r="AD591" i="6"/>
  <c r="AD599" i="6"/>
  <c r="AD607" i="6"/>
  <c r="AF607" i="6" s="1"/>
  <c r="AD615" i="6"/>
  <c r="AD623" i="6"/>
  <c r="AD631" i="6"/>
  <c r="AD639" i="6"/>
  <c r="AF639" i="6" s="1"/>
  <c r="AD647" i="6"/>
  <c r="AD655" i="6"/>
  <c r="AD663" i="6"/>
  <c r="AD671" i="6"/>
  <c r="AF671" i="6" s="1"/>
  <c r="AG671" i="6" s="1"/>
  <c r="AD679" i="6"/>
  <c r="AD687" i="6"/>
  <c r="AD690" i="6"/>
  <c r="AD658" i="6"/>
  <c r="AF658" i="6" s="1"/>
  <c r="AG658" i="6" s="1"/>
  <c r="AD626" i="6"/>
  <c r="AD594" i="6"/>
  <c r="AD562" i="6"/>
  <c r="AD668" i="6"/>
  <c r="AF668" i="6" s="1"/>
  <c r="AG668" i="6" s="1"/>
  <c r="AD636" i="6"/>
  <c r="AD604" i="6"/>
  <c r="AD572" i="6"/>
  <c r="AD540" i="6"/>
  <c r="AF540" i="6" s="1"/>
  <c r="AG540" i="6" s="1"/>
  <c r="AD662" i="6"/>
  <c r="AD630" i="6"/>
  <c r="AD598" i="6"/>
  <c r="AD566" i="6"/>
  <c r="AF566" i="6" s="1"/>
  <c r="AG566" i="6" s="1"/>
  <c r="AD534" i="6"/>
  <c r="AD560" i="6"/>
  <c r="AD680" i="6"/>
  <c r="AD648" i="6"/>
  <c r="AF648" i="6" s="1"/>
  <c r="AG648" i="6" s="1"/>
  <c r="AD640" i="6"/>
  <c r="AF640" i="6" s="1"/>
  <c r="AD632" i="6"/>
  <c r="AD656" i="6"/>
  <c r="AD537" i="6"/>
  <c r="AD545" i="6"/>
  <c r="AD553" i="6"/>
  <c r="AD561" i="6"/>
  <c r="AD569" i="6"/>
  <c r="AF569" i="6" s="1"/>
  <c r="AD577" i="6"/>
  <c r="AD585" i="6"/>
  <c r="AD593" i="6"/>
  <c r="AD601" i="6"/>
  <c r="AF601" i="6" s="1"/>
  <c r="AG601" i="6" s="1"/>
  <c r="AD609" i="6"/>
  <c r="AD617" i="6"/>
  <c r="AD625" i="6"/>
  <c r="AD633" i="6"/>
  <c r="AD641" i="6"/>
  <c r="AD649" i="6"/>
  <c r="AD657" i="6"/>
  <c r="AD665" i="6"/>
  <c r="AD673" i="6"/>
  <c r="AD681" i="6"/>
  <c r="AD689" i="6"/>
  <c r="AD682" i="6"/>
  <c r="AF682" i="6" s="1"/>
  <c r="AG682" i="6" s="1"/>
  <c r="AD650" i="6"/>
  <c r="AD618" i="6"/>
  <c r="AF618" i="6" s="1"/>
  <c r="AD586" i="6"/>
  <c r="AD554" i="6"/>
  <c r="AF554" i="6" s="1"/>
  <c r="AG554" i="6" s="1"/>
  <c r="AD660" i="6"/>
  <c r="AD628" i="6"/>
  <c r="AD596" i="6"/>
  <c r="AD564" i="6"/>
  <c r="AF564" i="6" s="1"/>
  <c r="AG564" i="6" s="1"/>
  <c r="AD532" i="6"/>
  <c r="AD686" i="6"/>
  <c r="AD654" i="6"/>
  <c r="AD622" i="6"/>
  <c r="AF622" i="6" s="1"/>
  <c r="AG622" i="6" s="1"/>
  <c r="AD590" i="6"/>
  <c r="AD558" i="6"/>
  <c r="AF558" i="6" s="1"/>
  <c r="AG558" i="6" s="1"/>
  <c r="AD552" i="6"/>
  <c r="AD616" i="6"/>
  <c r="AD608" i="6"/>
  <c r="AD600" i="6"/>
  <c r="AD624" i="6"/>
  <c r="AD531" i="6"/>
  <c r="AD539" i="6"/>
  <c r="AD547" i="6"/>
  <c r="AD555" i="6"/>
  <c r="AD563" i="6"/>
  <c r="AF563" i="6" s="1"/>
  <c r="AG563" i="6" s="1"/>
  <c r="AD571" i="6"/>
  <c r="AD579" i="6"/>
  <c r="AF579" i="6" s="1"/>
  <c r="AG579" i="6" s="1"/>
  <c r="AD587" i="6"/>
  <c r="AD595" i="6"/>
  <c r="AF595" i="6" s="1"/>
  <c r="AG595" i="6" s="1"/>
  <c r="AD603" i="6"/>
  <c r="AF603" i="6" s="1"/>
  <c r="AD611" i="6"/>
  <c r="AD619" i="6"/>
  <c r="AD627" i="6"/>
  <c r="AF627" i="6" s="1"/>
  <c r="AG627" i="6" s="1"/>
  <c r="AD635" i="6"/>
  <c r="AF635" i="6" s="1"/>
  <c r="AG635" i="6" s="1"/>
  <c r="AD643" i="6"/>
  <c r="AD651" i="6"/>
  <c r="AD659" i="6"/>
  <c r="AF659" i="6" s="1"/>
  <c r="AG659" i="6" s="1"/>
  <c r="AD667" i="6"/>
  <c r="AD675" i="6"/>
  <c r="AD683" i="6"/>
  <c r="AD674" i="6"/>
  <c r="AF674" i="6" s="1"/>
  <c r="AG674" i="6" s="1"/>
  <c r="AD642" i="6"/>
  <c r="AD610" i="6"/>
  <c r="AD578" i="6"/>
  <c r="AD546" i="6"/>
  <c r="AF546" i="6" s="1"/>
  <c r="AG546" i="6" s="1"/>
  <c r="AD684" i="6"/>
  <c r="AD652" i="6"/>
  <c r="AD620" i="6"/>
  <c r="AD588" i="6"/>
  <c r="AD556" i="6"/>
  <c r="AD678" i="6"/>
  <c r="AD646" i="6"/>
  <c r="AD614" i="6"/>
  <c r="AF614" i="6" s="1"/>
  <c r="AG614" i="6" s="1"/>
  <c r="AD582" i="6"/>
  <c r="AD550" i="6"/>
  <c r="AF550" i="6" s="1"/>
  <c r="AG550" i="6" s="1"/>
  <c r="C174" i="19"/>
  <c r="AD79" i="6"/>
  <c r="AD162" i="6"/>
  <c r="AF416" i="6"/>
  <c r="AD542" i="6"/>
  <c r="AF542" i="6" s="1"/>
  <c r="AD670" i="6"/>
  <c r="AD548" i="6"/>
  <c r="AF548" i="6" s="1"/>
  <c r="AD676" i="6"/>
  <c r="AF676" i="6" s="1"/>
  <c r="AG676" i="6" s="1"/>
  <c r="AD570" i="6"/>
  <c r="AF570" i="6" s="1"/>
  <c r="AG570" i="6" s="1"/>
  <c r="AD669" i="6"/>
  <c r="AF669" i="6" s="1"/>
  <c r="AG669" i="6" s="1"/>
  <c r="AD637" i="6"/>
  <c r="AF637" i="6" s="1"/>
  <c r="AD605" i="6"/>
  <c r="AF605" i="6" s="1"/>
  <c r="AG605" i="6" s="1"/>
  <c r="AD573" i="6"/>
  <c r="AF573" i="6" s="1"/>
  <c r="AD541" i="6"/>
  <c r="AD584" i="6"/>
  <c r="AF584" i="6" s="1"/>
  <c r="AD190" i="6"/>
  <c r="AD208" i="6"/>
  <c r="AF208" i="6" s="1"/>
  <c r="AG208" i="6" s="1"/>
  <c r="AD260" i="6"/>
  <c r="AF260" i="6" s="1"/>
  <c r="AG260" i="6" s="1"/>
  <c r="AD240" i="6"/>
  <c r="AD288" i="6"/>
  <c r="AF288" i="6" s="1"/>
  <c r="AD200" i="6"/>
  <c r="AF200" i="6" s="1"/>
  <c r="AG200" i="6" s="1"/>
  <c r="AD284" i="6"/>
  <c r="AD192" i="6"/>
  <c r="AD296" i="6"/>
  <c r="AF296" i="6" s="1"/>
  <c r="AG296" i="6" s="1"/>
  <c r="AD216" i="6"/>
  <c r="AF216" i="6" s="1"/>
  <c r="AD343" i="6"/>
  <c r="AF343" i="6" s="1"/>
  <c r="AG343" i="6" s="1"/>
  <c r="AD327" i="6"/>
  <c r="AD311" i="6"/>
  <c r="AF311" i="6" s="1"/>
  <c r="AG311" i="6" s="1"/>
  <c r="AD295" i="6"/>
  <c r="AF295" i="6" s="1"/>
  <c r="AG295" i="6" s="1"/>
  <c r="AD279" i="6"/>
  <c r="AF279" i="6" s="1"/>
  <c r="AD263" i="6"/>
  <c r="AF263" i="6" s="1"/>
  <c r="AG263" i="6" s="1"/>
  <c r="AD246" i="6"/>
  <c r="AF246" i="6" s="1"/>
  <c r="AG246" i="6" s="1"/>
  <c r="AD214" i="6"/>
  <c r="AF214" i="6" s="1"/>
  <c r="AG214" i="6" s="1"/>
  <c r="AD195" i="6"/>
  <c r="AF195" i="6" s="1"/>
  <c r="AD211" i="6"/>
  <c r="AD227" i="6"/>
  <c r="AF227" i="6" s="1"/>
  <c r="AG227" i="6" s="1"/>
  <c r="AD243" i="6"/>
  <c r="AF243" i="6" s="1"/>
  <c r="AG243" i="6" s="1"/>
  <c r="AD197" i="6"/>
  <c r="AF197" i="6" s="1"/>
  <c r="AD213" i="6"/>
  <c r="AF213" i="6" s="1"/>
  <c r="AD229" i="6"/>
  <c r="AF229" i="6" s="1"/>
  <c r="AD245" i="6"/>
  <c r="AF245" i="6" s="1"/>
  <c r="AG245" i="6" s="1"/>
  <c r="AD334" i="6"/>
  <c r="AF334" i="6" s="1"/>
  <c r="AD318" i="6"/>
  <c r="AF318" i="6" s="1"/>
  <c r="AD302" i="6"/>
  <c r="AF302" i="6" s="1"/>
  <c r="AG302" i="6" s="1"/>
  <c r="AD286" i="6"/>
  <c r="AF286" i="6" s="1"/>
  <c r="AG286" i="6" s="1"/>
  <c r="AD270" i="6"/>
  <c r="AD254" i="6"/>
  <c r="AD228" i="6"/>
  <c r="AF228" i="6" s="1"/>
  <c r="AG228" i="6" s="1"/>
  <c r="AD196" i="6"/>
  <c r="AD337" i="6"/>
  <c r="AF337" i="6" s="1"/>
  <c r="AD321" i="6"/>
  <c r="AF321" i="6" s="1"/>
  <c r="AG321" i="6" s="1"/>
  <c r="AD305" i="6"/>
  <c r="AF305" i="6" s="1"/>
  <c r="AG305" i="6" s="1"/>
  <c r="AD289" i="6"/>
  <c r="AF289" i="6" s="1"/>
  <c r="AG289" i="6" s="1"/>
  <c r="AD273" i="6"/>
  <c r="AF273" i="6" s="1"/>
  <c r="AD257" i="6"/>
  <c r="AF257" i="6" s="1"/>
  <c r="AD234" i="6"/>
  <c r="AD202" i="6"/>
  <c r="AF202" i="6" s="1"/>
  <c r="AG202" i="6" s="1"/>
  <c r="AD340" i="6"/>
  <c r="AD336" i="6"/>
  <c r="AF336" i="6" s="1"/>
  <c r="AD272" i="6"/>
  <c r="AF272" i="6" s="1"/>
  <c r="AG272" i="6" s="1"/>
  <c r="AD332" i="6"/>
  <c r="AF332" i="6" s="1"/>
  <c r="AG332" i="6" s="1"/>
  <c r="AD268" i="6"/>
  <c r="AD344" i="6"/>
  <c r="AD280" i="6"/>
  <c r="AF280" i="6" s="1"/>
  <c r="AG280" i="6" s="1"/>
  <c r="AD339" i="6"/>
  <c r="AF339" i="6" s="1"/>
  <c r="AG339" i="6" s="1"/>
  <c r="AD323" i="6"/>
  <c r="AF323" i="6" s="1"/>
  <c r="AD307" i="6"/>
  <c r="AD291" i="6"/>
  <c r="AF291" i="6" s="1"/>
  <c r="AG291" i="6" s="1"/>
  <c r="AD275" i="6"/>
  <c r="AF275" i="6" s="1"/>
  <c r="AG275" i="6" s="1"/>
  <c r="AD259" i="6"/>
  <c r="AF259" i="6" s="1"/>
  <c r="AD238" i="6"/>
  <c r="AD206" i="6"/>
  <c r="AF206" i="6" s="1"/>
  <c r="AD199" i="6"/>
  <c r="AF199" i="6" s="1"/>
  <c r="AG199" i="6" s="1"/>
  <c r="AD215" i="6"/>
  <c r="AF215" i="6" s="1"/>
  <c r="AD231" i="6"/>
  <c r="AF231" i="6" s="1"/>
  <c r="AD247" i="6"/>
  <c r="AF247" i="6" s="1"/>
  <c r="AG247" i="6" s="1"/>
  <c r="AD201" i="6"/>
  <c r="AF201" i="6" s="1"/>
  <c r="AG201" i="6" s="1"/>
  <c r="AD217" i="6"/>
  <c r="AF217" i="6" s="1"/>
  <c r="AD233" i="6"/>
  <c r="AF233" i="6" s="1"/>
  <c r="AG233" i="6" s="1"/>
  <c r="AD346" i="6"/>
  <c r="AD330" i="6"/>
  <c r="AF330" i="6" s="1"/>
  <c r="AG330" i="6" s="1"/>
  <c r="AD314" i="6"/>
  <c r="AF314" i="6" s="1"/>
  <c r="AD298" i="6"/>
  <c r="AD282" i="6"/>
  <c r="AD266" i="6"/>
  <c r="AD250" i="6"/>
  <c r="AD220" i="6"/>
  <c r="AF220" i="6" s="1"/>
  <c r="AG220" i="6" s="1"/>
  <c r="AD188" i="6"/>
  <c r="AF188" i="6" s="1"/>
  <c r="AD333" i="6"/>
  <c r="AF333" i="6" s="1"/>
  <c r="AG333" i="6" s="1"/>
  <c r="AD317" i="6"/>
  <c r="AF317" i="6" s="1"/>
  <c r="AG317" i="6" s="1"/>
  <c r="AD301" i="6"/>
  <c r="AF301" i="6" s="1"/>
  <c r="AG301" i="6" s="1"/>
  <c r="AD285" i="6"/>
  <c r="AF285" i="6" s="1"/>
  <c r="AG285" i="6" s="1"/>
  <c r="AD269" i="6"/>
  <c r="AF269" i="6" s="1"/>
  <c r="AG269" i="6" s="1"/>
  <c r="AD253" i="6"/>
  <c r="AF253" i="6" s="1"/>
  <c r="AG253" i="6" s="1"/>
  <c r="AD226" i="6"/>
  <c r="AD194" i="6"/>
  <c r="AF194" i="6" s="1"/>
  <c r="AG194" i="6" s="1"/>
  <c r="AD276" i="6"/>
  <c r="AF276" i="6" s="1"/>
  <c r="AG276" i="6" s="1"/>
  <c r="AD320" i="6"/>
  <c r="AD256" i="6"/>
  <c r="AD316" i="6"/>
  <c r="AF316" i="6" s="1"/>
  <c r="AG316" i="6" s="1"/>
  <c r="AD252" i="6"/>
  <c r="AF252" i="6" s="1"/>
  <c r="AG252" i="6" s="1"/>
  <c r="AD328" i="6"/>
  <c r="AF328" i="6" s="1"/>
  <c r="AD264" i="6"/>
  <c r="AD335" i="6"/>
  <c r="AF335" i="6" s="1"/>
  <c r="AG335" i="6" s="1"/>
  <c r="AD319" i="6"/>
  <c r="AF319" i="6" s="1"/>
  <c r="AG319" i="6" s="1"/>
  <c r="AD303" i="6"/>
  <c r="AF303" i="6" s="1"/>
  <c r="AG303" i="6" s="1"/>
  <c r="AD287" i="6"/>
  <c r="AF287" i="6" s="1"/>
  <c r="AD271" i="6"/>
  <c r="AF271" i="6" s="1"/>
  <c r="AG271" i="6" s="1"/>
  <c r="AD255" i="6"/>
  <c r="AF255" i="6" s="1"/>
  <c r="AG255" i="6" s="1"/>
  <c r="AD230" i="6"/>
  <c r="AD198" i="6"/>
  <c r="AD203" i="6"/>
  <c r="AF203" i="6" s="1"/>
  <c r="AG203" i="6" s="1"/>
  <c r="AD219" i="6"/>
  <c r="AF219" i="6" s="1"/>
  <c r="AG219" i="6" s="1"/>
  <c r="AD235" i="6"/>
  <c r="AF235" i="6" s="1"/>
  <c r="AD189" i="6"/>
  <c r="AF189" i="6" s="1"/>
  <c r="AG189" i="6" s="1"/>
  <c r="AD205" i="6"/>
  <c r="AF205" i="6" s="1"/>
  <c r="AG205" i="6" s="1"/>
  <c r="AD221" i="6"/>
  <c r="AF221" i="6" s="1"/>
  <c r="AG221" i="6" s="1"/>
  <c r="AD237" i="6"/>
  <c r="AF237" i="6" s="1"/>
  <c r="AD342" i="6"/>
  <c r="AD326" i="6"/>
  <c r="AF326" i="6" s="1"/>
  <c r="AG326" i="6" s="1"/>
  <c r="AD310" i="6"/>
  <c r="AF310" i="6" s="1"/>
  <c r="AG310" i="6" s="1"/>
  <c r="AD294" i="6"/>
  <c r="AD278" i="6"/>
  <c r="AD262" i="6"/>
  <c r="AD244" i="6"/>
  <c r="AD212" i="6"/>
  <c r="AF212" i="6" s="1"/>
  <c r="AG212" i="6" s="1"/>
  <c r="AD345" i="6"/>
  <c r="AF345" i="6" s="1"/>
  <c r="AG345" i="6" s="1"/>
  <c r="AD329" i="6"/>
  <c r="AF329" i="6" s="1"/>
  <c r="AD313" i="6"/>
  <c r="AF313" i="6" s="1"/>
  <c r="AG313" i="6" s="1"/>
  <c r="AD297" i="6"/>
  <c r="AF297" i="6" s="1"/>
  <c r="AD281" i="6"/>
  <c r="AF281" i="6" s="1"/>
  <c r="AD265" i="6"/>
  <c r="AF265" i="6" s="1"/>
  <c r="AG265" i="6" s="1"/>
  <c r="AD249" i="6"/>
  <c r="AF249" i="6" s="1"/>
  <c r="AD218" i="6"/>
  <c r="AF218" i="6" s="1"/>
  <c r="AG218" i="6" s="1"/>
  <c r="AD26" i="6"/>
  <c r="AD574" i="6"/>
  <c r="AF574" i="6" s="1"/>
  <c r="AG574" i="6" s="1"/>
  <c r="AD580" i="6"/>
  <c r="AF580" i="6" s="1"/>
  <c r="AD602" i="6"/>
  <c r="AF602" i="6" s="1"/>
  <c r="AG602" i="6" s="1"/>
  <c r="AD661" i="6"/>
  <c r="AF661" i="6" s="1"/>
  <c r="AG661" i="6" s="1"/>
  <c r="AD629" i="6"/>
  <c r="AF629" i="6" s="1"/>
  <c r="AG629" i="6" s="1"/>
  <c r="AD597" i="6"/>
  <c r="AF597" i="6" s="1"/>
  <c r="AD565" i="6"/>
  <c r="AF565" i="6" s="1"/>
  <c r="AG565" i="6" s="1"/>
  <c r="AD533" i="6"/>
  <c r="AF533" i="6" s="1"/>
  <c r="AG533" i="6" s="1"/>
  <c r="AD592" i="6"/>
  <c r="AF592" i="6" s="1"/>
  <c r="AD576" i="6"/>
  <c r="AF672" i="6"/>
  <c r="AF667" i="6"/>
  <c r="AD149" i="6"/>
  <c r="AF149" i="6" s="1"/>
  <c r="AD606" i="6"/>
  <c r="AD612" i="6"/>
  <c r="AF612" i="6" s="1"/>
  <c r="AG612" i="6" s="1"/>
  <c r="AD634" i="6"/>
  <c r="AD685" i="6"/>
  <c r="AF685" i="6" s="1"/>
  <c r="AD653" i="6"/>
  <c r="AD621" i="6"/>
  <c r="AF621" i="6" s="1"/>
  <c r="AG621" i="6" s="1"/>
  <c r="AD589" i="6"/>
  <c r="AD557" i="6"/>
  <c r="AF557" i="6" s="1"/>
  <c r="AG557" i="6" s="1"/>
  <c r="H19" i="4"/>
  <c r="J30" i="4"/>
  <c r="I30" i="4"/>
  <c r="L19" i="4"/>
  <c r="K15" i="4"/>
  <c r="K16" i="4"/>
  <c r="K17" i="4"/>
  <c r="K18" i="4"/>
  <c r="I17" i="4"/>
  <c r="K14" i="4"/>
  <c r="K30" i="4"/>
  <c r="H30" i="4"/>
  <c r="M19" i="4"/>
  <c r="L15" i="4"/>
  <c r="L16" i="4"/>
  <c r="L17" i="4"/>
  <c r="L18" i="4"/>
  <c r="I16" i="4"/>
  <c r="L14" i="4"/>
  <c r="L30" i="4"/>
  <c r="J19" i="4"/>
  <c r="I19" i="4"/>
  <c r="M15" i="4"/>
  <c r="M16" i="4"/>
  <c r="M17" i="4"/>
  <c r="M18" i="4"/>
  <c r="M177" i="4" s="1"/>
  <c r="I15" i="4"/>
  <c r="M14" i="4"/>
  <c r="M30" i="4"/>
  <c r="K19" i="4"/>
  <c r="K178" i="4" s="1"/>
  <c r="J15" i="4"/>
  <c r="J16" i="4"/>
  <c r="J17" i="4"/>
  <c r="J18" i="4"/>
  <c r="I18" i="4"/>
  <c r="J14" i="4"/>
  <c r="I14" i="4"/>
  <c r="AF17" i="7"/>
  <c r="AG229" i="7"/>
  <c r="AG222" i="7"/>
  <c r="AG162" i="7"/>
  <c r="AG173" i="7"/>
  <c r="AG230" i="7"/>
  <c r="AG87" i="7"/>
  <c r="AG243" i="7"/>
  <c r="AG150" i="7"/>
  <c r="AG166" i="7"/>
  <c r="AG144" i="7"/>
  <c r="AG186" i="7"/>
  <c r="AG367" i="7"/>
  <c r="AG338" i="7"/>
  <c r="AG341" i="7"/>
  <c r="AG371" i="7"/>
  <c r="AG357" i="7"/>
  <c r="AG305" i="7"/>
  <c r="AG417" i="7"/>
  <c r="AG271" i="7"/>
  <c r="AG121" i="7"/>
  <c r="AG207" i="7"/>
  <c r="AG240" i="7"/>
  <c r="AG94" i="7"/>
  <c r="AG110" i="7"/>
  <c r="AG241" i="7"/>
  <c r="AG234" i="7"/>
  <c r="AG335" i="7"/>
  <c r="AG275" i="7"/>
  <c r="AG336" i="7"/>
  <c r="AG246" i="7"/>
  <c r="AG112" i="7"/>
  <c r="AG350" i="7"/>
  <c r="I263" i="7"/>
  <c r="AC139" i="7"/>
  <c r="U139" i="7" s="1"/>
  <c r="AK42" i="5"/>
  <c r="AG793" i="6"/>
  <c r="AF306" i="6"/>
  <c r="AE306" i="6"/>
  <c r="AE274" i="6"/>
  <c r="AF274" i="6"/>
  <c r="AE250" i="6"/>
  <c r="AF250" i="6"/>
  <c r="AG250" i="6" s="1"/>
  <c r="AE240" i="6"/>
  <c r="AF240" i="6"/>
  <c r="AE209" i="6"/>
  <c r="AF209" i="6"/>
  <c r="AG209" i="6" s="1"/>
  <c r="AF192" i="6"/>
  <c r="AE192" i="6"/>
  <c r="AG205" i="7"/>
  <c r="AC201" i="7"/>
  <c r="U201" i="7" s="1"/>
  <c r="AF829" i="6"/>
  <c r="AE467" i="6"/>
  <c r="AE666" i="6"/>
  <c r="AE329" i="6"/>
  <c r="AE288" i="6"/>
  <c r="AE248" i="6"/>
  <c r="AF248" i="6"/>
  <c r="AE207" i="6"/>
  <c r="AF207" i="6"/>
  <c r="AM863" i="6"/>
  <c r="AF711" i="6"/>
  <c r="AG711" i="6" s="1"/>
  <c r="AF833" i="6"/>
  <c r="AF670" i="6"/>
  <c r="AG670" i="6" s="1"/>
  <c r="AG293" i="6"/>
  <c r="AE512" i="6"/>
  <c r="AF512" i="6"/>
  <c r="AE378" i="6"/>
  <c r="AF378" i="6"/>
  <c r="AE394" i="6"/>
  <c r="AF394" i="6"/>
  <c r="AG394" i="6" s="1"/>
  <c r="AF340" i="6"/>
  <c r="AE340" i="6"/>
  <c r="AM347" i="6"/>
  <c r="AE581" i="6"/>
  <c r="AF581" i="6"/>
  <c r="AF653" i="6"/>
  <c r="AG653" i="6" s="1"/>
  <c r="AE653" i="6"/>
  <c r="AE782" i="6"/>
  <c r="AF782" i="6"/>
  <c r="AF652" i="6"/>
  <c r="AE652" i="6"/>
  <c r="AE771" i="6"/>
  <c r="AE648" i="6"/>
  <c r="AF745" i="6"/>
  <c r="AE745" i="6"/>
  <c r="AE570" i="6"/>
  <c r="AE686" i="6"/>
  <c r="AF686" i="6"/>
  <c r="AE592" i="6"/>
  <c r="AF298" i="6"/>
  <c r="AG298" i="6" s="1"/>
  <c r="AF346" i="6"/>
  <c r="AF238" i="6"/>
  <c r="AG238" i="6" s="1"/>
  <c r="AF344" i="6"/>
  <c r="AG344" i="6" s="1"/>
  <c r="AG82" i="7"/>
  <c r="AG158" i="7"/>
  <c r="AG154" i="7"/>
  <c r="AG469" i="6"/>
  <c r="AG453" i="6"/>
  <c r="AF386" i="6"/>
  <c r="AG386" i="6" s="1"/>
  <c r="AF420" i="6"/>
  <c r="AG420" i="6" s="1"/>
  <c r="AF427" i="6"/>
  <c r="AG427" i="6" s="1"/>
  <c r="AG273" i="6"/>
  <c r="AG229" i="6"/>
  <c r="AF211" i="6"/>
  <c r="AG227" i="7"/>
  <c r="AG310" i="7"/>
  <c r="AG108" i="7"/>
  <c r="AG312" i="6"/>
  <c r="AF501" i="6"/>
  <c r="AG501" i="6" s="1"/>
  <c r="AF381" i="6"/>
  <c r="AF498" i="6"/>
  <c r="AF325" i="6"/>
  <c r="AG325" i="6" s="1"/>
  <c r="AG341" i="6"/>
  <c r="AF300" i="6"/>
  <c r="AF232" i="6"/>
  <c r="AG232" i="6" s="1"/>
  <c r="AF304" i="6"/>
  <c r="AG304" i="6" s="1"/>
  <c r="AF308" i="6"/>
  <c r="AF292" i="6"/>
  <c r="AG292" i="6" s="1"/>
  <c r="AG153" i="7"/>
  <c r="AG769" i="6"/>
  <c r="AG584" i="6"/>
  <c r="AG450" i="6"/>
  <c r="AG438" i="6"/>
  <c r="AF452" i="6"/>
  <c r="AF484" i="6"/>
  <c r="AG484" i="6" s="1"/>
  <c r="AF516" i="6"/>
  <c r="AG516" i="6" s="1"/>
  <c r="AF393" i="6"/>
  <c r="AF412" i="6"/>
  <c r="AF364" i="6"/>
  <c r="AF406" i="6"/>
  <c r="AG406" i="6" s="1"/>
  <c r="AF454" i="6"/>
  <c r="AG454" i="6" s="1"/>
  <c r="AF470" i="6"/>
  <c r="AF518" i="6"/>
  <c r="AG518" i="6" s="1"/>
  <c r="AG249" i="6"/>
  <c r="AG281" i="6"/>
  <c r="AG297" i="6"/>
  <c r="AF244" i="6"/>
  <c r="AG244" i="6" s="1"/>
  <c r="AF278" i="6"/>
  <c r="AG278" i="6" s="1"/>
  <c r="AF342" i="6"/>
  <c r="AG342" i="6" s="1"/>
  <c r="AG237" i="6"/>
  <c r="AF198" i="6"/>
  <c r="AG287" i="6"/>
  <c r="AF264" i="6"/>
  <c r="AG264" i="6" s="1"/>
  <c r="AF439" i="6"/>
  <c r="AF256" i="6"/>
  <c r="AF320" i="6"/>
  <c r="AG320" i="6" s="1"/>
  <c r="AF443" i="6"/>
  <c r="AG443" i="6" s="1"/>
  <c r="AG333" i="7"/>
  <c r="AG311" i="7"/>
  <c r="AG343" i="7"/>
  <c r="AG106" i="7"/>
  <c r="AG171" i="7"/>
  <c r="AG277" i="7"/>
  <c r="I98" i="5"/>
  <c r="AK71" i="5"/>
  <c r="G70" i="5"/>
  <c r="AK44" i="5"/>
  <c r="O125" i="5"/>
  <c r="AI125" i="5" s="1"/>
  <c r="G125" i="5"/>
  <c r="O152" i="5"/>
  <c r="AI152" i="5" s="1"/>
  <c r="K179" i="5"/>
  <c r="O70" i="5"/>
  <c r="AI70" i="5" s="1"/>
  <c r="K97" i="5"/>
  <c r="P70" i="5"/>
  <c r="AK98" i="5"/>
  <c r="I125" i="5"/>
  <c r="P125" i="5"/>
  <c r="P98" i="5"/>
  <c r="O43" i="5"/>
  <c r="AI43" i="5" s="1"/>
  <c r="J98" i="5"/>
  <c r="J125" i="5" s="1"/>
  <c r="AC125" i="5" s="1"/>
  <c r="E70" i="5"/>
  <c r="AM150" i="5"/>
  <c r="AL132" i="5"/>
  <c r="AM132" i="5" s="1"/>
  <c r="G159" i="5"/>
  <c r="AM123" i="5"/>
  <c r="AK155" i="5"/>
  <c r="I182" i="5"/>
  <c r="AK182" i="5" s="1"/>
  <c r="G189" i="5"/>
  <c r="AL189" i="5" s="1"/>
  <c r="AM189" i="5" s="1"/>
  <c r="AL162" i="5"/>
  <c r="AM162" i="5" s="1"/>
  <c r="G185" i="5"/>
  <c r="AL185" i="5" s="1"/>
  <c r="AM185" i="5" s="1"/>
  <c r="AL158" i="5"/>
  <c r="AM158" i="5" s="1"/>
  <c r="AM98" i="5"/>
  <c r="G187" i="5"/>
  <c r="AL187" i="5" s="1"/>
  <c r="AM187" i="5" s="1"/>
  <c r="AL160" i="5"/>
  <c r="AM160" i="5" s="1"/>
  <c r="G182" i="5"/>
  <c r="AL182" i="5" s="1"/>
  <c r="AM182" i="5" s="1"/>
  <c r="AL155" i="5"/>
  <c r="AM155" i="5" s="1"/>
  <c r="AK136" i="5"/>
  <c r="I163" i="5"/>
  <c r="AH83" i="5"/>
  <c r="Q110" i="5"/>
  <c r="AL164" i="5"/>
  <c r="AM164" i="5" s="1"/>
  <c r="G177" i="5"/>
  <c r="AL177" i="5" s="1"/>
  <c r="I183" i="5"/>
  <c r="AK183" i="5" s="1"/>
  <c r="E161" i="5"/>
  <c r="E152" i="5"/>
  <c r="E160" i="5"/>
  <c r="AL135" i="5"/>
  <c r="AM135" i="5" s="1"/>
  <c r="I154" i="5"/>
  <c r="E132" i="5"/>
  <c r="I131" i="5"/>
  <c r="E255" i="7"/>
  <c r="G72" i="5"/>
  <c r="AL75" i="5"/>
  <c r="AM75" i="5" s="1"/>
  <c r="G102" i="5"/>
  <c r="AK53" i="5"/>
  <c r="AJ152" i="5"/>
  <c r="M151" i="5"/>
  <c r="P15" i="5"/>
  <c r="P30" i="5" s="1"/>
  <c r="O30" i="5"/>
  <c r="AI15" i="5"/>
  <c r="E190" i="5"/>
  <c r="J190" i="5" s="1"/>
  <c r="I164" i="5"/>
  <c r="I132" i="5"/>
  <c r="E7" i="6"/>
  <c r="E81" i="5"/>
  <c r="I69" i="5"/>
  <c r="AL53" i="5"/>
  <c r="AM53" i="5" s="1"/>
  <c r="G76" i="5"/>
  <c r="O96" i="5"/>
  <c r="P96" i="5"/>
  <c r="K123" i="5"/>
  <c r="AC110" i="5"/>
  <c r="AE110" i="5" s="1"/>
  <c r="U110" i="5"/>
  <c r="K137" i="5"/>
  <c r="O110" i="5"/>
  <c r="AI110" i="5" s="1"/>
  <c r="V110" i="5"/>
  <c r="T110" i="5"/>
  <c r="S110" i="5"/>
  <c r="P110" i="5"/>
  <c r="AJ81" i="5"/>
  <c r="M108" i="5"/>
  <c r="E182" i="5"/>
  <c r="J182" i="5" s="1"/>
  <c r="E102" i="5"/>
  <c r="E99" i="5"/>
  <c r="G100" i="5"/>
  <c r="AL73" i="5"/>
  <c r="AM73" i="5" s="1"/>
  <c r="AL80" i="5"/>
  <c r="AM80" i="5" s="1"/>
  <c r="G107" i="5"/>
  <c r="E77" i="5"/>
  <c r="E73" i="5"/>
  <c r="I76" i="5"/>
  <c r="AK49" i="5"/>
  <c r="AK80" i="5"/>
  <c r="I107" i="5"/>
  <c r="AM45" i="5"/>
  <c r="I72" i="5"/>
  <c r="AK45" i="5"/>
  <c r="I70" i="5"/>
  <c r="AK43" i="5"/>
  <c r="E524" i="6"/>
  <c r="AC183" i="5"/>
  <c r="AE183" i="5" s="1"/>
  <c r="U183" i="5"/>
  <c r="AC180" i="5"/>
  <c r="AE180" i="5" s="1"/>
  <c r="U180" i="5"/>
  <c r="AC156" i="5"/>
  <c r="AE156" i="5" s="1"/>
  <c r="U156" i="5"/>
  <c r="AC132" i="5"/>
  <c r="U132" i="5"/>
  <c r="AH69" i="5"/>
  <c r="Q84" i="5"/>
  <c r="Q96" i="5"/>
  <c r="AC79" i="5"/>
  <c r="U79" i="5"/>
  <c r="P79" i="5"/>
  <c r="S79" i="5"/>
  <c r="O79" i="5"/>
  <c r="AI79" i="5" s="1"/>
  <c r="T79" i="5"/>
  <c r="V79" i="5"/>
  <c r="M101" i="5"/>
  <c r="AJ74" i="5"/>
  <c r="AC153" i="5"/>
  <c r="AE153" i="5" s="1"/>
  <c r="U153" i="5"/>
  <c r="AC159" i="5"/>
  <c r="AE159" i="5" s="1"/>
  <c r="U159" i="5"/>
  <c r="O97" i="5"/>
  <c r="AI97" i="5" s="1"/>
  <c r="AC106" i="5"/>
  <c r="AE106" i="5" s="1"/>
  <c r="U106" i="5"/>
  <c r="T106" i="5"/>
  <c r="K133" i="5"/>
  <c r="S106" i="5"/>
  <c r="V106" i="5"/>
  <c r="P106" i="5"/>
  <c r="AI69" i="5"/>
  <c r="N163" i="5"/>
  <c r="AJ136" i="5"/>
  <c r="AJ53" i="5"/>
  <c r="M80" i="5"/>
  <c r="AJ52" i="5"/>
  <c r="M79" i="5"/>
  <c r="M57" i="5"/>
  <c r="AC56" i="5"/>
  <c r="AE56" i="5" s="1"/>
  <c r="U56" i="5"/>
  <c r="S56" i="5"/>
  <c r="V56" i="5"/>
  <c r="P56" i="5"/>
  <c r="O56" i="5"/>
  <c r="AI56" i="5" s="1"/>
  <c r="T56" i="5"/>
  <c r="Q79" i="5"/>
  <c r="AH52" i="5"/>
  <c r="AH74" i="5"/>
  <c r="Q101" i="5"/>
  <c r="AC186" i="5"/>
  <c r="AE186" i="5" s="1"/>
  <c r="U186" i="5"/>
  <c r="AC105" i="5"/>
  <c r="AE105" i="5" s="1"/>
  <c r="U105" i="5"/>
  <c r="S105" i="5"/>
  <c r="P105" i="5"/>
  <c r="O105" i="5"/>
  <c r="AI105" i="5" s="1"/>
  <c r="T105" i="5"/>
  <c r="AI44" i="5"/>
  <c r="AC83" i="5"/>
  <c r="AE83" i="5" s="1"/>
  <c r="U83" i="5"/>
  <c r="P83" i="5"/>
  <c r="S83" i="5"/>
  <c r="V83" i="5"/>
  <c r="O83" i="5"/>
  <c r="AI83" i="5" s="1"/>
  <c r="T83" i="5"/>
  <c r="N84" i="5"/>
  <c r="N96" i="5"/>
  <c r="AJ69" i="5"/>
  <c r="N132" i="5"/>
  <c r="AJ105" i="5"/>
  <c r="AC126" i="5"/>
  <c r="AE126" i="5" s="1"/>
  <c r="U126" i="5"/>
  <c r="AC102" i="5"/>
  <c r="AE102" i="5" s="1"/>
  <c r="U102" i="5"/>
  <c r="AF56" i="5"/>
  <c r="AG56" i="5" s="1"/>
  <c r="AJ96" i="5"/>
  <c r="N70" i="5"/>
  <c r="AJ43" i="5"/>
  <c r="AC82" i="5"/>
  <c r="U82" i="5"/>
  <c r="P82" i="5"/>
  <c r="T82" i="5"/>
  <c r="K109" i="5"/>
  <c r="V82" i="5"/>
  <c r="AH42" i="5"/>
  <c r="Q57" i="5"/>
  <c r="AH78" i="5"/>
  <c r="Q105" i="5"/>
  <c r="Q76" i="5"/>
  <c r="AH49" i="5"/>
  <c r="AC129" i="5"/>
  <c r="U129" i="5"/>
  <c r="P69" i="5"/>
  <c r="M76" i="5"/>
  <c r="AJ49" i="5"/>
  <c r="AC81" i="5"/>
  <c r="AF81" i="5" s="1"/>
  <c r="U81" i="5"/>
  <c r="S81" i="5"/>
  <c r="T81" i="5"/>
  <c r="K108" i="5"/>
  <c r="AC43" i="5"/>
  <c r="AE43" i="5" s="1"/>
  <c r="P43" i="5"/>
  <c r="K57" i="5"/>
  <c r="AH104" i="5"/>
  <c r="Q131" i="5"/>
  <c r="Q72" i="5"/>
  <c r="AC98" i="5"/>
  <c r="AE98" i="5" s="1"/>
  <c r="AC99" i="5"/>
  <c r="AE99" i="5" s="1"/>
  <c r="U99" i="5"/>
  <c r="AC72" i="5"/>
  <c r="AE72" i="5" s="1"/>
  <c r="U72" i="5"/>
  <c r="T72" i="5"/>
  <c r="V72" i="5"/>
  <c r="AJ50" i="5"/>
  <c r="M77" i="5"/>
  <c r="AJ44" i="5"/>
  <c r="AC80" i="5"/>
  <c r="AE80" i="5" s="1"/>
  <c r="U80" i="5"/>
  <c r="K107" i="5"/>
  <c r="V80" i="5"/>
  <c r="AC50" i="5"/>
  <c r="AE50" i="5" s="1"/>
  <c r="U50" i="5"/>
  <c r="S50" i="5"/>
  <c r="O50" i="5"/>
  <c r="AI50" i="5" s="1"/>
  <c r="K77" i="5"/>
  <c r="V50" i="5"/>
  <c r="T50" i="5"/>
  <c r="AC46" i="5"/>
  <c r="AE46" i="5" s="1"/>
  <c r="U46" i="5"/>
  <c r="S46" i="5"/>
  <c r="K73" i="5"/>
  <c r="P46" i="5"/>
  <c r="O46" i="5"/>
  <c r="AI46" i="5" s="1"/>
  <c r="AC75" i="5"/>
  <c r="AE75" i="5" s="1"/>
  <c r="U75" i="5"/>
  <c r="AC53" i="5"/>
  <c r="AE53" i="5" s="1"/>
  <c r="U53" i="5"/>
  <c r="AC49" i="5"/>
  <c r="AE49" i="5" s="1"/>
  <c r="U49" i="5"/>
  <c r="P49" i="5"/>
  <c r="Q71" i="5"/>
  <c r="AH51" i="5"/>
  <c r="K74" i="5"/>
  <c r="AC78" i="5"/>
  <c r="AE78" i="5" s="1"/>
  <c r="U78" i="5"/>
  <c r="AC71" i="5"/>
  <c r="AE71" i="5" s="1"/>
  <c r="AC55" i="5"/>
  <c r="AE55" i="5" s="1"/>
  <c r="U55" i="5"/>
  <c r="AC52" i="5"/>
  <c r="AE52" i="5" s="1"/>
  <c r="U52" i="5"/>
  <c r="AC48" i="5"/>
  <c r="AE48" i="5" s="1"/>
  <c r="U48" i="5"/>
  <c r="AC45" i="5"/>
  <c r="AE45" i="5" s="1"/>
  <c r="U45" i="5"/>
  <c r="K76" i="5"/>
  <c r="AC54" i="5"/>
  <c r="AE54" i="5" s="1"/>
  <c r="U54" i="5"/>
  <c r="AC51" i="5"/>
  <c r="AE51" i="5" s="1"/>
  <c r="U51" i="5"/>
  <c r="AC47" i="5"/>
  <c r="AE47" i="5" s="1"/>
  <c r="U47" i="5"/>
  <c r="AC44" i="5"/>
  <c r="AE44" i="5" s="1"/>
  <c r="P55" i="5"/>
  <c r="AG331" i="7"/>
  <c r="AG358" i="7"/>
  <c r="AG344" i="7"/>
  <c r="AG293" i="7"/>
  <c r="AG288" i="7"/>
  <c r="AG291" i="7"/>
  <c r="AG272" i="7"/>
  <c r="AG294" i="7"/>
  <c r="AG307" i="7"/>
  <c r="AG276" i="7"/>
  <c r="AG298" i="7"/>
  <c r="AG211" i="7"/>
  <c r="AG248" i="7"/>
  <c r="AG178" i="7"/>
  <c r="AG184" i="7"/>
  <c r="AG167" i="7"/>
  <c r="AG174" i="7"/>
  <c r="AG183" i="7"/>
  <c r="AG111" i="7"/>
  <c r="AG83" i="7"/>
  <c r="AG116" i="7"/>
  <c r="AG91" i="7"/>
  <c r="AG96" i="7"/>
  <c r="AG103" i="7"/>
  <c r="AE17" i="7"/>
  <c r="AF61" i="7"/>
  <c r="AG61" i="7" s="1"/>
  <c r="AF45" i="7"/>
  <c r="AG45" i="7" s="1"/>
  <c r="AF37" i="7"/>
  <c r="AG37" i="7" s="1"/>
  <c r="AF29" i="7"/>
  <c r="AF21" i="7"/>
  <c r="AG21" i="7" s="1"/>
  <c r="AF57" i="7"/>
  <c r="AG57" i="7" s="1"/>
  <c r="AF53" i="7"/>
  <c r="AG53" i="7" s="1"/>
  <c r="AF33" i="7"/>
  <c r="AG33" i="7" s="1"/>
  <c r="AF49" i="7"/>
  <c r="AG49" i="7" s="1"/>
  <c r="AF25" i="7"/>
  <c r="AG25" i="7" s="1"/>
  <c r="AF41" i="7"/>
  <c r="AG41" i="7" s="1"/>
  <c r="AF34" i="7"/>
  <c r="AG34" i="7" s="1"/>
  <c r="AF50" i="7"/>
  <c r="AG50" i="7" s="1"/>
  <c r="AF26" i="7"/>
  <c r="AG26" i="7" s="1"/>
  <c r="AF54" i="7"/>
  <c r="AG54" i="7" s="1"/>
  <c r="AF38" i="7"/>
  <c r="AG38" i="7" s="1"/>
  <c r="AG833" i="6"/>
  <c r="AG225" i="7"/>
  <c r="AG295" i="7"/>
  <c r="AG408" i="7"/>
  <c r="AG640" i="6"/>
  <c r="AG203" i="7"/>
  <c r="AG306" i="6"/>
  <c r="AG251" i="6"/>
  <c r="AG269" i="7"/>
  <c r="AG360" i="7"/>
  <c r="AO139" i="7"/>
  <c r="AN139" i="7" s="1"/>
  <c r="H201" i="7"/>
  <c r="AP139" i="7"/>
  <c r="AP77" i="7"/>
  <c r="I19" i="2"/>
  <c r="H27" i="2"/>
  <c r="AF28" i="5"/>
  <c r="AG28" i="5" s="1"/>
  <c r="AF16" i="5"/>
  <c r="AG16" i="5" s="1"/>
  <c r="T16" i="5" s="1"/>
  <c r="AF58" i="7"/>
  <c r="AG58" i="7" s="1"/>
  <c r="AF62" i="7"/>
  <c r="AG62" i="7" s="1"/>
  <c r="AF42" i="7"/>
  <c r="AG42" i="7" s="1"/>
  <c r="AF20" i="5"/>
  <c r="AG20" i="5" s="1"/>
  <c r="AF64" i="6"/>
  <c r="AG64" i="6" s="1"/>
  <c r="AF30" i="7"/>
  <c r="AG30" i="7" s="1"/>
  <c r="AF18" i="7"/>
  <c r="AG18" i="7" s="1"/>
  <c r="AF46" i="7"/>
  <c r="AG46" i="7" s="1"/>
  <c r="AF22" i="7"/>
  <c r="AG22" i="7" s="1"/>
  <c r="AG215" i="7"/>
  <c r="AG356" i="7"/>
  <c r="AG179" i="7"/>
  <c r="AG734" i="6"/>
  <c r="AG713" i="6"/>
  <c r="AG831" i="6"/>
  <c r="AF705" i="6"/>
  <c r="AG705" i="6" s="1"/>
  <c r="AF762" i="6"/>
  <c r="AF778" i="6"/>
  <c r="AG778" i="6" s="1"/>
  <c r="AF794" i="6"/>
  <c r="AG794" i="6" s="1"/>
  <c r="AF810" i="6"/>
  <c r="AG810" i="6" s="1"/>
  <c r="AF818" i="6"/>
  <c r="AG818" i="6" s="1"/>
  <c r="AF842" i="6"/>
  <c r="AG842" i="6" s="1"/>
  <c r="AF858" i="6"/>
  <c r="AG858" i="6" s="1"/>
  <c r="AF752" i="6"/>
  <c r="AG208" i="7"/>
  <c r="AG214" i="7"/>
  <c r="AG286" i="7"/>
  <c r="AG672" i="6"/>
  <c r="AG221" i="7"/>
  <c r="AG99" i="7"/>
  <c r="AG290" i="7"/>
  <c r="AG239" i="7"/>
  <c r="AG369" i="7"/>
  <c r="AM1035" i="6"/>
  <c r="AM1207" i="6"/>
  <c r="AC127" i="7"/>
  <c r="AE127" i="7" s="1"/>
  <c r="U77" i="7"/>
  <c r="U127" i="7" s="1"/>
  <c r="AG266" i="7"/>
  <c r="AG327" i="7"/>
  <c r="AF727" i="6"/>
  <c r="AG727" i="6" s="1"/>
  <c r="AG821" i="6"/>
  <c r="AE667" i="6"/>
  <c r="AG862" i="6"/>
  <c r="AG603" i="6"/>
  <c r="AG841" i="6"/>
  <c r="AG637" i="6"/>
  <c r="AG391" i="6"/>
  <c r="AF400" i="6"/>
  <c r="AG400" i="6" s="1"/>
  <c r="AE504" i="6"/>
  <c r="AG504" i="6" s="1"/>
  <c r="AF729" i="6"/>
  <c r="AG729" i="6" s="1"/>
  <c r="AF760" i="6"/>
  <c r="AG760" i="6" s="1"/>
  <c r="AF776" i="6"/>
  <c r="AG776" i="6" s="1"/>
  <c r="AF792" i="6"/>
  <c r="AF800" i="6"/>
  <c r="AG800" i="6" s="1"/>
  <c r="AF840" i="6"/>
  <c r="AG840" i="6" s="1"/>
  <c r="AF856" i="6"/>
  <c r="AG856" i="6" s="1"/>
  <c r="AF754" i="6"/>
  <c r="AF746" i="6"/>
  <c r="AG746" i="6" s="1"/>
  <c r="AF722" i="6"/>
  <c r="AF714" i="6"/>
  <c r="AG714" i="6" s="1"/>
  <c r="AF733" i="6"/>
  <c r="AG733" i="6" s="1"/>
  <c r="AF534" i="6"/>
  <c r="AG534" i="6" s="1"/>
  <c r="AF630" i="6"/>
  <c r="AG630" i="6" s="1"/>
  <c r="AF662" i="6"/>
  <c r="AG662" i="6" s="1"/>
  <c r="AF366" i="6"/>
  <c r="AG366" i="6" s="1"/>
  <c r="AG428" i="6"/>
  <c r="AG444" i="6"/>
  <c r="AG460" i="6"/>
  <c r="AF476" i="6"/>
  <c r="AG492" i="6"/>
  <c r="AF572" i="6"/>
  <c r="AG572" i="6" s="1"/>
  <c r="AG667" i="6"/>
  <c r="AF737" i="6"/>
  <c r="AG737" i="6" s="1"/>
  <c r="AG762" i="6"/>
  <c r="AF770" i="6"/>
  <c r="AG770" i="6" s="1"/>
  <c r="AF786" i="6"/>
  <c r="AG786" i="6" s="1"/>
  <c r="AF826" i="6"/>
  <c r="AG826" i="6" s="1"/>
  <c r="AF834" i="6"/>
  <c r="AG834" i="6" s="1"/>
  <c r="AF850" i="6"/>
  <c r="AG850" i="6" s="1"/>
  <c r="AF744" i="6"/>
  <c r="AG744" i="6" s="1"/>
  <c r="AG844" i="6"/>
  <c r="AG708" i="6"/>
  <c r="AG716" i="6"/>
  <c r="AG814" i="6"/>
  <c r="AG748" i="6"/>
  <c r="AG548" i="6"/>
  <c r="AG375" i="6"/>
  <c r="AG368" i="6"/>
  <c r="AG483" i="6"/>
  <c r="AF517" i="6"/>
  <c r="AG517" i="6" s="1"/>
  <c r="AE361" i="6"/>
  <c r="AE416" i="6"/>
  <c r="AF764" i="6"/>
  <c r="AG764" i="6" s="1"/>
  <c r="AF772" i="6"/>
  <c r="AG772" i="6" s="1"/>
  <c r="AF780" i="6"/>
  <c r="AF788" i="6"/>
  <c r="AG788" i="6" s="1"/>
  <c r="AF812" i="6"/>
  <c r="AG812" i="6" s="1"/>
  <c r="AF820" i="6"/>
  <c r="AG820" i="6" s="1"/>
  <c r="AF828" i="6"/>
  <c r="AF836" i="6"/>
  <c r="AG836" i="6" s="1"/>
  <c r="AF852" i="6"/>
  <c r="AG852" i="6" s="1"/>
  <c r="AF860" i="6"/>
  <c r="AF750" i="6"/>
  <c r="AG750" i="6" s="1"/>
  <c r="AF726" i="6"/>
  <c r="AF718" i="6"/>
  <c r="AG718" i="6" s="1"/>
  <c r="AF710" i="6"/>
  <c r="AG710" i="6" s="1"/>
  <c r="AF717" i="6"/>
  <c r="AG717" i="6" s="1"/>
  <c r="AF749" i="6"/>
  <c r="AG749" i="6" s="1"/>
  <c r="AF582" i="6"/>
  <c r="AG582" i="6" s="1"/>
  <c r="AF646" i="6"/>
  <c r="AG646" i="6" s="1"/>
  <c r="AF398" i="6"/>
  <c r="AG398" i="6" s="1"/>
  <c r="AG452" i="6"/>
  <c r="AF556" i="6"/>
  <c r="AF620" i="6"/>
  <c r="AG620" i="6" s="1"/>
  <c r="AF684" i="6"/>
  <c r="AG684" i="6" s="1"/>
  <c r="AF457" i="6"/>
  <c r="AG457" i="6" s="1"/>
  <c r="AF409" i="6"/>
  <c r="AG409" i="6" s="1"/>
  <c r="AF377" i="6"/>
  <c r="AG377" i="6" s="1"/>
  <c r="AG412" i="6"/>
  <c r="AF403" i="6"/>
  <c r="AG403" i="6" s="1"/>
  <c r="AG371" i="6"/>
  <c r="AF578" i="6"/>
  <c r="AG578" i="6" s="1"/>
  <c r="AF610" i="6"/>
  <c r="AG610" i="6" s="1"/>
  <c r="AF642" i="6"/>
  <c r="AG642" i="6" s="1"/>
  <c r="AG470" i="6"/>
  <c r="AG486" i="6"/>
  <c r="AG502" i="6"/>
  <c r="AF683" i="6"/>
  <c r="AG683" i="6" s="1"/>
  <c r="AF675" i="6"/>
  <c r="AG675" i="6" s="1"/>
  <c r="AF651" i="6"/>
  <c r="AG651" i="6" s="1"/>
  <c r="AF619" i="6"/>
  <c r="AG619" i="6" s="1"/>
  <c r="AF611" i="6"/>
  <c r="AF587" i="6"/>
  <c r="AG587" i="6" s="1"/>
  <c r="AF571" i="6"/>
  <c r="AG571" i="6" s="1"/>
  <c r="AF555" i="6"/>
  <c r="AG555" i="6" s="1"/>
  <c r="AF547" i="6"/>
  <c r="AG547" i="6" s="1"/>
  <c r="AF539" i="6"/>
  <c r="AG539" i="6" s="1"/>
  <c r="AG198" i="6"/>
  <c r="AF779" i="6"/>
  <c r="AG779" i="6" s="1"/>
  <c r="AF624" i="6"/>
  <c r="AG624" i="6" s="1"/>
  <c r="AG431" i="6"/>
  <c r="AG328" i="6"/>
  <c r="AF773" i="6"/>
  <c r="AG773" i="6" s="1"/>
  <c r="AF853" i="6"/>
  <c r="AF731" i="6"/>
  <c r="AG731" i="6" s="1"/>
  <c r="AF785" i="6"/>
  <c r="AG785" i="6" s="1"/>
  <c r="AF817" i="6"/>
  <c r="AG817" i="6" s="1"/>
  <c r="AF849" i="6"/>
  <c r="AF600" i="6"/>
  <c r="AG600" i="6" s="1"/>
  <c r="AF435" i="6"/>
  <c r="AF765" i="6"/>
  <c r="AG765" i="6" s="1"/>
  <c r="AF783" i="6"/>
  <c r="AF815" i="6"/>
  <c r="AG815" i="6" s="1"/>
  <c r="AF805" i="6"/>
  <c r="AG805" i="6" s="1"/>
  <c r="AF426" i="6"/>
  <c r="AG426" i="6" s="1"/>
  <c r="AF552" i="6"/>
  <c r="AG552" i="6" s="1"/>
  <c r="AG143" i="7"/>
  <c r="AG267" i="7"/>
  <c r="AG204" i="7"/>
  <c r="AG241" i="6"/>
  <c r="AG338" i="6"/>
  <c r="AG259" i="6"/>
  <c r="AG407" i="6"/>
  <c r="AG413" i="6"/>
  <c r="AF735" i="6"/>
  <c r="AG735" i="6" s="1"/>
  <c r="AF774" i="6"/>
  <c r="AG774" i="6" s="1"/>
  <c r="AF790" i="6"/>
  <c r="AG790" i="6" s="1"/>
  <c r="AF806" i="6"/>
  <c r="AG806" i="6" s="1"/>
  <c r="AF822" i="6"/>
  <c r="AG822" i="6" s="1"/>
  <c r="AF838" i="6"/>
  <c r="AG838" i="6" s="1"/>
  <c r="AF846" i="6"/>
  <c r="AG846" i="6" s="1"/>
  <c r="AF854" i="6"/>
  <c r="AG854" i="6" s="1"/>
  <c r="AF740" i="6"/>
  <c r="AG740" i="6" s="1"/>
  <c r="AF732" i="6"/>
  <c r="AG732" i="6" s="1"/>
  <c r="AF725" i="6"/>
  <c r="AG725" i="6" s="1"/>
  <c r="AF590" i="6"/>
  <c r="AG590" i="6" s="1"/>
  <c r="AF654" i="6"/>
  <c r="AG654" i="6" s="1"/>
  <c r="AF440" i="6"/>
  <c r="AF456" i="6"/>
  <c r="AG456" i="6" s="1"/>
  <c r="AF472" i="6"/>
  <c r="AG472" i="6" s="1"/>
  <c r="AF488" i="6"/>
  <c r="AG488" i="6" s="1"/>
  <c r="AF628" i="6"/>
  <c r="AG628" i="6" s="1"/>
  <c r="AF660" i="6"/>
  <c r="AG660" i="6" s="1"/>
  <c r="AG370" i="6"/>
  <c r="AF477" i="6"/>
  <c r="AG477" i="6" s="1"/>
  <c r="AF493" i="6"/>
  <c r="AG493" i="6" s="1"/>
  <c r="AG509" i="6"/>
  <c r="AF405" i="6"/>
  <c r="AG405" i="6" s="1"/>
  <c r="AG389" i="6"/>
  <c r="AG373" i="6"/>
  <c r="AF424" i="6"/>
  <c r="AG424" i="6" s="1"/>
  <c r="AF392" i="6"/>
  <c r="AG376" i="6"/>
  <c r="AG399" i="6"/>
  <c r="AG383" i="6"/>
  <c r="AF586" i="6"/>
  <c r="AG586" i="6" s="1"/>
  <c r="AF650" i="6"/>
  <c r="AG650" i="6" s="1"/>
  <c r="AF422" i="6"/>
  <c r="AG422" i="6" s="1"/>
  <c r="AF490" i="6"/>
  <c r="AG490" i="6" s="1"/>
  <c r="AF681" i="6"/>
  <c r="AF673" i="6"/>
  <c r="AG673" i="6" s="1"/>
  <c r="AF641" i="6"/>
  <c r="AG641" i="6" s="1"/>
  <c r="AF625" i="6"/>
  <c r="AG625" i="6" s="1"/>
  <c r="AF617" i="6"/>
  <c r="AG617" i="6" s="1"/>
  <c r="AF609" i="6"/>
  <c r="AG609" i="6" s="1"/>
  <c r="AF593" i="6"/>
  <c r="AG593" i="6" s="1"/>
  <c r="AF585" i="6"/>
  <c r="AG585" i="6" s="1"/>
  <c r="AF561" i="6"/>
  <c r="AG561" i="6" s="1"/>
  <c r="AF553" i="6"/>
  <c r="AG553" i="6" s="1"/>
  <c r="AF545" i="6"/>
  <c r="AG545" i="6" s="1"/>
  <c r="AG314" i="6"/>
  <c r="AG217" i="6"/>
  <c r="AG215" i="6"/>
  <c r="AF307" i="6"/>
  <c r="AG307" i="6" s="1"/>
  <c r="AG323" i="6"/>
  <c r="AF755" i="6"/>
  <c r="AG755" i="6" s="1"/>
  <c r="AF787" i="6"/>
  <c r="AG787" i="6" s="1"/>
  <c r="AF656" i="6"/>
  <c r="AF447" i="6"/>
  <c r="AF511" i="6"/>
  <c r="AG511" i="6" s="1"/>
  <c r="AF797" i="6"/>
  <c r="AG797" i="6" s="1"/>
  <c r="AF632" i="6"/>
  <c r="AG632" i="6" s="1"/>
  <c r="AG515" i="6"/>
  <c r="AF781" i="6"/>
  <c r="AG781" i="6" s="1"/>
  <c r="AF791" i="6"/>
  <c r="AF823" i="6"/>
  <c r="AG336" i="6"/>
  <c r="AF845" i="6"/>
  <c r="AG845" i="6" s="1"/>
  <c r="AG507" i="6"/>
  <c r="AF680" i="6"/>
  <c r="AG680" i="6" s="1"/>
  <c r="AG149" i="7"/>
  <c r="AG159" i="7"/>
  <c r="AG187" i="7"/>
  <c r="AG107" i="7"/>
  <c r="AG309" i="7"/>
  <c r="AF374" i="6"/>
  <c r="AG374" i="6" s="1"/>
  <c r="AF709" i="6"/>
  <c r="AG709" i="6" s="1"/>
  <c r="AF47" i="5"/>
  <c r="AG47" i="5" s="1"/>
  <c r="AF1031" i="6"/>
  <c r="AG1031" i="6" s="1"/>
  <c r="AF636" i="6"/>
  <c r="AG636" i="6" s="1"/>
  <c r="AF433" i="6"/>
  <c r="AF449" i="6"/>
  <c r="AG449" i="6" s="1"/>
  <c r="AF465" i="6"/>
  <c r="AF497" i="6"/>
  <c r="AG497" i="6" s="1"/>
  <c r="AF417" i="6"/>
  <c r="AG417" i="6" s="1"/>
  <c r="AF385" i="6"/>
  <c r="AG385" i="6" s="1"/>
  <c r="AF369" i="6"/>
  <c r="AG369" i="6" s="1"/>
  <c r="AF388" i="6"/>
  <c r="AG411" i="6"/>
  <c r="AF395" i="6"/>
  <c r="AG395" i="6" s="1"/>
  <c r="AF379" i="6"/>
  <c r="AG379" i="6" s="1"/>
  <c r="AF562" i="6"/>
  <c r="AG562" i="6" s="1"/>
  <c r="AF594" i="6"/>
  <c r="AG594" i="6" s="1"/>
  <c r="AF626" i="6"/>
  <c r="AF690" i="6"/>
  <c r="AG690" i="6" s="1"/>
  <c r="AF430" i="6"/>
  <c r="AG430" i="6" s="1"/>
  <c r="AF446" i="6"/>
  <c r="AF462" i="6"/>
  <c r="AF478" i="6"/>
  <c r="AG478" i="6" s="1"/>
  <c r="AF494" i="6"/>
  <c r="AF510" i="6"/>
  <c r="AG510" i="6" s="1"/>
  <c r="AF687" i="6"/>
  <c r="AF679" i="6"/>
  <c r="AG679" i="6" s="1"/>
  <c r="AF663" i="6"/>
  <c r="AG663" i="6" s="1"/>
  <c r="AF655" i="6"/>
  <c r="AF647" i="6"/>
  <c r="AF631" i="6"/>
  <c r="AG631" i="6" s="1"/>
  <c r="AF623" i="6"/>
  <c r="AG623" i="6" s="1"/>
  <c r="AF615" i="6"/>
  <c r="AG615" i="6" s="1"/>
  <c r="AF591" i="6"/>
  <c r="AG591" i="6" s="1"/>
  <c r="AF583" i="6"/>
  <c r="AF575" i="6"/>
  <c r="AG575" i="6" s="1"/>
  <c r="AF567" i="6"/>
  <c r="AG567" i="6" s="1"/>
  <c r="AF559" i="6"/>
  <c r="AF551" i="6"/>
  <c r="AF543" i="6"/>
  <c r="AG543" i="6" s="1"/>
  <c r="AF535" i="6"/>
  <c r="AG535" i="6" s="1"/>
  <c r="AG337" i="6"/>
  <c r="AF196" i="6"/>
  <c r="AG196" i="6" s="1"/>
  <c r="AG318" i="6"/>
  <c r="AG334" i="6"/>
  <c r="AG213" i="6"/>
  <c r="AG279" i="6"/>
  <c r="AF795" i="6"/>
  <c r="AG795" i="6" s="1"/>
  <c r="AF827" i="6"/>
  <c r="AG827" i="6" s="1"/>
  <c r="AF362" i="6"/>
  <c r="AG362" i="6" s="1"/>
  <c r="AG113" i="7"/>
  <c r="AG278" i="7"/>
  <c r="AG349" i="7"/>
  <c r="AG119" i="7"/>
  <c r="AG212" i="7"/>
  <c r="AM313" i="7"/>
  <c r="AF728" i="6"/>
  <c r="AG728" i="6" s="1"/>
  <c r="AF720" i="6"/>
  <c r="AG720" i="6" s="1"/>
  <c r="AF712" i="6"/>
  <c r="AF704" i="6"/>
  <c r="AG704" i="6" s="1"/>
  <c r="AF634" i="6"/>
  <c r="AG634" i="6" s="1"/>
  <c r="AF390" i="6"/>
  <c r="AG261" i="6"/>
  <c r="AF777" i="6"/>
  <c r="AG777" i="6" s="1"/>
  <c r="AF809" i="6"/>
  <c r="AF224" i="6"/>
  <c r="AG224" i="6" s="1"/>
  <c r="AF757" i="6"/>
  <c r="AF837" i="6"/>
  <c r="AG837" i="6" s="1"/>
  <c r="AF707" i="6"/>
  <c r="AG707" i="6" s="1"/>
  <c r="AF807" i="6"/>
  <c r="AF839" i="6"/>
  <c r="AG839" i="6" s="1"/>
  <c r="AF576" i="6"/>
  <c r="AG576" i="6" s="1"/>
  <c r="AG487" i="6"/>
  <c r="AG232" i="7"/>
  <c r="AG104" i="7"/>
  <c r="AG337" i="7"/>
  <c r="AG79" i="7"/>
  <c r="AG302" i="7"/>
  <c r="AF560" i="6"/>
  <c r="AG560" i="6" s="1"/>
  <c r="AF433" i="7"/>
  <c r="AG433" i="7" s="1"/>
  <c r="L85" i="4"/>
  <c r="K93" i="4"/>
  <c r="I16" i="12" s="1"/>
  <c r="I15" i="12"/>
  <c r="H188" i="4"/>
  <c r="F119" i="12" s="1"/>
  <c r="F122" i="12" s="1"/>
  <c r="L78" i="4"/>
  <c r="K192" i="4" s="1"/>
  <c r="I77" i="12" s="1"/>
  <c r="M63" i="4"/>
  <c r="K78" i="4"/>
  <c r="F57" i="12"/>
  <c r="F60" i="12" s="1"/>
  <c r="L63" i="4"/>
  <c r="L188" i="4" s="1"/>
  <c r="J119" i="12" s="1"/>
  <c r="J122" i="12" s="1"/>
  <c r="K63" i="4"/>
  <c r="I63" i="4"/>
  <c r="J13" i="12"/>
  <c r="L192" i="4"/>
  <c r="J77" i="12" s="1"/>
  <c r="K57" i="12"/>
  <c r="K60" i="12" s="1"/>
  <c r="M188" i="4"/>
  <c r="K119" i="12" s="1"/>
  <c r="K122" i="12" s="1"/>
  <c r="J188" i="4"/>
  <c r="H119" i="12" s="1"/>
  <c r="H122" i="12" s="1"/>
  <c r="H57" i="12"/>
  <c r="H60" i="12" s="1"/>
  <c r="I13" i="12"/>
  <c r="J192" i="4"/>
  <c r="H77" i="12" s="1"/>
  <c r="J57" i="12"/>
  <c r="J60" i="12" s="1"/>
  <c r="I57" i="12"/>
  <c r="I60" i="12" s="1"/>
  <c r="G57" i="12"/>
  <c r="G60" i="12" s="1"/>
  <c r="I188" i="4"/>
  <c r="G119" i="12" s="1"/>
  <c r="G122" i="12" s="1"/>
  <c r="M72" i="4"/>
  <c r="M78" i="4" s="1"/>
  <c r="H13" i="12"/>
  <c r="L84" i="4"/>
  <c r="J93" i="4"/>
  <c r="P48" i="10"/>
  <c r="P161" i="10"/>
  <c r="P157" i="10"/>
  <c r="S110" i="10"/>
  <c r="S37" i="10"/>
  <c r="P39" i="10"/>
  <c r="P170" i="10"/>
  <c r="AD424" i="7"/>
  <c r="AF424" i="7" s="1"/>
  <c r="AG424" i="7" s="1"/>
  <c r="E97" i="19"/>
  <c r="AD1012" i="6"/>
  <c r="AF1012" i="6" s="1"/>
  <c r="AG1012" i="6" s="1"/>
  <c r="AD100" i="5"/>
  <c r="AD52" i="6"/>
  <c r="AF52" i="6" s="1"/>
  <c r="AG52" i="6" s="1"/>
  <c r="AD38" i="6"/>
  <c r="AD129" i="6"/>
  <c r="AF129" i="6" s="1"/>
  <c r="AG129" i="6" s="1"/>
  <c r="AD35" i="6"/>
  <c r="AF35" i="6" s="1"/>
  <c r="AG35" i="6" s="1"/>
  <c r="AD126" i="6"/>
  <c r="AF126" i="6" s="1"/>
  <c r="C172" i="19"/>
  <c r="AG361" i="6"/>
  <c r="AD155" i="6"/>
  <c r="AF155" i="6" s="1"/>
  <c r="AG155" i="6" s="1"/>
  <c r="AD100" i="6"/>
  <c r="AF100" i="6" s="1"/>
  <c r="AG100" i="6" s="1"/>
  <c r="AD140" i="6"/>
  <c r="AF140" i="6" s="1"/>
  <c r="AG140" i="6" s="1"/>
  <c r="AD93" i="6"/>
  <c r="AF93" i="6" s="1"/>
  <c r="AG93" i="6" s="1"/>
  <c r="F7" i="14"/>
  <c r="G7" i="14" s="1"/>
  <c r="H7" i="14" s="1"/>
  <c r="I7" i="14" s="1"/>
  <c r="J7" i="14" s="1"/>
  <c r="AD109" i="5"/>
  <c r="AD133" i="6"/>
  <c r="AF133" i="6" s="1"/>
  <c r="AG133" i="6" s="1"/>
  <c r="AD22" i="6"/>
  <c r="AF22" i="6" s="1"/>
  <c r="AG22" i="6" s="1"/>
  <c r="AD86" i="6"/>
  <c r="AD82" i="6"/>
  <c r="AF82" i="6" s="1"/>
  <c r="AG82" i="6" s="1"/>
  <c r="AD45" i="6"/>
  <c r="AF45" i="6" s="1"/>
  <c r="AG45" i="6" s="1"/>
  <c r="H18" i="4"/>
  <c r="H15" i="4"/>
  <c r="H14" i="4"/>
  <c r="H17" i="4"/>
  <c r="H16" i="4"/>
  <c r="H24" i="4" s="1"/>
  <c r="AF643" i="6"/>
  <c r="AG643" i="6" s="1"/>
  <c r="AD104" i="5"/>
  <c r="AD98" i="5"/>
  <c r="AD108" i="5"/>
  <c r="AD99" i="5"/>
  <c r="AD172" i="6"/>
  <c r="AF172" i="6" s="1"/>
  <c r="AG172" i="6" s="1"/>
  <c r="AD69" i="6"/>
  <c r="AF69" i="6" s="1"/>
  <c r="AG69" i="6" s="1"/>
  <c r="AD31" i="6"/>
  <c r="AF31" i="6" s="1"/>
  <c r="AG31" i="6" s="1"/>
  <c r="AD151" i="6"/>
  <c r="AD118" i="6"/>
  <c r="AF118" i="6" s="1"/>
  <c r="AG118" i="6" s="1"/>
  <c r="AD55" i="6"/>
  <c r="AD30" i="6"/>
  <c r="AF30" i="6" s="1"/>
  <c r="AG30" i="6" s="1"/>
  <c r="AD17" i="6"/>
  <c r="AD148" i="6"/>
  <c r="AF148" i="6" s="1"/>
  <c r="AG148" i="6" s="1"/>
  <c r="AD116" i="6"/>
  <c r="AF116" i="6" s="1"/>
  <c r="AG116" i="6" s="1"/>
  <c r="AD99" i="6"/>
  <c r="AF99" i="6" s="1"/>
  <c r="AG99" i="6" s="1"/>
  <c r="AD81" i="6"/>
  <c r="AD62" i="6"/>
  <c r="AF62" i="6" s="1"/>
  <c r="AG62" i="6" s="1"/>
  <c r="AD27" i="6"/>
  <c r="AF27" i="6" s="1"/>
  <c r="AG27" i="6" s="1"/>
  <c r="AD124" i="6"/>
  <c r="AF124" i="6" s="1"/>
  <c r="AG124" i="6" s="1"/>
  <c r="AD77" i="6"/>
  <c r="AD160" i="6"/>
  <c r="AF160" i="6" s="1"/>
  <c r="AG160" i="6" s="1"/>
  <c r="AD125" i="6"/>
  <c r="AF125" i="6" s="1"/>
  <c r="AG125" i="6" s="1"/>
  <c r="AD92" i="6"/>
  <c r="AF92" i="6" s="1"/>
  <c r="AG92" i="6" s="1"/>
  <c r="AD44" i="6"/>
  <c r="AF44" i="6" s="1"/>
  <c r="AG44" i="6" s="1"/>
  <c r="AD21" i="6"/>
  <c r="AF21" i="6" s="1"/>
  <c r="AG21" i="6" s="1"/>
  <c r="AD884" i="6"/>
  <c r="AF884" i="6" s="1"/>
  <c r="AG884" i="6" s="1"/>
  <c r="AD1107" i="6"/>
  <c r="AF1107" i="6" s="1"/>
  <c r="AG1107" i="6" s="1"/>
  <c r="AD102" i="5"/>
  <c r="AF102" i="5" s="1"/>
  <c r="AG102" i="5" s="1"/>
  <c r="AD96" i="5"/>
  <c r="AD171" i="6"/>
  <c r="AF171" i="6" s="1"/>
  <c r="AD68" i="6"/>
  <c r="AF68" i="6" s="1"/>
  <c r="AG68" i="6" s="1"/>
  <c r="AD23" i="6"/>
  <c r="AF23" i="6" s="1"/>
  <c r="AG23" i="6" s="1"/>
  <c r="AD145" i="6"/>
  <c r="AF145" i="6" s="1"/>
  <c r="AG145" i="6" s="1"/>
  <c r="AD117" i="6"/>
  <c r="AF117" i="6" s="1"/>
  <c r="AG117" i="6" s="1"/>
  <c r="AD47" i="6"/>
  <c r="AF47" i="6" s="1"/>
  <c r="AG47" i="6" s="1"/>
  <c r="AD25" i="6"/>
  <c r="AD169" i="6"/>
  <c r="AF169" i="6" s="1"/>
  <c r="AG169" i="6" s="1"/>
  <c r="AD144" i="6"/>
  <c r="AF144" i="6" s="1"/>
  <c r="AG144" i="6" s="1"/>
  <c r="AD113" i="6"/>
  <c r="AF113" i="6" s="1"/>
  <c r="AG113" i="6" s="1"/>
  <c r="AD95" i="6"/>
  <c r="AD73" i="6"/>
  <c r="AF73" i="6" s="1"/>
  <c r="AG73" i="6" s="1"/>
  <c r="AD54" i="6"/>
  <c r="AF54" i="6" s="1"/>
  <c r="AG54" i="6" s="1"/>
  <c r="AD166" i="6"/>
  <c r="AF166" i="6" s="1"/>
  <c r="AD121" i="6"/>
  <c r="AD60" i="6"/>
  <c r="AF60" i="6" s="1"/>
  <c r="AG60" i="6" s="1"/>
  <c r="AD142" i="6"/>
  <c r="AD110" i="6"/>
  <c r="AF110" i="6" s="1"/>
  <c r="AD75" i="6"/>
  <c r="AD36" i="6"/>
  <c r="AF36" i="6" s="1"/>
  <c r="AG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D94" i="6"/>
  <c r="AF94" i="6" s="1"/>
  <c r="AG94" i="6" s="1"/>
  <c r="AD72" i="6"/>
  <c r="AF72" i="6" s="1"/>
  <c r="AG72" i="6" s="1"/>
  <c r="AD49" i="6"/>
  <c r="AF49" i="6" s="1"/>
  <c r="AG49" i="6" s="1"/>
  <c r="AD164" i="6"/>
  <c r="AF164" i="6" s="1"/>
  <c r="AG164" i="6" s="1"/>
  <c r="AD108" i="6"/>
  <c r="AF108" i="6" s="1"/>
  <c r="AG108" i="6" s="1"/>
  <c r="AD58" i="6"/>
  <c r="AD141" i="6"/>
  <c r="AF141" i="6" s="1"/>
  <c r="AG141" i="6" s="1"/>
  <c r="AD109" i="6"/>
  <c r="AF109" i="6" s="1"/>
  <c r="AG109" i="6" s="1"/>
  <c r="AD67" i="6"/>
  <c r="AF67" i="6" s="1"/>
  <c r="AG67" i="6" s="1"/>
  <c r="AD34" i="6"/>
  <c r="AF441" i="6"/>
  <c r="AG441" i="6" s="1"/>
  <c r="AD49" i="5"/>
  <c r="AD54" i="5"/>
  <c r="AD51" i="5"/>
  <c r="AD55" i="5"/>
  <c r="AD48" i="5"/>
  <c r="AD53" i="5"/>
  <c r="AD52" i="5"/>
  <c r="AD42" i="5"/>
  <c r="AD46" i="5"/>
  <c r="J22" i="2"/>
  <c r="AG322" i="6"/>
  <c r="K28" i="11"/>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980" i="6"/>
  <c r="AF980" i="6" s="1"/>
  <c r="AG980" i="6" s="1"/>
  <c r="AD913" i="6"/>
  <c r="AF913" i="6" s="1"/>
  <c r="AD1001" i="6"/>
  <c r="AF1001" i="6" s="1"/>
  <c r="AG1001" i="6" s="1"/>
  <c r="AD937" i="6"/>
  <c r="AD1169" i="6"/>
  <c r="AF1169" i="6" s="1"/>
  <c r="AG1169" i="6" s="1"/>
  <c r="AF759" i="6"/>
  <c r="AG759" i="6" s="1"/>
  <c r="AF736" i="6"/>
  <c r="AG736" i="6" s="1"/>
  <c r="AD106" i="5"/>
  <c r="AD103" i="5"/>
  <c r="AD159" i="6"/>
  <c r="AF159" i="6" s="1"/>
  <c r="AG159" i="6" s="1"/>
  <c r="AD107" i="6"/>
  <c r="AF107" i="6" s="1"/>
  <c r="AG107" i="6" s="1"/>
  <c r="AD66" i="6"/>
  <c r="AD50" i="6"/>
  <c r="AF50" i="6" s="1"/>
  <c r="AD174" i="6"/>
  <c r="AF174" i="6" s="1"/>
  <c r="AD153" i="6"/>
  <c r="AF153" i="6" s="1"/>
  <c r="AG153" i="6" s="1"/>
  <c r="AD136" i="6"/>
  <c r="AF136" i="6" s="1"/>
  <c r="AG136" i="6" s="1"/>
  <c r="AD120" i="6"/>
  <c r="AF120" i="6" s="1"/>
  <c r="AG120" i="6" s="1"/>
  <c r="AD104" i="6"/>
  <c r="AF104" i="6" s="1"/>
  <c r="AG104" i="6" s="1"/>
  <c r="AD71" i="6"/>
  <c r="AD46" i="6"/>
  <c r="AF46" i="6" s="1"/>
  <c r="AG46" i="6" s="1"/>
  <c r="AD33" i="6"/>
  <c r="AF33" i="6" s="1"/>
  <c r="AG33" i="6" s="1"/>
  <c r="AD24" i="6"/>
  <c r="AF24" i="6" s="1"/>
  <c r="AG24" i="6" s="1"/>
  <c r="AD16" i="6"/>
  <c r="AF16" i="6" s="1"/>
  <c r="AG16" i="6" s="1"/>
  <c r="AD154" i="6"/>
  <c r="AF154" i="6" s="1"/>
  <c r="AG154" i="6" s="1"/>
  <c r="AD147" i="6"/>
  <c r="AF147" i="6" s="1"/>
  <c r="AG147" i="6" s="1"/>
  <c r="AD131" i="6"/>
  <c r="AD115" i="6"/>
  <c r="AF115" i="6" s="1"/>
  <c r="AG115" i="6" s="1"/>
  <c r="AD105" i="6"/>
  <c r="AF105" i="6" s="1"/>
  <c r="AG105" i="6" s="1"/>
  <c r="AD98" i="6"/>
  <c r="AF98" i="6" s="1"/>
  <c r="AG98" i="6" s="1"/>
  <c r="AD89" i="6"/>
  <c r="AD80" i="6"/>
  <c r="AF80" i="6" s="1"/>
  <c r="AG80" i="6" s="1"/>
  <c r="AD70" i="6"/>
  <c r="AD57" i="6"/>
  <c r="AF57" i="6" s="1"/>
  <c r="AG57" i="6" s="1"/>
  <c r="AD48" i="6"/>
  <c r="AF48" i="6" s="1"/>
  <c r="AG48" i="6" s="1"/>
  <c r="AD19" i="6"/>
  <c r="AF19" i="6" s="1"/>
  <c r="AG19" i="6" s="1"/>
  <c r="AD158" i="6"/>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D42" i="6"/>
  <c r="AF42" i="6" s="1"/>
  <c r="AG42" i="6" s="1"/>
  <c r="AD29" i="6"/>
  <c r="AF29" i="6" s="1"/>
  <c r="AG29" i="6" s="1"/>
  <c r="AD20" i="6"/>
  <c r="AF20" i="6" s="1"/>
  <c r="AG20" i="6" s="1"/>
  <c r="AD948" i="6"/>
  <c r="AF948" i="6" s="1"/>
  <c r="AG948" i="6" s="1"/>
  <c r="AD881" i="6"/>
  <c r="AF881" i="6" s="1"/>
  <c r="AG881" i="6" s="1"/>
  <c r="AF763" i="6"/>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D32" i="6"/>
  <c r="AF32" i="6" s="1"/>
  <c r="AG32" i="6" s="1"/>
  <c r="AD170" i="6"/>
  <c r="AF170" i="6" s="1"/>
  <c r="AG170" i="6" s="1"/>
  <c r="AD150" i="6"/>
  <c r="AF150" i="6" s="1"/>
  <c r="AD146" i="6"/>
  <c r="AF146" i="6" s="1"/>
  <c r="AG146" i="6" s="1"/>
  <c r="AD130" i="6"/>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D167" i="6"/>
  <c r="AF167" i="6" s="1"/>
  <c r="AG167" i="6" s="1"/>
  <c r="AD156" i="6"/>
  <c r="AF156" i="6" s="1"/>
  <c r="AG156" i="6" s="1"/>
  <c r="AD122" i="6"/>
  <c r="AD84" i="6"/>
  <c r="AF84" i="6" s="1"/>
  <c r="AG84" i="6" s="1"/>
  <c r="AD74" i="6"/>
  <c r="AF74" i="6" s="1"/>
  <c r="AG74" i="6" s="1"/>
  <c r="AD163" i="6"/>
  <c r="AF163" i="6" s="1"/>
  <c r="AG163" i="6" s="1"/>
  <c r="AD143" i="6"/>
  <c r="AF143" i="6" s="1"/>
  <c r="AG143" i="6" s="1"/>
  <c r="AD127" i="6"/>
  <c r="AD111" i="6"/>
  <c r="AD97" i="6"/>
  <c r="AF97" i="6" s="1"/>
  <c r="AG97" i="6" s="1"/>
  <c r="AD83" i="6"/>
  <c r="AF83" i="6" s="1"/>
  <c r="AG83" i="6" s="1"/>
  <c r="AD51" i="6"/>
  <c r="AF51" i="6" s="1"/>
  <c r="AD37" i="6"/>
  <c r="AF37" i="6" s="1"/>
  <c r="AG37" i="6" s="1"/>
  <c r="AD28" i="6"/>
  <c r="AF28" i="6" s="1"/>
  <c r="AG28" i="6" s="1"/>
  <c r="AD965" i="6"/>
  <c r="AF965" i="6" s="1"/>
  <c r="AG965" i="6" s="1"/>
  <c r="AD1003" i="6"/>
  <c r="AF1003" i="6" s="1"/>
  <c r="AG1003" i="6" s="1"/>
  <c r="AD916" i="6"/>
  <c r="AF916" i="6" s="1"/>
  <c r="AG916" i="6" s="1"/>
  <c r="S79" i="10"/>
  <c r="S21" i="10"/>
  <c r="S134" i="10"/>
  <c r="S159" i="10"/>
  <c r="S171" i="10"/>
  <c r="P60" i="10"/>
  <c r="P26" i="10"/>
  <c r="S145" i="10"/>
  <c r="P152" i="10"/>
  <c r="P125" i="10"/>
  <c r="P174" i="10"/>
  <c r="P151" i="10"/>
  <c r="S100" i="10"/>
  <c r="S41" i="10"/>
  <c r="S154" i="10"/>
  <c r="S18" i="10"/>
  <c r="P75" i="10"/>
  <c r="P51" i="10"/>
  <c r="V8" i="10"/>
  <c r="V20" i="10" s="1"/>
  <c r="S84" i="10"/>
  <c r="P172" i="10"/>
  <c r="P145" i="10"/>
  <c r="S76" i="10"/>
  <c r="P171" i="10"/>
  <c r="S136" i="10"/>
  <c r="S94" i="10"/>
  <c r="S46" i="10"/>
  <c r="S123" i="10"/>
  <c r="P58" i="10"/>
  <c r="P30" i="10"/>
  <c r="S161" i="10"/>
  <c r="P128" i="10"/>
  <c r="P85" i="10"/>
  <c r="P118" i="10"/>
  <c r="S43" i="10"/>
  <c r="S98" i="10"/>
  <c r="S131" i="10"/>
  <c r="P89" i="10"/>
  <c r="AF802" i="6"/>
  <c r="AG802" i="6" s="1"/>
  <c r="AG300" i="6"/>
  <c r="I28" i="11"/>
  <c r="I36" i="14" s="1"/>
  <c r="I40" i="14" s="1"/>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AI8" i="10" s="1"/>
  <c r="AI82" i="10" s="1"/>
  <c r="P55" i="10"/>
  <c r="P25" i="10"/>
  <c r="S153" i="10"/>
  <c r="P140" i="10"/>
  <c r="P97" i="10"/>
  <c r="P142" i="10"/>
  <c r="P155" i="10"/>
  <c r="S87" i="10"/>
  <c r="S61" i="10"/>
  <c r="S174" i="10"/>
  <c r="S58" i="10"/>
  <c r="P62" i="10"/>
  <c r="P38" i="10"/>
  <c r="S64" i="10"/>
  <c r="P112" i="10"/>
  <c r="P146" i="10"/>
  <c r="P165" i="10"/>
  <c r="P159" i="10"/>
  <c r="S49" i="10"/>
  <c r="S15" i="10"/>
  <c r="P23" i="10"/>
  <c r="P164" i="10"/>
  <c r="G132" i="19"/>
  <c r="J21" i="4"/>
  <c r="J28" i="11"/>
  <c r="J36" i="14" s="1"/>
  <c r="J40" i="14" s="1"/>
  <c r="K178" i="8"/>
  <c r="I26" i="12" s="1"/>
  <c r="I19" i="14" s="1"/>
  <c r="V17" i="10"/>
  <c r="H106" i="4"/>
  <c r="AD436" i="7"/>
  <c r="AF436" i="7" s="1"/>
  <c r="AG436" i="7" s="1"/>
  <c r="AD388" i="7"/>
  <c r="AD409" i="7"/>
  <c r="J106" i="4"/>
  <c r="AF408" i="6"/>
  <c r="AG408" i="6" s="1"/>
  <c r="I106" i="4"/>
  <c r="AF808" i="6"/>
  <c r="AG808" i="6" s="1"/>
  <c r="AF851" i="6"/>
  <c r="AF532" i="6"/>
  <c r="AF657" i="6"/>
  <c r="AG657" i="6" s="1"/>
  <c r="AF832" i="6"/>
  <c r="AG832" i="6" s="1"/>
  <c r="AF608" i="6"/>
  <c r="AG608" i="6" s="1"/>
  <c r="AD413" i="7"/>
  <c r="AF413" i="7" s="1"/>
  <c r="AG413" i="7" s="1"/>
  <c r="AD399" i="7"/>
  <c r="AF399" i="7" s="1"/>
  <c r="AG399" i="7" s="1"/>
  <c r="AD398" i="7"/>
  <c r="AF398" i="7" s="1"/>
  <c r="K26" i="2"/>
  <c r="L26" i="2" s="1"/>
  <c r="K22" i="4"/>
  <c r="J181" i="4" s="1"/>
  <c r="L22" i="4"/>
  <c r="L181" i="4" s="1"/>
  <c r="H180" i="4"/>
  <c r="K106" i="4"/>
  <c r="L7" i="4"/>
  <c r="L106" i="4" s="1"/>
  <c r="AD189" i="5"/>
  <c r="E1039" i="6"/>
  <c r="I39" i="11"/>
  <c r="H28" i="11"/>
  <c r="H36" i="14" s="1"/>
  <c r="H40" i="14" s="1"/>
  <c r="G39" i="11"/>
  <c r="V35" i="10"/>
  <c r="F44" i="11"/>
  <c r="G11" i="11" s="1"/>
  <c r="G44" i="11" s="1"/>
  <c r="AD186" i="5"/>
  <c r="AF186" i="5" s="1"/>
  <c r="AG186" i="5" s="1"/>
  <c r="M39" i="11"/>
  <c r="O39" i="11"/>
  <c r="AG142" i="7"/>
  <c r="AG387" i="6"/>
  <c r="AG583" i="6"/>
  <c r="AD183" i="5"/>
  <c r="L178" i="8"/>
  <c r="L221" i="8" s="1"/>
  <c r="J88" i="12" s="1"/>
  <c r="V36" i="10"/>
  <c r="V79" i="10"/>
  <c r="L28" i="11"/>
  <c r="AG328" i="7"/>
  <c r="AG265" i="7"/>
  <c r="L39" i="11"/>
  <c r="M28" i="11"/>
  <c r="V87" i="10"/>
  <c r="G28" i="11"/>
  <c r="G36" i="14" s="1"/>
  <c r="G40" i="14"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AG105" i="10" s="1"/>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F47" i="11"/>
  <c r="G14" i="11" s="1"/>
  <c r="G47" i="11" s="1"/>
  <c r="H14" i="11" s="1"/>
  <c r="H47" i="11" s="1"/>
  <c r="I14" i="11" s="1"/>
  <c r="I47" i="11" s="1"/>
  <c r="J14" i="11" s="1"/>
  <c r="J47" i="11" s="1"/>
  <c r="K14" i="11" s="1"/>
  <c r="K47" i="11" s="1"/>
  <c r="L14" i="11" s="1"/>
  <c r="L47" i="11" s="1"/>
  <c r="M14" i="11" s="1"/>
  <c r="M47" i="11" s="1"/>
  <c r="N14" i="11" s="1"/>
  <c r="N47" i="11" s="1"/>
  <c r="O14" i="11" s="1"/>
  <c r="O47" i="11" s="1"/>
  <c r="AG712" i="6"/>
  <c r="AG726" i="6"/>
  <c r="AG791" i="6"/>
  <c r="AG722" i="6"/>
  <c r="AG491" i="6"/>
  <c r="AG626" i="6"/>
  <c r="AG823" i="6"/>
  <c r="AF254" i="6"/>
  <c r="AG254" i="6" s="1"/>
  <c r="AG374" i="7"/>
  <c r="AG283" i="7"/>
  <c r="AD435" i="7"/>
  <c r="AF435" i="7" s="1"/>
  <c r="AG435" i="7" s="1"/>
  <c r="AD420" i="7"/>
  <c r="AF420" i="7" s="1"/>
  <c r="AG420" i="7" s="1"/>
  <c r="AD416" i="7"/>
  <c r="AF416" i="7" s="1"/>
  <c r="AG416" i="7" s="1"/>
  <c r="AD404" i="7"/>
  <c r="AF404" i="7" s="1"/>
  <c r="AG404" i="7" s="1"/>
  <c r="AD387" i="7"/>
  <c r="AD423" i="7"/>
  <c r="AF423" i="7" s="1"/>
  <c r="AG423" i="7" s="1"/>
  <c r="AD407" i="7"/>
  <c r="AF407" i="7" s="1"/>
  <c r="AG407" i="7" s="1"/>
  <c r="AD395" i="7"/>
  <c r="AF395" i="7" s="1"/>
  <c r="AD403" i="7"/>
  <c r="AF403" i="7" s="1"/>
  <c r="AG403" i="7" s="1"/>
  <c r="AD400" i="7"/>
  <c r="AF400" i="7" s="1"/>
  <c r="AD428" i="7"/>
  <c r="AF428" i="7" s="1"/>
  <c r="AG428" i="7" s="1"/>
  <c r="AD390" i="7"/>
  <c r="AF390" i="7" s="1"/>
  <c r="AG390" i="7" s="1"/>
  <c r="AG655" i="6"/>
  <c r="AG308" i="6"/>
  <c r="AG197" i="6"/>
  <c r="AG433" i="6"/>
  <c r="E1040" i="6"/>
  <c r="AD432" i="7"/>
  <c r="AF432" i="7" s="1"/>
  <c r="AG432" i="7" s="1"/>
  <c r="AD430" i="7"/>
  <c r="AF430" i="7" s="1"/>
  <c r="AD419" i="7"/>
  <c r="AF419" i="7" s="1"/>
  <c r="AG419" i="7" s="1"/>
  <c r="AD415" i="7"/>
  <c r="AF415" i="7" s="1"/>
  <c r="AG415" i="7" s="1"/>
  <c r="AD396" i="7"/>
  <c r="AF396" i="7" s="1"/>
  <c r="AD434" i="7"/>
  <c r="AF434" i="7" s="1"/>
  <c r="AG434" i="7" s="1"/>
  <c r="AD422" i="7"/>
  <c r="AF422" i="7" s="1"/>
  <c r="AG422" i="7" s="1"/>
  <c r="AD406" i="7"/>
  <c r="AF406" i="7" s="1"/>
  <c r="AG406" i="7" s="1"/>
  <c r="AD391" i="7"/>
  <c r="AD401" i="7"/>
  <c r="AF401" i="7" s="1"/>
  <c r="AG401" i="7" s="1"/>
  <c r="AD389" i="7"/>
  <c r="AF389" i="7" s="1"/>
  <c r="AG389" i="7" s="1"/>
  <c r="AD427" i="7"/>
  <c r="AF427" i="7" s="1"/>
  <c r="AG427" i="7" s="1"/>
  <c r="AD397" i="7"/>
  <c r="AF397" i="7" s="1"/>
  <c r="AG536" i="6"/>
  <c r="AG551" i="6"/>
  <c r="AG346" i="6"/>
  <c r="AD431" i="7"/>
  <c r="AF431" i="7" s="1"/>
  <c r="AG431" i="7" s="1"/>
  <c r="AD425" i="7"/>
  <c r="AF425" i="7" s="1"/>
  <c r="AD418" i="7"/>
  <c r="AD414" i="7"/>
  <c r="AF414" i="7" s="1"/>
  <c r="AD392" i="7"/>
  <c r="AF392" i="7" s="1"/>
  <c r="AG392" i="7" s="1"/>
  <c r="AD429" i="7"/>
  <c r="AF429" i="7" s="1"/>
  <c r="AG429" i="7" s="1"/>
  <c r="AD410" i="7"/>
  <c r="AF410" i="7" s="1"/>
  <c r="AD405" i="7"/>
  <c r="AF405" i="7" s="1"/>
  <c r="AD426" i="7"/>
  <c r="AF426" i="7" s="1"/>
  <c r="AG426" i="7" s="1"/>
  <c r="AD394" i="7"/>
  <c r="AF394" i="7" s="1"/>
  <c r="AG394" i="7" s="1"/>
  <c r="AD411" i="7"/>
  <c r="AF411" i="7" s="1"/>
  <c r="AG411" i="7" s="1"/>
  <c r="AD412" i="7"/>
  <c r="AF412" i="7" s="1"/>
  <c r="AG412" i="7" s="1"/>
  <c r="L178" i="4"/>
  <c r="M178" i="4"/>
  <c r="L177" i="4"/>
  <c r="I28" i="2"/>
  <c r="J20" i="2"/>
  <c r="I18" i="2"/>
  <c r="L30" i="2"/>
  <c r="J29" i="2"/>
  <c r="I56" i="2"/>
  <c r="H56" i="2"/>
  <c r="F23" i="15"/>
  <c r="F26" i="15" s="1"/>
  <c r="J25" i="2"/>
  <c r="K21" i="4" s="1"/>
  <c r="I181" i="4"/>
  <c r="M178" i="8"/>
  <c r="K26" i="12" s="1"/>
  <c r="AG154" i="10"/>
  <c r="AG122" i="10"/>
  <c r="AG149" i="10"/>
  <c r="AG54" i="10"/>
  <c r="J39" i="11"/>
  <c r="K39" i="11"/>
  <c r="I173" i="8"/>
  <c r="I178" i="8" s="1"/>
  <c r="I182" i="8" s="1"/>
  <c r="N39" i="11"/>
  <c r="N28" i="11"/>
  <c r="AG78" i="7"/>
  <c r="T78" i="7" s="1"/>
  <c r="V78" i="7" s="1"/>
  <c r="U93" i="10"/>
  <c r="V134" i="10"/>
  <c r="V163" i="10"/>
  <c r="V88" i="10"/>
  <c r="V52" i="10"/>
  <c r="V67" i="10"/>
  <c r="V147" i="10"/>
  <c r="V98" i="10"/>
  <c r="V30" i="10"/>
  <c r="V64" i="10"/>
  <c r="V15" i="10"/>
  <c r="V44" i="10"/>
  <c r="V31" i="10"/>
  <c r="V84" i="10"/>
  <c r="V19" i="10"/>
  <c r="V50" i="10"/>
  <c r="V49" i="10"/>
  <c r="V136" i="10"/>
  <c r="V133" i="10"/>
  <c r="V124" i="10"/>
  <c r="V144" i="10"/>
  <c r="V51" i="10"/>
  <c r="V81" i="10"/>
  <c r="V32" i="10"/>
  <c r="F48" i="11"/>
  <c r="G15" i="11" s="1"/>
  <c r="G48" i="11" s="1"/>
  <c r="H15" i="11" s="1"/>
  <c r="H48" i="11" s="1"/>
  <c r="I15" i="11" s="1"/>
  <c r="I48" i="11" s="1"/>
  <c r="J15" i="11" s="1"/>
  <c r="J48" i="11" s="1"/>
  <c r="K15" i="11" s="1"/>
  <c r="K48" i="11" s="1"/>
  <c r="L15" i="11" s="1"/>
  <c r="L48" i="11" s="1"/>
  <c r="M15" i="11" s="1"/>
  <c r="M48" i="11" s="1"/>
  <c r="N15" i="11" s="1"/>
  <c r="N48" i="11" s="1"/>
  <c r="O15" i="11" s="1"/>
  <c r="O48" i="11" s="1"/>
  <c r="AG741" i="6"/>
  <c r="AD1182" i="6"/>
  <c r="AF1182" i="6" s="1"/>
  <c r="AG1182" i="6" s="1"/>
  <c r="AD1200" i="6"/>
  <c r="AF1200" i="6" s="1"/>
  <c r="AG1200" i="6" s="1"/>
  <c r="AD1190" i="6"/>
  <c r="AF1190" i="6" s="1"/>
  <c r="AG1190" i="6" s="1"/>
  <c r="AD1195" i="6"/>
  <c r="AF1195" i="6" s="1"/>
  <c r="AG1195" i="6" s="1"/>
  <c r="AD1170" i="6"/>
  <c r="AF1170" i="6" s="1"/>
  <c r="AG1170" i="6" s="1"/>
  <c r="AD1179" i="6"/>
  <c r="AF1179" i="6" s="1"/>
  <c r="AD1172" i="6"/>
  <c r="AF1172" i="6" s="1"/>
  <c r="AG1172" i="6" s="1"/>
  <c r="AD1162" i="6"/>
  <c r="AF1162" i="6" s="1"/>
  <c r="AG1162" i="6" s="1"/>
  <c r="AD1164" i="6"/>
  <c r="AF1164" i="6" s="1"/>
  <c r="AG1164" i="6" s="1"/>
  <c r="AD1188" i="6"/>
  <c r="AF1188" i="6" s="1"/>
  <c r="AG1188" i="6" s="1"/>
  <c r="AD1159" i="6"/>
  <c r="AF1159" i="6" s="1"/>
  <c r="AG1159" i="6" s="1"/>
  <c r="AD1145" i="6"/>
  <c r="AF1145" i="6" s="1"/>
  <c r="AG1145" i="6" s="1"/>
  <c r="AD1129" i="6"/>
  <c r="AF1129" i="6" s="1"/>
  <c r="AG1129" i="6" s="1"/>
  <c r="AD1117" i="6"/>
  <c r="AF1117" i="6" s="1"/>
  <c r="AG1117" i="6" s="1"/>
  <c r="AD1149" i="6"/>
  <c r="AF1149" i="6" s="1"/>
  <c r="AG1149" i="6" s="1"/>
  <c r="AD1133" i="6"/>
  <c r="AF1133" i="6" s="1"/>
  <c r="AG1133" i="6" s="1"/>
  <c r="AD1187" i="6"/>
  <c r="AF1187" i="6" s="1"/>
  <c r="AG1187" i="6" s="1"/>
  <c r="AD1142" i="6"/>
  <c r="AF1142" i="6" s="1"/>
  <c r="AG1142" i="6" s="1"/>
  <c r="AD1126" i="6"/>
  <c r="AF1126" i="6" s="1"/>
  <c r="AG1126" i="6" s="1"/>
  <c r="AD1136" i="6"/>
  <c r="AF1136" i="6" s="1"/>
  <c r="AG1136" i="6" s="1"/>
  <c r="AD1113" i="6"/>
  <c r="AF1113" i="6" s="1"/>
  <c r="AG1113" i="6" s="1"/>
  <c r="AD1097" i="6"/>
  <c r="AF1097" i="6" s="1"/>
  <c r="AG1097" i="6" s="1"/>
  <c r="AD1171" i="6"/>
  <c r="AF1171" i="6" s="1"/>
  <c r="AD1139" i="6"/>
  <c r="AF1139" i="6" s="1"/>
  <c r="AG1139" i="6" s="1"/>
  <c r="AD1105" i="6"/>
  <c r="AF1105" i="6" s="1"/>
  <c r="AG1105" i="6" s="1"/>
  <c r="AD1089" i="6"/>
  <c r="AF1089" i="6" s="1"/>
  <c r="AG1089" i="6" s="1"/>
  <c r="AD1101" i="6"/>
  <c r="AF1101" i="6" s="1"/>
  <c r="AG1101" i="6" s="1"/>
  <c r="AD1080" i="6"/>
  <c r="AF1080" i="6" s="1"/>
  <c r="AG1080" i="6" s="1"/>
  <c r="AD1115" i="6"/>
  <c r="AF1115" i="6" s="1"/>
  <c r="AD1083" i="6"/>
  <c r="AF1083" i="6" s="1"/>
  <c r="AD1066" i="6"/>
  <c r="AF1066" i="6" s="1"/>
  <c r="AG1066" i="6" s="1"/>
  <c r="AD1057" i="6"/>
  <c r="AF1057" i="6" s="1"/>
  <c r="AG1057" i="6" s="1"/>
  <c r="AD1078" i="6"/>
  <c r="AF1078" i="6" s="1"/>
  <c r="AG1078" i="6" s="1"/>
  <c r="AD1062" i="6"/>
  <c r="AF1062" i="6" s="1"/>
  <c r="AG1062" i="6" s="1"/>
  <c r="AD1074" i="6"/>
  <c r="AF1074" i="6" s="1"/>
  <c r="AG1074" i="6" s="1"/>
  <c r="AD1067" i="6"/>
  <c r="AF1067" i="6" s="1"/>
  <c r="AG1067" i="6" s="1"/>
  <c r="AD1082" i="6"/>
  <c r="AF1082" i="6" s="1"/>
  <c r="AG1082" i="6" s="1"/>
  <c r="AD1047" i="6"/>
  <c r="AD1085" i="6"/>
  <c r="AF1085" i="6" s="1"/>
  <c r="AG1085" i="6" s="1"/>
  <c r="AD1048" i="6"/>
  <c r="AF1048" i="6" s="1"/>
  <c r="AG1048" i="6" s="1"/>
  <c r="AD1199" i="6"/>
  <c r="AF1199" i="6" s="1"/>
  <c r="AG1199" i="6" s="1"/>
  <c r="AD1181" i="6"/>
  <c r="AF1181" i="6" s="1"/>
  <c r="AG1181" i="6" s="1"/>
  <c r="AD1198" i="6"/>
  <c r="AF1198" i="6" s="1"/>
  <c r="AG1198" i="6" s="1"/>
  <c r="AD1184" i="6"/>
  <c r="AF1184" i="6" s="1"/>
  <c r="AG1184" i="6" s="1"/>
  <c r="AD1189" i="6"/>
  <c r="AF1189" i="6" s="1"/>
  <c r="AG1189" i="6" s="1"/>
  <c r="AD1202" i="6"/>
  <c r="AF1202" i="6" s="1"/>
  <c r="AG1202" i="6" s="1"/>
  <c r="AD1174" i="6"/>
  <c r="AF1174" i="6" s="1"/>
  <c r="AG1174" i="6" s="1"/>
  <c r="AD1167" i="6"/>
  <c r="AF1167" i="6" s="1"/>
  <c r="AG1167" i="6" s="1"/>
  <c r="AD1203" i="6"/>
  <c r="AF1203" i="6" s="1"/>
  <c r="AG1203" i="6" s="1"/>
  <c r="AD1160" i="6"/>
  <c r="AF1160" i="6" s="1"/>
  <c r="AG1160" i="6" s="1"/>
  <c r="AD1178" i="6"/>
  <c r="AF1178" i="6" s="1"/>
  <c r="AG1178" i="6" s="1"/>
  <c r="AD1158" i="6"/>
  <c r="AF1158" i="6" s="1"/>
  <c r="AG1158" i="6" s="1"/>
  <c r="AD1143" i="6"/>
  <c r="AF1143" i="6" s="1"/>
  <c r="AG1143" i="6" s="1"/>
  <c r="AD1127" i="6"/>
  <c r="AF1127" i="6" s="1"/>
  <c r="AG1127" i="6" s="1"/>
  <c r="AD1176" i="6"/>
  <c r="AF1176" i="6" s="1"/>
  <c r="AG1176" i="6" s="1"/>
  <c r="AD1147" i="6"/>
  <c r="AF1147" i="6" s="1"/>
  <c r="AG1147" i="6" s="1"/>
  <c r="AD1131" i="6"/>
  <c r="AF1131" i="6" s="1"/>
  <c r="AG1131" i="6" s="1"/>
  <c r="AD1153" i="6"/>
  <c r="AF1153" i="6" s="1"/>
  <c r="AG1153" i="6" s="1"/>
  <c r="AD1137" i="6"/>
  <c r="AF1137" i="6" s="1"/>
  <c r="AG1137" i="6" s="1"/>
  <c r="AD1122" i="6"/>
  <c r="AF1122" i="6" s="1"/>
  <c r="AG1122" i="6" s="1"/>
  <c r="AD1130" i="6"/>
  <c r="AF1130" i="6" s="1"/>
  <c r="AG1130" i="6" s="1"/>
  <c r="AD1110" i="6"/>
  <c r="AF1110" i="6" s="1"/>
  <c r="AD1094" i="6"/>
  <c r="AF1094" i="6" s="1"/>
  <c r="AG1094" i="6" s="1"/>
  <c r="AD1161" i="6"/>
  <c r="AF1161" i="6" s="1"/>
  <c r="AG1161" i="6" s="1"/>
  <c r="AD1119" i="6"/>
  <c r="AF1119" i="6" s="1"/>
  <c r="AG1119" i="6" s="1"/>
  <c r="AD1102" i="6"/>
  <c r="AF1102" i="6" s="1"/>
  <c r="AG1102" i="6" s="1"/>
  <c r="AD1086" i="6"/>
  <c r="AF1086" i="6" s="1"/>
  <c r="AG1086" i="6" s="1"/>
  <c r="AD1090" i="6"/>
  <c r="AF1090" i="6" s="1"/>
  <c r="AG1090" i="6" s="1"/>
  <c r="AD1077" i="6"/>
  <c r="AF1077" i="6" s="1"/>
  <c r="AG1077" i="6" s="1"/>
  <c r="AD1109" i="6"/>
  <c r="AF1109" i="6" s="1"/>
  <c r="AG1109" i="6" s="1"/>
  <c r="AD1075" i="6"/>
  <c r="AF1075" i="6" s="1"/>
  <c r="AG1075" i="6" s="1"/>
  <c r="AD1065" i="6"/>
  <c r="AF1065" i="6" s="1"/>
  <c r="AG1065" i="6" s="1"/>
  <c r="AD1055" i="6"/>
  <c r="AF1055" i="6" s="1"/>
  <c r="AG1055" i="6" s="1"/>
  <c r="AD1076" i="6"/>
  <c r="AF1076" i="6" s="1"/>
  <c r="AG1076" i="6" s="1"/>
  <c r="AD1059" i="6"/>
  <c r="AF1059" i="6" s="1"/>
  <c r="AG1059" i="6" s="1"/>
  <c r="AD1072" i="6"/>
  <c r="AF1072" i="6" s="1"/>
  <c r="AG1072" i="6" s="1"/>
  <c r="AD1054" i="6"/>
  <c r="AF1054" i="6" s="1"/>
  <c r="AG1054" i="6" s="1"/>
  <c r="AD1079" i="6"/>
  <c r="AF1079" i="6" s="1"/>
  <c r="AG1079" i="6" s="1"/>
  <c r="AD1104" i="6"/>
  <c r="AF1104" i="6" s="1"/>
  <c r="AG1104" i="6" s="1"/>
  <c r="AD1064" i="6"/>
  <c r="AF1064" i="6" s="1"/>
  <c r="AG1064" i="6" s="1"/>
  <c r="AD1191" i="6"/>
  <c r="AF1191" i="6" s="1"/>
  <c r="AG1191" i="6" s="1"/>
  <c r="AD1206" i="6"/>
  <c r="AF1206" i="6" s="1"/>
  <c r="AG1206" i="6" s="1"/>
  <c r="AD1193" i="6"/>
  <c r="AF1193" i="6" s="1"/>
  <c r="AG1193" i="6" s="1"/>
  <c r="AD1205" i="6"/>
  <c r="AF1205" i="6" s="1"/>
  <c r="AG1205" i="6" s="1"/>
  <c r="AD1183" i="6"/>
  <c r="AF1183" i="6" s="1"/>
  <c r="AG1183" i="6" s="1"/>
  <c r="AD1186" i="6"/>
  <c r="AF1186" i="6" s="1"/>
  <c r="AG1186" i="6" s="1"/>
  <c r="AD1173" i="6"/>
  <c r="AF1173" i="6" s="1"/>
  <c r="AD1166" i="6"/>
  <c r="AF1166" i="6" s="1"/>
  <c r="AG1166" i="6" s="1"/>
  <c r="AD1194" i="6"/>
  <c r="AF1194" i="6" s="1"/>
  <c r="AG1194" i="6" s="1"/>
  <c r="AD1157" i="6"/>
  <c r="AF1157" i="6" s="1"/>
  <c r="AD1177" i="6"/>
  <c r="AF1177" i="6" s="1"/>
  <c r="AD1155" i="6"/>
  <c r="AF1155" i="6" s="1"/>
  <c r="AG1155" i="6" s="1"/>
  <c r="AD1140" i="6"/>
  <c r="AF1140" i="6" s="1"/>
  <c r="AG1140" i="6" s="1"/>
  <c r="AD1124" i="6"/>
  <c r="AF1124" i="6" s="1"/>
  <c r="AG1124" i="6" s="1"/>
  <c r="AD1165" i="6"/>
  <c r="AF1165" i="6" s="1"/>
  <c r="AG1165" i="6" s="1"/>
  <c r="AD1144" i="6"/>
  <c r="AF1144" i="6" s="1"/>
  <c r="AG1144" i="6" s="1"/>
  <c r="AD1128" i="6"/>
  <c r="AF1128" i="6" s="1"/>
  <c r="AG1128" i="6" s="1"/>
  <c r="AD1151" i="6"/>
  <c r="AF1151" i="6" s="1"/>
  <c r="AG1151" i="6" s="1"/>
  <c r="AD1135" i="6"/>
  <c r="AF1135" i="6" s="1"/>
  <c r="AD1118" i="6"/>
  <c r="AF1118" i="6" s="1"/>
  <c r="AG1118" i="6" s="1"/>
  <c r="AD1123" i="6"/>
  <c r="AF1123" i="6" s="1"/>
  <c r="AD1103" i="6"/>
  <c r="AF1103" i="6" s="1"/>
  <c r="AG1103" i="6" s="1"/>
  <c r="AD1087" i="6"/>
  <c r="AF1087" i="6" s="1"/>
  <c r="AG1087" i="6" s="1"/>
  <c r="AD1152" i="6"/>
  <c r="AF1152" i="6" s="1"/>
  <c r="AG1152" i="6" s="1"/>
  <c r="AD1111" i="6"/>
  <c r="AF1111" i="6" s="1"/>
  <c r="AG1111" i="6" s="1"/>
  <c r="AD1095" i="6"/>
  <c r="AF1095" i="6" s="1"/>
  <c r="AG1095" i="6" s="1"/>
  <c r="AD1125" i="6"/>
  <c r="AF1125" i="6" s="1"/>
  <c r="AG1125" i="6" s="1"/>
  <c r="AD1088" i="6"/>
  <c r="AF1088" i="6" s="1"/>
  <c r="AG1088" i="6" s="1"/>
  <c r="AD1068" i="6"/>
  <c r="AF1068" i="6" s="1"/>
  <c r="AG1068" i="6" s="1"/>
  <c r="AD1098" i="6"/>
  <c r="AF1098" i="6" s="1"/>
  <c r="AG1098" i="6" s="1"/>
  <c r="AD1073" i="6"/>
  <c r="AF1073" i="6" s="1"/>
  <c r="AG1073" i="6" s="1"/>
  <c r="AD1063" i="6"/>
  <c r="AF1063" i="6" s="1"/>
  <c r="AG1063" i="6" s="1"/>
  <c r="AD1114" i="6"/>
  <c r="AF1114" i="6" s="1"/>
  <c r="AG1114" i="6" s="1"/>
  <c r="AD1053" i="6"/>
  <c r="AF1053" i="6" s="1"/>
  <c r="AG1053" i="6" s="1"/>
  <c r="AD1106" i="6"/>
  <c r="AF1106" i="6" s="1"/>
  <c r="AG1106" i="6" s="1"/>
  <c r="AD1070" i="6"/>
  <c r="AF1070" i="6" s="1"/>
  <c r="AG1070" i="6" s="1"/>
  <c r="AD1052" i="6"/>
  <c r="AF1052" i="6" s="1"/>
  <c r="AD1050" i="6"/>
  <c r="AF1050" i="6" s="1"/>
  <c r="AG1050" i="6" s="1"/>
  <c r="AD1093" i="6"/>
  <c r="AF1093" i="6" s="1"/>
  <c r="AG1093" i="6" s="1"/>
  <c r="AD1061" i="6"/>
  <c r="AF1061" i="6" s="1"/>
  <c r="AG1061" i="6" s="1"/>
  <c r="AD1196" i="6"/>
  <c r="AF1196" i="6" s="1"/>
  <c r="AG1196" i="6" s="1"/>
  <c r="AD1163" i="6"/>
  <c r="AF1163" i="6" s="1"/>
  <c r="AG1163" i="6" s="1"/>
  <c r="AD1150" i="6"/>
  <c r="AF1150" i="6" s="1"/>
  <c r="AD1138" i="6"/>
  <c r="AF1138" i="6" s="1"/>
  <c r="AG1138" i="6" s="1"/>
  <c r="AD1141" i="6"/>
  <c r="AF1141" i="6" s="1"/>
  <c r="AG1141" i="6" s="1"/>
  <c r="AD1146" i="6"/>
  <c r="AF1146" i="6" s="1"/>
  <c r="AD1081" i="6"/>
  <c r="AF1081" i="6" s="1"/>
  <c r="AG1081" i="6" s="1"/>
  <c r="AD1058" i="6"/>
  <c r="AF1058" i="6" s="1"/>
  <c r="AD1069" i="6"/>
  <c r="AF1069" i="6" s="1"/>
  <c r="AG1069" i="6" s="1"/>
  <c r="AD1056" i="6"/>
  <c r="AF1056" i="6" s="1"/>
  <c r="AG1056" i="6" s="1"/>
  <c r="AD959" i="6"/>
  <c r="AF959" i="6" s="1"/>
  <c r="AG959" i="6" s="1"/>
  <c r="AD1007" i="6"/>
  <c r="AF1007" i="6" s="1"/>
  <c r="AG1007" i="6" s="1"/>
  <c r="AD1025" i="6"/>
  <c r="AF1025" i="6" s="1"/>
  <c r="AG1025" i="6" s="1"/>
  <c r="AD993" i="6"/>
  <c r="AF993" i="6" s="1"/>
  <c r="AG993" i="6" s="1"/>
  <c r="AD961" i="6"/>
  <c r="AF961" i="6" s="1"/>
  <c r="AG961" i="6" s="1"/>
  <c r="AD883" i="6"/>
  <c r="AF883" i="6" s="1"/>
  <c r="AG883" i="6" s="1"/>
  <c r="AD891" i="6"/>
  <c r="AF891" i="6" s="1"/>
  <c r="AG891" i="6" s="1"/>
  <c r="AD899" i="6"/>
  <c r="AF899" i="6" s="1"/>
  <c r="AG899" i="6" s="1"/>
  <c r="AD907" i="6"/>
  <c r="AF907" i="6" s="1"/>
  <c r="AG907" i="6" s="1"/>
  <c r="AD915" i="6"/>
  <c r="AF915" i="6" s="1"/>
  <c r="AG915" i="6" s="1"/>
  <c r="AD923" i="6"/>
  <c r="AF923" i="6" s="1"/>
  <c r="AG923" i="6" s="1"/>
  <c r="AD931" i="6"/>
  <c r="AF931" i="6" s="1"/>
  <c r="AG931" i="6" s="1"/>
  <c r="AD878" i="6"/>
  <c r="AF878" i="6" s="1"/>
  <c r="AG878" i="6" s="1"/>
  <c r="AD886" i="6"/>
  <c r="AF886" i="6" s="1"/>
  <c r="AG886" i="6" s="1"/>
  <c r="AD894" i="6"/>
  <c r="AF894" i="6" s="1"/>
  <c r="AG894" i="6" s="1"/>
  <c r="AD902" i="6"/>
  <c r="AF902" i="6" s="1"/>
  <c r="AG902" i="6" s="1"/>
  <c r="AD910" i="6"/>
  <c r="AF910" i="6" s="1"/>
  <c r="AG910" i="6" s="1"/>
  <c r="AD918" i="6"/>
  <c r="AF918" i="6" s="1"/>
  <c r="AG918" i="6" s="1"/>
  <c r="AD926" i="6"/>
  <c r="AF926" i="6" s="1"/>
  <c r="AG926" i="6" s="1"/>
  <c r="AD934" i="6"/>
  <c r="AF934" i="6" s="1"/>
  <c r="AD942" i="6"/>
  <c r="AF942" i="6" s="1"/>
  <c r="AG942" i="6" s="1"/>
  <c r="AD950" i="6"/>
  <c r="AF950" i="6" s="1"/>
  <c r="AG950" i="6" s="1"/>
  <c r="AD958" i="6"/>
  <c r="AF958" i="6" s="1"/>
  <c r="AG958" i="6" s="1"/>
  <c r="AD966" i="6"/>
  <c r="AF966" i="6" s="1"/>
  <c r="AG966" i="6" s="1"/>
  <c r="AD974" i="6"/>
  <c r="AF974" i="6" s="1"/>
  <c r="AG974" i="6" s="1"/>
  <c r="AD982" i="6"/>
  <c r="AF982" i="6" s="1"/>
  <c r="AG982" i="6" s="1"/>
  <c r="AD990" i="6"/>
  <c r="AF990" i="6" s="1"/>
  <c r="AG990" i="6" s="1"/>
  <c r="AD998" i="6"/>
  <c r="AF998" i="6" s="1"/>
  <c r="AG998" i="6" s="1"/>
  <c r="AD1006" i="6"/>
  <c r="AF1006" i="6" s="1"/>
  <c r="AD1014" i="6"/>
  <c r="AF1014" i="6" s="1"/>
  <c r="AG1014" i="6" s="1"/>
  <c r="AD1022" i="6"/>
  <c r="AF1022" i="6" s="1"/>
  <c r="AG1022" i="6" s="1"/>
  <c r="AD1030" i="6"/>
  <c r="AF1030" i="6" s="1"/>
  <c r="AG1030" i="6" s="1"/>
  <c r="AD1027" i="6"/>
  <c r="AF1027" i="6" s="1"/>
  <c r="AG1027" i="6" s="1"/>
  <c r="AD995" i="6"/>
  <c r="AF995" i="6" s="1"/>
  <c r="AG995" i="6" s="1"/>
  <c r="AD963" i="6"/>
  <c r="AF963" i="6" s="1"/>
  <c r="AG963" i="6" s="1"/>
  <c r="AD1021" i="6"/>
  <c r="AF1021" i="6" s="1"/>
  <c r="AG1021" i="6" s="1"/>
  <c r="AD989" i="6"/>
  <c r="AF989" i="6" s="1"/>
  <c r="AG989" i="6" s="1"/>
  <c r="AD957" i="6"/>
  <c r="AF957" i="6" s="1"/>
  <c r="AG957" i="6" s="1"/>
  <c r="AD1185" i="6"/>
  <c r="AF1185" i="6" s="1"/>
  <c r="AG1185" i="6" s="1"/>
  <c r="AD1175" i="6"/>
  <c r="AF1175" i="6" s="1"/>
  <c r="AG1175" i="6" s="1"/>
  <c r="AD1168" i="6"/>
  <c r="AF1168" i="6" s="1"/>
  <c r="AG1168" i="6" s="1"/>
  <c r="AD1134" i="6"/>
  <c r="AF1134" i="6" s="1"/>
  <c r="AG1134" i="6" s="1"/>
  <c r="AD1120" i="6"/>
  <c r="AF1120" i="6" s="1"/>
  <c r="AG1120" i="6" s="1"/>
  <c r="AD1116" i="6"/>
  <c r="AF1116" i="6" s="1"/>
  <c r="AG1116" i="6" s="1"/>
  <c r="AD1108" i="6"/>
  <c r="AF1108" i="6" s="1"/>
  <c r="AG1108" i="6" s="1"/>
  <c r="AD1060" i="6"/>
  <c r="AF1060" i="6" s="1"/>
  <c r="AG1060" i="6" s="1"/>
  <c r="AD1112" i="6"/>
  <c r="AF1112" i="6" s="1"/>
  <c r="AG1112" i="6" s="1"/>
  <c r="AD1156" i="6"/>
  <c r="AF1156" i="6" s="1"/>
  <c r="AG1156" i="6" s="1"/>
  <c r="AD999" i="6"/>
  <c r="AF999" i="6" s="1"/>
  <c r="AG999" i="6" s="1"/>
  <c r="AD1015" i="6"/>
  <c r="AF1015" i="6" s="1"/>
  <c r="AG1015" i="6" s="1"/>
  <c r="AD975" i="6"/>
  <c r="AF975" i="6" s="1"/>
  <c r="AG975" i="6" s="1"/>
  <c r="AD1017" i="6"/>
  <c r="AF1017" i="6" s="1"/>
  <c r="AG1017" i="6" s="1"/>
  <c r="AD985" i="6"/>
  <c r="AF985" i="6" s="1"/>
  <c r="AG985" i="6" s="1"/>
  <c r="AD953" i="6"/>
  <c r="AF953" i="6" s="1"/>
  <c r="AG953" i="6" s="1"/>
  <c r="AD877" i="6"/>
  <c r="AF877" i="6" s="1"/>
  <c r="AD885" i="6"/>
  <c r="AF885" i="6" s="1"/>
  <c r="AG885" i="6" s="1"/>
  <c r="AD893" i="6"/>
  <c r="AF893" i="6" s="1"/>
  <c r="AG893" i="6" s="1"/>
  <c r="AD901" i="6"/>
  <c r="AF901" i="6" s="1"/>
  <c r="AG901" i="6" s="1"/>
  <c r="AD909" i="6"/>
  <c r="AF909" i="6" s="1"/>
  <c r="AG909" i="6" s="1"/>
  <c r="AD917" i="6"/>
  <c r="AF917" i="6" s="1"/>
  <c r="AG917" i="6" s="1"/>
  <c r="AD925" i="6"/>
  <c r="AF925" i="6" s="1"/>
  <c r="AG925" i="6" s="1"/>
  <c r="AD933" i="6"/>
  <c r="AF933" i="6" s="1"/>
  <c r="AG933" i="6" s="1"/>
  <c r="AD880" i="6"/>
  <c r="AF880" i="6" s="1"/>
  <c r="AG880" i="6" s="1"/>
  <c r="AD888" i="6"/>
  <c r="AF888" i="6" s="1"/>
  <c r="AG888" i="6" s="1"/>
  <c r="AD896" i="6"/>
  <c r="AF896" i="6" s="1"/>
  <c r="AD904" i="6"/>
  <c r="AF904" i="6" s="1"/>
  <c r="AG904" i="6" s="1"/>
  <c r="AD912" i="6"/>
  <c r="AF912" i="6" s="1"/>
  <c r="AG912" i="6" s="1"/>
  <c r="AD920" i="6"/>
  <c r="AF920" i="6" s="1"/>
  <c r="AG920" i="6" s="1"/>
  <c r="AD928" i="6"/>
  <c r="AF928" i="6" s="1"/>
  <c r="AG928" i="6" s="1"/>
  <c r="AD936" i="6"/>
  <c r="AF936" i="6" s="1"/>
  <c r="AG936" i="6" s="1"/>
  <c r="AD944" i="6"/>
  <c r="AF944" i="6" s="1"/>
  <c r="AD952" i="6"/>
  <c r="AF952" i="6" s="1"/>
  <c r="AG952" i="6" s="1"/>
  <c r="AD960" i="6"/>
  <c r="AF960" i="6" s="1"/>
  <c r="AG960" i="6" s="1"/>
  <c r="AD968" i="6"/>
  <c r="AF968" i="6" s="1"/>
  <c r="AG968" i="6" s="1"/>
  <c r="AD976" i="6"/>
  <c r="AF976" i="6" s="1"/>
  <c r="AG976" i="6" s="1"/>
  <c r="AD984" i="6"/>
  <c r="AF984" i="6" s="1"/>
  <c r="AG984" i="6" s="1"/>
  <c r="AD992" i="6"/>
  <c r="AF992" i="6" s="1"/>
  <c r="AG992" i="6" s="1"/>
  <c r="AD1000" i="6"/>
  <c r="AF1000" i="6" s="1"/>
  <c r="AG1000" i="6" s="1"/>
  <c r="AD1008" i="6"/>
  <c r="AF1008" i="6" s="1"/>
  <c r="AG1008" i="6" s="1"/>
  <c r="AD1016" i="6"/>
  <c r="AF1016" i="6" s="1"/>
  <c r="AG1016" i="6" s="1"/>
  <c r="AD1024" i="6"/>
  <c r="AF1024" i="6" s="1"/>
  <c r="AG1024" i="6" s="1"/>
  <c r="AD1032" i="6"/>
  <c r="AF1032" i="6" s="1"/>
  <c r="AG1032" i="6" s="1"/>
  <c r="AD1019" i="6"/>
  <c r="AF1019" i="6" s="1"/>
  <c r="AD987" i="6"/>
  <c r="AF987" i="6" s="1"/>
  <c r="AG987" i="6" s="1"/>
  <c r="AD955" i="6"/>
  <c r="AF955" i="6" s="1"/>
  <c r="AG955" i="6" s="1"/>
  <c r="AD1013" i="6"/>
  <c r="AF1013" i="6" s="1"/>
  <c r="AG1013" i="6" s="1"/>
  <c r="AD981" i="6"/>
  <c r="AF981" i="6" s="1"/>
  <c r="AG981" i="6" s="1"/>
  <c r="AD949" i="6"/>
  <c r="AF949" i="6" s="1"/>
  <c r="AD1201" i="6"/>
  <c r="AF1201" i="6" s="1"/>
  <c r="AG1201" i="6" s="1"/>
  <c r="AD1180" i="6"/>
  <c r="AF1180" i="6" s="1"/>
  <c r="AG1180" i="6" s="1"/>
  <c r="AD1197" i="6"/>
  <c r="AF1197" i="6" s="1"/>
  <c r="AD1121" i="6"/>
  <c r="AF1121" i="6" s="1"/>
  <c r="AG1121" i="6" s="1"/>
  <c r="AD1148" i="6"/>
  <c r="AF1148" i="6" s="1"/>
  <c r="AG1148" i="6" s="1"/>
  <c r="AD1100" i="6"/>
  <c r="AF1100" i="6" s="1"/>
  <c r="AG1100" i="6" s="1"/>
  <c r="AD1092" i="6"/>
  <c r="AF1092" i="6" s="1"/>
  <c r="AG1092" i="6" s="1"/>
  <c r="AD1096" i="6"/>
  <c r="AF1096" i="6" s="1"/>
  <c r="AG1096" i="6" s="1"/>
  <c r="AD1051" i="6"/>
  <c r="AF1051" i="6" s="1"/>
  <c r="AG1051" i="6" s="1"/>
  <c r="AD1049" i="6"/>
  <c r="AF1049" i="6" s="1"/>
  <c r="AG1049" i="6" s="1"/>
  <c r="AD967" i="6"/>
  <c r="AF967" i="6" s="1"/>
  <c r="AD1023" i="6"/>
  <c r="AF1023" i="6" s="1"/>
  <c r="AG1023" i="6" s="1"/>
  <c r="AD983" i="6"/>
  <c r="AF983" i="6" s="1"/>
  <c r="AG983" i="6" s="1"/>
  <c r="AD943" i="6"/>
  <c r="AF943" i="6" s="1"/>
  <c r="AG943" i="6" s="1"/>
  <c r="AD1009" i="6"/>
  <c r="AF1009" i="6" s="1"/>
  <c r="AG1009" i="6" s="1"/>
  <c r="AD977" i="6"/>
  <c r="AF977" i="6" s="1"/>
  <c r="AG977" i="6" s="1"/>
  <c r="AD945" i="6"/>
  <c r="AF945" i="6" s="1"/>
  <c r="AG945" i="6" s="1"/>
  <c r="AD879" i="6"/>
  <c r="AF879" i="6" s="1"/>
  <c r="AG879" i="6" s="1"/>
  <c r="AD887" i="6"/>
  <c r="AF887" i="6" s="1"/>
  <c r="AD895" i="6"/>
  <c r="AF895" i="6" s="1"/>
  <c r="AG895" i="6" s="1"/>
  <c r="AD903" i="6"/>
  <c r="AF903" i="6" s="1"/>
  <c r="AG903" i="6" s="1"/>
  <c r="AD911" i="6"/>
  <c r="AF911" i="6" s="1"/>
  <c r="AG911" i="6" s="1"/>
  <c r="AD919" i="6"/>
  <c r="AF919" i="6" s="1"/>
  <c r="AG919" i="6" s="1"/>
  <c r="AD927" i="6"/>
  <c r="AF927" i="6" s="1"/>
  <c r="AG927" i="6" s="1"/>
  <c r="AD935" i="6"/>
  <c r="AF935" i="6" s="1"/>
  <c r="AD882" i="6"/>
  <c r="AF882" i="6" s="1"/>
  <c r="AG882" i="6" s="1"/>
  <c r="AD890" i="6"/>
  <c r="AF890" i="6" s="1"/>
  <c r="AG890" i="6" s="1"/>
  <c r="AD898" i="6"/>
  <c r="AF898" i="6" s="1"/>
  <c r="AG898" i="6" s="1"/>
  <c r="AD906" i="6"/>
  <c r="AF906" i="6" s="1"/>
  <c r="AG906" i="6" s="1"/>
  <c r="AD914" i="6"/>
  <c r="AF914" i="6" s="1"/>
  <c r="AG914" i="6" s="1"/>
  <c r="AD922" i="6"/>
  <c r="AF922" i="6" s="1"/>
  <c r="AG922" i="6" s="1"/>
  <c r="AD930" i="6"/>
  <c r="AF930" i="6" s="1"/>
  <c r="AG930" i="6" s="1"/>
  <c r="AD938" i="6"/>
  <c r="AF938" i="6" s="1"/>
  <c r="AD946" i="6"/>
  <c r="AF946" i="6" s="1"/>
  <c r="AD954" i="6"/>
  <c r="AF954" i="6" s="1"/>
  <c r="AD962" i="6"/>
  <c r="AF962" i="6" s="1"/>
  <c r="AG962" i="6" s="1"/>
  <c r="AD970" i="6"/>
  <c r="AF970" i="6" s="1"/>
  <c r="AG970" i="6" s="1"/>
  <c r="AD978" i="6"/>
  <c r="AF978" i="6" s="1"/>
  <c r="AG978" i="6" s="1"/>
  <c r="AD986" i="6"/>
  <c r="AF986" i="6" s="1"/>
  <c r="AG986" i="6" s="1"/>
  <c r="AD994" i="6"/>
  <c r="AF994" i="6" s="1"/>
  <c r="AG994" i="6" s="1"/>
  <c r="AD1002" i="6"/>
  <c r="AF1002" i="6" s="1"/>
  <c r="AG1002" i="6" s="1"/>
  <c r="AD1010" i="6"/>
  <c r="AF1010" i="6" s="1"/>
  <c r="AG1010" i="6" s="1"/>
  <c r="AD1018" i="6"/>
  <c r="AF1018" i="6" s="1"/>
  <c r="AG1018" i="6" s="1"/>
  <c r="AD1026" i="6"/>
  <c r="AF1026" i="6" s="1"/>
  <c r="AG1026" i="6" s="1"/>
  <c r="AD1034" i="6"/>
  <c r="AF1034" i="6" s="1"/>
  <c r="AG1034" i="6" s="1"/>
  <c r="AD1011" i="6"/>
  <c r="AF1011" i="6" s="1"/>
  <c r="AD979" i="6"/>
  <c r="AF979" i="6" s="1"/>
  <c r="AG979" i="6" s="1"/>
  <c r="AD947" i="6"/>
  <c r="AF947" i="6" s="1"/>
  <c r="AG947" i="6" s="1"/>
  <c r="AD1005" i="6"/>
  <c r="AF1005" i="6" s="1"/>
  <c r="AG1005" i="6" s="1"/>
  <c r="AD973" i="6"/>
  <c r="AF973" i="6" s="1"/>
  <c r="AG973" i="6" s="1"/>
  <c r="AD941" i="6"/>
  <c r="AF941" i="6" s="1"/>
  <c r="AG941" i="6" s="1"/>
  <c r="AF142" i="6"/>
  <c r="AF86" i="6"/>
  <c r="AG211" i="6"/>
  <c r="AG462" i="6"/>
  <c r="AD997" i="6"/>
  <c r="AF997" i="6" s="1"/>
  <c r="AG997" i="6" s="1"/>
  <c r="AD875" i="6"/>
  <c r="AD1004" i="6"/>
  <c r="AF1004" i="6" s="1"/>
  <c r="AG1004" i="6" s="1"/>
  <c r="AD972" i="6"/>
  <c r="AF972" i="6" s="1"/>
  <c r="AG972" i="6" s="1"/>
  <c r="AD940" i="6"/>
  <c r="AF940" i="6" s="1"/>
  <c r="AG940" i="6" s="1"/>
  <c r="AD908" i="6"/>
  <c r="AF908" i="6" s="1"/>
  <c r="AG908" i="6" s="1"/>
  <c r="AD876" i="6"/>
  <c r="AF876" i="6" s="1"/>
  <c r="AG876" i="6" s="1"/>
  <c r="AD905" i="6"/>
  <c r="AF905" i="6" s="1"/>
  <c r="AG905" i="6" s="1"/>
  <c r="AD1033" i="6"/>
  <c r="AF1033" i="6" s="1"/>
  <c r="AG1033" i="6" s="1"/>
  <c r="AD1091" i="6"/>
  <c r="AF1091" i="6" s="1"/>
  <c r="AG1091" i="6" s="1"/>
  <c r="AD1084" i="6"/>
  <c r="AF1084" i="6" s="1"/>
  <c r="AD1204" i="6"/>
  <c r="AF1204" i="6" s="1"/>
  <c r="AG1204" i="6" s="1"/>
  <c r="AG757" i="6"/>
  <c r="AG687" i="6"/>
  <c r="AG799" i="6"/>
  <c r="AG324" i="6"/>
  <c r="AD1029" i="6"/>
  <c r="AF1029" i="6" s="1"/>
  <c r="AG1029" i="6" s="1"/>
  <c r="AD939" i="6"/>
  <c r="AF939" i="6" s="1"/>
  <c r="AG939" i="6" s="1"/>
  <c r="AD1028" i="6"/>
  <c r="AF1028" i="6" s="1"/>
  <c r="AG1028" i="6" s="1"/>
  <c r="AD996" i="6"/>
  <c r="AF996" i="6" s="1"/>
  <c r="AG996" i="6" s="1"/>
  <c r="AD964" i="6"/>
  <c r="AF964" i="6" s="1"/>
  <c r="AG964" i="6" s="1"/>
  <c r="AD932" i="6"/>
  <c r="AF932" i="6" s="1"/>
  <c r="AG932" i="6" s="1"/>
  <c r="AD900" i="6"/>
  <c r="AF900" i="6" s="1"/>
  <c r="AG900" i="6" s="1"/>
  <c r="AD929" i="6"/>
  <c r="AF929" i="6" s="1"/>
  <c r="AG929" i="6" s="1"/>
  <c r="AD897" i="6"/>
  <c r="AF897" i="6" s="1"/>
  <c r="AG897" i="6" s="1"/>
  <c r="AD951" i="6"/>
  <c r="AF951" i="6" s="1"/>
  <c r="AG951" i="6" s="1"/>
  <c r="AD991" i="6"/>
  <c r="AF991" i="6" s="1"/>
  <c r="AG991" i="6" s="1"/>
  <c r="AD1099" i="6"/>
  <c r="AF1099" i="6" s="1"/>
  <c r="AD1132" i="6"/>
  <c r="AF1132" i="6" s="1"/>
  <c r="AG1132" i="6" s="1"/>
  <c r="AD1192" i="6"/>
  <c r="AF1192" i="6" s="1"/>
  <c r="AG1192" i="6" s="1"/>
  <c r="AG828" i="6"/>
  <c r="AG807" i="6"/>
  <c r="AG809" i="6"/>
  <c r="AG756" i="6"/>
  <c r="AG556" i="6"/>
  <c r="AG503" i="6"/>
  <c r="AG647" i="6"/>
  <c r="AG597" i="6"/>
  <c r="AG401" i="6"/>
  <c r="AG235" i="6"/>
  <c r="AG514" i="6"/>
  <c r="AD971" i="6"/>
  <c r="AF971" i="6" s="1"/>
  <c r="AG971" i="6" s="1"/>
  <c r="AD1020" i="6"/>
  <c r="AF1020" i="6" s="1"/>
  <c r="AG1020" i="6" s="1"/>
  <c r="AD988" i="6"/>
  <c r="AF988" i="6" s="1"/>
  <c r="AG988" i="6" s="1"/>
  <c r="AD956" i="6"/>
  <c r="AF956" i="6" s="1"/>
  <c r="AG956" i="6" s="1"/>
  <c r="AD924" i="6"/>
  <c r="AF924" i="6" s="1"/>
  <c r="AG924" i="6" s="1"/>
  <c r="AD892" i="6"/>
  <c r="AF892" i="6" s="1"/>
  <c r="AG892" i="6" s="1"/>
  <c r="AD921" i="6"/>
  <c r="AF921" i="6" s="1"/>
  <c r="AG921" i="6" s="1"/>
  <c r="AD889" i="6"/>
  <c r="AF889" i="6" s="1"/>
  <c r="AG889" i="6" s="1"/>
  <c r="AD969" i="6"/>
  <c r="AF969" i="6" s="1"/>
  <c r="AG969" i="6" s="1"/>
  <c r="AD1071" i="6"/>
  <c r="AF1071" i="6" s="1"/>
  <c r="AG1071" i="6" s="1"/>
  <c r="AD1154" i="6"/>
  <c r="AF1154" i="6" s="1"/>
  <c r="AG1154" i="6" s="1"/>
  <c r="AG388" i="6"/>
  <c r="AF410" i="6"/>
  <c r="AG410" i="6" s="1"/>
  <c r="AF677" i="6"/>
  <c r="AF268" i="7"/>
  <c r="AG268" i="7" s="1"/>
  <c r="AG301" i="7"/>
  <c r="AG170" i="7"/>
  <c r="AF141" i="7"/>
  <c r="AF25" i="5"/>
  <c r="AG25" i="5" s="1"/>
  <c r="AF21" i="5"/>
  <c r="AG21" i="5" s="1"/>
  <c r="AF121" i="6"/>
  <c r="AG121" i="6" s="1"/>
  <c r="AF59" i="7"/>
  <c r="AF19" i="7"/>
  <c r="AG19" i="7" s="1"/>
  <c r="AG176" i="7"/>
  <c r="AF127" i="6"/>
  <c r="AG127" i="6" s="1"/>
  <c r="AF111" i="6"/>
  <c r="AG111" i="6" s="1"/>
  <c r="AF95" i="6"/>
  <c r="AF75" i="6"/>
  <c r="AG75" i="6" s="1"/>
  <c r="AF15" i="7"/>
  <c r="S15" i="7" s="1"/>
  <c r="AC359" i="6"/>
  <c r="U359" i="6" s="1"/>
  <c r="J531" i="6"/>
  <c r="AC531" i="6" s="1"/>
  <c r="U531" i="6" s="1"/>
  <c r="U691" i="6" s="1"/>
  <c r="AE596" i="6"/>
  <c r="AF596" i="6"/>
  <c r="AE542" i="6"/>
  <c r="AE613" i="6"/>
  <c r="AF613" i="6"/>
  <c r="AE689" i="6"/>
  <c r="AF689" i="6"/>
  <c r="AE599" i="6"/>
  <c r="AF599" i="6"/>
  <c r="AE688" i="6"/>
  <c r="AF688" i="6"/>
  <c r="AE665" i="6"/>
  <c r="AF665" i="6"/>
  <c r="AE649" i="6"/>
  <c r="AF649" i="6"/>
  <c r="AF645" i="6"/>
  <c r="AE645" i="6"/>
  <c r="AE513" i="6"/>
  <c r="AF513" i="6"/>
  <c r="AE425" i="6"/>
  <c r="AF425" i="6"/>
  <c r="AE459" i="6"/>
  <c r="AF459" i="6"/>
  <c r="AE380" i="6"/>
  <c r="AF380" i="6"/>
  <c r="AC202" i="7"/>
  <c r="U140" i="7"/>
  <c r="AE124" i="7"/>
  <c r="AF124" i="7"/>
  <c r="AF93" i="7"/>
  <c r="AE93" i="7"/>
  <c r="AE86" i="7"/>
  <c r="AF86" i="7"/>
  <c r="AE1115" i="6"/>
  <c r="AE1157" i="6"/>
  <c r="AE677" i="6"/>
  <c r="AE329" i="7"/>
  <c r="AG329" i="7" s="1"/>
  <c r="AG80" i="7"/>
  <c r="AG81" i="7"/>
  <c r="AE1146" i="6"/>
  <c r="AE935" i="6"/>
  <c r="AE896" i="6"/>
  <c r="AE1019" i="6"/>
  <c r="AE1150" i="6"/>
  <c r="AE1123" i="6"/>
  <c r="AE1177" i="6"/>
  <c r="AE946" i="6"/>
  <c r="AG824" i="6"/>
  <c r="AE851" i="6"/>
  <c r="AG855" i="6"/>
  <c r="AE1110" i="6"/>
  <c r="AE949" i="6"/>
  <c r="AG559" i="6"/>
  <c r="AG829" i="6"/>
  <c r="AG853" i="6"/>
  <c r="AE877" i="6"/>
  <c r="AE742" i="6"/>
  <c r="AF742" i="6"/>
  <c r="AE747" i="6"/>
  <c r="AF747" i="6"/>
  <c r="AE639" i="6"/>
  <c r="AE887" i="6"/>
  <c r="AE604" i="6"/>
  <c r="AF604" i="6"/>
  <c r="AE819" i="6"/>
  <c r="AF819" i="6"/>
  <c r="AE825" i="6"/>
  <c r="AF825" i="6"/>
  <c r="AE768" i="6"/>
  <c r="AF768" i="6"/>
  <c r="AF598" i="6"/>
  <c r="AE598" i="6"/>
  <c r="AE633" i="6"/>
  <c r="AF633" i="6"/>
  <c r="AE423" i="6"/>
  <c r="AF423" i="6"/>
  <c r="AE468" i="6"/>
  <c r="AF468" i="6"/>
  <c r="AF372" i="6"/>
  <c r="AE372" i="6"/>
  <c r="AE464" i="6"/>
  <c r="AF464" i="6"/>
  <c r="AE419" i="6"/>
  <c r="AF419" i="6"/>
  <c r="AE471" i="6"/>
  <c r="AF471" i="6"/>
  <c r="AE495" i="6"/>
  <c r="AF495" i="6"/>
  <c r="AE92" i="7"/>
  <c r="AF92" i="7"/>
  <c r="AE101" i="7"/>
  <c r="AF101" i="7"/>
  <c r="AF109" i="7"/>
  <c r="AE109" i="7"/>
  <c r="AE77" i="7"/>
  <c r="AC187" i="6"/>
  <c r="AF187" i="6" s="1"/>
  <c r="AE1083" i="6"/>
  <c r="AE954" i="6"/>
  <c r="AG860" i="6"/>
  <c r="AF77" i="7"/>
  <c r="AM77" i="7"/>
  <c r="AM127" i="7" s="1"/>
  <c r="AE1052" i="6"/>
  <c r="AE1197" i="6"/>
  <c r="AE1099" i="6"/>
  <c r="AE913" i="6"/>
  <c r="AE967" i="6"/>
  <c r="AE706" i="6"/>
  <c r="AE934" i="6"/>
  <c r="AG780" i="6"/>
  <c r="AE532" i="6"/>
  <c r="AE360" i="6"/>
  <c r="AF360" i="6"/>
  <c r="AE451" i="6"/>
  <c r="AF451" i="6"/>
  <c r="AE475" i="6"/>
  <c r="AF475" i="6"/>
  <c r="AE496" i="6"/>
  <c r="AF496" i="6"/>
  <c r="AE373" i="7"/>
  <c r="AF373" i="7"/>
  <c r="AE421" i="7"/>
  <c r="AF421" i="7"/>
  <c r="AE395" i="7"/>
  <c r="AG783" i="6"/>
  <c r="AG754" i="6"/>
  <c r="AG656" i="6"/>
  <c r="AG792" i="6"/>
  <c r="AG611" i="6"/>
  <c r="AG849" i="6"/>
  <c r="AG544" i="6"/>
  <c r="AF937" i="6"/>
  <c r="AE937" i="6"/>
  <c r="AG796" i="6"/>
  <c r="AG813" i="6"/>
  <c r="AG415" i="6"/>
  <c r="AE577" i="6"/>
  <c r="AF577" i="6"/>
  <c r="AG512" i="6"/>
  <c r="AF537" i="6"/>
  <c r="AE537" i="6"/>
  <c r="AG165" i="7"/>
  <c r="AG644" i="6"/>
  <c r="AF606" i="6"/>
  <c r="AG606" i="6" s="1"/>
  <c r="AG364" i="6"/>
  <c r="AF638" i="6"/>
  <c r="AG638" i="6" s="1"/>
  <c r="AE541" i="6"/>
  <c r="AF541" i="6"/>
  <c r="AF678" i="6"/>
  <c r="AE678" i="6"/>
  <c r="AG231" i="6"/>
  <c r="AG257" i="6"/>
  <c r="AG195" i="6"/>
  <c r="AF481" i="6"/>
  <c r="AE481" i="6"/>
  <c r="AE463" i="6"/>
  <c r="AF463" i="6"/>
  <c r="AE397" i="6"/>
  <c r="AF397" i="6"/>
  <c r="AE418" i="6"/>
  <c r="AF418" i="6"/>
  <c r="AE434" i="6"/>
  <c r="AF434" i="6"/>
  <c r="AG752" i="6"/>
  <c r="AE569" i="6"/>
  <c r="AG442" i="6"/>
  <c r="AF589" i="6"/>
  <c r="AE589" i="6"/>
  <c r="AG474" i="6"/>
  <c r="AE340" i="7"/>
  <c r="AF340" i="7"/>
  <c r="AE281" i="7"/>
  <c r="AF281" i="7"/>
  <c r="AE297" i="7"/>
  <c r="AF297" i="7"/>
  <c r="AG508" i="6"/>
  <c r="AG384" i="6"/>
  <c r="AG618" i="6"/>
  <c r="AG681" i="6"/>
  <c r="AG476" i="6"/>
  <c r="AG437" i="6"/>
  <c r="AG267" i="6"/>
  <c r="AG256" i="6"/>
  <c r="AG494" i="6"/>
  <c r="AG393" i="6"/>
  <c r="AG216" i="6"/>
  <c r="AG331" i="6"/>
  <c r="AG223" i="6"/>
  <c r="AM691" i="6"/>
  <c r="AG466" i="6"/>
  <c r="AG482" i="6"/>
  <c r="AG392" i="6"/>
  <c r="AG467" i="6"/>
  <c r="AG390" i="6"/>
  <c r="AF89" i="7"/>
  <c r="AG89" i="7" s="1"/>
  <c r="AE429" i="6"/>
  <c r="AF429" i="6"/>
  <c r="AE398" i="7"/>
  <c r="AF402" i="7"/>
  <c r="AE402" i="7"/>
  <c r="AE299" i="7"/>
  <c r="AF299" i="7"/>
  <c r="AE273" i="7"/>
  <c r="AF273" i="7"/>
  <c r="AE245" i="7"/>
  <c r="AF245" i="7"/>
  <c r="AE231" i="7"/>
  <c r="AF231" i="7"/>
  <c r="AE304" i="7"/>
  <c r="AF304" i="7"/>
  <c r="AG209" i="7"/>
  <c r="AM189" i="7"/>
  <c r="AE160" i="7"/>
  <c r="AF160" i="7"/>
  <c r="AE224" i="7"/>
  <c r="AF224" i="7"/>
  <c r="AG367" i="6"/>
  <c r="AG685" i="6"/>
  <c r="AG439" i="6"/>
  <c r="AG580" i="6"/>
  <c r="AG458" i="6"/>
  <c r="AG191" i="6"/>
  <c r="AF352" i="7"/>
  <c r="AG352" i="7" s="1"/>
  <c r="AE294" i="6"/>
  <c r="AF294" i="6"/>
  <c r="AE290" i="6"/>
  <c r="AF290" i="6"/>
  <c r="AE284" i="6"/>
  <c r="AF284" i="6"/>
  <c r="AE282" i="6"/>
  <c r="AF282" i="6"/>
  <c r="AE270" i="6"/>
  <c r="AF270" i="6"/>
  <c r="AE268" i="6"/>
  <c r="AF268" i="6"/>
  <c r="AE266" i="6"/>
  <c r="AF266" i="6"/>
  <c r="AE262" i="6"/>
  <c r="AF262" i="6"/>
  <c r="AE258" i="6"/>
  <c r="AF258" i="6"/>
  <c r="AE242" i="6"/>
  <c r="AF242" i="6"/>
  <c r="AE236" i="6"/>
  <c r="AF236" i="6"/>
  <c r="AE234" i="6"/>
  <c r="AF234" i="6"/>
  <c r="AE230" i="6"/>
  <c r="AF230" i="6"/>
  <c r="AE226" i="6"/>
  <c r="AF226" i="6"/>
  <c r="AE190" i="6"/>
  <c r="AF190" i="6"/>
  <c r="AE270" i="7"/>
  <c r="AF270" i="7"/>
  <c r="AE306" i="7"/>
  <c r="AF306" i="7"/>
  <c r="AM251" i="7"/>
  <c r="AM375" i="7"/>
  <c r="AG465" i="6"/>
  <c r="AG498" i="6"/>
  <c r="AF327" i="6"/>
  <c r="AG327" i="6" s="1"/>
  <c r="AG300" i="7"/>
  <c r="AG220" i="7"/>
  <c r="AG284" i="7"/>
  <c r="AF355" i="7"/>
  <c r="AG355" i="7" s="1"/>
  <c r="AF117" i="7"/>
  <c r="AG117" i="7" s="1"/>
  <c r="AF364" i="7"/>
  <c r="AG364" i="7" s="1"/>
  <c r="AF279" i="7"/>
  <c r="AG279" i="7" s="1"/>
  <c r="AG347" i="7"/>
  <c r="AG250" i="7"/>
  <c r="AG346" i="7"/>
  <c r="AG223" i="7"/>
  <c r="AG303" i="7"/>
  <c r="AF342" i="7"/>
  <c r="AG342" i="7" s="1"/>
  <c r="AF368" i="7"/>
  <c r="AG368" i="7" s="1"/>
  <c r="AF95" i="7"/>
  <c r="AG95" i="7" s="1"/>
  <c r="AG233" i="7"/>
  <c r="AF332" i="7"/>
  <c r="AG332" i="7" s="1"/>
  <c r="AG361" i="7"/>
  <c r="AG98" i="7"/>
  <c r="AG102" i="7"/>
  <c r="AG351" i="7"/>
  <c r="AG447" i="6"/>
  <c r="AF219" i="7"/>
  <c r="AG219" i="7" s="1"/>
  <c r="AF296" i="7"/>
  <c r="AG296" i="7" s="1"/>
  <c r="AF228" i="7"/>
  <c r="AG228" i="7" s="1"/>
  <c r="AG181" i="7"/>
  <c r="AG185" i="7"/>
  <c r="AF308" i="7"/>
  <c r="AG308" i="7" s="1"/>
  <c r="AG372" i="7"/>
  <c r="AG100" i="7"/>
  <c r="AF118" i="7"/>
  <c r="AG118" i="7" s="1"/>
  <c r="AG236" i="7"/>
  <c r="AF312" i="7"/>
  <c r="AG312" i="7" s="1"/>
  <c r="AG334" i="7"/>
  <c r="AG365" i="7"/>
  <c r="AF146" i="7"/>
  <c r="AG146" i="7" s="1"/>
  <c r="AG175" i="7"/>
  <c r="AG330" i="7"/>
  <c r="AE531" i="6"/>
  <c r="AE801" i="6"/>
  <c r="AE188" i="7"/>
  <c r="AF188" i="7"/>
  <c r="AF90" i="7"/>
  <c r="AE90" i="7"/>
  <c r="AE115" i="7"/>
  <c r="AF115" i="7"/>
  <c r="AM437" i="7"/>
  <c r="U519" i="6"/>
  <c r="AE1171" i="6"/>
  <c r="AE1058" i="6"/>
  <c r="AE1135" i="6"/>
  <c r="AE1173" i="6"/>
  <c r="AF859" i="6"/>
  <c r="AG859" i="6" s="1"/>
  <c r="AE763" i="6"/>
  <c r="AF804" i="6"/>
  <c r="AE804" i="6"/>
  <c r="AE843" i="6"/>
  <c r="AF843" i="6"/>
  <c r="AE607" i="6"/>
  <c r="AF588" i="6"/>
  <c r="AE588" i="6"/>
  <c r="AE573" i="6"/>
  <c r="AF616" i="6"/>
  <c r="AE616" i="6"/>
  <c r="AF568" i="6"/>
  <c r="AE568" i="6"/>
  <c r="AE81" i="5"/>
  <c r="AF730" i="6"/>
  <c r="AE730" i="6"/>
  <c r="AE141" i="7"/>
  <c r="AE1179" i="6"/>
  <c r="AE1011" i="6"/>
  <c r="AE1084" i="6"/>
  <c r="AE835" i="6"/>
  <c r="AE938" i="6"/>
  <c r="AE1006" i="6"/>
  <c r="AF719" i="6"/>
  <c r="AE719" i="6"/>
  <c r="AE172" i="7"/>
  <c r="AF172" i="7"/>
  <c r="AE182" i="7"/>
  <c r="AF182" i="7"/>
  <c r="AE218" i="7"/>
  <c r="AF218" i="7"/>
  <c r="AE166" i="6"/>
  <c r="AE150" i="6"/>
  <c r="AF64" i="7"/>
  <c r="AE64" i="7"/>
  <c r="AF140" i="7"/>
  <c r="AE359" i="6"/>
  <c r="AF803" i="6"/>
  <c r="AG803" i="6" s="1"/>
  <c r="AE944" i="6"/>
  <c r="AF761" i="6"/>
  <c r="AE761" i="6"/>
  <c r="AE767" i="6"/>
  <c r="AF767" i="6"/>
  <c r="AF751" i="6"/>
  <c r="AE751" i="6"/>
  <c r="AE847" i="6"/>
  <c r="AF847" i="6"/>
  <c r="AG84" i="7"/>
  <c r="AE432" i="6"/>
  <c r="AF432" i="6"/>
  <c r="AE382" i="6"/>
  <c r="AF382" i="6"/>
  <c r="AF448" i="6"/>
  <c r="AE448" i="6"/>
  <c r="AF168" i="7"/>
  <c r="AG168" i="7" s="1"/>
  <c r="AG238" i="7"/>
  <c r="AE405" i="7"/>
  <c r="AE396" i="7"/>
  <c r="AE397" i="7"/>
  <c r="AE274" i="7"/>
  <c r="AF274" i="7"/>
  <c r="AE348" i="7"/>
  <c r="AF348" i="7"/>
  <c r="AE362" i="7"/>
  <c r="AF362" i="7"/>
  <c r="AE206" i="7"/>
  <c r="AF206" i="7"/>
  <c r="AE289" i="7"/>
  <c r="AF289" i="7"/>
  <c r="AE285" i="7"/>
  <c r="AF285" i="7"/>
  <c r="AG363" i="6"/>
  <c r="AF147" i="7"/>
  <c r="AG147" i="7" s="1"/>
  <c r="AG440" i="6"/>
  <c r="AG485" i="6"/>
  <c r="AF97" i="7"/>
  <c r="AG97" i="7" s="1"/>
  <c r="AE404" i="6"/>
  <c r="AF404" i="6"/>
  <c r="AF365" i="6"/>
  <c r="AE365" i="6"/>
  <c r="AF473" i="6"/>
  <c r="AE473" i="6"/>
  <c r="AE414" i="6"/>
  <c r="AF414" i="6"/>
  <c r="AF409" i="7"/>
  <c r="AG409" i="7" s="1"/>
  <c r="AG446" i="6"/>
  <c r="AG381" i="6"/>
  <c r="AF122" i="7"/>
  <c r="AG122" i="7" s="1"/>
  <c r="AG287" i="7"/>
  <c r="AF88" i="7"/>
  <c r="AG88" i="7" s="1"/>
  <c r="AG282" i="7"/>
  <c r="AG370" i="7"/>
  <c r="AE400" i="7"/>
  <c r="AE354" i="7"/>
  <c r="AF354" i="7"/>
  <c r="AG421" i="6"/>
  <c r="AG206" i="6"/>
  <c r="AF152" i="7"/>
  <c r="AG152" i="7" s="1"/>
  <c r="AF105" i="7"/>
  <c r="AG105" i="7" s="1"/>
  <c r="AF180" i="7"/>
  <c r="AG180" i="7" s="1"/>
  <c r="AF244" i="7"/>
  <c r="AG244" i="7" s="1"/>
  <c r="AF156" i="7"/>
  <c r="AG156" i="7" s="1"/>
  <c r="AF120" i="7"/>
  <c r="AG120" i="7" s="1"/>
  <c r="AE418" i="7"/>
  <c r="AF418" i="7"/>
  <c r="AE410" i="7"/>
  <c r="AE216" i="7"/>
  <c r="AF216" i="7"/>
  <c r="AG402" i="6"/>
  <c r="AG435" i="6"/>
  <c r="AG188" i="6"/>
  <c r="AG177" i="7"/>
  <c r="AG242" i="7"/>
  <c r="AF353" i="7"/>
  <c r="AG353" i="7" s="1"/>
  <c r="AG148" i="7"/>
  <c r="AE414" i="7"/>
  <c r="AE425" i="7"/>
  <c r="AE430" i="7"/>
  <c r="AF391" i="7"/>
  <c r="AE391" i="7"/>
  <c r="AF151" i="7"/>
  <c r="AG151" i="7" s="1"/>
  <c r="AG161" i="7"/>
  <c r="AG210" i="7"/>
  <c r="AG345" i="7"/>
  <c r="AE393" i="7"/>
  <c r="AG393" i="7" s="1"/>
  <c r="AF164" i="7"/>
  <c r="AG164" i="7" s="1"/>
  <c r="AG226" i="7"/>
  <c r="AF280" i="7"/>
  <c r="AG280" i="7" s="1"/>
  <c r="AG339" i="7"/>
  <c r="AF366" i="7"/>
  <c r="AG366" i="7" s="1"/>
  <c r="AG24" i="5"/>
  <c r="AF106" i="6"/>
  <c r="AG106" i="6" s="1"/>
  <c r="AF158" i="6"/>
  <c r="AG158" i="6" s="1"/>
  <c r="AF122" i="6"/>
  <c r="AG122" i="6" s="1"/>
  <c r="AM175" i="6"/>
  <c r="AE114" i="6"/>
  <c r="AE22" i="5"/>
  <c r="AF22" i="5"/>
  <c r="AE162" i="6"/>
  <c r="AF162" i="6"/>
  <c r="AE130" i="6"/>
  <c r="AF130" i="6"/>
  <c r="AE126" i="6"/>
  <c r="AE50" i="6"/>
  <c r="AF60" i="7"/>
  <c r="AE60" i="7"/>
  <c r="AF56" i="7"/>
  <c r="AE56" i="7"/>
  <c r="AF48" i="7"/>
  <c r="AE48" i="7"/>
  <c r="AF44" i="7"/>
  <c r="AE44" i="7"/>
  <c r="AF40" i="7"/>
  <c r="AE40" i="7"/>
  <c r="AF32" i="7"/>
  <c r="AE32" i="7"/>
  <c r="AM30" i="5"/>
  <c r="AE15" i="5"/>
  <c r="AF26" i="5"/>
  <c r="AG26" i="5" s="1"/>
  <c r="AG149" i="6"/>
  <c r="AF34" i="6"/>
  <c r="AG34" i="6" s="1"/>
  <c r="AF26" i="6"/>
  <c r="AG26" i="6" s="1"/>
  <c r="AF18" i="6"/>
  <c r="AG18" i="6" s="1"/>
  <c r="AG27" i="7"/>
  <c r="AF18" i="5"/>
  <c r="AE18" i="5"/>
  <c r="U65" i="7"/>
  <c r="AF16" i="7"/>
  <c r="S16" i="7" s="1"/>
  <c r="AE142" i="6"/>
  <c r="AF36" i="7"/>
  <c r="AG36" i="7" s="1"/>
  <c r="AE174" i="6"/>
  <c r="AE86" i="6"/>
  <c r="AF15" i="5"/>
  <c r="S15" i="5" s="1"/>
  <c r="AE16" i="7"/>
  <c r="AG17" i="5"/>
  <c r="T17" i="5" s="1"/>
  <c r="V17" i="5" s="1"/>
  <c r="AF66" i="6"/>
  <c r="AG66" i="6" s="1"/>
  <c r="AF38" i="6"/>
  <c r="AG38" i="6" s="1"/>
  <c r="AF58" i="6"/>
  <c r="AG58" i="6" s="1"/>
  <c r="AE110" i="6"/>
  <c r="AG63" i="7"/>
  <c r="AF28" i="7"/>
  <c r="AG28" i="7" s="1"/>
  <c r="AF52" i="7"/>
  <c r="AG52" i="7" s="1"/>
  <c r="AE90" i="6"/>
  <c r="AG17" i="7"/>
  <c r="AF29" i="5"/>
  <c r="AG29" i="5" s="1"/>
  <c r="AF41" i="6"/>
  <c r="AG41" i="6" s="1"/>
  <c r="AF17" i="6"/>
  <c r="AG17" i="6" s="1"/>
  <c r="AF89" i="6"/>
  <c r="AG89" i="6" s="1"/>
  <c r="AF70" i="6"/>
  <c r="AG70" i="6" s="1"/>
  <c r="AF77" i="6"/>
  <c r="AG77" i="6" s="1"/>
  <c r="AG29" i="7"/>
  <c r="AF39" i="7"/>
  <c r="AG39" i="7" s="1"/>
  <c r="AF51" i="7"/>
  <c r="AG51" i="7" s="1"/>
  <c r="AF24" i="7"/>
  <c r="AG24" i="7" s="1"/>
  <c r="AF35" i="7"/>
  <c r="AG35" i="7" s="1"/>
  <c r="AE59" i="7"/>
  <c r="AM65" i="7"/>
  <c r="AF25" i="6"/>
  <c r="AG25" i="6" s="1"/>
  <c r="AF81" i="6"/>
  <c r="AG81" i="6" s="1"/>
  <c r="AF20" i="7"/>
  <c r="AG20" i="7" s="1"/>
  <c r="U175" i="6"/>
  <c r="AE15" i="7"/>
  <c r="AF151" i="6"/>
  <c r="AG151" i="6" s="1"/>
  <c r="AF71" i="6"/>
  <c r="AG71" i="6" s="1"/>
  <c r="AF55" i="6"/>
  <c r="AG55" i="6" s="1"/>
  <c r="AF131" i="6"/>
  <c r="AG131" i="6" s="1"/>
  <c r="AF59" i="6"/>
  <c r="AG59" i="6" s="1"/>
  <c r="AE95" i="6"/>
  <c r="AC65" i="7"/>
  <c r="AE65" i="7" s="1"/>
  <c r="AC30" i="5"/>
  <c r="AE30" i="5" s="1"/>
  <c r="AE15" i="6"/>
  <c r="AF19" i="5"/>
  <c r="AG19" i="5" s="1"/>
  <c r="AF23" i="5"/>
  <c r="AG23" i="5" s="1"/>
  <c r="AF27" i="5"/>
  <c r="AG27" i="5" s="1"/>
  <c r="AE51" i="6"/>
  <c r="AE63" i="6"/>
  <c r="AE171" i="6"/>
  <c r="AC175" i="6"/>
  <c r="AE175" i="6" s="1"/>
  <c r="U30" i="5"/>
  <c r="AF79" i="6"/>
  <c r="AG79" i="6" s="1"/>
  <c r="AF43" i="6"/>
  <c r="AG43" i="6" s="1"/>
  <c r="O28" i="11"/>
  <c r="H39" i="11"/>
  <c r="J173" i="8"/>
  <c r="J178" i="8" s="1"/>
  <c r="F28" i="11"/>
  <c r="F45" i="11"/>
  <c r="F17" i="11"/>
  <c r="F14" i="13" s="1"/>
  <c r="F46" i="11"/>
  <c r="G13" i="11" s="1"/>
  <c r="G46" i="11" s="1"/>
  <c r="H13" i="11" s="1"/>
  <c r="H46" i="11" s="1"/>
  <c r="I13" i="11" s="1"/>
  <c r="I46" i="11" s="1"/>
  <c r="J13" i="11" s="1"/>
  <c r="J46" i="11" s="1"/>
  <c r="K13" i="11" s="1"/>
  <c r="K46" i="11" s="1"/>
  <c r="L13" i="11" s="1"/>
  <c r="L46" i="11" s="1"/>
  <c r="M13" i="11" s="1"/>
  <c r="M46" i="11" s="1"/>
  <c r="N13" i="11" s="1"/>
  <c r="N46" i="11" s="1"/>
  <c r="O13" i="11" s="1"/>
  <c r="O46" i="11" s="1"/>
  <c r="AI108" i="10"/>
  <c r="J7" i="8"/>
  <c r="I97" i="8"/>
  <c r="U44" i="10"/>
  <c r="V53" i="10"/>
  <c r="V92" i="10"/>
  <c r="V66" i="10"/>
  <c r="Y8" i="10"/>
  <c r="V122" i="10"/>
  <c r="V128" i="10"/>
  <c r="V46" i="10"/>
  <c r="V80" i="10"/>
  <c r="V158" i="10"/>
  <c r="H181" i="4"/>
  <c r="G23" i="15"/>
  <c r="G26" i="15" s="1"/>
  <c r="F39" i="11"/>
  <c r="H174" i="8"/>
  <c r="H178" i="8" s="1"/>
  <c r="I180" i="4"/>
  <c r="AD180" i="5"/>
  <c r="AD190" i="5"/>
  <c r="AD177" i="5"/>
  <c r="AD188" i="5"/>
  <c r="H44" i="4"/>
  <c r="AD179" i="5"/>
  <c r="AD178" i="5"/>
  <c r="AD181" i="5"/>
  <c r="AD187" i="5"/>
  <c r="AD182" i="5"/>
  <c r="AD184" i="5"/>
  <c r="AD185" i="5"/>
  <c r="V93" i="10" l="1"/>
  <c r="V100" i="10"/>
  <c r="V130" i="10"/>
  <c r="V59" i="10"/>
  <c r="V23" i="10"/>
  <c r="V131" i="10"/>
  <c r="V68" i="10"/>
  <c r="V82" i="10"/>
  <c r="AG89" i="10"/>
  <c r="AG153" i="10"/>
  <c r="AG140" i="10"/>
  <c r="AG117" i="10"/>
  <c r="AG81" i="10"/>
  <c r="V111" i="10"/>
  <c r="U82" i="10"/>
  <c r="U24" i="10"/>
  <c r="L223" i="8"/>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L182" i="8"/>
  <c r="V22" i="10"/>
  <c r="V99" i="10"/>
  <c r="V62" i="10"/>
  <c r="V28" i="10"/>
  <c r="V113" i="10"/>
  <c r="V40" i="10"/>
  <c r="V169" i="10"/>
  <c r="V162" i="10"/>
  <c r="V132" i="10"/>
  <c r="V96" i="10"/>
  <c r="V75" i="10"/>
  <c r="U128" i="10"/>
  <c r="AG93" i="10"/>
  <c r="AG39" i="10"/>
  <c r="AG130" i="10"/>
  <c r="AG128" i="10"/>
  <c r="AG123" i="10"/>
  <c r="V47" i="10"/>
  <c r="V95" i="10"/>
  <c r="V137" i="10"/>
  <c r="V77" i="10"/>
  <c r="V152" i="10"/>
  <c r="V170" i="10"/>
  <c r="AG416" i="6"/>
  <c r="AG835" i="6"/>
  <c r="U50" i="10"/>
  <c r="V58" i="10"/>
  <c r="K181" i="4"/>
  <c r="AF110" i="5"/>
  <c r="AG110" i="5" s="1"/>
  <c r="AF183" i="5"/>
  <c r="AG183" i="5" s="1"/>
  <c r="AF55" i="5"/>
  <c r="AG55" i="5" s="1"/>
  <c r="AF52" i="5"/>
  <c r="AG52" i="5" s="1"/>
  <c r="AF54" i="5"/>
  <c r="AG54" i="5" s="1"/>
  <c r="AF153" i="5"/>
  <c r="AG153" i="5" s="1"/>
  <c r="AF83" i="5"/>
  <c r="AG83" i="5" s="1"/>
  <c r="AF126" i="5"/>
  <c r="AG126" i="5" s="1"/>
  <c r="AM57" i="5"/>
  <c r="H214" i="4" s="1"/>
  <c r="AF156" i="5"/>
  <c r="AG156" i="5" s="1"/>
  <c r="AF80" i="5"/>
  <c r="AG80" i="5" s="1"/>
  <c r="AE139" i="7"/>
  <c r="AC189" i="7"/>
  <c r="AE189" i="7" s="1"/>
  <c r="AF139" i="7"/>
  <c r="AE201" i="7"/>
  <c r="AK263" i="7"/>
  <c r="I325" i="7"/>
  <c r="AG226" i="6"/>
  <c r="AG234" i="6"/>
  <c r="AG242" i="6"/>
  <c r="AG262" i="6"/>
  <c r="AG268" i="6"/>
  <c r="AG282" i="6"/>
  <c r="AG290" i="6"/>
  <c r="AG686" i="6"/>
  <c r="AG745" i="6"/>
  <c r="AG771" i="6"/>
  <c r="AG782" i="6"/>
  <c r="AG581" i="6"/>
  <c r="AG340" i="6"/>
  <c r="AG207" i="6"/>
  <c r="AG288" i="6"/>
  <c r="AG192" i="6"/>
  <c r="AF45" i="5"/>
  <c r="AG45" i="5" s="1"/>
  <c r="AG592" i="6"/>
  <c r="AG652" i="6"/>
  <c r="AG248" i="6"/>
  <c r="AG329" i="6"/>
  <c r="AE187" i="6"/>
  <c r="AG573" i="6"/>
  <c r="AG607" i="6"/>
  <c r="AF531" i="6"/>
  <c r="S531" i="6" s="1"/>
  <c r="AF106" i="5"/>
  <c r="AG106" i="5" s="1"/>
  <c r="AF75" i="5"/>
  <c r="AG75" i="5" s="1"/>
  <c r="AF201" i="7"/>
  <c r="AG378" i="6"/>
  <c r="AG240" i="6"/>
  <c r="AG274" i="6"/>
  <c r="AG285" i="7"/>
  <c r="AG206" i="7"/>
  <c r="AF49" i="5"/>
  <c r="AG49" i="5" s="1"/>
  <c r="AC691" i="6"/>
  <c r="AE691" i="6" s="1"/>
  <c r="AF46" i="5"/>
  <c r="AG46" i="5" s="1"/>
  <c r="AF43" i="5"/>
  <c r="AG43" i="5" s="1"/>
  <c r="AC263" i="7"/>
  <c r="U263" i="7" s="1"/>
  <c r="AF180" i="5"/>
  <c r="AG180" i="5" s="1"/>
  <c r="J703" i="6"/>
  <c r="AG397" i="6"/>
  <c r="AG577" i="6"/>
  <c r="AG532" i="6"/>
  <c r="AG706" i="6"/>
  <c r="AG742" i="6"/>
  <c r="AF105" i="5"/>
  <c r="AG105" i="5" s="1"/>
  <c r="AL70" i="5"/>
  <c r="AM70" i="5" s="1"/>
  <c r="G97" i="5"/>
  <c r="AL125" i="5"/>
  <c r="G152" i="5"/>
  <c r="AF71" i="5"/>
  <c r="AG71" i="5" s="1"/>
  <c r="T71" i="5" s="1"/>
  <c r="AF98" i="5"/>
  <c r="AG98" i="5" s="1"/>
  <c r="U43" i="5"/>
  <c r="AE125" i="5"/>
  <c r="U125" i="5"/>
  <c r="AM125" i="5"/>
  <c r="AF125" i="5"/>
  <c r="U44" i="5"/>
  <c r="U98" i="5"/>
  <c r="T98" i="5"/>
  <c r="S98" i="5"/>
  <c r="P97" i="5"/>
  <c r="K124" i="5"/>
  <c r="P152" i="5"/>
  <c r="AC70" i="5"/>
  <c r="U70" i="5" s="1"/>
  <c r="E97" i="5"/>
  <c r="U71" i="5"/>
  <c r="S43" i="5"/>
  <c r="V43" i="5" s="1"/>
  <c r="S16" i="5"/>
  <c r="V16" i="5" s="1"/>
  <c r="S125" i="5"/>
  <c r="S71" i="5"/>
  <c r="V71" i="5" s="1"/>
  <c r="O179" i="5"/>
  <c r="AI179" i="5" s="1"/>
  <c r="P179" i="5"/>
  <c r="T43" i="5"/>
  <c r="AK125" i="5"/>
  <c r="I152" i="5"/>
  <c r="J152" i="5" s="1"/>
  <c r="AH131" i="5"/>
  <c r="Q158" i="5"/>
  <c r="M103" i="5"/>
  <c r="AJ76" i="5"/>
  <c r="M84" i="5"/>
  <c r="N190" i="5"/>
  <c r="AJ190" i="5" s="1"/>
  <c r="AJ163" i="5"/>
  <c r="AK132" i="5"/>
  <c r="I159" i="5"/>
  <c r="M178" i="5"/>
  <c r="AF44" i="5"/>
  <c r="S44" i="5" s="1"/>
  <c r="AF159" i="5"/>
  <c r="AG159" i="5" s="1"/>
  <c r="AF78" i="5"/>
  <c r="AG78" i="5" s="1"/>
  <c r="AF51" i="5"/>
  <c r="AG51" i="5" s="1"/>
  <c r="AF99" i="5"/>
  <c r="AG99" i="5" s="1"/>
  <c r="AC74" i="5"/>
  <c r="U74" i="5"/>
  <c r="K101" i="5"/>
  <c r="V74" i="5"/>
  <c r="T74" i="5"/>
  <c r="P74" i="5"/>
  <c r="S74" i="5"/>
  <c r="O74" i="5"/>
  <c r="AI74" i="5" s="1"/>
  <c r="AC77" i="5"/>
  <c r="U77" i="5"/>
  <c r="S77" i="5"/>
  <c r="V77" i="5"/>
  <c r="K104" i="5"/>
  <c r="O77" i="5"/>
  <c r="AI77" i="5" s="1"/>
  <c r="T77" i="5"/>
  <c r="P77" i="5"/>
  <c r="AF50" i="5"/>
  <c r="AG50" i="5" s="1"/>
  <c r="AH76" i="5"/>
  <c r="Q103" i="5"/>
  <c r="N97" i="5"/>
  <c r="AJ70" i="5"/>
  <c r="N159" i="5"/>
  <c r="AJ132" i="5"/>
  <c r="O57" i="5"/>
  <c r="M107" i="5"/>
  <c r="AJ80" i="5"/>
  <c r="E104" i="5"/>
  <c r="J102" i="5"/>
  <c r="E129" i="5"/>
  <c r="AI96" i="5"/>
  <c r="AK69" i="5"/>
  <c r="I96" i="5"/>
  <c r="G129" i="5"/>
  <c r="AL102" i="5"/>
  <c r="AM102" i="5" s="1"/>
  <c r="AK131" i="5"/>
  <c r="I158" i="5"/>
  <c r="J160" i="5"/>
  <c r="E187" i="5"/>
  <c r="J187" i="5" s="1"/>
  <c r="AC76" i="5"/>
  <c r="U76" i="5"/>
  <c r="V76" i="5"/>
  <c r="K103" i="5"/>
  <c r="T76" i="5"/>
  <c r="P76" i="5"/>
  <c r="S76" i="5"/>
  <c r="O76" i="5"/>
  <c r="AI76" i="5" s="1"/>
  <c r="AK72" i="5"/>
  <c r="I99" i="5"/>
  <c r="AJ108" i="5"/>
  <c r="M135" i="5"/>
  <c r="Q137" i="5"/>
  <c r="AH110" i="5"/>
  <c r="AF53" i="5"/>
  <c r="AG53" i="5" s="1"/>
  <c r="AF72" i="5"/>
  <c r="AG72" i="5" s="1"/>
  <c r="F29" i="15"/>
  <c r="F32" i="15" s="1"/>
  <c r="AC108" i="5"/>
  <c r="U108" i="5"/>
  <c r="P108" i="5"/>
  <c r="V108" i="5"/>
  <c r="O108" i="5"/>
  <c r="AI108" i="5" s="1"/>
  <c r="T108" i="5"/>
  <c r="S108" i="5"/>
  <c r="K135" i="5"/>
  <c r="Q132" i="5"/>
  <c r="AH105" i="5"/>
  <c r="AH79" i="5"/>
  <c r="Q106" i="5"/>
  <c r="AC133" i="5"/>
  <c r="U133" i="5"/>
  <c r="T133" i="5"/>
  <c r="V133" i="5"/>
  <c r="O133" i="5"/>
  <c r="AI133" i="5" s="1"/>
  <c r="P133" i="5"/>
  <c r="S133" i="5"/>
  <c r="K160" i="5"/>
  <c r="AE79" i="5"/>
  <c r="AF79" i="5"/>
  <c r="I97" i="5"/>
  <c r="AK70" i="5"/>
  <c r="AL57" i="5"/>
  <c r="AK76" i="5"/>
  <c r="I103" i="5"/>
  <c r="AL100" i="5"/>
  <c r="AM100" i="5" s="1"/>
  <c r="G127" i="5"/>
  <c r="K150" i="5"/>
  <c r="O123" i="5"/>
  <c r="E108" i="5"/>
  <c r="AK164" i="5"/>
  <c r="I191" i="5"/>
  <c r="AK191" i="5" s="1"/>
  <c r="J132" i="5"/>
  <c r="E159" i="5"/>
  <c r="E179" i="5"/>
  <c r="I190" i="5"/>
  <c r="AK190" i="5" s="1"/>
  <c r="AK163" i="5"/>
  <c r="AL159" i="5"/>
  <c r="AM159" i="5" s="1"/>
  <c r="G186" i="5"/>
  <c r="AL186" i="5" s="1"/>
  <c r="AM186" i="5" s="1"/>
  <c r="AF48" i="5"/>
  <c r="AG48" i="5" s="1"/>
  <c r="AH71" i="5"/>
  <c r="Q98" i="5"/>
  <c r="Q111" i="5" s="1"/>
  <c r="AC73" i="5"/>
  <c r="U73" i="5"/>
  <c r="O73" i="5"/>
  <c r="V73" i="5"/>
  <c r="P73" i="5"/>
  <c r="P84" i="5" s="1"/>
  <c r="T73" i="5"/>
  <c r="K100" i="5"/>
  <c r="K84" i="5"/>
  <c r="G29" i="15" s="1"/>
  <c r="G32" i="15" s="1"/>
  <c r="G92" i="15" s="1"/>
  <c r="S73" i="5"/>
  <c r="AC107" i="5"/>
  <c r="AE107" i="5" s="1"/>
  <c r="U107" i="5"/>
  <c r="V107" i="5"/>
  <c r="S107" i="5"/>
  <c r="O107" i="5"/>
  <c r="AI107" i="5" s="1"/>
  <c r="T107" i="5"/>
  <c r="P107" i="5"/>
  <c r="K134" i="5"/>
  <c r="AJ77" i="5"/>
  <c r="M104" i="5"/>
  <c r="AH72" i="5"/>
  <c r="Q99" i="5"/>
  <c r="P57" i="5"/>
  <c r="AE129" i="5"/>
  <c r="AF129" i="5"/>
  <c r="AC109" i="5"/>
  <c r="AE109" i="5" s="1"/>
  <c r="U109" i="5"/>
  <c r="V109" i="5"/>
  <c r="S109" i="5"/>
  <c r="P109" i="5"/>
  <c r="T109" i="5"/>
  <c r="O109" i="5"/>
  <c r="AI109" i="5" s="1"/>
  <c r="K136" i="5"/>
  <c r="AE82" i="5"/>
  <c r="AF82" i="5"/>
  <c r="N123" i="5"/>
  <c r="Q128" i="5"/>
  <c r="AH101" i="5"/>
  <c r="AJ79" i="5"/>
  <c r="M106" i="5"/>
  <c r="AJ101" i="5"/>
  <c r="M128" i="5"/>
  <c r="Q123" i="5"/>
  <c r="AH96" i="5"/>
  <c r="AF132" i="5"/>
  <c r="AE132" i="5"/>
  <c r="AK107" i="5"/>
  <c r="I134" i="5"/>
  <c r="E100" i="5"/>
  <c r="G134" i="5"/>
  <c r="AL107" i="5"/>
  <c r="AM107" i="5" s="1"/>
  <c r="J99" i="5"/>
  <c r="E126" i="5"/>
  <c r="AC137" i="5"/>
  <c r="U137" i="5"/>
  <c r="K164" i="5"/>
  <c r="V137" i="5"/>
  <c r="O137" i="5"/>
  <c r="AI137" i="5" s="1"/>
  <c r="P137" i="5"/>
  <c r="S137" i="5"/>
  <c r="T137" i="5"/>
  <c r="G103" i="5"/>
  <c r="AL76" i="5"/>
  <c r="AM76" i="5" s="1"/>
  <c r="AL72" i="5"/>
  <c r="G99" i="5"/>
  <c r="I181" i="5"/>
  <c r="AK181" i="5" s="1"/>
  <c r="AK154" i="5"/>
  <c r="J161" i="5"/>
  <c r="E188" i="5"/>
  <c r="J188" i="5" s="1"/>
  <c r="AG348" i="7"/>
  <c r="AG281" i="7"/>
  <c r="AG86" i="6"/>
  <c r="AG95" i="6"/>
  <c r="AG15" i="7"/>
  <c r="T15" i="7" s="1"/>
  <c r="V15" i="7" s="1"/>
  <c r="AG101" i="7"/>
  <c r="AG495" i="6"/>
  <c r="AG423" i="6"/>
  <c r="AG604" i="6"/>
  <c r="AO201" i="7"/>
  <c r="AN201" i="7" s="1"/>
  <c r="AP201" i="7" s="1"/>
  <c r="H263" i="7"/>
  <c r="J19" i="2"/>
  <c r="I27" i="2"/>
  <c r="AG81" i="5"/>
  <c r="AG306" i="7"/>
  <c r="AG589" i="6"/>
  <c r="AG418" i="6"/>
  <c r="AG463" i="6"/>
  <c r="AG645" i="6"/>
  <c r="AG216" i="7"/>
  <c r="AG400" i="7"/>
  <c r="AG633" i="6"/>
  <c r="AG768" i="6"/>
  <c r="AG819" i="6"/>
  <c r="AG949" i="6"/>
  <c r="AG934" i="6"/>
  <c r="AG677" i="6"/>
  <c r="AG218" i="7"/>
  <c r="AG172" i="7"/>
  <c r="AG843" i="6"/>
  <c r="AG763" i="6"/>
  <c r="AG273" i="7"/>
  <c r="AG429" i="6"/>
  <c r="AG481" i="6"/>
  <c r="AG421" i="7"/>
  <c r="AG496" i="6"/>
  <c r="AG451" i="6"/>
  <c r="AC347" i="6"/>
  <c r="AE347" i="6" s="1"/>
  <c r="U187" i="6"/>
  <c r="U347" i="6" s="1"/>
  <c r="AG109" i="7"/>
  <c r="AG877" i="6"/>
  <c r="AG459" i="6"/>
  <c r="AG513" i="6"/>
  <c r="AG649" i="6"/>
  <c r="AG1019" i="6"/>
  <c r="AG1052" i="6"/>
  <c r="AG397" i="7"/>
  <c r="AG396" i="7"/>
  <c r="AG166" i="6"/>
  <c r="AG418" i="7"/>
  <c r="AG473" i="6"/>
  <c r="AG160" i="7"/>
  <c r="AG304" i="7"/>
  <c r="AG245" i="7"/>
  <c r="AG299" i="7"/>
  <c r="AG541" i="6"/>
  <c r="AG86" i="7"/>
  <c r="AG124" i="7"/>
  <c r="AG380" i="6"/>
  <c r="AG425" i="6"/>
  <c r="AG599" i="6"/>
  <c r="AG613" i="6"/>
  <c r="AG596" i="6"/>
  <c r="AG1150" i="6"/>
  <c r="AG405" i="7"/>
  <c r="AG639" i="6"/>
  <c r="AG430" i="7"/>
  <c r="K188" i="4"/>
  <c r="I119" i="12" s="1"/>
  <c r="I122" i="12" s="1"/>
  <c r="J15" i="12"/>
  <c r="M85" i="4"/>
  <c r="K15" i="12" s="1"/>
  <c r="J194" i="4"/>
  <c r="H78" i="12" s="1"/>
  <c r="H16" i="12"/>
  <c r="I194" i="4"/>
  <c r="G78" i="12" s="1"/>
  <c r="K13" i="12"/>
  <c r="M192" i="4"/>
  <c r="K77" i="12" s="1"/>
  <c r="J14" i="12"/>
  <c r="L93" i="4"/>
  <c r="M84" i="4"/>
  <c r="U45" i="10"/>
  <c r="U61" i="10"/>
  <c r="U143" i="10"/>
  <c r="AI161" i="10"/>
  <c r="U156" i="10"/>
  <c r="V94" i="10"/>
  <c r="V139" i="10"/>
  <c r="V63" i="10"/>
  <c r="V105" i="10"/>
  <c r="V103" i="10"/>
  <c r="V11" i="10"/>
  <c r="U114" i="10"/>
  <c r="U68" i="10"/>
  <c r="U155" i="10"/>
  <c r="U57" i="10"/>
  <c r="U102" i="10"/>
  <c r="J26" i="12"/>
  <c r="J19" i="14" s="1"/>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AG569" i="6"/>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G26" i="12"/>
  <c r="G19" i="14" s="1"/>
  <c r="I221" i="8"/>
  <c r="I223" i="8" s="1"/>
  <c r="AG103" i="10"/>
  <c r="AG119" i="10"/>
  <c r="AG83" i="10"/>
  <c r="AG37" i="10"/>
  <c r="AG142" i="10"/>
  <c r="AG165" i="10"/>
  <c r="AG56" i="10"/>
  <c r="AG113" i="10"/>
  <c r="AG59" i="10"/>
  <c r="AG134" i="10"/>
  <c r="AG44" i="10"/>
  <c r="AG143" i="10"/>
  <c r="AG18" i="10"/>
  <c r="AG36" i="10"/>
  <c r="AG163" i="10"/>
  <c r="AG160" i="10"/>
  <c r="AG72" i="10"/>
  <c r="K221" i="8"/>
  <c r="I88" i="12" s="1"/>
  <c r="K182" i="8"/>
  <c r="AG851" i="6"/>
  <c r="AG935" i="6"/>
  <c r="AG913" i="6"/>
  <c r="H23" i="15"/>
  <c r="H26" i="15" s="1"/>
  <c r="K22" i="2"/>
  <c r="H176" i="4"/>
  <c r="AI165" i="10"/>
  <c r="AI34" i="10"/>
  <c r="AI169" i="10"/>
  <c r="AI158" i="10"/>
  <c r="AI133" i="10"/>
  <c r="AI113" i="10"/>
  <c r="AI119" i="10"/>
  <c r="AI98" i="10"/>
  <c r="AI87" i="10"/>
  <c r="AI51" i="10"/>
  <c r="AI26" i="10"/>
  <c r="AI135" i="10"/>
  <c r="AI114" i="10"/>
  <c r="AI72" i="10"/>
  <c r="AI164" i="10"/>
  <c r="AI139" i="10"/>
  <c r="AI150" i="10"/>
  <c r="AI125" i="10"/>
  <c r="AI15" i="10"/>
  <c r="AI78" i="10"/>
  <c r="AI57" i="10"/>
  <c r="AI166" i="10"/>
  <c r="AI141" i="10"/>
  <c r="AI154" i="10"/>
  <c r="AI163" i="10"/>
  <c r="AI13" i="10"/>
  <c r="AI29" i="10"/>
  <c r="AI170" i="10"/>
  <c r="AI40" i="10"/>
  <c r="AI156" i="10"/>
  <c r="AI131" i="10"/>
  <c r="AI110" i="10"/>
  <c r="AI84" i="10"/>
  <c r="AI105" i="10"/>
  <c r="AI172" i="10"/>
  <c r="AI147" i="10"/>
  <c r="AI23" i="10"/>
  <c r="AI35" i="10"/>
  <c r="AI12" i="10"/>
  <c r="AI21" i="10"/>
  <c r="AI162" i="10"/>
  <c r="AI31" i="10"/>
  <c r="AI116" i="10"/>
  <c r="AI91" i="10"/>
  <c r="AI37" i="10"/>
  <c r="AI14" i="10"/>
  <c r="AI120" i="10"/>
  <c r="AI61" i="10"/>
  <c r="AI38" i="10"/>
  <c r="AI95" i="10"/>
  <c r="AI75" i="10"/>
  <c r="AI117" i="10"/>
  <c r="AI168" i="10"/>
  <c r="AI62" i="10"/>
  <c r="AI41" i="10"/>
  <c r="AI153" i="10"/>
  <c r="AI27" i="10"/>
  <c r="AI16" i="10"/>
  <c r="AI143" i="10"/>
  <c r="AI122" i="10"/>
  <c r="AI55" i="10"/>
  <c r="AI43" i="10"/>
  <c r="AI18" i="10"/>
  <c r="AI94" i="10"/>
  <c r="AI68" i="10"/>
  <c r="AI136" i="10"/>
  <c r="AI54" i="10"/>
  <c r="AI33" i="10"/>
  <c r="AI174" i="10"/>
  <c r="AI149" i="10"/>
  <c r="AI48" i="10"/>
  <c r="AI70" i="10"/>
  <c r="AI49" i="10"/>
  <c r="AI129" i="10"/>
  <c r="AI100" i="10"/>
  <c r="AI74" i="10"/>
  <c r="AI85" i="10"/>
  <c r="AI60" i="10"/>
  <c r="AI137" i="10"/>
  <c r="AI88" i="10"/>
  <c r="AI155" i="10"/>
  <c r="AI102" i="10"/>
  <c r="AI76" i="10"/>
  <c r="AI79" i="10"/>
  <c r="AI127" i="10"/>
  <c r="AI106" i="10"/>
  <c r="AI97" i="10"/>
  <c r="AI92" i="10"/>
  <c r="AI66" i="10"/>
  <c r="AI45" i="10"/>
  <c r="AI20" i="10"/>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M7" i="4"/>
  <c r="M106" i="4" s="1"/>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I134" i="10"/>
  <c r="AI46" i="10"/>
  <c r="AI93" i="10"/>
  <c r="AI107" i="10"/>
  <c r="AI96" i="10"/>
  <c r="AI167" i="10"/>
  <c r="AI83" i="10"/>
  <c r="AI130" i="10"/>
  <c r="AI145" i="10"/>
  <c r="AI56"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AG82" i="10"/>
  <c r="AG33" i="10"/>
  <c r="AG120" i="10"/>
  <c r="AI17" i="10"/>
  <c r="AI71" i="10"/>
  <c r="AI142" i="10"/>
  <c r="AI22" i="10"/>
  <c r="AI36" i="10"/>
  <c r="AI50" i="10"/>
  <c r="AI32" i="10"/>
  <c r="AI175" i="10"/>
  <c r="AI59" i="10"/>
  <c r="AI73" i="10"/>
  <c r="AI80"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I109" i="10"/>
  <c r="AI25" i="10"/>
  <c r="AI104" i="10"/>
  <c r="AI118" i="10"/>
  <c r="AI132" i="10"/>
  <c r="AI146" i="10"/>
  <c r="AI58" i="10"/>
  <c r="AI64" i="10"/>
  <c r="AI151"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H132" i="19"/>
  <c r="S177" i="10"/>
  <c r="S6" i="10" s="1"/>
  <c r="AG90" i="6"/>
  <c r="AG174" i="6"/>
  <c r="AG471" i="6"/>
  <c r="AG464" i="6"/>
  <c r="I178" i="4"/>
  <c r="J177" i="4"/>
  <c r="M22" i="4"/>
  <c r="M181" i="4" s="1"/>
  <c r="H175" i="4"/>
  <c r="G45" i="15"/>
  <c r="H11" i="11"/>
  <c r="H44" i="11" s="1"/>
  <c r="AG224" i="7"/>
  <c r="F45" i="15"/>
  <c r="AG1177" i="6"/>
  <c r="AG142" i="6"/>
  <c r="J178" i="4"/>
  <c r="AG1099" i="6"/>
  <c r="AG63" i="6"/>
  <c r="AG1135" i="6"/>
  <c r="AG114" i="6"/>
  <c r="AG1084" i="6"/>
  <c r="AG1011" i="6"/>
  <c r="AG1179" i="6"/>
  <c r="AG1083" i="6"/>
  <c r="X24" i="10"/>
  <c r="X102" i="10"/>
  <c r="X16" i="10"/>
  <c r="X139" i="10"/>
  <c r="X155" i="10"/>
  <c r="X74" i="10"/>
  <c r="X123" i="10"/>
  <c r="X53" i="10"/>
  <c r="X112" i="10"/>
  <c r="X47" i="10"/>
  <c r="X15" i="10"/>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AI152" i="10"/>
  <c r="AI67" i="10"/>
  <c r="AI42" i="10"/>
  <c r="AI53" i="10"/>
  <c r="AI28" i="10"/>
  <c r="AI160" i="10"/>
  <c r="AI148" i="10"/>
  <c r="AI123" i="10"/>
  <c r="AI69" i="10"/>
  <c r="AI44" i="10"/>
  <c r="AI126" i="10"/>
  <c r="AI101" i="10"/>
  <c r="AI144" i="10"/>
  <c r="AI86" i="10"/>
  <c r="AI65" i="10"/>
  <c r="AI121" i="10"/>
  <c r="AI19" i="10"/>
  <c r="AI47" i="10"/>
  <c r="AI103" i="10"/>
  <c r="AI81" i="10"/>
  <c r="AI159" i="10"/>
  <c r="AI63" i="10"/>
  <c r="AI99" i="10"/>
  <c r="AI52" i="10"/>
  <c r="AI140" i="10"/>
  <c r="AI30" i="10"/>
  <c r="AI24" i="10"/>
  <c r="AI176" i="10"/>
  <c r="AI90" i="10"/>
  <c r="AI173" i="10"/>
  <c r="AI112" i="10"/>
  <c r="AI138" i="10"/>
  <c r="AI124" i="10"/>
  <c r="AI77" i="10"/>
  <c r="AI128" i="10"/>
  <c r="AI115" i="10"/>
  <c r="AI39" i="10"/>
  <c r="AI171" i="10"/>
  <c r="AI157" i="10"/>
  <c r="AI111" i="10"/>
  <c r="AI89" i="10"/>
  <c r="AI11" i="10"/>
  <c r="H29" i="8"/>
  <c r="H59" i="8" s="1"/>
  <c r="H88" i="8" s="1"/>
  <c r="H174" i="4"/>
  <c r="I126" i="4"/>
  <c r="I148" i="4" s="1"/>
  <c r="G25" i="12" s="1"/>
  <c r="K20" i="2"/>
  <c r="I173" i="4"/>
  <c r="H201" i="8"/>
  <c r="H55" i="2"/>
  <c r="J18" i="2"/>
  <c r="K29" i="2"/>
  <c r="J56" i="2"/>
  <c r="K25" i="2"/>
  <c r="L21" i="4" s="1"/>
  <c r="J28" i="2"/>
  <c r="K177" i="4"/>
  <c r="AG230" i="6"/>
  <c r="AG825" i="6"/>
  <c r="AG946" i="6"/>
  <c r="AG896" i="6"/>
  <c r="M221" i="8"/>
  <c r="M182" i="8"/>
  <c r="AG110" i="6"/>
  <c r="AG150" i="6"/>
  <c r="AG967" i="6"/>
  <c r="AG1146" i="6"/>
  <c r="AG1157" i="6"/>
  <c r="AG141" i="7"/>
  <c r="AG1058" i="6"/>
  <c r="AG1197" i="6"/>
  <c r="AG1123" i="6"/>
  <c r="AG1115" i="6"/>
  <c r="H177" i="4"/>
  <c r="I177" i="4"/>
  <c r="AG1173" i="6"/>
  <c r="AG1171" i="6"/>
  <c r="H178" i="4"/>
  <c r="AG64" i="7"/>
  <c r="AG719" i="6"/>
  <c r="AG270" i="7"/>
  <c r="AG231" i="7"/>
  <c r="AG398" i="7"/>
  <c r="AG297" i="7"/>
  <c r="AG340" i="7"/>
  <c r="AG434" i="6"/>
  <c r="AG537" i="6"/>
  <c r="AG395" i="7"/>
  <c r="AG373" i="7"/>
  <c r="AG475" i="6"/>
  <c r="AG360" i="6"/>
  <c r="AG92" i="7"/>
  <c r="AG468" i="6"/>
  <c r="AG665" i="6"/>
  <c r="S77" i="7"/>
  <c r="S127" i="7" s="1"/>
  <c r="AG77" i="7"/>
  <c r="T77" i="7" s="1"/>
  <c r="U189" i="7"/>
  <c r="AE140" i="7"/>
  <c r="AG140" i="7" s="1"/>
  <c r="T140" i="7" s="1"/>
  <c r="AG22" i="5"/>
  <c r="AG391" i="7"/>
  <c r="AG425" i="7"/>
  <c r="AG414" i="6"/>
  <c r="AG432" i="6"/>
  <c r="AG616" i="6"/>
  <c r="AG588" i="6"/>
  <c r="AG804" i="6"/>
  <c r="AG90" i="7"/>
  <c r="AG402" i="7"/>
  <c r="AG678" i="6"/>
  <c r="AG937" i="6"/>
  <c r="AG93" i="7"/>
  <c r="U202" i="7"/>
  <c r="AC264" i="7"/>
  <c r="AG688" i="6"/>
  <c r="AG689" i="6"/>
  <c r="AG542" i="6"/>
  <c r="AC519" i="6"/>
  <c r="AE519" i="6" s="1"/>
  <c r="AF359" i="6"/>
  <c r="AM359" i="6"/>
  <c r="AM519" i="6" s="1"/>
  <c r="AG115" i="7"/>
  <c r="AG188" i="7"/>
  <c r="AG190" i="6"/>
  <c r="AG236" i="6"/>
  <c r="AG258" i="6"/>
  <c r="AG266" i="6"/>
  <c r="AG270" i="6"/>
  <c r="AG284" i="6"/>
  <c r="AG294" i="6"/>
  <c r="AG954" i="6"/>
  <c r="AG419" i="6"/>
  <c r="AG372" i="6"/>
  <c r="AG598" i="6"/>
  <c r="AG887" i="6"/>
  <c r="AG747" i="6"/>
  <c r="AG1110" i="6"/>
  <c r="AG448" i="6"/>
  <c r="AG751" i="6"/>
  <c r="AG761" i="6"/>
  <c r="AG1006" i="6"/>
  <c r="AG730" i="6"/>
  <c r="AG568" i="6"/>
  <c r="AG414" i="7"/>
  <c r="AG365" i="6"/>
  <c r="AG289" i="7"/>
  <c r="AG362" i="7"/>
  <c r="AG274" i="7"/>
  <c r="AG847" i="6"/>
  <c r="AG767" i="6"/>
  <c r="AG944" i="6"/>
  <c r="S140" i="7"/>
  <c r="AG182" i="7"/>
  <c r="AG938" i="6"/>
  <c r="AG187" i="6"/>
  <c r="T187" i="6" s="1"/>
  <c r="T347" i="6" s="1"/>
  <c r="S187" i="6"/>
  <c r="AG531" i="6"/>
  <c r="T531" i="6" s="1"/>
  <c r="T691" i="6" s="1"/>
  <c r="AG410" i="7"/>
  <c r="AG354" i="7"/>
  <c r="AG404" i="6"/>
  <c r="AG382" i="6"/>
  <c r="J875" i="6"/>
  <c r="AC703" i="6"/>
  <c r="U703" i="6" s="1"/>
  <c r="AG801" i="6"/>
  <c r="AG15" i="5"/>
  <c r="T15" i="5" s="1"/>
  <c r="T30" i="5" s="1"/>
  <c r="AG40" i="7"/>
  <c r="AG48" i="7"/>
  <c r="AG60" i="7"/>
  <c r="AG16" i="7"/>
  <c r="T16" i="7" s="1"/>
  <c r="V16" i="7" s="1"/>
  <c r="AG32" i="7"/>
  <c r="AG44" i="7"/>
  <c r="AG56" i="7"/>
  <c r="AG50" i="6"/>
  <c r="AG126" i="6"/>
  <c r="AG162" i="6"/>
  <c r="AG130" i="6"/>
  <c r="AG18" i="5"/>
  <c r="S15" i="6"/>
  <c r="AG15" i="6"/>
  <c r="T15" i="6" s="1"/>
  <c r="T175" i="6" s="1"/>
  <c r="H23" i="4"/>
  <c r="H66" i="4" s="1"/>
  <c r="H173" i="4"/>
  <c r="Y126" i="10"/>
  <c r="Y158" i="10"/>
  <c r="Y174" i="10"/>
  <c r="Y69" i="10"/>
  <c r="Y83" i="10"/>
  <c r="Y90" i="10"/>
  <c r="Y79" i="10"/>
  <c r="Y81" i="10"/>
  <c r="Y145" i="10"/>
  <c r="Y80" i="10"/>
  <c r="Y16" i="10"/>
  <c r="Y115" i="10"/>
  <c r="Y50" i="10"/>
  <c r="Y85" i="10"/>
  <c r="Y92" i="10"/>
  <c r="Y106" i="10"/>
  <c r="Y87" i="10"/>
  <c r="Y98" i="10"/>
  <c r="Y141" i="10"/>
  <c r="Y76" i="10"/>
  <c r="Y175" i="10"/>
  <c r="Y111" i="10"/>
  <c r="Y46" i="10"/>
  <c r="Y166" i="10"/>
  <c r="Y132" i="10"/>
  <c r="Y88" i="10"/>
  <c r="Y128" i="10"/>
  <c r="Y14" i="10"/>
  <c r="Y121" i="10"/>
  <c r="Y56" i="10"/>
  <c r="Y155" i="10"/>
  <c r="Y91" i="10"/>
  <c r="Y26" i="10"/>
  <c r="Y43" i="10"/>
  <c r="Y172" i="10"/>
  <c r="Y39" i="10"/>
  <c r="Y168" i="10"/>
  <c r="Y165" i="10"/>
  <c r="Y101" i="10"/>
  <c r="Y36" i="10"/>
  <c r="Y135" i="10"/>
  <c r="Y70" i="10"/>
  <c r="Y29" i="10"/>
  <c r="Y45" i="10"/>
  <c r="Y11" i="10"/>
  <c r="Y17" i="10"/>
  <c r="Y148" i="10"/>
  <c r="Y12" i="10"/>
  <c r="Y144" i="10"/>
  <c r="Y21" i="10"/>
  <c r="Y113" i="10"/>
  <c r="Y48" i="10"/>
  <c r="Y147" i="10"/>
  <c r="Y82" i="10"/>
  <c r="Y18" i="10"/>
  <c r="Y27" i="10"/>
  <c r="Y156" i="10"/>
  <c r="Y23" i="10"/>
  <c r="Y152" i="10"/>
  <c r="Y173" i="10"/>
  <c r="Y109" i="10"/>
  <c r="Y44" i="10"/>
  <c r="Y143" i="10"/>
  <c r="Y78" i="10"/>
  <c r="Y142" i="10"/>
  <c r="Y67" i="10"/>
  <c r="Y57" i="10"/>
  <c r="Y63" i="10"/>
  <c r="Y49" i="10"/>
  <c r="Y153" i="10"/>
  <c r="Y89" i="10"/>
  <c r="Y24" i="10"/>
  <c r="Y123" i="10"/>
  <c r="Y58" i="10"/>
  <c r="Y118" i="10"/>
  <c r="Y108" i="10"/>
  <c r="Y138" i="10"/>
  <c r="Y104" i="10"/>
  <c r="Y130" i="10"/>
  <c r="Y133" i="10"/>
  <c r="Y68" i="10"/>
  <c r="Y167" i="10"/>
  <c r="Y103" i="10"/>
  <c r="Y38" i="10"/>
  <c r="Y61" i="10"/>
  <c r="Y94" i="10"/>
  <c r="Y110" i="10"/>
  <c r="Y51" i="10"/>
  <c r="Y25" i="10"/>
  <c r="Y47" i="10"/>
  <c r="Y176" i="10"/>
  <c r="Y161" i="10"/>
  <c r="Y97" i="10"/>
  <c r="Y32" i="10"/>
  <c r="Y131" i="10"/>
  <c r="Y66" i="10"/>
  <c r="Y77" i="10"/>
  <c r="Y59" i="10"/>
  <c r="Y41" i="10"/>
  <c r="Y55" i="10"/>
  <c r="Y33" i="10"/>
  <c r="Y157" i="10"/>
  <c r="Y93" i="10"/>
  <c r="Y28" i="10"/>
  <c r="Y127" i="10"/>
  <c r="Y62" i="10"/>
  <c r="Y102" i="10"/>
  <c r="Y100" i="10"/>
  <c r="Y122" i="10"/>
  <c r="Y96" i="10"/>
  <c r="Y114" i="10"/>
  <c r="Y137" i="10"/>
  <c r="Y72" i="10"/>
  <c r="Y171" i="10"/>
  <c r="Y107" i="10"/>
  <c r="Y42" i="10"/>
  <c r="AM8" i="10"/>
  <c r="Y140" i="10"/>
  <c r="AB8" i="10"/>
  <c r="Y136" i="10"/>
  <c r="Y15" i="10"/>
  <c r="Y117" i="10"/>
  <c r="Y52" i="10"/>
  <c r="Y151" i="10"/>
  <c r="Y86" i="10"/>
  <c r="Y22" i="10"/>
  <c r="Y13" i="10"/>
  <c r="Y134" i="10"/>
  <c r="Y146" i="10"/>
  <c r="Y99" i="10"/>
  <c r="Y170" i="10"/>
  <c r="Y60" i="10"/>
  <c r="Y35" i="10"/>
  <c r="Y169" i="10"/>
  <c r="Y74" i="10"/>
  <c r="Y71" i="10"/>
  <c r="Y20" i="10"/>
  <c r="Y37" i="10"/>
  <c r="Y116" i="10"/>
  <c r="Y129" i="10"/>
  <c r="Y34" i="10"/>
  <c r="Y120" i="10"/>
  <c r="Y159" i="10"/>
  <c r="Y164" i="10"/>
  <c r="Y105" i="10"/>
  <c r="Y19" i="10"/>
  <c r="Y65" i="10"/>
  <c r="Y119" i="10"/>
  <c r="Y53" i="10"/>
  <c r="Y154" i="10"/>
  <c r="Y64" i="10"/>
  <c r="Y150" i="10"/>
  <c r="Y162" i="10"/>
  <c r="Y95" i="10"/>
  <c r="Y31" i="10"/>
  <c r="Y40" i="10"/>
  <c r="Y75" i="10"/>
  <c r="Y149" i="10"/>
  <c r="Y54" i="10"/>
  <c r="Y124" i="10"/>
  <c r="Y139" i="10"/>
  <c r="Y125" i="10"/>
  <c r="Y73" i="10"/>
  <c r="Y163" i="10"/>
  <c r="Y160" i="10"/>
  <c r="Y84" i="10"/>
  <c r="Y112" i="10"/>
  <c r="Y30" i="10"/>
  <c r="F36" i="14"/>
  <c r="F40" i="14" s="1"/>
  <c r="J182" i="8"/>
  <c r="H26" i="12"/>
  <c r="H19" i="14" s="1"/>
  <c r="J221" i="8"/>
  <c r="G77" i="15"/>
  <c r="S65" i="7"/>
  <c r="F64" i="15"/>
  <c r="F16" i="13"/>
  <c r="F26" i="13" s="1"/>
  <c r="K7" i="8"/>
  <c r="J97" i="8"/>
  <c r="AJ151" i="10"/>
  <c r="AJ96" i="10"/>
  <c r="AJ132" i="10"/>
  <c r="AJ65" i="10"/>
  <c r="AJ158" i="10"/>
  <c r="AJ70" i="10"/>
  <c r="AJ173" i="10"/>
  <c r="AJ87" i="10"/>
  <c r="AJ45" i="10"/>
  <c r="AJ59" i="10"/>
  <c r="H182" i="8"/>
  <c r="F26" i="12"/>
  <c r="F19" i="14" s="1"/>
  <c r="H221" i="8"/>
  <c r="G12" i="11"/>
  <c r="F50" i="11"/>
  <c r="H14" i="13" s="1"/>
  <c r="G88" i="12" l="1"/>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H160" i="4"/>
  <c r="H41" i="13" s="1"/>
  <c r="AF263" i="7"/>
  <c r="AE263" i="7"/>
  <c r="S139" i="7"/>
  <c r="S189" i="7" s="1"/>
  <c r="AG139" i="7"/>
  <c r="T139" i="7" s="1"/>
  <c r="T189" i="7" s="1"/>
  <c r="I387" i="7"/>
  <c r="AK387" i="7" s="1"/>
  <c r="AK325" i="7"/>
  <c r="AE70" i="5"/>
  <c r="AG82" i="5"/>
  <c r="AG79" i="5"/>
  <c r="AF107" i="5"/>
  <c r="AG107" i="5" s="1"/>
  <c r="S201" i="7"/>
  <c r="AG201" i="7"/>
  <c r="T201" i="7" s="1"/>
  <c r="AC325" i="7"/>
  <c r="G179" i="5"/>
  <c r="AL179" i="5" s="1"/>
  <c r="AM179" i="5" s="1"/>
  <c r="AL152" i="5"/>
  <c r="AM152" i="5" s="1"/>
  <c r="G124" i="5"/>
  <c r="AL97" i="5"/>
  <c r="AM97" i="5" s="1"/>
  <c r="AF70" i="5"/>
  <c r="AG125" i="5"/>
  <c r="T125" i="5" s="1"/>
  <c r="V125" i="5" s="1"/>
  <c r="V44" i="5"/>
  <c r="AK152" i="5"/>
  <c r="AC152" i="5"/>
  <c r="I179" i="5"/>
  <c r="J97" i="5"/>
  <c r="AC97" i="5" s="1"/>
  <c r="E124" i="5"/>
  <c r="V98" i="5"/>
  <c r="S30" i="5"/>
  <c r="K151" i="5"/>
  <c r="O124" i="5"/>
  <c r="AI124" i="5" s="1"/>
  <c r="J179" i="5"/>
  <c r="G130" i="5"/>
  <c r="AL103" i="5"/>
  <c r="AM103" i="5" s="1"/>
  <c r="AE137" i="5"/>
  <c r="AF137" i="5"/>
  <c r="AH123" i="5"/>
  <c r="Q150" i="5"/>
  <c r="AC135" i="5"/>
  <c r="U135" i="5"/>
  <c r="K162" i="5"/>
  <c r="V135" i="5"/>
  <c r="T135" i="5"/>
  <c r="P135" i="5"/>
  <c r="O135" i="5"/>
  <c r="AI135" i="5" s="1"/>
  <c r="S135" i="5"/>
  <c r="N124" i="5"/>
  <c r="AJ97" i="5"/>
  <c r="AL99" i="5"/>
  <c r="G126" i="5"/>
  <c r="J126" i="5"/>
  <c r="E153" i="5"/>
  <c r="J100" i="5"/>
  <c r="E127" i="5"/>
  <c r="AJ106" i="5"/>
  <c r="M133" i="5"/>
  <c r="N138" i="5"/>
  <c r="N150" i="5"/>
  <c r="AJ123" i="5"/>
  <c r="P123" i="5"/>
  <c r="AL127" i="5"/>
  <c r="AM127" i="5" s="1"/>
  <c r="G154" i="5"/>
  <c r="F92" i="15"/>
  <c r="H127" i="4"/>
  <c r="H148" i="4" s="1"/>
  <c r="F25" i="12" s="1"/>
  <c r="AK99" i="5"/>
  <c r="I126" i="5"/>
  <c r="AL129" i="5"/>
  <c r="AM129" i="5" s="1"/>
  <c r="G156" i="5"/>
  <c r="AH103" i="5"/>
  <c r="Q130" i="5"/>
  <c r="AH128" i="5"/>
  <c r="Q155" i="5"/>
  <c r="AJ104" i="5"/>
  <c r="M131" i="5"/>
  <c r="AC100" i="5"/>
  <c r="U100" i="5"/>
  <c r="O100" i="5"/>
  <c r="P100" i="5"/>
  <c r="K127" i="5"/>
  <c r="S100" i="5"/>
  <c r="T100" i="5"/>
  <c r="V100" i="5"/>
  <c r="K111" i="5"/>
  <c r="H29" i="15" s="1"/>
  <c r="H32" i="15" s="1"/>
  <c r="H92" i="15" s="1"/>
  <c r="AC104" i="5"/>
  <c r="U104" i="5"/>
  <c r="O104" i="5"/>
  <c r="AI104" i="5" s="1"/>
  <c r="S104" i="5"/>
  <c r="T104" i="5"/>
  <c r="V104" i="5"/>
  <c r="K131" i="5"/>
  <c r="P104" i="5"/>
  <c r="AE74" i="5"/>
  <c r="AF74" i="5"/>
  <c r="AH158" i="5"/>
  <c r="Q185" i="5"/>
  <c r="AH185" i="5" s="1"/>
  <c r="AM72" i="5"/>
  <c r="AM84" i="5" s="1"/>
  <c r="I214" i="4" s="1"/>
  <c r="AL84" i="5"/>
  <c r="AC164" i="5"/>
  <c r="U164" i="5"/>
  <c r="O164" i="5"/>
  <c r="AI164" i="5" s="1"/>
  <c r="S164" i="5"/>
  <c r="T164" i="5"/>
  <c r="K191" i="5"/>
  <c r="P164" i="5"/>
  <c r="V164" i="5"/>
  <c r="AG132" i="5"/>
  <c r="M111" i="5"/>
  <c r="N111" i="5"/>
  <c r="AH99" i="5"/>
  <c r="Q126" i="5"/>
  <c r="AC134" i="5"/>
  <c r="U134" i="5"/>
  <c r="K161" i="5"/>
  <c r="O134" i="5"/>
  <c r="AI134" i="5" s="1"/>
  <c r="V134" i="5"/>
  <c r="P134" i="5"/>
  <c r="T134" i="5"/>
  <c r="S134" i="5"/>
  <c r="AE73" i="5"/>
  <c r="AF73" i="5"/>
  <c r="Q164" i="5"/>
  <c r="AH137" i="5"/>
  <c r="AE76" i="5"/>
  <c r="AF76" i="5"/>
  <c r="I185" i="5"/>
  <c r="AK185" i="5" s="1"/>
  <c r="AK158" i="5"/>
  <c r="I123" i="5"/>
  <c r="AK96" i="5"/>
  <c r="J129" i="5"/>
  <c r="E156" i="5"/>
  <c r="N186" i="5"/>
  <c r="AJ186" i="5" s="1"/>
  <c r="AJ159" i="5"/>
  <c r="AC101" i="5"/>
  <c r="U101" i="5"/>
  <c r="T101" i="5"/>
  <c r="V101" i="5"/>
  <c r="S101" i="5"/>
  <c r="P101" i="5"/>
  <c r="K128" i="5"/>
  <c r="O101" i="5"/>
  <c r="AI101" i="5" s="1"/>
  <c r="G161" i="5"/>
  <c r="AL134" i="5"/>
  <c r="AM134" i="5" s="1"/>
  <c r="AI73" i="5"/>
  <c r="O84" i="5"/>
  <c r="O150" i="5"/>
  <c r="K177" i="5"/>
  <c r="P150" i="5"/>
  <c r="AC160" i="5"/>
  <c r="U160" i="5"/>
  <c r="K187" i="5"/>
  <c r="V160" i="5"/>
  <c r="S160" i="5"/>
  <c r="O160" i="5"/>
  <c r="AI160" i="5" s="1"/>
  <c r="P160" i="5"/>
  <c r="T160" i="5"/>
  <c r="Q133" i="5"/>
  <c r="AH106" i="5"/>
  <c r="J104" i="5"/>
  <c r="E131" i="5"/>
  <c r="AE77" i="5"/>
  <c r="AF77" i="5"/>
  <c r="I186" i="5"/>
  <c r="AK186" i="5" s="1"/>
  <c r="AK159" i="5"/>
  <c r="I161" i="5"/>
  <c r="AK134" i="5"/>
  <c r="AJ128" i="5"/>
  <c r="M155" i="5"/>
  <c r="AC136" i="5"/>
  <c r="U136" i="5"/>
  <c r="K163" i="5"/>
  <c r="S136" i="5"/>
  <c r="T136" i="5"/>
  <c r="V136" i="5"/>
  <c r="O136" i="5"/>
  <c r="AI136" i="5" s="1"/>
  <c r="P136" i="5"/>
  <c r="AG129" i="5"/>
  <c r="AH98" i="5"/>
  <c r="Q125" i="5"/>
  <c r="J159" i="5"/>
  <c r="E186" i="5"/>
  <c r="J186" i="5" s="1"/>
  <c r="J108" i="5"/>
  <c r="E135" i="5"/>
  <c r="AI123" i="5"/>
  <c r="I130" i="5"/>
  <c r="AK103" i="5"/>
  <c r="AK97" i="5"/>
  <c r="I124" i="5"/>
  <c r="AE133" i="5"/>
  <c r="AF133" i="5"/>
  <c r="Q159" i="5"/>
  <c r="AH132" i="5"/>
  <c r="AE108" i="5"/>
  <c r="AF108" i="5"/>
  <c r="AJ135" i="5"/>
  <c r="M162" i="5"/>
  <c r="AC103" i="5"/>
  <c r="U103" i="5"/>
  <c r="S103" i="5"/>
  <c r="O103" i="5"/>
  <c r="AI103" i="5" s="1"/>
  <c r="K130" i="5"/>
  <c r="T103" i="5"/>
  <c r="P103" i="5"/>
  <c r="V103" i="5"/>
  <c r="AF109" i="5"/>
  <c r="AG109" i="5" s="1"/>
  <c r="AJ107" i="5"/>
  <c r="M134" i="5"/>
  <c r="AJ103" i="5"/>
  <c r="M130" i="5"/>
  <c r="H325" i="7"/>
  <c r="AO263" i="7"/>
  <c r="AN263" i="7" s="1"/>
  <c r="AP263" i="7" s="1"/>
  <c r="K19" i="2"/>
  <c r="J27" i="2"/>
  <c r="J16" i="12"/>
  <c r="K194" i="4"/>
  <c r="I78" i="12" s="1"/>
  <c r="L194" i="4"/>
  <c r="J78" i="12" s="1"/>
  <c r="K14" i="12"/>
  <c r="M93" i="4"/>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K223" i="8"/>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L22" i="2"/>
  <c r="I29" i="4"/>
  <c r="I44" i="4" s="1"/>
  <c r="H185" i="4" s="1"/>
  <c r="H186" i="4" s="1"/>
  <c r="I175" i="4"/>
  <c r="I176" i="4"/>
  <c r="M223" i="8"/>
  <c r="K88" i="12"/>
  <c r="AI177" i="10"/>
  <c r="AI6" i="10" s="1"/>
  <c r="H45" i="15"/>
  <c r="I11" i="11"/>
  <c r="I44" i="11" s="1"/>
  <c r="J11" i="11" s="1"/>
  <c r="AA116" i="10"/>
  <c r="AA105" i="10"/>
  <c r="AA112" i="10"/>
  <c r="AA66" i="10"/>
  <c r="AA62" i="10"/>
  <c r="AA139" i="10"/>
  <c r="AA28" i="10"/>
  <c r="AA18" i="10"/>
  <c r="AA91" i="10"/>
  <c r="AA158" i="10"/>
  <c r="AA17" i="10"/>
  <c r="AA83" i="10"/>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L149" i="10"/>
  <c r="AL78" i="10"/>
  <c r="AL161" i="10"/>
  <c r="AL19" i="10"/>
  <c r="AL116" i="10"/>
  <c r="AL130" i="10"/>
  <c r="AL14" i="10"/>
  <c r="AL110" i="10"/>
  <c r="AL108" i="10"/>
  <c r="AL72" i="10"/>
  <c r="AL17" i="10"/>
  <c r="AL141" i="10"/>
  <c r="AL151" i="10"/>
  <c r="AL51" i="10"/>
  <c r="AL115" i="10"/>
  <c r="AL47" i="10"/>
  <c r="AL169" i="10"/>
  <c r="AL15" i="10"/>
  <c r="AL98" i="10"/>
  <c r="AL20" i="10"/>
  <c r="AL105"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I23" i="4"/>
  <c r="H204" i="4"/>
  <c r="F87" i="12" s="1"/>
  <c r="L20" i="2"/>
  <c r="J173" i="4"/>
  <c r="I55" i="2"/>
  <c r="J126" i="4"/>
  <c r="J148" i="4" s="1"/>
  <c r="I201" i="8"/>
  <c r="K18" i="2"/>
  <c r="I29" i="8"/>
  <c r="K56" i="2"/>
  <c r="L29" i="2"/>
  <c r="L25" i="2"/>
  <c r="M21" i="4" s="1"/>
  <c r="K28" i="2"/>
  <c r="J180" i="4"/>
  <c r="I23" i="15"/>
  <c r="I26" i="15" s="1"/>
  <c r="H182" i="4"/>
  <c r="V77" i="7"/>
  <c r="V127" i="7" s="1"/>
  <c r="T127" i="7"/>
  <c r="S359" i="6"/>
  <c r="S519" i="6" s="1"/>
  <c r="AG359" i="6"/>
  <c r="T359" i="6" s="1"/>
  <c r="U264" i="7"/>
  <c r="AC326" i="7"/>
  <c r="U251" i="7"/>
  <c r="AE202" i="7"/>
  <c r="AF202" i="7"/>
  <c r="AC251" i="7"/>
  <c r="AE251" i="7" s="1"/>
  <c r="H44" i="13"/>
  <c r="F28" i="14" s="1"/>
  <c r="S691" i="6"/>
  <c r="V531" i="6"/>
  <c r="V691" i="6" s="1"/>
  <c r="S347" i="6"/>
  <c r="V187" i="6"/>
  <c r="V347" i="6" s="1"/>
  <c r="S263" i="7"/>
  <c r="AC863" i="6"/>
  <c r="AE863" i="6" s="1"/>
  <c r="AE703" i="6"/>
  <c r="U863" i="6"/>
  <c r="AF703" i="6"/>
  <c r="J1047" i="6"/>
  <c r="AC1047" i="6" s="1"/>
  <c r="U1047" i="6" s="1"/>
  <c r="AC875" i="6"/>
  <c r="U875" i="6" s="1"/>
  <c r="V140" i="7"/>
  <c r="V15" i="5"/>
  <c r="V30" i="5" s="1"/>
  <c r="T65" i="7"/>
  <c r="V65" i="7"/>
  <c r="S175" i="6"/>
  <c r="V15" i="6"/>
  <c r="V175" i="6" s="1"/>
  <c r="H223" i="8"/>
  <c r="F88" i="12"/>
  <c r="G64" i="15"/>
  <c r="H16" i="13"/>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I45" i="15"/>
  <c r="J223" i="8"/>
  <c r="H88" i="12"/>
  <c r="G45" i="11"/>
  <c r="G17" i="11"/>
  <c r="F77" i="15"/>
  <c r="L7" i="8"/>
  <c r="K97" i="8"/>
  <c r="F44" i="15"/>
  <c r="F33" i="13"/>
  <c r="H77" i="15"/>
  <c r="H186" i="8"/>
  <c r="H97" i="4"/>
  <c r="F12" i="12"/>
  <c r="F76" i="15"/>
  <c r="AM43" i="10"/>
  <c r="AM111" i="10"/>
  <c r="AM100" i="10"/>
  <c r="AM69" i="10"/>
  <c r="AM142" i="10"/>
  <c r="AM23" i="10"/>
  <c r="AM101" i="10"/>
  <c r="AM79" i="10"/>
  <c r="AM175" i="10"/>
  <c r="AM94" i="10"/>
  <c r="AM38" i="10"/>
  <c r="AM18" i="10"/>
  <c r="AM62" i="10"/>
  <c r="AM127" i="10"/>
  <c r="AM132" i="10"/>
  <c r="AM118" i="10"/>
  <c r="AM176" i="10"/>
  <c r="AM52" i="10"/>
  <c r="AM117" i="10"/>
  <c r="AM112" i="10"/>
  <c r="AM85" i="10"/>
  <c r="AM154" i="10"/>
  <c r="AM19" i="10"/>
  <c r="AM34" i="10"/>
  <c r="AM21" i="10"/>
  <c r="AM160" i="10"/>
  <c r="AM68" i="10"/>
  <c r="AM143" i="10"/>
  <c r="AM12" i="10"/>
  <c r="AM82" i="10"/>
  <c r="AM37" i="10"/>
  <c r="AM157" i="10"/>
  <c r="AM168" i="10"/>
  <c r="AM28" i="10"/>
  <c r="AM72" i="10"/>
  <c r="AM137" i="10"/>
  <c r="AM147" i="10"/>
  <c r="AM148" i="10"/>
  <c r="AM11" i="10"/>
  <c r="AM27" i="10"/>
  <c r="AM103" i="10"/>
  <c r="AM83" i="10"/>
  <c r="AM17" i="10"/>
  <c r="AM106" i="10"/>
  <c r="AM48" i="10"/>
  <c r="AM93" i="10"/>
  <c r="AM63" i="10"/>
  <c r="AM167" i="10"/>
  <c r="AM49" i="10"/>
  <c r="AM30" i="10"/>
  <c r="AM74" i="10"/>
  <c r="AM139" i="10"/>
  <c r="AM149" i="10"/>
  <c r="AM152" i="10"/>
  <c r="AM20" i="10"/>
  <c r="AM64" i="10"/>
  <c r="AM129" i="10"/>
  <c r="AM136" i="10"/>
  <c r="AM126" i="10"/>
  <c r="AM13" i="10"/>
  <c r="AM67" i="10"/>
  <c r="AM57" i="10"/>
  <c r="AM84" i="10"/>
  <c r="AM159" i="10"/>
  <c r="AM22" i="10"/>
  <c r="AM99" i="10"/>
  <c r="AM75" i="10"/>
  <c r="AM173" i="10"/>
  <c r="AM81" i="10"/>
  <c r="AM44" i="10"/>
  <c r="AM89" i="10"/>
  <c r="AM55" i="10"/>
  <c r="AM163" i="10"/>
  <c r="AM25" i="10"/>
  <c r="AM54" i="10"/>
  <c r="AM119" i="10"/>
  <c r="AM116" i="10"/>
  <c r="AM90" i="10"/>
  <c r="AM158" i="10"/>
  <c r="AM39" i="10"/>
  <c r="AM109" i="10"/>
  <c r="AM96" i="10"/>
  <c r="AM61" i="10"/>
  <c r="AM134" i="10"/>
  <c r="AM46" i="10"/>
  <c r="AM91" i="10"/>
  <c r="AM59" i="10"/>
  <c r="AM165" i="10"/>
  <c r="AM33" i="10"/>
  <c r="AM36" i="10"/>
  <c r="AM80" i="10"/>
  <c r="AM29" i="10"/>
  <c r="AM155" i="10"/>
  <c r="AM164" i="10"/>
  <c r="AM95" i="10"/>
  <c r="AM169" i="10"/>
  <c r="AM40" i="10"/>
  <c r="AM45" i="10"/>
  <c r="AM172" i="10"/>
  <c r="AM66" i="10"/>
  <c r="AM131" i="10"/>
  <c r="AM140" i="10"/>
  <c r="AM130" i="10"/>
  <c r="AM14" i="10"/>
  <c r="AM56" i="10"/>
  <c r="AM121" i="10"/>
  <c r="AM120" i="10"/>
  <c r="AM98" i="10"/>
  <c r="AM162" i="10"/>
  <c r="AM42" i="10"/>
  <c r="AM86" i="10"/>
  <c r="AM51" i="10"/>
  <c r="AM161" i="10"/>
  <c r="AM174" i="10"/>
  <c r="AM32" i="10"/>
  <c r="AM76" i="10"/>
  <c r="AM141" i="10"/>
  <c r="AM151" i="10"/>
  <c r="AM156" i="10"/>
  <c r="AM88" i="10"/>
  <c r="AM58" i="10"/>
  <c r="AM123" i="10"/>
  <c r="AM124" i="10"/>
  <c r="AM102" i="10"/>
  <c r="AM166" i="10"/>
  <c r="AM47" i="10"/>
  <c r="AM113" i="10"/>
  <c r="AM104" i="10"/>
  <c r="AM73" i="10"/>
  <c r="AM146" i="10"/>
  <c r="AM24" i="10"/>
  <c r="AM115" i="10"/>
  <c r="AM31" i="10"/>
  <c r="AM114" i="10"/>
  <c r="AM135" i="10"/>
  <c r="AM60" i="10"/>
  <c r="AM170" i="10"/>
  <c r="AM53" i="10"/>
  <c r="AM71" i="10"/>
  <c r="AM153" i="10"/>
  <c r="AM150" i="10"/>
  <c r="AM70" i="10"/>
  <c r="AM110" i="10"/>
  <c r="AM97" i="10"/>
  <c r="AM133" i="10"/>
  <c r="AM108" i="10"/>
  <c r="AM105" i="10"/>
  <c r="AM145" i="10"/>
  <c r="AM125" i="10"/>
  <c r="AM35" i="10"/>
  <c r="AM122" i="10"/>
  <c r="AM171" i="10"/>
  <c r="AM78" i="10"/>
  <c r="AM138" i="10"/>
  <c r="AM77" i="10"/>
  <c r="AM87" i="10"/>
  <c r="AM26" i="10"/>
  <c r="AM144" i="10"/>
  <c r="AM128" i="10"/>
  <c r="AM107" i="10"/>
  <c r="AM15" i="10"/>
  <c r="AM65" i="10"/>
  <c r="AM50" i="10"/>
  <c r="AM41" i="10"/>
  <c r="AM16" i="10"/>
  <c r="AM92" i="10"/>
  <c r="Y177" i="10"/>
  <c r="Y6" i="10" s="1"/>
  <c r="AJ177" i="10" l="1"/>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133" i="5"/>
  <c r="AG74" i="5"/>
  <c r="AG263" i="7"/>
  <c r="T263" i="7" s="1"/>
  <c r="V263" i="7" s="1"/>
  <c r="V139" i="7"/>
  <c r="V189" i="7" s="1"/>
  <c r="I160" i="4"/>
  <c r="I41" i="13" s="1"/>
  <c r="AG77" i="5"/>
  <c r="V201" i="7"/>
  <c r="AC387" i="7"/>
  <c r="U325" i="7"/>
  <c r="AF325" i="7"/>
  <c r="AE325" i="7"/>
  <c r="G151" i="5"/>
  <c r="AL124" i="5"/>
  <c r="AM124" i="5" s="1"/>
  <c r="AE97" i="5"/>
  <c r="U97" i="5"/>
  <c r="AF97" i="5"/>
  <c r="P124" i="5"/>
  <c r="U152" i="5"/>
  <c r="AF152" i="5"/>
  <c r="AE152" i="5"/>
  <c r="J124" i="5"/>
  <c r="AC124" i="5" s="1"/>
  <c r="E151" i="5"/>
  <c r="AG70" i="5"/>
  <c r="T70" i="5" s="1"/>
  <c r="S70" i="5"/>
  <c r="K178" i="5"/>
  <c r="O151" i="5"/>
  <c r="AI151" i="5" s="1"/>
  <c r="P151" i="5"/>
  <c r="AK179" i="5"/>
  <c r="AC179" i="5"/>
  <c r="AJ130" i="5"/>
  <c r="M157" i="5"/>
  <c r="AE101" i="5"/>
  <c r="AF101" i="5"/>
  <c r="AF164" i="5"/>
  <c r="AE164" i="5"/>
  <c r="AH150" i="5"/>
  <c r="Q177" i="5"/>
  <c r="J135" i="5"/>
  <c r="E162" i="5"/>
  <c r="AH125" i="5"/>
  <c r="Q152" i="5"/>
  <c r="Q165" i="5" s="1"/>
  <c r="M138" i="5"/>
  <c r="I188" i="5"/>
  <c r="AK188" i="5" s="1"/>
  <c r="AK161" i="5"/>
  <c r="Q160" i="5"/>
  <c r="AH133" i="5"/>
  <c r="AF160" i="5"/>
  <c r="AE160" i="5"/>
  <c r="AI150" i="5"/>
  <c r="G188" i="5"/>
  <c r="AL188" i="5" s="1"/>
  <c r="AM188" i="5" s="1"/>
  <c r="AL161" i="5"/>
  <c r="AM161" i="5" s="1"/>
  <c r="AH164" i="5"/>
  <c r="Q191" i="5"/>
  <c r="AH191" i="5" s="1"/>
  <c r="AC161" i="5"/>
  <c r="U161" i="5"/>
  <c r="T161" i="5"/>
  <c r="K188" i="5"/>
  <c r="V161" i="5"/>
  <c r="P161" i="5"/>
  <c r="S161" i="5"/>
  <c r="O161" i="5"/>
  <c r="AI161" i="5" s="1"/>
  <c r="AI100" i="5"/>
  <c r="O111" i="5"/>
  <c r="G183" i="5"/>
  <c r="AL183" i="5" s="1"/>
  <c r="AM183" i="5" s="1"/>
  <c r="AL156" i="5"/>
  <c r="AM156" i="5" s="1"/>
  <c r="AJ133" i="5"/>
  <c r="M160" i="5"/>
  <c r="J153" i="5"/>
  <c r="E180" i="5"/>
  <c r="J180" i="5" s="1"/>
  <c r="G157" i="5"/>
  <c r="AL130" i="5"/>
  <c r="AM130" i="5" s="1"/>
  <c r="AH159" i="5"/>
  <c r="Q186" i="5"/>
  <c r="AH186" i="5" s="1"/>
  <c r="AE136" i="5"/>
  <c r="AF136" i="5"/>
  <c r="AC131" i="5"/>
  <c r="U131" i="5"/>
  <c r="T131" i="5"/>
  <c r="S131" i="5"/>
  <c r="O131" i="5"/>
  <c r="AI131" i="5" s="1"/>
  <c r="K158" i="5"/>
  <c r="P131" i="5"/>
  <c r="V131" i="5"/>
  <c r="P111" i="5"/>
  <c r="AJ131" i="5"/>
  <c r="M158" i="5"/>
  <c r="M165" i="5" s="1"/>
  <c r="AM99" i="5"/>
  <c r="AM111" i="5" s="1"/>
  <c r="AL111" i="5"/>
  <c r="AC130" i="5"/>
  <c r="U130" i="5"/>
  <c r="K157" i="5"/>
  <c r="V130" i="5"/>
  <c r="T130" i="5"/>
  <c r="O130" i="5"/>
  <c r="AI130" i="5" s="1"/>
  <c r="P130" i="5"/>
  <c r="S130" i="5"/>
  <c r="AE103" i="5"/>
  <c r="AF103" i="5"/>
  <c r="AK130" i="5"/>
  <c r="I157" i="5"/>
  <c r="AC163" i="5"/>
  <c r="U163" i="5"/>
  <c r="O163" i="5"/>
  <c r="AI163" i="5" s="1"/>
  <c r="S163" i="5"/>
  <c r="T163" i="5"/>
  <c r="K190" i="5"/>
  <c r="P163" i="5"/>
  <c r="V163" i="5"/>
  <c r="AJ155" i="5"/>
  <c r="M182" i="5"/>
  <c r="J131" i="5"/>
  <c r="E158" i="5"/>
  <c r="AC128" i="5"/>
  <c r="U128" i="5"/>
  <c r="K155" i="5"/>
  <c r="T128" i="5"/>
  <c r="S128" i="5"/>
  <c r="O128" i="5"/>
  <c r="AI128" i="5" s="1"/>
  <c r="V128" i="5"/>
  <c r="P128" i="5"/>
  <c r="AG76" i="5"/>
  <c r="AG73" i="5"/>
  <c r="AE104" i="5"/>
  <c r="AF104" i="5"/>
  <c r="Q182" i="5"/>
  <c r="AH182" i="5" s="1"/>
  <c r="AH155" i="5"/>
  <c r="N151" i="5"/>
  <c r="AJ124" i="5"/>
  <c r="AE135" i="5"/>
  <c r="AF135" i="5"/>
  <c r="AG137" i="5"/>
  <c r="AJ134" i="5"/>
  <c r="M161" i="5"/>
  <c r="O177" i="5"/>
  <c r="Q153" i="5"/>
  <c r="AH126" i="5"/>
  <c r="AC162" i="5"/>
  <c r="U162" i="5"/>
  <c r="T162" i="5"/>
  <c r="P162" i="5"/>
  <c r="K189" i="5"/>
  <c r="V162" i="5"/>
  <c r="O162" i="5"/>
  <c r="AI162" i="5" s="1"/>
  <c r="S162" i="5"/>
  <c r="AJ162" i="5"/>
  <c r="M189" i="5"/>
  <c r="AJ189" i="5" s="1"/>
  <c r="I151" i="5"/>
  <c r="AK124" i="5"/>
  <c r="AC187" i="5"/>
  <c r="U187" i="5"/>
  <c r="O187" i="5"/>
  <c r="AI187" i="5" s="1"/>
  <c r="V187" i="5"/>
  <c r="S187" i="5"/>
  <c r="T187" i="5"/>
  <c r="P187" i="5"/>
  <c r="J156" i="5"/>
  <c r="E183" i="5"/>
  <c r="J183" i="5" s="1"/>
  <c r="I150" i="5"/>
  <c r="AK123" i="5"/>
  <c r="AE134" i="5"/>
  <c r="AF134" i="5"/>
  <c r="AC191" i="5"/>
  <c r="U191" i="5"/>
  <c r="V191" i="5"/>
  <c r="T191" i="5"/>
  <c r="P191" i="5"/>
  <c r="S191" i="5"/>
  <c r="O191" i="5"/>
  <c r="AI191" i="5" s="1"/>
  <c r="AC127" i="5"/>
  <c r="U127" i="5"/>
  <c r="T127" i="5"/>
  <c r="V127" i="5"/>
  <c r="K154" i="5"/>
  <c r="P127" i="5"/>
  <c r="O127" i="5"/>
  <c r="S127" i="5"/>
  <c r="K138" i="5"/>
  <c r="I29" i="15" s="1"/>
  <c r="I32" i="15" s="1"/>
  <c r="I92" i="15" s="1"/>
  <c r="AE100" i="5"/>
  <c r="AF100" i="5"/>
  <c r="Q157" i="5"/>
  <c r="AH130" i="5"/>
  <c r="AK126" i="5"/>
  <c r="I153" i="5"/>
  <c r="AL154" i="5"/>
  <c r="AM154" i="5" s="1"/>
  <c r="G181" i="5"/>
  <c r="AL181" i="5" s="1"/>
  <c r="AM181" i="5" s="1"/>
  <c r="AJ150" i="5"/>
  <c r="N165" i="5"/>
  <c r="N177" i="5"/>
  <c r="J127" i="5"/>
  <c r="E154" i="5"/>
  <c r="AL126" i="5"/>
  <c r="G153" i="5"/>
  <c r="Q138" i="5"/>
  <c r="AO325" i="7"/>
  <c r="AN325" i="7" s="1"/>
  <c r="AP325" i="7" s="1"/>
  <c r="H387" i="7"/>
  <c r="AO387" i="7" s="1"/>
  <c r="AN387" i="7" s="1"/>
  <c r="AP387" i="7" s="1"/>
  <c r="L19" i="2"/>
  <c r="K27" i="2"/>
  <c r="K16" i="12"/>
  <c r="M194" i="4"/>
  <c r="K78" i="12" s="1"/>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I66" i="4"/>
  <c r="I97" i="4" s="1"/>
  <c r="J29" i="4"/>
  <c r="J44" i="4" s="1"/>
  <c r="I185" i="4" s="1"/>
  <c r="I186" i="4" s="1"/>
  <c r="J201" i="8"/>
  <c r="J175" i="4"/>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O161" i="10"/>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H190" i="4"/>
  <c r="H196" i="4" s="1"/>
  <c r="J29" i="8"/>
  <c r="J59" i="8" s="1"/>
  <c r="J88" i="8" s="1"/>
  <c r="H76" i="15" s="1"/>
  <c r="I59" i="8"/>
  <c r="H200" i="8"/>
  <c r="H25" i="12"/>
  <c r="I204" i="4"/>
  <c r="G87" i="12" s="1"/>
  <c r="I174" i="4"/>
  <c r="I182" i="4" s="1"/>
  <c r="J23" i="4"/>
  <c r="L18" i="2"/>
  <c r="L173" i="4"/>
  <c r="J55" i="2"/>
  <c r="K126" i="4"/>
  <c r="K148" i="4" s="1"/>
  <c r="I77" i="15"/>
  <c r="L56" i="2"/>
  <c r="K180" i="4"/>
  <c r="L180" i="4"/>
  <c r="J23" i="15"/>
  <c r="J26" i="15" s="1"/>
  <c r="L28" i="2"/>
  <c r="K23" i="15" s="1"/>
  <c r="K26" i="15" s="1"/>
  <c r="F37" i="15"/>
  <c r="I44" i="13"/>
  <c r="G28" i="14" s="1"/>
  <c r="U313" i="7"/>
  <c r="AE264" i="7"/>
  <c r="AF264" i="7"/>
  <c r="AC313" i="7"/>
  <c r="AE313" i="7" s="1"/>
  <c r="AG202" i="7"/>
  <c r="T202" i="7" s="1"/>
  <c r="T251" i="7" s="1"/>
  <c r="S202" i="7"/>
  <c r="V359" i="6"/>
  <c r="V519" i="6" s="1"/>
  <c r="J113" i="4" s="1"/>
  <c r="T519" i="6"/>
  <c r="U326" i="7"/>
  <c r="AE1047" i="6"/>
  <c r="AF1047" i="6"/>
  <c r="U1207" i="6"/>
  <c r="AC1207" i="6"/>
  <c r="AE1207" i="6" s="1"/>
  <c r="S703" i="6"/>
  <c r="AG703" i="6"/>
  <c r="T703" i="6" s="1"/>
  <c r="T863" i="6" s="1"/>
  <c r="U1035" i="6"/>
  <c r="AF875" i="6"/>
  <c r="AC1035" i="6"/>
  <c r="AE1035" i="6" s="1"/>
  <c r="AE875" i="6"/>
  <c r="H114" i="4"/>
  <c r="F36" i="15"/>
  <c r="H113" i="4"/>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AM177" i="10"/>
  <c r="AM6" i="10" s="1"/>
  <c r="H12" i="11"/>
  <c r="G50" i="11"/>
  <c r="I14" i="13" s="1"/>
  <c r="M7" i="8"/>
  <c r="M97" i="8" s="1"/>
  <c r="L97" i="8"/>
  <c r="F65" i="15"/>
  <c r="F18" i="12"/>
  <c r="F51" i="15"/>
  <c r="F68" i="15"/>
  <c r="F37" i="13"/>
  <c r="F63" i="15"/>
  <c r="J44" i="11"/>
  <c r="AB177" i="10"/>
  <c r="AB6" i="10" s="1"/>
  <c r="AO138" i="10" l="1"/>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60" i="5"/>
  <c r="G37" i="15"/>
  <c r="I114" i="4"/>
  <c r="AG135" i="5"/>
  <c r="AG100" i="5"/>
  <c r="AG104" i="5"/>
  <c r="AG101" i="5"/>
  <c r="AE387" i="7"/>
  <c r="AF387" i="7"/>
  <c r="U387" i="7"/>
  <c r="AC388" i="7"/>
  <c r="U388" i="7" s="1"/>
  <c r="S325" i="7"/>
  <c r="AG325" i="7"/>
  <c r="T325" i="7" s="1"/>
  <c r="P138" i="5"/>
  <c r="G178" i="5"/>
  <c r="AL178" i="5" s="1"/>
  <c r="AM178" i="5" s="1"/>
  <c r="AL151" i="5"/>
  <c r="AE124" i="5"/>
  <c r="AF124" i="5"/>
  <c r="U124" i="5"/>
  <c r="AE179" i="5"/>
  <c r="U179" i="5"/>
  <c r="AF179" i="5"/>
  <c r="V70" i="5"/>
  <c r="AG97" i="5"/>
  <c r="T97" i="5" s="1"/>
  <c r="S97" i="5"/>
  <c r="AG152" i="5"/>
  <c r="T152" i="5" s="1"/>
  <c r="S152" i="5"/>
  <c r="O178" i="5"/>
  <c r="AI178" i="5" s="1"/>
  <c r="J151" i="5"/>
  <c r="AC151" i="5" s="1"/>
  <c r="E178" i="5"/>
  <c r="AL153" i="5"/>
  <c r="G180" i="5"/>
  <c r="AL180" i="5" s="1"/>
  <c r="I177" i="5"/>
  <c r="AK150" i="5"/>
  <c r="I180" i="5"/>
  <c r="AK180" i="5" s="1"/>
  <c r="AK153" i="5"/>
  <c r="AH153" i="5"/>
  <c r="Q180" i="5"/>
  <c r="AH180" i="5" s="1"/>
  <c r="AJ161" i="5"/>
  <c r="M188" i="5"/>
  <c r="AJ188" i="5" s="1"/>
  <c r="AC155" i="5"/>
  <c r="U155" i="5"/>
  <c r="V155" i="5"/>
  <c r="S155" i="5"/>
  <c r="K182" i="5"/>
  <c r="T155" i="5"/>
  <c r="O155" i="5"/>
  <c r="AI155" i="5" s="1"/>
  <c r="P155" i="5"/>
  <c r="I184" i="5"/>
  <c r="AK184" i="5" s="1"/>
  <c r="AK157" i="5"/>
  <c r="AE131" i="5"/>
  <c r="AF131" i="5"/>
  <c r="AC188" i="5"/>
  <c r="U188" i="5"/>
  <c r="V188" i="5"/>
  <c r="O188" i="5"/>
  <c r="AI188" i="5" s="1"/>
  <c r="S188" i="5"/>
  <c r="T188" i="5"/>
  <c r="P188" i="5"/>
  <c r="J162" i="5"/>
  <c r="E189" i="5"/>
  <c r="J189" i="5" s="1"/>
  <c r="AH157" i="5"/>
  <c r="Q184" i="5"/>
  <c r="AH184" i="5" s="1"/>
  <c r="I178" i="5"/>
  <c r="AK178" i="5" s="1"/>
  <c r="AK151" i="5"/>
  <c r="J158" i="5"/>
  <c r="E185" i="5"/>
  <c r="J185" i="5" s="1"/>
  <c r="AE163" i="5"/>
  <c r="AF163" i="5"/>
  <c r="AE130" i="5"/>
  <c r="AF130" i="5"/>
  <c r="AC158" i="5"/>
  <c r="U158" i="5"/>
  <c r="K185" i="5"/>
  <c r="P158" i="5"/>
  <c r="O158" i="5"/>
  <c r="AI158" i="5" s="1"/>
  <c r="V158" i="5"/>
  <c r="S158" i="5"/>
  <c r="T158" i="5"/>
  <c r="AM126" i="5"/>
  <c r="AM138" i="5" s="1"/>
  <c r="K160" i="4" s="1"/>
  <c r="AL138" i="5"/>
  <c r="J154" i="5"/>
  <c r="E181" i="5"/>
  <c r="J181" i="5" s="1"/>
  <c r="AE187" i="5"/>
  <c r="AF187" i="5"/>
  <c r="AC157" i="5"/>
  <c r="U157" i="5"/>
  <c r="K184" i="5"/>
  <c r="O157" i="5"/>
  <c r="AI157" i="5" s="1"/>
  <c r="S157" i="5"/>
  <c r="V157" i="5"/>
  <c r="P157" i="5"/>
  <c r="T157" i="5"/>
  <c r="J214" i="4"/>
  <c r="J160" i="4"/>
  <c r="J41" i="13" s="1"/>
  <c r="J44" i="13" s="1"/>
  <c r="H28" i="14" s="1"/>
  <c r="AG136" i="5"/>
  <c r="AJ160" i="5"/>
  <c r="M187" i="5"/>
  <c r="AJ187" i="5" s="1"/>
  <c r="AG164" i="5"/>
  <c r="M184" i="5"/>
  <c r="AJ184" i="5" s="1"/>
  <c r="AJ157" i="5"/>
  <c r="AJ177" i="5"/>
  <c r="N192" i="5"/>
  <c r="AI177" i="5"/>
  <c r="AE161" i="5"/>
  <c r="AF161" i="5"/>
  <c r="AI127" i="5"/>
  <c r="O138" i="5"/>
  <c r="AC154" i="5"/>
  <c r="U154" i="5"/>
  <c r="K181" i="5"/>
  <c r="P154" i="5"/>
  <c r="S154" i="5"/>
  <c r="T154" i="5"/>
  <c r="V154" i="5"/>
  <c r="O154" i="5"/>
  <c r="K165" i="5"/>
  <c r="K29" i="15" s="1"/>
  <c r="K32" i="15" s="1"/>
  <c r="AE127" i="5"/>
  <c r="AF127" i="5"/>
  <c r="AE191" i="5"/>
  <c r="AF191" i="5"/>
  <c r="AC189" i="5"/>
  <c r="U189" i="5"/>
  <c r="T189" i="5"/>
  <c r="P189" i="5"/>
  <c r="V189" i="5"/>
  <c r="O189" i="5"/>
  <c r="AI189" i="5" s="1"/>
  <c r="S189" i="5"/>
  <c r="AF162" i="5"/>
  <c r="AE162" i="5"/>
  <c r="P177" i="5"/>
  <c r="N178" i="5"/>
  <c r="AJ178" i="5" s="1"/>
  <c r="AJ151" i="5"/>
  <c r="AE128" i="5"/>
  <c r="AF128" i="5"/>
  <c r="AJ182" i="5"/>
  <c r="AC190" i="5"/>
  <c r="U190" i="5"/>
  <c r="O190" i="5"/>
  <c r="AI190" i="5" s="1"/>
  <c r="S190" i="5"/>
  <c r="T190" i="5"/>
  <c r="V190" i="5"/>
  <c r="P190" i="5"/>
  <c r="AG103" i="5"/>
  <c r="M185" i="5"/>
  <c r="AJ185" i="5" s="1"/>
  <c r="AJ158" i="5"/>
  <c r="AL157" i="5"/>
  <c r="AM157" i="5" s="1"/>
  <c r="G184" i="5"/>
  <c r="AL184" i="5" s="1"/>
  <c r="AM184" i="5" s="1"/>
  <c r="AH160" i="5"/>
  <c r="Q187" i="5"/>
  <c r="AH187" i="5" s="1"/>
  <c r="AH152" i="5"/>
  <c r="Q179" i="5"/>
  <c r="AH179" i="5" s="1"/>
  <c r="AH177" i="5"/>
  <c r="L27" i="2"/>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L176" i="4"/>
  <c r="K29" i="4"/>
  <c r="K44" i="4" s="1"/>
  <c r="J185" i="4" s="1"/>
  <c r="J186" i="4" s="1"/>
  <c r="J66" i="4"/>
  <c r="H12" i="12" s="1"/>
  <c r="I190" i="4"/>
  <c r="I196" i="4" s="1"/>
  <c r="K201" i="8"/>
  <c r="L175" i="4"/>
  <c r="G36" i="15"/>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I200" i="8"/>
  <c r="K173" i="4"/>
  <c r="K29" i="8"/>
  <c r="K59" i="8" s="1"/>
  <c r="K88" i="8" s="1"/>
  <c r="K23" i="4"/>
  <c r="I88" i="8"/>
  <c r="G12" i="12"/>
  <c r="J186" i="8"/>
  <c r="J176" i="4"/>
  <c r="J174" i="4"/>
  <c r="M173" i="4"/>
  <c r="K55" i="2"/>
  <c r="J77" i="15"/>
  <c r="L126" i="4"/>
  <c r="L148" i="4" s="1"/>
  <c r="K204" i="4" s="1"/>
  <c r="I87" i="12" s="1"/>
  <c r="I25" i="12"/>
  <c r="J204" i="4"/>
  <c r="H87" i="12" s="1"/>
  <c r="H211" i="8"/>
  <c r="H227" i="8" s="1"/>
  <c r="F76" i="12"/>
  <c r="F80" i="12" s="1"/>
  <c r="M180" i="4"/>
  <c r="H36" i="15"/>
  <c r="I113" i="4"/>
  <c r="S251" i="7"/>
  <c r="V202" i="7"/>
  <c r="V251" i="7" s="1"/>
  <c r="S264" i="7"/>
  <c r="S313" i="7" s="1"/>
  <c r="AG264" i="7"/>
  <c r="T264" i="7" s="1"/>
  <c r="U375" i="7"/>
  <c r="AE326" i="7"/>
  <c r="AF326" i="7"/>
  <c r="AC375" i="7"/>
  <c r="AE375" i="7" s="1"/>
  <c r="S875" i="6"/>
  <c r="AG875" i="6"/>
  <c r="T875" i="6" s="1"/>
  <c r="T1035" i="6" s="1"/>
  <c r="S863" i="6"/>
  <c r="V703" i="6"/>
  <c r="V863" i="6" s="1"/>
  <c r="S1047" i="6"/>
  <c r="AG1047" i="6"/>
  <c r="T1047" i="6" s="1"/>
  <c r="T1207" i="6" s="1"/>
  <c r="F66" i="15"/>
  <c r="F62" i="13"/>
  <c r="F52" i="15" s="1"/>
  <c r="F53" i="15" s="1"/>
  <c r="K11" i="11"/>
  <c r="J45" i="15"/>
  <c r="H64" i="15"/>
  <c r="I16" i="13"/>
  <c r="H45" i="11"/>
  <c r="H17" i="11"/>
  <c r="AP177" i="10"/>
  <c r="AP6" i="10" s="1"/>
  <c r="F60" i="15"/>
  <c r="F46" i="15"/>
  <c r="F47" i="15" s="1"/>
  <c r="F69" i="15"/>
  <c r="F70" i="15" s="1"/>
  <c r="F11" i="15"/>
  <c r="F13" i="15" s="1"/>
  <c r="F79" i="15"/>
  <c r="AG161" i="5" l="1"/>
  <c r="AG131" i="5"/>
  <c r="U437" i="7"/>
  <c r="AF388" i="7"/>
  <c r="S388" i="7" s="1"/>
  <c r="AC437" i="7"/>
  <c r="AE437" i="7" s="1"/>
  <c r="AE388" i="7"/>
  <c r="AG127" i="5"/>
  <c r="AG163" i="5"/>
  <c r="V325" i="7"/>
  <c r="AG387" i="7"/>
  <c r="T387" i="7" s="1"/>
  <c r="S387" i="7"/>
  <c r="AG124" i="5"/>
  <c r="T124" i="5" s="1"/>
  <c r="S124" i="5"/>
  <c r="V124" i="5" s="1"/>
  <c r="J178" i="5"/>
  <c r="AM151" i="5"/>
  <c r="AF151" i="5"/>
  <c r="AE151" i="5"/>
  <c r="U151" i="5"/>
  <c r="J29" i="15"/>
  <c r="J32" i="15" s="1"/>
  <c r="J92" i="15" s="1"/>
  <c r="AC178" i="5"/>
  <c r="V97" i="5"/>
  <c r="P178" i="5"/>
  <c r="V152" i="5"/>
  <c r="AG179" i="5"/>
  <c r="T179" i="5" s="1"/>
  <c r="S179" i="5"/>
  <c r="AE190" i="5"/>
  <c r="AF190" i="5"/>
  <c r="AE189" i="5"/>
  <c r="AF189" i="5"/>
  <c r="AC181" i="5"/>
  <c r="U181" i="5"/>
  <c r="T181" i="5"/>
  <c r="P181" i="5"/>
  <c r="V181" i="5"/>
  <c r="O181" i="5"/>
  <c r="S181" i="5"/>
  <c r="K192" i="5"/>
  <c r="AC184" i="5"/>
  <c r="U184" i="5"/>
  <c r="V184" i="5"/>
  <c r="P184" i="5"/>
  <c r="S184" i="5"/>
  <c r="T184" i="5"/>
  <c r="O184" i="5"/>
  <c r="AI184" i="5" s="1"/>
  <c r="AE155" i="5"/>
  <c r="AF155" i="5"/>
  <c r="K41" i="13"/>
  <c r="AK177" i="5"/>
  <c r="AG191" i="5"/>
  <c r="AE154" i="5"/>
  <c r="AF154" i="5"/>
  <c r="AE157" i="5"/>
  <c r="AF157" i="5"/>
  <c r="AG130" i="5"/>
  <c r="AM180" i="5"/>
  <c r="AL192" i="5"/>
  <c r="AE188" i="5"/>
  <c r="AF188" i="5"/>
  <c r="AC182" i="5"/>
  <c r="U182" i="5"/>
  <c r="V182" i="5"/>
  <c r="P182" i="5"/>
  <c r="O182" i="5"/>
  <c r="AI182" i="5" s="1"/>
  <c r="S182" i="5"/>
  <c r="T182" i="5"/>
  <c r="M192" i="5"/>
  <c r="AG162" i="5"/>
  <c r="K214" i="4"/>
  <c r="AE158" i="5"/>
  <c r="AF158" i="5"/>
  <c r="Q192" i="5"/>
  <c r="AG128" i="5"/>
  <c r="AI154" i="5"/>
  <c r="O165" i="5"/>
  <c r="P165" i="5"/>
  <c r="AG187" i="5"/>
  <c r="AC185" i="5"/>
  <c r="U185" i="5"/>
  <c r="S185" i="5"/>
  <c r="P185" i="5"/>
  <c r="P192" i="5" s="1"/>
  <c r="V185" i="5"/>
  <c r="O185" i="5"/>
  <c r="AI185" i="5" s="1"/>
  <c r="T185" i="5"/>
  <c r="AM153" i="5"/>
  <c r="AL165" i="5"/>
  <c r="J97" i="4"/>
  <c r="AO177" i="10"/>
  <c r="AO6" i="10" s="1"/>
  <c r="L29" i="4"/>
  <c r="L44" i="4" s="1"/>
  <c r="K92" i="15"/>
  <c r="M176" i="4"/>
  <c r="K77" i="15"/>
  <c r="K66" i="4"/>
  <c r="K97" i="4" s="1"/>
  <c r="L201" i="8"/>
  <c r="M175" i="4"/>
  <c r="J200" i="8"/>
  <c r="J211" i="8" s="1"/>
  <c r="J227" i="8" s="1"/>
  <c r="AN177" i="10"/>
  <c r="AN6" i="10" s="1"/>
  <c r="I211" i="8"/>
  <c r="I227" i="8" s="1"/>
  <c r="G76" i="12"/>
  <c r="G80" i="12" s="1"/>
  <c r="J182" i="4"/>
  <c r="J190" i="4" s="1"/>
  <c r="J196" i="4" s="1"/>
  <c r="K176" i="4"/>
  <c r="L174" i="4"/>
  <c r="L182" i="4" s="1"/>
  <c r="L23" i="4"/>
  <c r="K174" i="4"/>
  <c r="H18" i="12"/>
  <c r="H65" i="15"/>
  <c r="G65" i="15"/>
  <c r="G18" i="12"/>
  <c r="K175" i="4"/>
  <c r="J25" i="12"/>
  <c r="L204" i="4"/>
  <c r="J87" i="12" s="1"/>
  <c r="L29" i="8"/>
  <c r="G76" i="15"/>
  <c r="I186" i="8"/>
  <c r="L55" i="2"/>
  <c r="M201" i="8"/>
  <c r="M126" i="4"/>
  <c r="M148" i="4" s="1"/>
  <c r="K25" i="12" s="1"/>
  <c r="K186" i="8"/>
  <c r="I76" i="15"/>
  <c r="S326" i="7"/>
  <c r="AG326" i="7"/>
  <c r="T326" i="7" s="1"/>
  <c r="T375" i="7" s="1"/>
  <c r="V264" i="7"/>
  <c r="V313" i="7" s="1"/>
  <c r="K114" i="4" s="1"/>
  <c r="T313" i="7"/>
  <c r="J114" i="4"/>
  <c r="H37" i="15"/>
  <c r="S1035" i="6"/>
  <c r="V875" i="6"/>
  <c r="V1035" i="6" s="1"/>
  <c r="S1207" i="6"/>
  <c r="V1047" i="6"/>
  <c r="V1207" i="6" s="1"/>
  <c r="K113" i="4"/>
  <c r="I36" i="15"/>
  <c r="I12" i="11"/>
  <c r="H50" i="11"/>
  <c r="J14" i="13" s="1"/>
  <c r="K44" i="11"/>
  <c r="K45" i="15" s="1"/>
  <c r="F14" i="15"/>
  <c r="F85" i="15"/>
  <c r="F81" i="15"/>
  <c r="AG155" i="5" l="1"/>
  <c r="AG388" i="7"/>
  <c r="T388" i="7" s="1"/>
  <c r="T437" i="7" s="1"/>
  <c r="AG188" i="5"/>
  <c r="AG190" i="5"/>
  <c r="AG189" i="5"/>
  <c r="V387" i="7"/>
  <c r="AG157" i="5"/>
  <c r="AM165" i="5"/>
  <c r="L214" i="4" s="1"/>
  <c r="AG151" i="5"/>
  <c r="T151" i="5" s="1"/>
  <c r="S151" i="5"/>
  <c r="V151" i="5" s="1"/>
  <c r="V179" i="5"/>
  <c r="AE178" i="5"/>
  <c r="AF178" i="5"/>
  <c r="U178" i="5"/>
  <c r="AI181" i="5"/>
  <c r="O192" i="5"/>
  <c r="AE184" i="5"/>
  <c r="AF184" i="5"/>
  <c r="AE181" i="5"/>
  <c r="AF181" i="5"/>
  <c r="K44" i="13"/>
  <c r="I28" i="14" s="1"/>
  <c r="AE185" i="5"/>
  <c r="AF185" i="5"/>
  <c r="AG158" i="5"/>
  <c r="AE182" i="5"/>
  <c r="AF182" i="5"/>
  <c r="AG154" i="5"/>
  <c r="I12" i="12"/>
  <c r="I65" i="15" s="1"/>
  <c r="K185" i="4"/>
  <c r="K186" i="4" s="1"/>
  <c r="L185" i="4"/>
  <c r="L186" i="4" s="1"/>
  <c r="L190" i="4" s="1"/>
  <c r="L196" i="4" s="1"/>
  <c r="M29" i="4"/>
  <c r="M44" i="4" s="1"/>
  <c r="M185" i="4" s="1"/>
  <c r="M186" i="4" s="1"/>
  <c r="L66" i="4"/>
  <c r="L97" i="4" s="1"/>
  <c r="J36" i="15"/>
  <c r="K36" i="15"/>
  <c r="M113" i="4"/>
  <c r="H76" i="12"/>
  <c r="H80" i="12" s="1"/>
  <c r="M29" i="8"/>
  <c r="M200" i="8" s="1"/>
  <c r="M211" i="8" s="1"/>
  <c r="M227" i="8" s="1"/>
  <c r="L59" i="8"/>
  <c r="L88" i="8" s="1"/>
  <c r="L200" i="8"/>
  <c r="L211" i="8" s="1"/>
  <c r="L227" i="8" s="1"/>
  <c r="K200" i="8"/>
  <c r="K211" i="8" s="1"/>
  <c r="K227" i="8" s="1"/>
  <c r="G69" i="15"/>
  <c r="G60" i="15"/>
  <c r="G79" i="15"/>
  <c r="G11" i="15"/>
  <c r="G13" i="15" s="1"/>
  <c r="G46" i="15"/>
  <c r="M174" i="4"/>
  <c r="M182" i="4" s="1"/>
  <c r="M23" i="4"/>
  <c r="M204" i="4"/>
  <c r="H11" i="15"/>
  <c r="H13" i="15" s="1"/>
  <c r="H46" i="15"/>
  <c r="H69" i="15"/>
  <c r="H60" i="15"/>
  <c r="H79" i="15"/>
  <c r="K182" i="4"/>
  <c r="S437" i="7"/>
  <c r="V326" i="7"/>
  <c r="V375" i="7" s="1"/>
  <c r="S375" i="7"/>
  <c r="I37" i="15"/>
  <c r="L113" i="4"/>
  <c r="I45" i="11"/>
  <c r="I17" i="11"/>
  <c r="L11" i="11"/>
  <c r="J16" i="13"/>
  <c r="I64" i="15"/>
  <c r="AG185" i="5" l="1"/>
  <c r="AG181" i="5"/>
  <c r="V388" i="7"/>
  <c r="V437" i="7" s="1"/>
  <c r="L160" i="4"/>
  <c r="L41" i="13" s="1"/>
  <c r="L44" i="13" s="1"/>
  <c r="J28" i="14" s="1"/>
  <c r="AG178" i="5"/>
  <c r="T178" i="5" s="1"/>
  <c r="S178" i="5"/>
  <c r="AG182" i="5"/>
  <c r="AG184" i="5"/>
  <c r="I18" i="12"/>
  <c r="I79" i="15" s="1"/>
  <c r="M66" i="4"/>
  <c r="M97" i="4" s="1"/>
  <c r="L114" i="4"/>
  <c r="K87" i="12"/>
  <c r="M190" i="4"/>
  <c r="M196" i="4" s="1"/>
  <c r="K76" i="12"/>
  <c r="K80" i="12" s="1"/>
  <c r="M59" i="8"/>
  <c r="M88" i="8" s="1"/>
  <c r="J12" i="12"/>
  <c r="J18" i="12" s="1"/>
  <c r="J76" i="12"/>
  <c r="J80" i="12" s="1"/>
  <c r="I76" i="12"/>
  <c r="I80" i="12" s="1"/>
  <c r="K190" i="4"/>
  <c r="K196" i="4" s="1"/>
  <c r="J76" i="15"/>
  <c r="L186" i="8"/>
  <c r="H14" i="15"/>
  <c r="H81" i="15"/>
  <c r="H85" i="15"/>
  <c r="G85" i="15"/>
  <c r="G81" i="15"/>
  <c r="G14" i="15"/>
  <c r="J37" i="15"/>
  <c r="L44" i="11"/>
  <c r="J12" i="11"/>
  <c r="I50" i="11"/>
  <c r="K14" i="13" s="1"/>
  <c r="M114" i="4" l="1"/>
  <c r="K37" i="15"/>
  <c r="V178" i="5"/>
  <c r="I60" i="15"/>
  <c r="I69" i="15"/>
  <c r="I46" i="15"/>
  <c r="I11" i="15"/>
  <c r="I13" i="15" s="1"/>
  <c r="I81" i="15" s="1"/>
  <c r="K12" i="12"/>
  <c r="K18" i="12" s="1"/>
  <c r="M186" i="8"/>
  <c r="K76" i="15"/>
  <c r="J65" i="15"/>
  <c r="J79" i="15"/>
  <c r="J46" i="15"/>
  <c r="J69" i="15"/>
  <c r="J60" i="15"/>
  <c r="J11" i="15"/>
  <c r="J13" i="15" s="1"/>
  <c r="K16" i="13"/>
  <c r="J64" i="15"/>
  <c r="J45" i="11"/>
  <c r="J17" i="11"/>
  <c r="M11" i="11"/>
  <c r="I85" i="15" l="1"/>
  <c r="I14" i="15"/>
  <c r="K65" i="15"/>
  <c r="K11" i="15"/>
  <c r="K13" i="15" s="1"/>
  <c r="K60" i="15"/>
  <c r="K69" i="15"/>
  <c r="K46" i="15"/>
  <c r="K79" i="15"/>
  <c r="J14" i="15"/>
  <c r="J81" i="15"/>
  <c r="J85" i="15"/>
  <c r="K12" i="11"/>
  <c r="J50" i="11"/>
  <c r="L14" i="13" s="1"/>
  <c r="M44" i="11"/>
  <c r="L16" i="13" l="1"/>
  <c r="K64" i="15"/>
  <c r="K14" i="15"/>
  <c r="K85" i="15"/>
  <c r="K81" i="15"/>
  <c r="K45" i="11"/>
  <c r="K17" i="11"/>
  <c r="N11" i="11"/>
  <c r="N44" i="11" l="1"/>
  <c r="L12" i="11"/>
  <c r="K50" i="11"/>
  <c r="L45" i="11" l="1"/>
  <c r="L17" i="11"/>
  <c r="O11" i="11"/>
  <c r="O44" i="11" l="1"/>
  <c r="M12" i="11"/>
  <c r="L50" i="11"/>
  <c r="M45" i="11" l="1"/>
  <c r="M17" i="11"/>
  <c r="N12" i="11" l="1"/>
  <c r="M50" i="11"/>
  <c r="N45" i="11" l="1"/>
  <c r="N17" i="11"/>
  <c r="O12" i="11" l="1"/>
  <c r="N50" i="11"/>
  <c r="O45" i="11" l="1"/>
  <c r="O50" i="11" s="1"/>
  <c r="O17" i="11"/>
  <c r="AW44" i="5"/>
  <c r="J96" i="5"/>
  <c r="AC42" i="5"/>
  <c r="AF42" i="5" s="1"/>
  <c r="S42" i="5" s="1"/>
  <c r="AC96" i="5" l="1"/>
  <c r="AE96" i="5" s="1"/>
  <c r="J123" i="5"/>
  <c r="AC69" i="5"/>
  <c r="AE69" i="5" s="1"/>
  <c r="S57" i="5"/>
  <c r="AE42" i="5"/>
  <c r="AG42" i="5" s="1"/>
  <c r="T42" i="5" s="1"/>
  <c r="T57" i="5" s="1"/>
  <c r="AC57" i="5"/>
  <c r="AE57" i="5" s="1"/>
  <c r="U42" i="5"/>
  <c r="U57" i="5" s="1"/>
  <c r="AF96" i="5" l="1"/>
  <c r="S96" i="5" s="1"/>
  <c r="U96" i="5"/>
  <c r="U111" i="5" s="1"/>
  <c r="AC111" i="5"/>
  <c r="AE111" i="5" s="1"/>
  <c r="AC123" i="5"/>
  <c r="J150" i="5"/>
  <c r="AF69" i="5"/>
  <c r="S69" i="5" s="1"/>
  <c r="S84" i="5" s="1"/>
  <c r="AC84" i="5"/>
  <c r="AE84" i="5" s="1"/>
  <c r="U69" i="5"/>
  <c r="U84" i="5" s="1"/>
  <c r="AG96" i="5"/>
  <c r="T96" i="5" s="1"/>
  <c r="T111" i="5" s="1"/>
  <c r="V42" i="5"/>
  <c r="V57" i="5" s="1"/>
  <c r="AC138" i="5" l="1"/>
  <c r="AE138" i="5" s="1"/>
  <c r="AF123" i="5"/>
  <c r="AE123" i="5"/>
  <c r="U123" i="5"/>
  <c r="U138" i="5" s="1"/>
  <c r="AC150" i="5"/>
  <c r="J177" i="5"/>
  <c r="AC177" i="5" s="1"/>
  <c r="AG69" i="5"/>
  <c r="T69" i="5" s="1"/>
  <c r="H202" i="4"/>
  <c r="H112" i="4"/>
  <c r="H116" i="4" s="1"/>
  <c r="F35" i="15"/>
  <c r="V96" i="5"/>
  <c r="V111" i="5" s="1"/>
  <c r="S111" i="5"/>
  <c r="T84" i="5" l="1"/>
  <c r="V69" i="5"/>
  <c r="V84" i="5" s="1"/>
  <c r="AC192" i="5"/>
  <c r="AE192" i="5" s="1"/>
  <c r="AM177" i="5"/>
  <c r="AM192" i="5" s="1"/>
  <c r="AE177" i="5"/>
  <c r="U177" i="5"/>
  <c r="U192" i="5" s="1"/>
  <c r="AF177" i="5"/>
  <c r="AG123" i="5"/>
  <c r="T123" i="5" s="1"/>
  <c r="T138" i="5" s="1"/>
  <c r="S123" i="5"/>
  <c r="U150" i="5"/>
  <c r="U165" i="5" s="1"/>
  <c r="AF150" i="5"/>
  <c r="AC165" i="5"/>
  <c r="AE165" i="5" s="1"/>
  <c r="AE150" i="5"/>
  <c r="F38" i="15"/>
  <c r="H152" i="4"/>
  <c r="F24" i="12"/>
  <c r="F30" i="12" s="1"/>
  <c r="J202" i="4"/>
  <c r="H206" i="4"/>
  <c r="H210" i="4" s="1"/>
  <c r="F86" i="12"/>
  <c r="F92" i="12" s="1"/>
  <c r="F96" i="12" s="1"/>
  <c r="F111" i="12" s="1"/>
  <c r="M160" i="4" l="1"/>
  <c r="M214" i="4"/>
  <c r="G35" i="15"/>
  <c r="J112" i="4"/>
  <c r="J116" i="4" s="1"/>
  <c r="H35" i="15"/>
  <c r="I202" i="4"/>
  <c r="I112" i="4"/>
  <c r="I116" i="4" s="1"/>
  <c r="AG150" i="5"/>
  <c r="T150" i="5" s="1"/>
  <c r="T165" i="5" s="1"/>
  <c r="S150" i="5"/>
  <c r="S177" i="5"/>
  <c r="AG177" i="5"/>
  <c r="T177" i="5" s="1"/>
  <c r="T192" i="5" s="1"/>
  <c r="S138" i="5"/>
  <c r="V123" i="5"/>
  <c r="V138" i="5" s="1"/>
  <c r="F89" i="15"/>
  <c r="F39" i="15"/>
  <c r="F90" i="15"/>
  <c r="F91" i="15"/>
  <c r="J206" i="4"/>
  <c r="J210" i="4" s="1"/>
  <c r="H86" i="12"/>
  <c r="H92" i="12" s="1"/>
  <c r="H96" i="12" s="1"/>
  <c r="H111" i="12" s="1"/>
  <c r="F88" i="15"/>
  <c r="F78" i="15"/>
  <c r="F75" i="15"/>
  <c r="H156" i="4"/>
  <c r="F17" i="15"/>
  <c r="F19" i="15" s="1"/>
  <c r="F83" i="15" s="1"/>
  <c r="F34" i="12"/>
  <c r="H24" i="12" l="1"/>
  <c r="H30" i="12" s="1"/>
  <c r="J152" i="4"/>
  <c r="G24" i="12"/>
  <c r="G30" i="12" s="1"/>
  <c r="I152" i="4"/>
  <c r="V177" i="5"/>
  <c r="V192" i="5" s="1"/>
  <c r="M202" i="4" s="1"/>
  <c r="S192" i="5"/>
  <c r="G86" i="12"/>
  <c r="G92" i="12" s="1"/>
  <c r="G96" i="12" s="1"/>
  <c r="G111" i="12" s="1"/>
  <c r="I206" i="4"/>
  <c r="I210" i="4" s="1"/>
  <c r="G38" i="15"/>
  <c r="G88" i="15" s="1"/>
  <c r="K202" i="4"/>
  <c r="I35" i="15"/>
  <c r="I38" i="15" s="1"/>
  <c r="I90" i="15" s="1"/>
  <c r="K112" i="4"/>
  <c r="K116" i="4" s="1"/>
  <c r="S165" i="5"/>
  <c r="V150" i="5"/>
  <c r="V165" i="5" s="1"/>
  <c r="J35" i="15" s="1"/>
  <c r="H38" i="15"/>
  <c r="H88" i="15" s="1"/>
  <c r="F59" i="15"/>
  <c r="F61" i="15" s="1"/>
  <c r="F49" i="12"/>
  <c r="F20" i="15"/>
  <c r="F84" i="15"/>
  <c r="F74" i="15"/>
  <c r="F86" i="15"/>
  <c r="F82" i="15"/>
  <c r="I91" i="15" l="1"/>
  <c r="I88" i="15"/>
  <c r="I89" i="15"/>
  <c r="I39" i="15"/>
  <c r="J38" i="15"/>
  <c r="J88" i="15" s="1"/>
  <c r="L112" i="4"/>
  <c r="L116" i="4" s="1"/>
  <c r="J24" i="12" s="1"/>
  <c r="J30" i="12" s="1"/>
  <c r="I86" i="12"/>
  <c r="I92" i="12" s="1"/>
  <c r="I96" i="12" s="1"/>
  <c r="I111" i="12" s="1"/>
  <c r="K206" i="4"/>
  <c r="K210" i="4" s="1"/>
  <c r="G78" i="15"/>
  <c r="I156" i="4"/>
  <c r="G75" i="15"/>
  <c r="G34" i="12"/>
  <c r="G17" i="15"/>
  <c r="G19" i="15" s="1"/>
  <c r="G83" i="15" s="1"/>
  <c r="H39" i="15"/>
  <c r="H90" i="15"/>
  <c r="H91" i="15"/>
  <c r="H89" i="15"/>
  <c r="K152" i="4"/>
  <c r="I24" i="12"/>
  <c r="I30" i="12" s="1"/>
  <c r="G39" i="15"/>
  <c r="G91" i="15"/>
  <c r="G89" i="15"/>
  <c r="G90" i="15"/>
  <c r="J156" i="4"/>
  <c r="H75" i="15"/>
  <c r="H78" i="15"/>
  <c r="L202" i="4"/>
  <c r="K35" i="15"/>
  <c r="K38" i="15" s="1"/>
  <c r="K88" i="15" s="1"/>
  <c r="M112" i="4"/>
  <c r="M116" i="4" s="1"/>
  <c r="K86" i="12"/>
  <c r="K92" i="12" s="1"/>
  <c r="K96" i="12" s="1"/>
  <c r="K111" i="12" s="1"/>
  <c r="M206" i="4"/>
  <c r="M210" i="4" s="1"/>
  <c r="H34" i="12"/>
  <c r="H17" i="15"/>
  <c r="H19" i="15" s="1"/>
  <c r="F17" i="14"/>
  <c r="F30" i="14" s="1"/>
  <c r="F48" i="14" s="1"/>
  <c r="H33" i="13"/>
  <c r="J89" i="15" l="1"/>
  <c r="K90" i="15"/>
  <c r="L152" i="4"/>
  <c r="J78" i="15" s="1"/>
  <c r="J90" i="15"/>
  <c r="J39" i="15"/>
  <c r="J91" i="15"/>
  <c r="H49" i="12"/>
  <c r="H17" i="14" s="1"/>
  <c r="H30" i="14" s="1"/>
  <c r="H48" i="14" s="1"/>
  <c r="H59" i="15"/>
  <c r="H61" i="15" s="1"/>
  <c r="I17" i="15"/>
  <c r="I19" i="15" s="1"/>
  <c r="I34" i="12"/>
  <c r="G84" i="15"/>
  <c r="G86" i="15"/>
  <c r="G74" i="15"/>
  <c r="G20" i="15"/>
  <c r="G82" i="15"/>
  <c r="K39" i="15"/>
  <c r="L206" i="4"/>
  <c r="L210" i="4" s="1"/>
  <c r="J86" i="12"/>
  <c r="J92" i="12" s="1"/>
  <c r="J96" i="12" s="1"/>
  <c r="J111" i="12" s="1"/>
  <c r="J34" i="12"/>
  <c r="J17" i="15"/>
  <c r="J19" i="15" s="1"/>
  <c r="K91" i="15"/>
  <c r="K89" i="15"/>
  <c r="H20" i="15"/>
  <c r="H86" i="15"/>
  <c r="H83" i="15"/>
  <c r="H74" i="15"/>
  <c r="H82" i="15"/>
  <c r="H84" i="15"/>
  <c r="M152" i="4"/>
  <c r="K24" i="12"/>
  <c r="K30" i="12" s="1"/>
  <c r="I75" i="15"/>
  <c r="K156" i="4"/>
  <c r="I78" i="15"/>
  <c r="G59" i="15"/>
  <c r="G61" i="15" s="1"/>
  <c r="G49" i="12"/>
  <c r="G17" i="14" s="1"/>
  <c r="G30" i="14" s="1"/>
  <c r="G48" i="14" s="1"/>
  <c r="G63" i="15"/>
  <c r="G66" i="15" s="1"/>
  <c r="G51" i="15"/>
  <c r="G68" i="15"/>
  <c r="G70" i="15" s="1"/>
  <c r="H37" i="13"/>
  <c r="F56" i="14"/>
  <c r="G10" i="14" s="1"/>
  <c r="J82" i="15" l="1"/>
  <c r="L156" i="4"/>
  <c r="J75" i="15"/>
  <c r="G56" i="14"/>
  <c r="H10" i="14" s="1"/>
  <c r="H56" i="14" s="1"/>
  <c r="I10" i="14" s="1"/>
  <c r="K75" i="15"/>
  <c r="M156" i="4"/>
  <c r="K78" i="15"/>
  <c r="I82" i="15"/>
  <c r="I84" i="15"/>
  <c r="I20" i="15"/>
  <c r="I83" i="15"/>
  <c r="I74" i="15"/>
  <c r="I86" i="15"/>
  <c r="J84" i="15"/>
  <c r="J74" i="15"/>
  <c r="J83" i="15"/>
  <c r="J20" i="15"/>
  <c r="J86" i="15"/>
  <c r="I49" i="12"/>
  <c r="I17" i="14" s="1"/>
  <c r="I30" i="14" s="1"/>
  <c r="I48" i="14" s="1"/>
  <c r="I59" i="15"/>
  <c r="I61" i="15" s="1"/>
  <c r="K17" i="15"/>
  <c r="K19" i="15" s="1"/>
  <c r="K34" i="12"/>
  <c r="J49" i="12"/>
  <c r="J17" i="14" s="1"/>
  <c r="J30" i="14" s="1"/>
  <c r="J48" i="14" s="1"/>
  <c r="J59" i="15"/>
  <c r="J61" i="15" s="1"/>
  <c r="H62" i="13"/>
  <c r="I33" i="13"/>
  <c r="I56" i="14" l="1"/>
  <c r="J10" i="14" s="1"/>
  <c r="J56" i="14" s="1"/>
  <c r="K49" i="12"/>
  <c r="K59" i="15"/>
  <c r="K61" i="15" s="1"/>
  <c r="K82" i="15"/>
  <c r="K83" i="15"/>
  <c r="K74" i="15"/>
  <c r="K20" i="15"/>
  <c r="K84" i="15"/>
  <c r="K86" i="15"/>
  <c r="H51" i="15"/>
  <c r="H68" i="15"/>
  <c r="H70" i="15" s="1"/>
  <c r="H63" i="15"/>
  <c r="H66" i="15" s="1"/>
  <c r="I37" i="13"/>
  <c r="H22" i="13"/>
  <c r="G52" i="15"/>
  <c r="G53" i="15" s="1"/>
  <c r="F50" i="14" l="1"/>
  <c r="F51" i="14" s="1"/>
  <c r="H23" i="13"/>
  <c r="I62" i="13"/>
  <c r="J33" i="13"/>
  <c r="I68" i="15" l="1"/>
  <c r="I70" i="15" s="1"/>
  <c r="I63" i="15"/>
  <c r="I66" i="15" s="1"/>
  <c r="J37" i="13"/>
  <c r="I51" i="15"/>
  <c r="I22" i="13"/>
  <c r="H52" i="15"/>
  <c r="H53" i="15" s="1"/>
  <c r="G55" i="15"/>
  <c r="H26" i="13"/>
  <c r="G44" i="15" s="1"/>
  <c r="G47" i="15" l="1"/>
  <c r="G48" i="15"/>
  <c r="J62" i="13"/>
  <c r="K33" i="13"/>
  <c r="I23" i="13"/>
  <c r="G50" i="14"/>
  <c r="G51" i="14" s="1"/>
  <c r="I52" i="15" l="1"/>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authors>
    <author>Ben Kloosterhuis</author>
    <author>B. Keizer</author>
    <author>Bé Keizer</author>
  </authors>
  <commentList>
    <comment ref="E21"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2"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3"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text>
        <r>
          <rPr>
            <sz val="9"/>
            <color indexed="81"/>
            <rFont val="Tahoma"/>
            <family val="2"/>
          </rPr>
          <t xml:space="preserve">
Leerlingen vwo/avo die hun profiel willen verbreden of verdiepen).</t>
        </r>
      </text>
    </comment>
    <comment ref="E44" authorId="2" shapeId="0">
      <text>
        <r>
          <rPr>
            <sz val="8"/>
            <color indexed="81"/>
            <rFont val="Tahoma"/>
            <family val="2"/>
          </rPr>
          <t xml:space="preserve">
Teldatum 1 okt. T-1
</t>
        </r>
      </text>
    </comment>
    <comment ref="E45" authorId="2" shapeId="0">
      <text>
        <r>
          <rPr>
            <sz val="8"/>
            <color indexed="81"/>
            <rFont val="Tahoma"/>
            <family val="2"/>
          </rPr>
          <t xml:space="preserve">
Teldatum 1 okt. T-1
</t>
        </r>
      </text>
    </comment>
    <comment ref="D51"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 Keizer</author>
    <author>Ben Kloosterhuis</author>
    <author>Bé Keizer</author>
  </authors>
  <commentList>
    <comment ref="A76"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6" authorId="0" shapeId="0">
      <text>
        <r>
          <rPr>
            <sz val="9"/>
            <color indexed="81"/>
            <rFont val="Tahoma"/>
            <family val="2"/>
          </rPr>
          <t xml:space="preserve">
Stcrt 2018 nr. 52911, d.d. 24 sept. 2018.</t>
        </r>
      </text>
    </comment>
    <comment ref="D76" authorId="1" shapeId="0">
      <text>
        <r>
          <rPr>
            <sz val="9"/>
            <color indexed="81"/>
            <rFont val="Tahoma"/>
            <family val="2"/>
          </rPr>
          <t xml:space="preserve">
Regeling 22 juli 2020.</t>
        </r>
      </text>
    </comment>
    <comment ref="A77"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7" authorId="2" shapeId="0">
      <text>
        <r>
          <rPr>
            <sz val="9"/>
            <color indexed="81"/>
            <rFont val="Tahoma"/>
            <family val="2"/>
          </rPr>
          <t xml:space="preserve">
Bedrag zoals vermeld in Regeling exploitatie VO 2018 en 2019.</t>
        </r>
      </text>
    </comment>
    <comment ref="D77" authorId="1" shapeId="0">
      <text>
        <r>
          <rPr>
            <sz val="9"/>
            <color indexed="81"/>
            <rFont val="Tahoma"/>
            <family val="2"/>
          </rPr>
          <t xml:space="preserve">
Regeling 22 juli 2020, </t>
        </r>
      </text>
    </comment>
    <comment ref="E77" authorId="1" shapeId="0">
      <text>
        <r>
          <rPr>
            <sz val="9"/>
            <color indexed="81"/>
            <rFont val="Tahoma"/>
            <family val="2"/>
          </rPr>
          <t xml:space="preserve">
Regeling 22 juli 2020, </t>
        </r>
      </text>
    </comment>
    <comment ref="B82" authorId="0" shapeId="0">
      <text>
        <r>
          <rPr>
            <sz val="9"/>
            <color indexed="81"/>
            <rFont val="Tahoma"/>
            <family val="2"/>
          </rPr>
          <t xml:space="preserve">
Stcrt. 2019, 54886, d.d. 27 sept. 2019.</t>
        </r>
      </text>
    </comment>
    <comment ref="F82" authorId="0" shapeId="0">
      <text>
        <r>
          <rPr>
            <sz val="9"/>
            <color indexed="81"/>
            <rFont val="Tahoma"/>
            <family val="2"/>
          </rPr>
          <t xml:space="preserve">
Stcrt. 2020, 38804, d.d. 22 juli 2020.</t>
        </r>
      </text>
    </comment>
    <comment ref="J82" authorId="0" shapeId="0">
      <text>
        <r>
          <rPr>
            <sz val="9"/>
            <color indexed="81"/>
            <rFont val="Tahoma"/>
            <family val="2"/>
          </rPr>
          <t xml:space="preserve">
Stcrt. 2020, 38804, d.d. 22 juli 2020.</t>
        </r>
      </text>
    </comment>
    <comment ref="A89" authorId="0" shapeId="0">
      <text>
        <r>
          <rPr>
            <sz val="9"/>
            <color indexed="81"/>
            <rFont val="Tahoma"/>
            <family val="2"/>
          </rPr>
          <t xml:space="preserve">
Deze bedragen zijn op 2 juli  2019 aangepast. (Brief TK 12 juli 2019). </t>
        </r>
      </text>
    </comment>
    <comment ref="F92" authorId="2"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3"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3"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text>
        <r>
          <rPr>
            <sz val="9"/>
            <color indexed="81"/>
            <rFont val="Tahoma"/>
            <family val="2"/>
          </rPr>
          <t xml:space="preserve">
Deze bedragen zijn op 22 juli  2020 aangepast. </t>
        </r>
      </text>
    </comment>
    <comment ref="F106" authorId="2" shapeId="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3" shapeId="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3" shapeId="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text>
        <r>
          <rPr>
            <sz val="9"/>
            <color indexed="81"/>
            <rFont val="Tahoma"/>
            <family val="2"/>
          </rPr>
          <t xml:space="preserve">
Deze bedragen zijn op 22 juli  2020 aangepast.</t>
        </r>
      </text>
    </comment>
    <comment ref="F120" authorId="2" shapeId="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2" authorId="3" shapeId="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3" authorId="3" shapeId="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5"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text>
        <r>
          <rPr>
            <sz val="9"/>
            <color indexed="81"/>
            <rFont val="Arial"/>
            <family val="2"/>
          </rPr>
          <t xml:space="preserve">
Laatste bedragen:
Stcrt. 2018, nr. 68593, d.d. 7 dec. 2018.
Stcrt. 2019 nr. 64684, d.d. 28 nov. 2019.</t>
        </r>
      </text>
    </comment>
    <comment ref="A134" authorId="4" shapeId="0">
      <text>
        <r>
          <rPr>
            <sz val="9"/>
            <color indexed="81"/>
            <rFont val="Tahoma"/>
            <family val="2"/>
          </rPr>
          <t xml:space="preserve">
Stcrt. 2018, nr. 68593, d.d. 7 dec. 2018.
Stcrt. 2019 nr. 64684, d.d. 28 nov. 2019.</t>
        </r>
      </text>
    </comment>
    <comment ref="A138" authorId="2" shapeId="0">
      <text>
        <r>
          <rPr>
            <sz val="9"/>
            <color indexed="81"/>
            <rFont val="Tahoma"/>
            <family val="2"/>
          </rPr>
          <t xml:space="preserve">
Regeling is opgenomen in Form.besluit.
Stcrt. 2019 nr. 64684, d.d. 28 nov. 2019.</t>
        </r>
      </text>
    </comment>
    <comment ref="A144" authorId="4" shapeId="0">
      <text>
        <r>
          <rPr>
            <sz val="9"/>
            <color indexed="81"/>
            <rFont val="Tahoma"/>
            <family val="2"/>
          </rPr>
          <t xml:space="preserve">
OCW-regeling 11 juli 2008, resp. 24 aug. 2018.
</t>
        </r>
      </text>
    </comment>
    <comment ref="A149" authorId="4" shapeId="0">
      <text>
        <r>
          <rPr>
            <sz val="9"/>
            <color indexed="81"/>
            <rFont val="Tahoma"/>
            <family val="2"/>
          </rPr>
          <t xml:space="preserve">
Laatste wijzigingen:
Stcrt. 2017 nr. 72856, d.d. 20 dec. 2017.
Stcrt. 2018, nr. 68593, d.d. 7 dec. 2018.
Stcrt. 2019 nr. 64684, d.d. 28 nov. 2019.</t>
        </r>
      </text>
    </comment>
    <comment ref="A152" authorId="4" shapeId="0">
      <text>
        <r>
          <rPr>
            <sz val="9"/>
            <color indexed="81"/>
            <rFont val="Tahoma"/>
            <family val="2"/>
          </rPr>
          <t xml:space="preserve">
Laatste wijziging:
Stcrt. 2019, nr. 17657, d.d. 29 maart 2019.</t>
        </r>
      </text>
    </comment>
    <comment ref="A153" authorId="4" shapeId="0">
      <text>
        <r>
          <rPr>
            <sz val="9"/>
            <color indexed="81"/>
            <rFont val="Tahoma"/>
            <family val="2"/>
          </rPr>
          <t xml:space="preserve">
OCW-regeling 29 mei 2010.</t>
        </r>
      </text>
    </comment>
    <comment ref="A154" authorId="0" shapeId="0">
      <text>
        <r>
          <rPr>
            <sz val="9"/>
            <color indexed="81"/>
            <rFont val="Tahoma"/>
            <family val="2"/>
          </rPr>
          <t xml:space="preserve">
Uitzonderingssituatie betreft beneden de opheffingsnorm. Stcrt. 15445, d.d. 6 okt 2010.
Stcrt. 2012, nr. 12355, d.d. 21 juni 2012, wijziging.</t>
        </r>
      </text>
    </comment>
    <comment ref="A155" authorId="2" shapeId="0">
      <text>
        <r>
          <rPr>
            <sz val="9"/>
            <color indexed="81"/>
            <rFont val="Tahoma"/>
            <family val="2"/>
          </rPr>
          <t xml:space="preserve">
Stcrt. 2015 nr. 4380, d.d. 13 febr. 2015</t>
        </r>
      </text>
    </comment>
    <comment ref="A156" authorId="2" shapeId="0">
      <text>
        <r>
          <rPr>
            <b/>
            <sz val="9"/>
            <color indexed="81"/>
            <rFont val="Tahoma"/>
            <family val="2"/>
          </rPr>
          <t xml:space="preserve">
</t>
        </r>
        <r>
          <rPr>
            <sz val="9"/>
            <color indexed="81"/>
            <rFont val="Tahoma"/>
            <family val="2"/>
          </rPr>
          <t>Laatste circulaire: 
Stcrt. Nr. 68593, d.d. 7 dec. 2018.</t>
        </r>
      </text>
    </comment>
    <comment ref="A157" authorId="2" shapeId="0">
      <text>
        <r>
          <rPr>
            <sz val="9"/>
            <color indexed="81"/>
            <rFont val="Tahoma"/>
            <family val="2"/>
          </rPr>
          <t xml:space="preserve">
Stcrt 2015 nr.  29771, d.d. 16 september 2015.</t>
        </r>
      </text>
    </comment>
    <comment ref="A158" authorId="2" shapeId="0">
      <text>
        <r>
          <rPr>
            <sz val="9"/>
            <color indexed="81"/>
            <rFont val="Tahoma"/>
            <family val="2"/>
          </rPr>
          <t xml:space="preserve">
Stcrt 2020 nr. 10893 d.d. 25 febr. 2020</t>
        </r>
      </text>
    </comment>
    <comment ref="A159" authorId="2" shapeId="0">
      <text>
        <r>
          <rPr>
            <sz val="9"/>
            <color indexed="81"/>
            <rFont val="Tahoma"/>
            <family val="2"/>
          </rPr>
          <t xml:space="preserve">
Stcrt 2016 nr. 46450 d.d. 6 september 2016. Stcrt. 2018, nr. 52752, d.d. 21 sept. 2018.</t>
        </r>
      </text>
    </comment>
    <comment ref="A160" authorId="2" shapeId="0">
      <text>
        <r>
          <rPr>
            <sz val="9"/>
            <color indexed="81"/>
            <rFont val="Tahoma"/>
            <family val="2"/>
          </rPr>
          <t xml:space="preserve">
Stcrt. 2017, nr. 37728, d.d. 5 juli 2017.
Stcrt. 2017, nr. 72615, d.d. 19 dec. 2017.
Stcrt. 2018, nr. 54242, d.d. 28 sept. 2018.</t>
        </r>
      </text>
    </comment>
    <comment ref="A161" authorId="2" shapeId="0">
      <text>
        <r>
          <rPr>
            <sz val="9"/>
            <color indexed="81"/>
            <rFont val="Tahoma"/>
            <family val="2"/>
          </rPr>
          <t xml:space="preserve">
Stcrt. 2017 nr. 39268, d.d. 12 juli 2017.</t>
        </r>
      </text>
    </comment>
    <comment ref="A162" authorId="2" shapeId="0">
      <text>
        <r>
          <rPr>
            <sz val="9"/>
            <color indexed="81"/>
            <rFont val="Tahoma"/>
            <family val="2"/>
          </rPr>
          <t xml:space="preserve">
Stcrt. 2017, nr. 30745, d.d. 31 mei 2017.</t>
        </r>
      </text>
    </comment>
    <comment ref="A163" authorId="1" shapeId="0">
      <text>
        <r>
          <rPr>
            <sz val="9"/>
            <color indexed="81"/>
            <rFont val="Tahoma"/>
            <family val="2"/>
          </rPr>
          <t xml:space="preserve">
Stcrt 2018, 11700, d.d. 2 maart 2018.
Stcrt 2018, 71133, d.d. 19 dec 2018.</t>
        </r>
      </text>
    </comment>
    <comment ref="A164" authorId="1" shapeId="0">
      <text>
        <r>
          <rPr>
            <sz val="9"/>
            <color indexed="81"/>
            <rFont val="Tahoma"/>
            <family val="2"/>
          </rPr>
          <t xml:space="preserve">
Stcrt 2018 34118, d.d. 20 juni 2018.
Stcrt 2018 49427, d.d. 4 sept. 2018.
Stcrt 2018 63519, d.d. 13 nov. 2018.</t>
        </r>
      </text>
    </comment>
    <comment ref="A165" authorId="1" shapeId="0">
      <text>
        <r>
          <rPr>
            <sz val="9"/>
            <color indexed="81"/>
            <rFont val="Tahoma"/>
            <family val="2"/>
          </rPr>
          <t xml:space="preserve">
Stcrt. 2018, nr. 51216, d.d. 12 sept. 2018.</t>
        </r>
      </text>
    </comment>
    <comment ref="A166" authorId="1" shapeId="0">
      <text>
        <r>
          <rPr>
            <sz val="9"/>
            <color indexed="81"/>
            <rFont val="Tahoma"/>
            <family val="2"/>
          </rPr>
          <t xml:space="preserve">
Stcrt. 2018, nr. 47657, 24 aug. 2018. </t>
        </r>
      </text>
    </comment>
    <comment ref="A167" authorId="1" shapeId="0">
      <text>
        <r>
          <rPr>
            <sz val="9"/>
            <color indexed="81"/>
            <rFont val="Tahoma"/>
            <family val="2"/>
          </rPr>
          <t xml:space="preserve">
Stcrt. Nr 64684, d.d. 28 nov. 2019.</t>
        </r>
      </text>
    </comment>
    <comment ref="A170" authorId="0" shapeId="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186" authorId="2"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B Keizer</author>
  </authors>
  <commentList>
    <comment ref="C27" authorId="0" shapeId="0">
      <text>
        <r>
          <rPr>
            <sz val="9"/>
            <color indexed="81"/>
            <rFont val="Tahoma"/>
            <family val="2"/>
          </rPr>
          <t xml:space="preserve">
Minimumloon per 1 juli 2018 is 1594,20 euro.</t>
        </r>
      </text>
    </comment>
    <comment ref="B165" authorId="0" shapeId="0">
      <text>
        <r>
          <rPr>
            <sz val="9"/>
            <color indexed="81"/>
            <rFont val="Tahoma"/>
            <family val="2"/>
          </rPr>
          <t xml:space="preserve">
Met min. loon per 1-7-2020.</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Keizer</author>
  </authors>
  <commentList>
    <comment ref="F86" authorId="0" shapeId="0">
      <text>
        <r>
          <rPr>
            <sz val="9"/>
            <color indexed="81"/>
            <rFont val="Arial"/>
            <family val="2"/>
          </rPr>
          <t xml:space="preserve">
Bekostiging/ondersteuning voor visueel gehand. leerlingen is vanaf 1 aug. 2014 een zaak van de cluster 1 instellingen.</t>
        </r>
      </text>
    </comment>
    <comment ref="F87" authorId="0" shapeId="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 ref="Q175" authorId="0" shapeId="0">
      <text>
        <r>
          <rPr>
            <sz val="9"/>
            <color indexed="81"/>
            <rFont val="Tahoma"/>
            <family val="2"/>
          </rPr>
          <t xml:space="preserve">
Over dit verlof moet de WG wel pensioenpremie betalen. Ook de WN moet pensioenpremie betalen.</t>
        </r>
      </text>
    </comment>
    <comment ref="U175"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 ref="Q1045" authorId="0" shapeId="0">
      <text>
        <r>
          <rPr>
            <sz val="9"/>
            <color indexed="81"/>
            <rFont val="Tahoma"/>
            <family val="2"/>
          </rPr>
          <t xml:space="preserve">
Over dit verlof moet de WG wel pensioenpremie betalen. Ook de WN moet pensioenpremie betalen.</t>
        </r>
      </text>
    </comment>
    <comment ref="U1045"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 ref="Q385" authorId="0" shapeId="0">
      <text>
        <r>
          <rPr>
            <sz val="9"/>
            <color indexed="81"/>
            <rFont val="Tahoma"/>
            <family val="2"/>
          </rPr>
          <t xml:space="preserve">
Over dit verlof moet de WG wel pensioenpremie betalen. Ook de WN moet pensioenpremie betalen.</t>
        </r>
      </text>
    </comment>
    <comment ref="U385"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<sst xmlns="http://schemas.openxmlformats.org/spreadsheetml/2006/main" count="2560" uniqueCount="747">
  <si>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</si>
  <si>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</si>
  <si>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</si>
  <si>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</si>
  <si>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</si>
  <si>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</si>
  <si>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</si>
  <si>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</si>
  <si>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</si>
  <si>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</si>
  <si>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</si>
  <si>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</si>
  <si>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</si>
  <si>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</si>
  <si>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</si>
  <si>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</si>
  <si>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</si>
  <si>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</si>
  <si>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</si>
  <si>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</si>
  <si>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</si>
  <si>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</si>
  <si>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</si>
  <si>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</si>
  <si>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</si>
  <si>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</si>
  <si>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</si>
  <si>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</si>
  <si>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</si>
  <si>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</si>
  <si>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</si>
  <si>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</si>
  <si>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</si>
  <si>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</si>
  <si>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</si>
  <si>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</si>
  <si>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</si>
  <si>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</si>
  <si>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</si>
  <si>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</si>
  <si>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</si>
  <si>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</si>
  <si>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</si>
  <si>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</si>
  <si>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</si>
  <si>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</si>
  <si>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</si>
  <si>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</si>
  <si>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</si>
  <si>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</si>
  <si>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</si>
  <si>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</si>
  <si>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</si>
  <si>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</si>
  <si>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</si>
  <si>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</si>
  <si>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</si>
  <si>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</si>
  <si>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</si>
  <si>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</si>
  <si>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</si>
  <si>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</si>
  <si>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</si>
  <si>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</si>
  <si>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</si>
  <si>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</si>
  <si>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</si>
  <si>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</si>
  <si>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</si>
  <si>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</si>
  <si>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</si>
  <si>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</si>
  <si>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</si>
  <si>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</si>
  <si>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</si>
  <si>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</si>
  <si>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</si>
  <si>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</si>
  <si>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</si>
  <si>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</si>
  <si>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</si>
  <si>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</si>
  <si>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Nieuwkomer korter dan één jaar</t>
  </si>
  <si>
    <t>Nieuwkomer korter dan twee jaar</t>
  </si>
  <si>
    <t>Eerste opvang vreemdelingen</t>
  </si>
  <si>
    <t>juli t/m december</t>
  </si>
  <si>
    <t>januari t/m juni</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</si>
  <si>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</si>
  <si>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</si>
  <si>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</si>
  <si>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</si>
  <si>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</si>
  <si>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</si>
  <si>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</si>
  <si>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</si>
  <si>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</si>
  <si>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</si>
  <si>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</si>
  <si>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</si>
  <si>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</si>
  <si>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</si>
  <si>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</si>
  <si>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</si>
  <si>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</si>
  <si>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</si>
  <si>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</si>
  <si>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</si>
  <si>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</si>
  <si>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</si>
  <si>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</si>
  <si>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</si>
  <si>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</si>
  <si>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</si>
  <si>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</si>
  <si>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</si>
  <si>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</si>
  <si>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</si>
  <si>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</si>
  <si>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</si>
  <si>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</si>
  <si>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</si>
  <si>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</si>
  <si>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</si>
  <si>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</si>
  <si>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</si>
  <si>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</si>
  <si>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</si>
  <si>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</si>
  <si>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</si>
  <si>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</si>
  <si>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</si>
  <si>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</si>
  <si>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</si>
  <si>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</si>
  <si>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</si>
  <si>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</si>
  <si>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</si>
  <si>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</si>
  <si>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</si>
  <si>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</si>
  <si>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</si>
  <si>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</si>
  <si>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</si>
  <si>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</si>
  <si>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</si>
  <si>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</si>
  <si>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</si>
  <si>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</si>
  <si>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</si>
  <si>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</si>
  <si>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</si>
  <si>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</si>
  <si>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</si>
  <si>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</si>
  <si>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</si>
  <si>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</si>
  <si>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</si>
  <si>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</si>
  <si>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</si>
  <si>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</si>
  <si>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</si>
  <si>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</si>
  <si>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</si>
  <si>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</si>
  <si>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</si>
  <si>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</si>
  <si>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</si>
  <si>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</si>
  <si>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</si>
  <si>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</si>
  <si>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</si>
  <si>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</si>
  <si>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</si>
  <si>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</si>
  <si>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</si>
  <si>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</si>
  <si>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</si>
  <si>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</si>
  <si>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</si>
  <si>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</si>
  <si>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</si>
  <si>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</si>
  <si>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</si>
  <si>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</si>
  <si>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</si>
  <si>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</si>
  <si>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</si>
  <si>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</si>
  <si>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</si>
  <si>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</si>
  <si>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</si>
  <si>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</si>
  <si>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</si>
  <si>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</si>
  <si>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</si>
  <si>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</si>
  <si>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</si>
  <si>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</si>
  <si>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</si>
  <si>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</si>
  <si>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</si>
  <si>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</si>
  <si>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</si>
  <si>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</si>
  <si>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</si>
  <si>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</si>
  <si>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</si>
  <si>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</si>
  <si>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</si>
  <si>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</si>
  <si>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</si>
  <si>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</si>
  <si>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</si>
  <si>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</si>
  <si>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</si>
  <si>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</si>
  <si>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</si>
  <si>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</si>
  <si>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</si>
  <si>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</si>
  <si>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</si>
  <si>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</si>
  <si>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</si>
  <si>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</si>
  <si>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</si>
  <si>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</si>
  <si>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</si>
  <si>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</si>
  <si>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</si>
  <si>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</si>
  <si>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</si>
  <si>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</si>
  <si>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</si>
  <si>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</si>
  <si>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</si>
  <si>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</si>
  <si>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</si>
  <si>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</si>
  <si>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</si>
  <si>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</si>
  <si>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</si>
  <si>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</si>
  <si>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</si>
  <si>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</si>
  <si>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</si>
  <si>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</si>
  <si>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</si>
  <si>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</si>
  <si>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</si>
  <si>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</si>
  <si>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</si>
  <si>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</si>
  <si>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</si>
  <si>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</si>
  <si>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</si>
  <si>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</si>
  <si>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</si>
  <si>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</si>
  <si>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</si>
  <si>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</si>
  <si>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</si>
  <si>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</si>
  <si>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</si>
  <si>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</si>
  <si>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</si>
  <si>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</si>
  <si>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</si>
  <si>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</si>
  <si>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</si>
  <si>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</si>
  <si>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</si>
  <si>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</si>
  <si>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</si>
  <si>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</si>
  <si>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</si>
  <si>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</si>
  <si>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</si>
  <si>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</si>
  <si>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</si>
  <si>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</si>
  <si>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</si>
  <si>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</si>
  <si>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</si>
  <si>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</si>
  <si>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</si>
  <si>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</si>
  <si>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</si>
  <si>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</si>
  <si>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</si>
  <si>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</si>
  <si>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</si>
  <si>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</si>
  <si>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</si>
  <si>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</si>
  <si>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</si>
  <si>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</si>
  <si>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</si>
  <si>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</si>
  <si>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</si>
  <si>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</si>
  <si>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</si>
  <si>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</si>
  <si>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</si>
  <si>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</si>
  <si>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</si>
  <si>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</si>
  <si>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</si>
  <si>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</si>
  <si>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</si>
  <si>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</si>
  <si>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</si>
  <si>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</si>
  <si>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</si>
  <si>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</si>
  <si>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</si>
  <si>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</si>
  <si>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</si>
  <si>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</si>
  <si>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</si>
  <si>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</si>
  <si>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</si>
  <si>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</si>
  <si>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</si>
  <si>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</si>
  <si>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</si>
  <si>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</si>
  <si>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</si>
  <si>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</si>
  <si>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</si>
  <si>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</si>
  <si>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</si>
  <si>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</si>
  <si>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</si>
  <si>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</si>
  <si>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</si>
  <si>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</si>
  <si>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</si>
  <si>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</si>
  <si>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</si>
  <si>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</si>
  <si>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</si>
  <si>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</si>
  <si>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</si>
  <si>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</si>
  <si>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</si>
  <si>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</si>
  <si>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</si>
  <si>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</si>
  <si>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</si>
  <si>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</si>
  <si>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</si>
  <si>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</si>
  <si>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</si>
  <si>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</si>
  <si>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</si>
  <si>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</si>
  <si>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</si>
  <si>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</si>
  <si>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</si>
  <si>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</si>
  <si>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</si>
  <si>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</si>
  <si>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</si>
  <si>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</si>
  <si>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</si>
  <si>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</si>
  <si>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</si>
  <si>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</si>
  <si>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</si>
  <si>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</si>
  <si>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</si>
  <si>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</si>
  <si>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</si>
  <si>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</si>
  <si>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</si>
  <si>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</si>
  <si>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</si>
  <si>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</si>
  <si>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</si>
  <si>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</si>
  <si>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</si>
  <si>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</si>
  <si>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</si>
  <si>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</si>
  <si>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</si>
  <si>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</si>
  <si>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</si>
  <si>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</si>
  <si>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</si>
  <si>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</si>
  <si>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</si>
  <si>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</si>
  <si>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</si>
  <si>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</si>
  <si>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</si>
  <si>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</si>
  <si>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</si>
  <si>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</si>
  <si>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</si>
  <si>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</si>
  <si>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</si>
  <si>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</si>
  <si>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</si>
  <si>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</si>
  <si>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</si>
  <si>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</si>
  <si>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</si>
  <si>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</si>
  <si>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</si>
  <si>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</si>
  <si>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</si>
  <si>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</si>
  <si>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</si>
  <si>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</si>
  <si>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</si>
  <si>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</si>
  <si>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</si>
  <si>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</si>
  <si>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</si>
  <si>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</si>
  <si>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</si>
  <si>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</si>
  <si>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</si>
  <si>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</si>
  <si>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</si>
  <si>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</si>
  <si>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</si>
  <si>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</si>
  <si>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</si>
  <si>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</si>
  <si>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</si>
  <si>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</si>
  <si>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</si>
  <si>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</si>
  <si>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</si>
  <si>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</si>
  <si>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</si>
  <si>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</si>
  <si>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</si>
  <si>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</si>
  <si>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</si>
  <si>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</si>
  <si>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</si>
  <si>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</si>
  <si>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</si>
  <si>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</si>
  <si>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</si>
  <si>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</si>
  <si>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</si>
  <si>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</si>
  <si>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</si>
  <si>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</si>
  <si>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</si>
  <si>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</si>
  <si>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</si>
  <si>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</si>
  <si>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</si>
  <si>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</si>
  <si>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</si>
  <si>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</si>
  <si>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</si>
  <si>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</si>
  <si>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</si>
  <si>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</si>
  <si>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Beleidsregel uitzonderingsscholen VO</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</si>
  <si>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</si>
  <si>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</si>
  <si>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</si>
  <si>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</si>
  <si>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</si>
  <si>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</si>
  <si>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</si>
  <si>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</si>
  <si>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</si>
  <si>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</si>
  <si>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</si>
  <si>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</si>
  <si>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</si>
  <si>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</si>
  <si>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</si>
  <si>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</si>
  <si>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</si>
  <si>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</si>
  <si>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</si>
  <si>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</si>
  <si>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</si>
  <si>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</si>
  <si>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</si>
  <si>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</si>
  <si>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</si>
  <si>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</si>
  <si>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</si>
  <si>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</si>
  <si>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</si>
  <si>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</si>
  <si>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</si>
  <si>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</si>
  <si>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</si>
  <si>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</si>
  <si>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</si>
  <si>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</si>
  <si>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</si>
  <si>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</si>
  <si>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</si>
  <si>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</si>
  <si>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</si>
  <si>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</si>
  <si>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</si>
  <si>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</si>
  <si>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</si>
  <si>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</si>
  <si>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</si>
  <si>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</si>
  <si>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</si>
  <si>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</si>
  <si>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</si>
  <si>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</si>
  <si>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</si>
  <si>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</si>
  <si>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</si>
  <si>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</si>
  <si>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</si>
  <si>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</si>
  <si>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</si>
  <si>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</si>
  <si>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</si>
  <si>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</si>
  <si>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</si>
  <si>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</si>
  <si>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</si>
  <si>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</si>
  <si>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</si>
  <si>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</si>
  <si>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</si>
  <si>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</si>
  <si>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</si>
  <si>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</si>
  <si>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</si>
  <si>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</si>
  <si>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</si>
  <si>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</si>
  <si>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</si>
  <si>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</si>
  <si>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</si>
  <si>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</si>
  <si>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</si>
  <si>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</si>
  <si>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</si>
  <si>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</si>
  <si>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</si>
  <si>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</si>
  <si>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</si>
  <si>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</si>
  <si>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</si>
  <si>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</si>
  <si>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</si>
  <si>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</si>
  <si>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</si>
  <si>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</si>
  <si>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</si>
  <si>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</si>
  <si>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</si>
  <si>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</si>
  <si>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</si>
  <si>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</si>
  <si>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</si>
  <si>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</si>
  <si>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</si>
  <si>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</si>
  <si>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</si>
  <si>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</si>
  <si>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</si>
  <si>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</si>
  <si>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</si>
  <si>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</si>
  <si>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</si>
  <si>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</si>
  <si>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</si>
  <si>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</si>
  <si>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</si>
  <si>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</si>
  <si>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</si>
  <si>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</si>
  <si>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</si>
  <si>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</si>
  <si>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</si>
  <si>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</si>
  <si>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</si>
  <si>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</si>
  <si>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</si>
  <si>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</si>
  <si>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</si>
  <si>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</si>
  <si>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</si>
  <si>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</si>
  <si>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</si>
  <si>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</si>
  <si>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</si>
  <si>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</si>
  <si>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</si>
  <si>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</si>
  <si>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Regeling bekostiging regionale procesbegeleider leerlingendaling PO en VO</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</si>
  <si>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</si>
  <si>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</si>
  <si>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</si>
  <si>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</si>
  <si>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</si>
  <si>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</si>
  <si>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</si>
  <si>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</si>
  <si>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</si>
  <si>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</si>
  <si>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</si>
  <si>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</si>
  <si>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</si>
  <si>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</si>
  <si>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</si>
  <si>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</si>
  <si>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</si>
  <si>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</si>
  <si>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</si>
  <si>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</si>
  <si>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piet</t>
  </si>
  <si>
    <t>directeur</t>
  </si>
  <si>
    <t>Regeling tegemoetkoming kosten opleid. scholen</t>
  </si>
  <si>
    <t>Regeling resultaatafhankelijke bekostiging vsv vo</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</si>
  <si>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</si>
  <si>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</si>
  <si>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</si>
  <si>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</si>
  <si>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jan</t>
  </si>
  <si>
    <t>docent</t>
  </si>
  <si>
    <t>truus</t>
  </si>
  <si>
    <t>Vermindering ivm coll. Uitkeringskosten</t>
  </si>
  <si>
    <t>Vermindering ivm indiv. Uitkeringskosten</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</si>
  <si>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</si>
  <si>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</si>
  <si>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</si>
  <si>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</si>
  <si>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</si>
  <si>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</si>
  <si>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</si>
  <si>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Subsidieregeling doorstroomprogramma's po-vo</t>
  </si>
  <si>
    <t>Subsidieregeling praktijkleren vso, pro en entreeopleiding vmbo</t>
  </si>
  <si>
    <t>Subsidieregeling doorstroomprogramma's vmbo-mbo en vmbo-havo</t>
  </si>
  <si>
    <t>Subsidieregeling lerarenbeurs</t>
  </si>
  <si>
    <t>Regeling lerarenbeurs</t>
  </si>
  <si>
    <t>Materiële bekostiging</t>
  </si>
  <si>
    <t>Ondersteuningsbekostiging vanuit SWV (generieke overdracht)</t>
  </si>
  <si>
    <t>ondersteuningsbekostiging vanuit SWV (generieke overdracht)</t>
  </si>
  <si>
    <t>Vaste voet LWOO</t>
  </si>
  <si>
    <t>Vaste voet PRO</t>
  </si>
  <si>
    <t>basisbekostiging pro (SWV via DUO)</t>
  </si>
  <si>
    <t>ondersteuningsbekostiging lwoo (SWV via DUO)</t>
  </si>
  <si>
    <t>ondersteuningsbekostiging pro (SWV via DUO)</t>
  </si>
  <si>
    <t>Eerste opvang nieuwkomers</t>
  </si>
  <si>
    <t>Regeling lente- en zomerscholen VO</t>
  </si>
  <si>
    <t>OP (excl. vaste voeten school, lwoo en pro)</t>
  </si>
  <si>
    <t>incl. ll lwoo VAVO TG</t>
  </si>
  <si>
    <t>incl. ll VAVO TG</t>
  </si>
  <si>
    <t>verhoging</t>
  </si>
  <si>
    <t>assistent</t>
  </si>
  <si>
    <t>plus art. 3.8: bruto 31 euro per maand</t>
  </si>
  <si>
    <t>Regeling aanvullende bekostiging technisch vmbo 2018 en 2019</t>
  </si>
  <si>
    <t>waarden 2019</t>
  </si>
  <si>
    <t>Opgave prijs GPL 2019</t>
  </si>
  <si>
    <t>Exploitatie 2019</t>
  </si>
  <si>
    <t xml:space="preserve"> 2024/25</t>
  </si>
  <si>
    <t xml:space="preserve"> 2025/26</t>
  </si>
  <si>
    <t>en de balans. Met het oog op de presentatie zijn een groot aantal kengetallen en grafische weergaven gemaakt.</t>
  </si>
  <si>
    <t>Scenariomodel-VO</t>
  </si>
  <si>
    <t>Prognose duo aantal leerlingen vo</t>
  </si>
  <si>
    <t>opgenomen. De generieke bijdragen vanuit het SWV passend onderwijs moeten geboekt worden als Rijksbijdragen.</t>
  </si>
  <si>
    <t xml:space="preserve">De werkgeverslasten (WG-lasten) worden geraamd op gemiddeld 55%, maar iedere werkgever dient dit </t>
  </si>
  <si>
    <t>kwartaalbekostiging o.b.v. 1 jan., 1 april, 1 juli en 1 okt.</t>
  </si>
  <si>
    <t>Subsidie versterking techniekonderwijs 2020-2023</t>
  </si>
  <si>
    <t>Atlas College 25DA (gebruikt als voorbeeld)</t>
  </si>
  <si>
    <t>Regeling aanvullende bekostiging eerste opvang nieuwkomers</t>
  </si>
  <si>
    <t>Subsidieregeling zij-instroom</t>
  </si>
  <si>
    <t>Regeling leerplusarrangement vo</t>
  </si>
  <si>
    <t>plus min. loon naar 1635,60</t>
  </si>
  <si>
    <t>Opgave prijs GPL 2020</t>
  </si>
  <si>
    <t>waarden 2020</t>
  </si>
  <si>
    <t>Exploitatie 2020</t>
  </si>
  <si>
    <t>vbo 3 + 4 groep I, Incl. lwoo ll)</t>
  </si>
  <si>
    <t>vbo 3 + 4 groep III, incl. lwoo ll)</t>
  </si>
  <si>
    <t>vbo 3 + 4 groep IV, incl. lwoo ll)</t>
  </si>
  <si>
    <t>lwoo totaal</t>
  </si>
  <si>
    <t>Ondersteuningsbekostiging LWOO (DUO vanuit SWV)</t>
  </si>
  <si>
    <t>Ondersteuningsbekostiging PRO (DUO vanuit SWV)</t>
  </si>
  <si>
    <t>lesmateriaal voor schooljaar 19-20</t>
  </si>
  <si>
    <t>lesmateriaal voor schooljaar 20-21</t>
  </si>
  <si>
    <t>onderbouw lwoo</t>
  </si>
  <si>
    <t xml:space="preserve">In de werkbladen zijn alle velden wit gekleurd waar u gegevens moet invoeren. In de gele velden wordt invoer </t>
  </si>
  <si>
    <t>Inmiddels is dit niet meer relevant omdat er nu sprake is van maatwerkbekostiging via OCW, zie de beschikking.</t>
  </si>
  <si>
    <t>De afschrijvingen worden automatisch verwerkt op basis van de opgaven in het werkblad meerjareninvesteringsplan (mip).</t>
  </si>
  <si>
    <t>Wijziging diverse regelingen VO</t>
  </si>
  <si>
    <r>
      <t xml:space="preserve">Het model is beveiligd met het wachtwoord: </t>
    </r>
    <r>
      <rPr>
        <b/>
        <sz val="10"/>
        <rFont val="Arial"/>
        <family val="2"/>
      </rPr>
      <t>vosabb</t>
    </r>
    <r>
      <rPr>
        <sz val="10"/>
        <rFont val="Arial"/>
        <family val="2"/>
      </rPr>
      <t xml:space="preserve"> onder Opmaak/Beveiliging/Blad beveiligen. </t>
    </r>
  </si>
  <si>
    <t>eenmalige bruto-uitkering juni 2020</t>
  </si>
  <si>
    <t>Eenmalige bruto-uitkering juni 2020</t>
  </si>
  <si>
    <t>cao VO 2020</t>
  </si>
  <si>
    <t>wordt 12 regels</t>
  </si>
  <si>
    <r>
      <t xml:space="preserve">wordt van gemiddelde werkgeverslasten van 56%, </t>
    </r>
    <r>
      <rPr>
        <b/>
        <i/>
        <u/>
        <sz val="10"/>
        <rFont val="Arial"/>
        <family val="2"/>
      </rPr>
      <t>exclusief</t>
    </r>
    <r>
      <rPr>
        <b/>
        <sz val="10"/>
        <rFont val="Arial"/>
        <family val="2"/>
      </rPr>
      <t xml:space="preserve"> de lasten van vervanging wegens o.a. </t>
    </r>
  </si>
  <si>
    <t>publicatie Bekostiging - VO-raad</t>
  </si>
  <si>
    <t>de gegevens voor de personele en de materiële bekostiging te herleiden zijn.</t>
  </si>
  <si>
    <t>betreft met het nummer van de Staatscourant.</t>
  </si>
  <si>
    <t>Vanwege afrondingsverschillen zijn geringe verschillen zichtbaar met de beschikkingen met de reguliere personele bekostiging.</t>
  </si>
  <si>
    <t>overgangstabel schaal 12 per 1 augustus 2020</t>
  </si>
  <si>
    <t>schaal 12 oud</t>
  </si>
  <si>
    <t>schaal 12 nieuw</t>
  </si>
  <si>
    <t>schaal 12 nieuw per 1 augustus 2020</t>
  </si>
  <si>
    <t>bedrag</t>
  </si>
  <si>
    <t>principe:overgang naar naasthogere bedrag</t>
  </si>
  <si>
    <t>cao nieuwe schaal 12</t>
  </si>
  <si>
    <t>De salaristabellen van de CAO VO 2020 zijn volledig verwerkt, nu ook met de bijgestelde bedragen van schaal 12.</t>
  </si>
  <si>
    <t>toename</t>
  </si>
  <si>
    <t>hoofd adm</t>
  </si>
  <si>
    <t>De overgang van S12oud naar S12nieuw gebeurt o.b.v. de periodieke verhoging van S12 oud en vervolgens de inschaling S12 nieuw.</t>
  </si>
  <si>
    <t xml:space="preserve">Dit model is gevuld met de gegevens van de telling van 1 okt. 2019 van het Atlas College uit Hoorn  </t>
  </si>
  <si>
    <t>zoals die op de website DUO zijn gepubliceerd.</t>
  </si>
  <si>
    <t xml:space="preserve">De overgang van S12 oud naar S12 nieuw gebeurt door eerst de verhoging met de periodiek in S12 oud en dan over te gaan naar </t>
  </si>
  <si>
    <t xml:space="preserve">de 12-tredenschaal. De opgave van het regelnummer van de betreffende schaal wordt in de jaren daarna met één verhoogd </t>
  </si>
  <si>
    <t xml:space="preserve">met periodiek naar </t>
  </si>
  <si>
    <t>S12 nieuw</t>
  </si>
  <si>
    <t>naar</t>
  </si>
  <si>
    <t xml:space="preserve">met periodiek </t>
  </si>
  <si>
    <t>vwo, havo, mavo of vbo 1 + 2</t>
  </si>
  <si>
    <t>vwo, havo of mavo 3 t/m 6</t>
  </si>
  <si>
    <t>mavo/vbo: gemengde leerweg 3 en 4</t>
  </si>
  <si>
    <t>Opgave prijs GPL 2021</t>
  </si>
  <si>
    <t>waarden 2021</t>
  </si>
  <si>
    <t xml:space="preserve">In dit afzonderlijke werkblad zijn de laatst bekende relevante salaristabellen opgenomen conform de cao 2020 en met ook de </t>
  </si>
  <si>
    <t>nieuwe schaal 12. Ook met de laatste verhoging van het minumloon per 1 juli 2020 bij ID1.</t>
  </si>
  <si>
    <t>Toelichting bij Meerjarenbegroting VO 2020</t>
  </si>
  <si>
    <t>a. eenmaal aanvullende exploitatiekosten (zie rij 83 resp. 100)</t>
  </si>
  <si>
    <t>65,0 mln.</t>
  </si>
  <si>
    <t>Subsidieregeling tweede lerarenopleiding</t>
  </si>
  <si>
    <t>Exploitatie 2021</t>
  </si>
  <si>
    <t>ook diverse afzonderlijke regelingen zijn voor zover mogelijk geautomatiseerd in dit instrument.</t>
  </si>
  <si>
    <t xml:space="preserve">De GPL-bedragen zoals die zijn gepubliceerd in de Regeling van 10 juli 2020 (Stcrt 2020 nr. 38804, d.d. 22 juli 2020) voor 2020 </t>
  </si>
  <si>
    <t>en 2021 zijn er in verwerkt, evenals de exploitatiebekostiging 2020 en 2021.</t>
  </si>
  <si>
    <t xml:space="preserve">de helft meetellen. Afzonderlijke opgave van het aantal 'profileerders' is nodig omdat deze voor de personele </t>
  </si>
  <si>
    <t xml:space="preserve">VSO-school Lom of Mlk. Dit recht heeft u indien u intertijd bent gefuseerd met zo'n VSO-school en die fusie </t>
  </si>
  <si>
    <t>De uitkering per 1 juni 2020 (€ 750 per fte) is opgenomen en de salaristabellen conform de cao 2020.</t>
  </si>
  <si>
    <t>de bekostiging. De bedragen betreffen de bedragen zoals die voor het kalenderjaar 2020 resp. 2021</t>
  </si>
  <si>
    <t xml:space="preserve">zijn vastgesteld met de publicatie in de Staatscourant van 22 juli 2020. </t>
  </si>
  <si>
    <t xml:space="preserve">De gegevens voor de materiële bekostiging zijn verwerkt met de gegevens over 2020 en 2021 (Stcrt 2020, nr. 38804, d.d. 22 juli 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</si>
</sst>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6"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i/>
      <sz val="8"/>
      <name val="Arial"/>
      <family val="2"/>
    </font>
    <font>
      <sz val="10"/>
      <name val="Calibri"/>
      <family val="2"/>
      <scheme val="minor"/>
    </font>
    <font>
      <sz val="10"/>
      <color rgb="FF000000"/>
      <name val="Arial"/>
      <family val="2"/>
    </font>
  </fonts>
  <fills count="14">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right style="thin">
        <color theme="0"/>
      </right>
      <top/>
      <bottom/>
      <diagonal/>
    </border>
    <border>
      <left style="thin">
        <color theme="0"/>
      </left>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23">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2"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65" fontId="8" fillId="0" borderId="0" xfId="0" applyNumberFormat="1" applyFont="1" applyFill="1" applyBorder="1" applyAlignment="1" applyProtection="1">
      <alignment horizontal="left"/>
    </xf>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0" fillId="9" borderId="0" xfId="0" applyNumberFormat="1" applyFill="1" applyBorder="1" applyProtection="1">
      <protection locked="0"/>
    </xf>
    <xf numFmtId="185" fontId="37"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 fontId="53" fillId="0" borderId="0" xfId="0" applyNumberFormat="1" applyFont="1" applyProtection="1"/>
    <xf numFmtId="179" fontId="8" fillId="0" borderId="10" xfId="0" applyNumberFormat="1" applyFont="1" applyFill="1" applyBorder="1" applyProtection="1">
      <protection locked="0"/>
    </xf>
    <xf numFmtId="179" fontId="8" fillId="0" borderId="11" xfId="0" applyNumberFormat="1" applyFont="1" applyFill="1" applyBorder="1" applyProtection="1">
      <protection locked="0"/>
    </xf>
    <xf numFmtId="179" fontId="8" fillId="0" borderId="9" xfId="0" applyNumberFormat="1" applyFont="1" applyFill="1" applyBorder="1" applyProtection="1">
      <protection locked="0"/>
    </xf>
    <xf numFmtId="42" fontId="3" fillId="3" borderId="0" xfId="0" applyNumberFormat="1" applyFont="1" applyFill="1" applyBorder="1" applyAlignment="1" applyProtection="1">
      <alignment horizontal="left"/>
    </xf>
    <xf numFmtId="42" fontId="4" fillId="3" borderId="0" xfId="0" applyNumberFormat="1" applyFont="1" applyFill="1" applyBorder="1" applyAlignment="1" applyProtection="1">
      <alignment horizontal="left"/>
    </xf>
    <xf numFmtId="169" fontId="1" fillId="4" borderId="0" xfId="0" applyFont="1" applyFill="1" applyBorder="1" applyAlignment="1" applyProtection="1">
      <alignment horizontal="left"/>
    </xf>
    <xf numFmtId="44" fontId="4" fillId="0" borderId="0" xfId="0" applyNumberFormat="1" applyFont="1" applyFill="1" applyBorder="1" applyAlignment="1" applyProtection="1">
      <alignment horizontal="left"/>
    </xf>
    <xf numFmtId="179" fontId="0" fillId="10" borderId="0" xfId="0" applyNumberFormat="1" applyFill="1" applyBorder="1" applyProtection="1">
      <protection locked="0"/>
    </xf>
    <xf numFmtId="3" fontId="0" fillId="11" borderId="0" xfId="0" applyNumberFormat="1" applyFill="1" applyProtection="1"/>
    <xf numFmtId="1" fontId="1" fillId="0" borderId="0" xfId="0" applyNumberFormat="1" applyFont="1" applyProtection="1"/>
    <xf numFmtId="169" fontId="2" fillId="4" borderId="0" xfId="1" applyNumberFormat="1" applyFill="1" applyAlignment="1" applyProtection="1"/>
    <xf numFmtId="1" fontId="0" fillId="0" borderId="0" xfId="0" applyNumberFormat="1" applyAlignment="1" applyProtection="1">
      <alignment wrapText="1"/>
    </xf>
    <xf numFmtId="1" fontId="4" fillId="0" borderId="0" xfId="0" applyNumberFormat="1" applyFont="1" applyFill="1" applyAlignment="1" applyProtection="1">
      <alignment horizontal="right"/>
    </xf>
    <xf numFmtId="1" fontId="4" fillId="0" borderId="0" xfId="0" applyNumberFormat="1" applyFont="1" applyAlignment="1" applyProtection="1">
      <alignment horizontal="center"/>
    </xf>
    <xf numFmtId="14" fontId="54" fillId="12" borderId="0" xfId="0" applyNumberFormat="1" applyFont="1" applyFill="1" applyProtection="1"/>
    <xf numFmtId="169" fontId="1" fillId="3" borderId="0" xfId="0" applyFont="1" applyFill="1" applyBorder="1" applyAlignment="1" applyProtection="1">
      <alignment horizontal="center"/>
    </xf>
    <xf numFmtId="169" fontId="55" fillId="0" borderId="0" xfId="0" applyFont="1"/>
    <xf numFmtId="1" fontId="8" fillId="0" borderId="0" xfId="0" applyNumberFormat="1" applyFont="1" applyBorder="1" applyAlignment="1" applyProtection="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4" fontId="8" fillId="13" borderId="0" xfId="0" applyNumberFormat="1" applyFont="1" applyFill="1" applyBorder="1" applyAlignment="1" applyProtection="1">
      <alignment horizontal="right"/>
      <protection locked="0"/>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FFCC00"/>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326530936"/>
        <c:axId val="326527408"/>
      </c:barChart>
      <c:catAx>
        <c:axId val="326530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26527408"/>
        <c:crosses val="autoZero"/>
        <c:auto val="1"/>
        <c:lblAlgn val="ctr"/>
        <c:lblOffset val="100"/>
        <c:tickLblSkip val="1"/>
        <c:tickMarkSkip val="1"/>
        <c:noMultiLvlLbl val="0"/>
      </c:catAx>
      <c:valAx>
        <c:axId val="3265274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2653093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begr!$F$49:$K$49</c:f>
              <c:numCache>
                <c:formatCode>_("€"* #,##0_);_("€"* \(#,##0\);_("€"* "-"_);_(@_)</c:formatCode>
                <c:ptCount val="6"/>
                <c:pt idx="0">
                  <c:v>36662428.76433</c:v>
                </c:pt>
                <c:pt idx="1">
                  <c:v>36709341.399020001</c:v>
                </c:pt>
                <c:pt idx="2">
                  <c:v>36693822.519019999</c:v>
                </c:pt>
                <c:pt idx="3">
                  <c:v>36680546.919019997</c:v>
                </c:pt>
                <c:pt idx="4">
                  <c:v>36670634.679019995</c:v>
                </c:pt>
                <c:pt idx="5">
                  <c:v>36659920.599019997</c:v>
                </c:pt>
              </c:numCache>
            </c:numRef>
          </c:val>
          <c:extLst xmlns:c16r2="http://schemas.microsoft.com/office/drawing/2015/06/char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357438496"/>
        <c:axId val="357438888"/>
      </c:barChart>
      <c:catAx>
        <c:axId val="3574384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38888"/>
        <c:crosses val="autoZero"/>
        <c:auto val="1"/>
        <c:lblAlgn val="ctr"/>
        <c:lblOffset val="100"/>
        <c:tickLblSkip val="1"/>
        <c:tickMarkSkip val="1"/>
        <c:noMultiLvlLbl val="0"/>
      </c:catAx>
      <c:valAx>
        <c:axId val="35743888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384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geg!$G$27:$K$27</c:f>
              <c:numCache>
                <c:formatCode>0</c:formatCode>
                <c:ptCount val="5"/>
                <c:pt idx="0">
                  <c:v>4485</c:v>
                </c:pt>
                <c:pt idx="1">
                  <c:v>4485</c:v>
                </c:pt>
                <c:pt idx="2">
                  <c:v>4485</c:v>
                </c:pt>
                <c:pt idx="3">
                  <c:v>4485</c:v>
                </c:pt>
                <c:pt idx="4">
                  <c:v>4485</c:v>
                </c:pt>
              </c:numCache>
            </c:numRef>
          </c:val>
          <c:extLst xmlns:c16r2="http://schemas.microsoft.com/office/drawing/2015/06/char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357443200"/>
        <c:axId val="357440456"/>
      </c:barChart>
      <c:catAx>
        <c:axId val="357443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57440456"/>
        <c:crosses val="autoZero"/>
        <c:auto val="1"/>
        <c:lblAlgn val="ctr"/>
        <c:lblOffset val="100"/>
        <c:tickLblSkip val="1"/>
        <c:tickMarkSkip val="1"/>
        <c:noMultiLvlLbl val="0"/>
      </c:catAx>
      <c:valAx>
        <c:axId val="3574404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4320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Lit>
              <c:formatCode>General</c:formatCode>
              <c:ptCount val="1"/>
              <c:pt idx="0">
                <c:v>1</c:v>
              </c:pt>
            </c:numLit>
          </c:val>
          <c:extLst xmlns:c16r2="http://schemas.microsoft.com/office/drawing/2015/06/char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357436928"/>
        <c:axId val="357442808"/>
      </c:barChart>
      <c:catAx>
        <c:axId val="3574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7442808"/>
        <c:crosses val="autoZero"/>
        <c:auto val="1"/>
        <c:lblAlgn val="ctr"/>
        <c:lblOffset val="100"/>
        <c:tickLblSkip val="1"/>
        <c:tickMarkSkip val="1"/>
        <c:noMultiLvlLbl val="0"/>
      </c:catAx>
      <c:valAx>
        <c:axId val="357442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357436928"/>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ken!$F$14:$K$14</c:f>
              <c:numCache>
                <c:formatCode>_("€"* #,##0_);_("€"* \(#,##0\);_("€"* "-"_);_(@_)</c:formatCode>
                <c:ptCount val="6"/>
                <c:pt idx="0">
                  <c:v>8235.3181079888527</c:v>
                </c:pt>
                <c:pt idx="1">
                  <c:v>8247.9683832820501</c:v>
                </c:pt>
                <c:pt idx="2">
                  <c:v>8247.9683832820501</c:v>
                </c:pt>
                <c:pt idx="3">
                  <c:v>8247.9683832820501</c:v>
                </c:pt>
                <c:pt idx="4">
                  <c:v>8247.9683832820501</c:v>
                </c:pt>
                <c:pt idx="5">
                  <c:v>8247.9683832820501</c:v>
                </c:pt>
              </c:numCache>
            </c:numRef>
          </c:val>
          <c:extLst xmlns:c16r2="http://schemas.microsoft.com/office/drawing/2015/06/char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357441632"/>
        <c:axId val="357440064"/>
      </c:barChart>
      <c:catAx>
        <c:axId val="3574416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57440064"/>
        <c:crosses val="autoZero"/>
        <c:auto val="1"/>
        <c:lblAlgn val="ctr"/>
        <c:lblOffset val="100"/>
        <c:tickLblSkip val="1"/>
        <c:tickMarkSkip val="1"/>
        <c:noMultiLvlLbl val="0"/>
      </c:catAx>
      <c:valAx>
        <c:axId val="35744006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4163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act!$F$28:$K$28</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357442024"/>
        <c:axId val="357441240"/>
      </c:barChart>
      <c:catAx>
        <c:axId val="357442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57441240"/>
        <c:crosses val="autoZero"/>
        <c:auto val="1"/>
        <c:lblAlgn val="ctr"/>
        <c:lblOffset val="100"/>
        <c:tickLblSkip val="1"/>
        <c:tickMarkSkip val="2"/>
        <c:noMultiLvlLbl val="0"/>
      </c:catAx>
      <c:valAx>
        <c:axId val="3574412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4202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ken!$F$20:$K$20</c:f>
              <c:numCache>
                <c:formatCode>_-"€"\ * #,##0_-;_-"€"\ * #,##0\-;_-"€"\ * "-"_-;_-@_-</c:formatCode>
                <c:ptCount val="6"/>
                <c:pt idx="0">
                  <c:v>60.863534002229656</c:v>
                </c:pt>
                <c:pt idx="1">
                  <c:v>63.053913043478268</c:v>
                </c:pt>
                <c:pt idx="2">
                  <c:v>66.514086956521751</c:v>
                </c:pt>
                <c:pt idx="3">
                  <c:v>69.474086956521745</c:v>
                </c:pt>
                <c:pt idx="4">
                  <c:v>71.68417391304348</c:v>
                </c:pt>
                <c:pt idx="5">
                  <c:v>74.073043478260871</c:v>
                </c:pt>
              </c:numCache>
            </c:numRef>
          </c:val>
          <c:extLst xmlns:c16r2="http://schemas.microsoft.com/office/drawing/2015/06/char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357436536"/>
        <c:axId val="357437320"/>
      </c:barChart>
      <c:catAx>
        <c:axId val="357436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57437320"/>
        <c:crosses val="autoZero"/>
        <c:auto val="1"/>
        <c:lblAlgn val="ctr"/>
        <c:lblOffset val="100"/>
        <c:tickLblSkip val="1"/>
        <c:tickMarkSkip val="1"/>
        <c:noMultiLvlLbl val="0"/>
      </c:catAx>
      <c:valAx>
        <c:axId val="3574373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36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ken!$F$66:$K$66</c:f>
              <c:numCache>
                <c:formatCode>0%</c:formatCode>
                <c:ptCount val="6"/>
                <c:pt idx="0">
                  <c:v>0</c:v>
                </c:pt>
                <c:pt idx="1">
                  <c:v>0.99108704036203199</c:v>
                </c:pt>
                <c:pt idx="2">
                  <c:v>1.9834422592337142</c:v>
                </c:pt>
                <c:pt idx="3">
                  <c:v>2.975377959776488</c:v>
                </c:pt>
                <c:pt idx="4">
                  <c:v>3.9669547840648374</c:v>
                </c:pt>
                <c:pt idx="5">
                  <c:v>4.9582636530393662</c:v>
                </c:pt>
              </c:numCache>
            </c:numRef>
          </c:val>
          <c:extLst xmlns:c16r2="http://schemas.microsoft.com/office/drawing/2015/06/char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357438104"/>
        <c:axId val="356414336"/>
      </c:barChart>
      <c:catAx>
        <c:axId val="357438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4336"/>
        <c:crosses val="autoZero"/>
        <c:auto val="1"/>
        <c:lblAlgn val="ctr"/>
        <c:lblOffset val="100"/>
        <c:tickLblSkip val="1"/>
        <c:tickMarkSkip val="1"/>
        <c:noMultiLvlLbl val="0"/>
      </c:catAx>
      <c:valAx>
        <c:axId val="3564143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43810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act!$F$39:$K$39</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357570400"/>
        <c:axId val="357572752"/>
      </c:barChart>
      <c:catAx>
        <c:axId val="3575704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7572752"/>
        <c:crosses val="autoZero"/>
        <c:auto val="1"/>
        <c:lblAlgn val="ctr"/>
        <c:lblOffset val="100"/>
        <c:tickLblSkip val="1"/>
        <c:tickMarkSkip val="2"/>
        <c:noMultiLvlLbl val="0"/>
      </c:catAx>
      <c:valAx>
        <c:axId val="35757275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57040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ken!$F$70:$K$70</c:f>
              <c:numCache>
                <c:formatCode>0%</c:formatCode>
                <c:ptCount val="6"/>
                <c:pt idx="0">
                  <c:v>0</c:v>
                </c:pt>
                <c:pt idx="1">
                  <c:v>0.99108704036203199</c:v>
                </c:pt>
                <c:pt idx="2">
                  <c:v>1.9834422592337142</c:v>
                </c:pt>
                <c:pt idx="3">
                  <c:v>2.975377959776488</c:v>
                </c:pt>
                <c:pt idx="4">
                  <c:v>3.9669547840648374</c:v>
                </c:pt>
                <c:pt idx="5">
                  <c:v>4.9582636530393662</c:v>
                </c:pt>
              </c:numCache>
            </c:numRef>
          </c:val>
          <c:extLst xmlns:c16r2="http://schemas.microsoft.com/office/drawing/2015/06/char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357571184"/>
        <c:axId val="357567264"/>
      </c:barChart>
      <c:catAx>
        <c:axId val="3575711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567264"/>
        <c:crosses val="autoZero"/>
        <c:auto val="1"/>
        <c:lblAlgn val="ctr"/>
        <c:lblOffset val="100"/>
        <c:tickLblSkip val="1"/>
        <c:tickMarkSkip val="1"/>
        <c:noMultiLvlLbl val="0"/>
      </c:catAx>
      <c:valAx>
        <c:axId val="35756726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5711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ken!$F$47:$K$47</c:f>
              <c:numCache>
                <c:formatCode>0.0%</c:formatCode>
                <c:ptCount val="6"/>
                <c:pt idx="0">
                  <c:v>0</c:v>
                </c:pt>
                <c:pt idx="1">
                  <c:v>0.99105681096588349</c:v>
                </c:pt>
                <c:pt idx="2">
                  <c:v>1.9833510479611502</c:v>
                </c:pt>
                <c:pt idx="3">
                  <c:v>2.9752606234933934</c:v>
                </c:pt>
                <c:pt idx="4">
                  <c:v>3.9668374477817423</c:v>
                </c:pt>
                <c:pt idx="5">
                  <c:v>4.9581463167562712</c:v>
                </c:pt>
              </c:numCache>
            </c:numRef>
          </c:val>
          <c:extLst xmlns:c16r2="http://schemas.microsoft.com/office/drawing/2015/06/char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357567656"/>
        <c:axId val="357568440"/>
      </c:barChart>
      <c:catAx>
        <c:axId val="357567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568440"/>
        <c:crosses val="autoZero"/>
        <c:auto val="1"/>
        <c:lblAlgn val="ctr"/>
        <c:lblOffset val="100"/>
        <c:tickLblSkip val="1"/>
        <c:tickMarkSkip val="1"/>
        <c:noMultiLvlLbl val="0"/>
      </c:catAx>
      <c:valAx>
        <c:axId val="357568440"/>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75676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pers!$H$97:$M$97</c:f>
              <c:numCache>
                <c:formatCode>_("€"\ * #,##0_);_("€"\ * \(#,##0\);_("€"\ * "-"??_);_(@_)</c:formatCode>
                <c:ptCount val="6"/>
                <c:pt idx="0">
                  <c:v>31393122.604330003</c:v>
                </c:pt>
                <c:pt idx="1">
                  <c:v>31449859.089019999</c:v>
                </c:pt>
                <c:pt idx="2">
                  <c:v>31449859.089019999</c:v>
                </c:pt>
                <c:pt idx="3">
                  <c:v>31449859.089019999</c:v>
                </c:pt>
                <c:pt idx="4">
                  <c:v>31449859.089019999</c:v>
                </c:pt>
                <c:pt idx="5">
                  <c:v>31449859.089019999</c:v>
                </c:pt>
              </c:numCache>
            </c:numRef>
          </c:val>
          <c:extLst xmlns:c16r2="http://schemas.microsoft.com/office/drawing/2015/06/chart">
            <c:ext xmlns:c16="http://schemas.microsoft.com/office/drawing/2014/chart" uri="{C3380CC4-5D6E-409C-BE32-E72D297353CC}">
              <c16:uniqueId val="{00000000-E5A5-4A49-917F-5AE87303E9A8}"/>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pers!$H$152:$M$152</c:f>
              <c:numCache>
                <c:formatCode>_-"€"\ * #,##0_-;_-"€"\ * #,##0\-;_-"€"\ * "-"_-;_-@_-</c:formatCode>
                <c:ptCount val="6"/>
                <c:pt idx="0">
                  <c:v>272972.95</c:v>
                </c:pt>
                <c:pt idx="1">
                  <c:v>282796.80000000005</c:v>
                </c:pt>
                <c:pt idx="2">
                  <c:v>298315.68000000005</c:v>
                </c:pt>
                <c:pt idx="3">
                  <c:v>311591.28000000003</c:v>
                </c:pt>
                <c:pt idx="4">
                  <c:v>321503.52</c:v>
                </c:pt>
                <c:pt idx="5">
                  <c:v>332217.60000000003</c:v>
                </c:pt>
              </c:numCache>
            </c:numRef>
          </c:val>
          <c:extLst xmlns:c16r2="http://schemas.microsoft.com/office/drawing/2015/06/chart">
            <c:ext xmlns:c16="http://schemas.microsoft.com/office/drawing/2014/chart" uri="{C3380CC4-5D6E-409C-BE32-E72D297353CC}">
              <c16:uniqueId val="{00000001-E5A5-4A49-917F-5AE87303E9A8}"/>
            </c:ext>
          </c:extLst>
        </c:ser>
        <c:dLbls>
          <c:showLegendKey val="0"/>
          <c:showVal val="0"/>
          <c:showCatName val="0"/>
          <c:showSerName val="0"/>
          <c:showPercent val="0"/>
          <c:showBubbleSize val="0"/>
        </c:dLbls>
        <c:gapWidth val="150"/>
        <c:axId val="326528192"/>
        <c:axId val="326528584"/>
      </c:barChart>
      <c:catAx>
        <c:axId val="3265281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6528584"/>
        <c:crosses val="autoZero"/>
        <c:auto val="1"/>
        <c:lblAlgn val="ctr"/>
        <c:lblOffset val="100"/>
        <c:tickLblSkip val="1"/>
        <c:tickMarkSkip val="1"/>
        <c:noMultiLvlLbl val="0"/>
      </c:catAx>
      <c:valAx>
        <c:axId val="32652858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65281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mat!$H$88:$M$88</c:f>
              <c:numCache>
                <c:formatCode>_-"€"\ * #,##0_-;_-"€"\ * #,##0\-;_-"€"\ * "-"??_-;_-@_-</c:formatCode>
                <c:ptCount val="6"/>
                <c:pt idx="0">
                  <c:v>5542279.1100000003</c:v>
                </c:pt>
                <c:pt idx="1">
                  <c:v>5542279.1100000003</c:v>
                </c:pt>
                <c:pt idx="2">
                  <c:v>5542279.1100000003</c:v>
                </c:pt>
                <c:pt idx="3">
                  <c:v>5542279.1100000003</c:v>
                </c:pt>
                <c:pt idx="4">
                  <c:v>5542279.1100000003</c:v>
                </c:pt>
                <c:pt idx="5">
                  <c:v>5542279.1100000003</c:v>
                </c:pt>
              </c:numCache>
            </c:numRef>
          </c:val>
          <c:extLst xmlns:c16r2="http://schemas.microsoft.com/office/drawing/2015/06/chart">
            <c:ext xmlns:c16="http://schemas.microsoft.com/office/drawing/2014/chart" uri="{C3380CC4-5D6E-409C-BE32-E72D297353CC}">
              <c16:uniqueId val="{00000000-FA88-4CBE-A523-B4A73A0051E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mat!$H$182:$M$182</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FA88-4CBE-A523-B4A73A0051EA}"/>
            </c:ext>
          </c:extLst>
        </c:ser>
        <c:dLbls>
          <c:showLegendKey val="0"/>
          <c:showVal val="0"/>
          <c:showCatName val="0"/>
          <c:showSerName val="0"/>
          <c:showPercent val="0"/>
          <c:showBubbleSize val="0"/>
        </c:dLbls>
        <c:gapWidth val="150"/>
        <c:axId val="326529368"/>
        <c:axId val="356410416"/>
      </c:barChart>
      <c:catAx>
        <c:axId val="3265293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0416"/>
        <c:crosses val="autoZero"/>
        <c:auto val="1"/>
        <c:lblAlgn val="ctr"/>
        <c:lblOffset val="100"/>
        <c:tickLblSkip val="1"/>
        <c:tickMarkSkip val="1"/>
        <c:noMultiLvlLbl val="0"/>
      </c:catAx>
      <c:valAx>
        <c:axId val="35641041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65293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begr!$F$18:$K$18</c:f>
              <c:numCache>
                <c:formatCode>_-"€"\ * #,##0_-;_-"€"\ * #,##0\-;_-"€"\ * "-"_-;_-@_-</c:formatCode>
                <c:ptCount val="6"/>
                <c:pt idx="0">
                  <c:v>36935401.714330003</c:v>
                </c:pt>
                <c:pt idx="1">
                  <c:v>36992138.199019998</c:v>
                </c:pt>
                <c:pt idx="2">
                  <c:v>36992138.199019998</c:v>
                </c:pt>
                <c:pt idx="3">
                  <c:v>36992138.199019998</c:v>
                </c:pt>
                <c:pt idx="4">
                  <c:v>36992138.199019998</c:v>
                </c:pt>
                <c:pt idx="5">
                  <c:v>36992138.199019998</c:v>
                </c:pt>
              </c:numCache>
            </c:numRef>
          </c:val>
          <c:extLst xmlns:c16r2="http://schemas.microsoft.com/office/drawing/2015/06/char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begr!$F$30:$K$30</c:f>
              <c:numCache>
                <c:formatCode>_-"€"\ * #,##0_-;_-"€"\ * #,##0\-;_-"€"\ * "-"_-;_-@_-</c:formatCode>
                <c:ptCount val="6"/>
                <c:pt idx="0">
                  <c:v>272972.95</c:v>
                </c:pt>
                <c:pt idx="1">
                  <c:v>282796.80000000005</c:v>
                </c:pt>
                <c:pt idx="2">
                  <c:v>298315.68000000005</c:v>
                </c:pt>
                <c:pt idx="3">
                  <c:v>311591.28000000003</c:v>
                </c:pt>
                <c:pt idx="4">
                  <c:v>321503.52</c:v>
                </c:pt>
                <c:pt idx="5">
                  <c:v>332217.60000000003</c:v>
                </c:pt>
              </c:numCache>
            </c:numRef>
          </c:val>
          <c:extLst xmlns:c16r2="http://schemas.microsoft.com/office/drawing/2015/06/char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356410808"/>
        <c:axId val="356408848"/>
      </c:barChart>
      <c:catAx>
        <c:axId val="3564108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08848"/>
        <c:crosses val="autoZero"/>
        <c:auto val="1"/>
        <c:lblAlgn val="ctr"/>
        <c:lblOffset val="100"/>
        <c:tickLblSkip val="1"/>
        <c:tickMarkSkip val="1"/>
        <c:noMultiLvlLbl val="0"/>
      </c:catAx>
      <c:valAx>
        <c:axId val="3564088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0808"/>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356409632"/>
        <c:axId val="356414728"/>
      </c:barChart>
      <c:catAx>
        <c:axId val="35640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6414728"/>
        <c:crosses val="autoZero"/>
        <c:auto val="1"/>
        <c:lblAlgn val="ctr"/>
        <c:lblOffset val="100"/>
        <c:tickLblSkip val="1"/>
        <c:tickMarkSkip val="1"/>
        <c:noMultiLvlLbl val="0"/>
      </c:catAx>
      <c:valAx>
        <c:axId val="356414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640963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ken!$F$36:$K$36</c:f>
              <c:numCache>
                <c:formatCode>_-"€"\ * #,##0_-;_-"€"\ * #,##0\-;_-"€"\ * "-"_-;_-@_-</c:formatCode>
                <c:ptCount val="6"/>
                <c:pt idx="0">
                  <c:v>55277.560000000012</c:v>
                </c:pt>
                <c:pt idx="1">
                  <c:v>56504.760000000009</c:v>
                </c:pt>
                <c:pt idx="2">
                  <c:v>58259.760000000009</c:v>
                </c:pt>
                <c:pt idx="3">
                  <c:v>60376.680000000008</c:v>
                </c:pt>
                <c:pt idx="4">
                  <c:v>62819.640000000007</c:v>
                </c:pt>
                <c:pt idx="5">
                  <c:v>65599.56</c:v>
                </c:pt>
              </c:numCache>
            </c:numRef>
          </c:val>
          <c:extLst xmlns:c16r2="http://schemas.microsoft.com/office/drawing/2015/06/char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ken!$F$37:$K$37</c:f>
              <c:numCache>
                <c:formatCode>_-"€"\ * #,##0_-;_-"€"\ * #,##0\-;_-"€"\ * "-"_-;_-@_-</c:formatCode>
                <c:ptCount val="6"/>
                <c:pt idx="0">
                  <c:v>126884.16000000003</c:v>
                </c:pt>
                <c:pt idx="1">
                  <c:v>133971.24000000002</c:v>
                </c:pt>
                <c:pt idx="2">
                  <c:v>142418.64000000001</c:v>
                </c:pt>
                <c:pt idx="3">
                  <c:v>147780.35999999999</c:v>
                </c:pt>
                <c:pt idx="4">
                  <c:v>148951.92000000001</c:v>
                </c:pt>
                <c:pt idx="5">
                  <c:v>150104.76</c:v>
                </c:pt>
              </c:numCache>
            </c:numRef>
          </c:val>
          <c:extLst xmlns:c16r2="http://schemas.microsoft.com/office/drawing/2015/06/char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ken!$F$35:$K$35</c:f>
              <c:numCache>
                <c:formatCode>_-"€"\ * #,##0_-;_-"€"\ * #,##0\-;_-"€"\ * "-"_-;_-@_-</c:formatCode>
                <c:ptCount val="6"/>
                <c:pt idx="0">
                  <c:v>73855.47</c:v>
                </c:pt>
                <c:pt idx="1">
                  <c:v>78365.040000000008</c:v>
                </c:pt>
                <c:pt idx="2">
                  <c:v>83681.52</c:v>
                </c:pt>
                <c:pt idx="3">
                  <c:v>89478.480000000025</c:v>
                </c:pt>
                <c:pt idx="4">
                  <c:v>95776.200000000012</c:v>
                </c:pt>
                <c:pt idx="5">
                  <c:v>102557.52</c:v>
                </c:pt>
              </c:numCache>
            </c:numRef>
          </c:val>
          <c:extLst xmlns:c16r2="http://schemas.microsoft.com/office/drawing/2015/06/char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356408456"/>
        <c:axId val="356409240"/>
      </c:barChart>
      <c:catAx>
        <c:axId val="356408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09240"/>
        <c:crosses val="autoZero"/>
        <c:auto val="1"/>
        <c:lblAlgn val="ctr"/>
        <c:lblOffset val="100"/>
        <c:tickLblSkip val="1"/>
        <c:tickMarkSkip val="1"/>
        <c:noMultiLvlLbl val="0"/>
      </c:catAx>
      <c:valAx>
        <c:axId val="3564092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08456"/>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ken!$F$53:$K$53</c:f>
              <c:numCache>
                <c:formatCode>0.00</c:formatCode>
                <c:ptCount val="6"/>
                <c:pt idx="0">
                  <c:v>0</c:v>
                </c:pt>
                <c:pt idx="1">
                  <c:v>1.0000305021829365</c:v>
                </c:pt>
                <c:pt idx="2">
                  <c:v>1.0000459884661657</c:v>
                </c:pt>
                <c:pt idx="3">
                  <c:v>1.0000394373125394</c:v>
                </c:pt>
                <c:pt idx="4">
                  <c:v>1.000029579302061</c:v>
                </c:pt>
                <c:pt idx="5">
                  <c:v>1.0000236653530572</c:v>
                </c:pt>
              </c:numCache>
            </c:numRef>
          </c:val>
          <c:extLst xmlns:c16r2="http://schemas.microsoft.com/office/drawing/2015/06/char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356413552"/>
        <c:axId val="356411200"/>
      </c:barChart>
      <c:catAx>
        <c:axId val="356413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1200"/>
        <c:crosses val="autoZero"/>
        <c:auto val="1"/>
        <c:lblAlgn val="ctr"/>
        <c:lblOffset val="100"/>
        <c:tickLblSkip val="1"/>
        <c:tickMarkSkip val="1"/>
        <c:noMultiLvlLbl val="0"/>
      </c:catAx>
      <c:valAx>
        <c:axId val="356411200"/>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35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ken!$F$57:$K$57</c:f>
              <c:numCache>
                <c:formatCode>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356411592"/>
        <c:axId val="356413160"/>
      </c:barChart>
      <c:catAx>
        <c:axId val="3564115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3160"/>
        <c:crosses val="autoZero"/>
        <c:auto val="1"/>
        <c:lblAlgn val="ctr"/>
        <c:lblOffset val="100"/>
        <c:tickLblSkip val="1"/>
        <c:tickMarkSkip val="1"/>
        <c:noMultiLvlLbl val="0"/>
      </c:catAx>
      <c:valAx>
        <c:axId val="356413160"/>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15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ken!$F$61:$K$61</c:f>
              <c:numCache>
                <c:formatCode>0%</c:formatCode>
                <c:ptCount val="6"/>
                <c:pt idx="0">
                  <c:v>0.99260944954352304</c:v>
                </c:pt>
                <c:pt idx="1">
                  <c:v>0.9923552188716821</c:v>
                </c:pt>
                <c:pt idx="2">
                  <c:v>0.99193570054277358</c:v>
                </c:pt>
                <c:pt idx="3">
                  <c:v>0.99157682428834959</c:v>
                </c:pt>
                <c:pt idx="4">
                  <c:v>0.9913088689745293</c:v>
                </c:pt>
                <c:pt idx="5">
                  <c:v>0.99101923770362632</c:v>
                </c:pt>
              </c:numCache>
            </c:numRef>
          </c:val>
          <c:extLst xmlns:c16r2="http://schemas.microsoft.com/office/drawing/2015/06/char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356411984"/>
        <c:axId val="356412376"/>
      </c:barChart>
      <c:catAx>
        <c:axId val="3564119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2376"/>
        <c:crosses val="autoZero"/>
        <c:auto val="1"/>
        <c:lblAlgn val="ctr"/>
        <c:lblOffset val="100"/>
        <c:tickLblSkip val="1"/>
        <c:tickMarkSkip val="1"/>
        <c:noMultiLvlLbl val="0"/>
      </c:catAx>
      <c:valAx>
        <c:axId val="35641237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564119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a:extLst>
            <a:ext uri="{FF2B5EF4-FFF2-40B4-BE49-F238E27FC236}">
              <a16:creationId xmlns=""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66</xdr:row>
      <xdr:rowOff>44824</xdr:rowOff>
    </xdr:from>
    <xdr:to>
      <xdr:col>10</xdr:col>
      <xdr:colOff>532280</xdr:colOff>
      <xdr:row>68</xdr:row>
      <xdr:rowOff>138393</xdr:rowOff>
    </xdr:to>
    <xdr:pic>
      <xdr:nvPicPr>
        <xdr:cNvPr id="4" name="Picture 67" descr="vosabblogo">
          <a:extLst>
            <a:ext uri="{FF2B5EF4-FFF2-40B4-BE49-F238E27FC236}">
              <a16:creationId xmlns=""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a:extLst>
            <a:ext uri="{FF2B5EF4-FFF2-40B4-BE49-F238E27FC236}">
              <a16:creationId xmlns=""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a:extLst>
            <a:ext uri="{FF2B5EF4-FFF2-40B4-BE49-F238E27FC236}">
              <a16:creationId xmlns="" xmlns:a16="http://schemas.microsoft.com/office/drawing/2014/main" id="{00000000-0008-0000-0F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a:extLst>
            <a:ext uri="{FF2B5EF4-FFF2-40B4-BE49-F238E27FC236}">
              <a16:creationId xmlns="" xmlns:a16="http://schemas.microsoft.com/office/drawing/2014/main" id="{00000000-0008-0000-0F00-00000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a:extLst>
            <a:ext uri="{FF2B5EF4-FFF2-40B4-BE49-F238E27FC236}">
              <a16:creationId xmlns=""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a:extLst>
            <a:ext uri="{FF2B5EF4-FFF2-40B4-BE49-F238E27FC236}">
              <a16:creationId xmlns=""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a:extLst>
            <a:ext uri="{FF2B5EF4-FFF2-40B4-BE49-F238E27FC236}">
              <a16:creationId xmlns=""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a:extLst>
            <a:ext uri="{FF2B5EF4-FFF2-40B4-BE49-F238E27FC236}">
              <a16:creationId xmlns=""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a:extLst>
            <a:ext uri="{FF2B5EF4-FFF2-40B4-BE49-F238E27FC236}">
              <a16:creationId xmlns=""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a:extLst>
            <a:ext uri="{FF2B5EF4-FFF2-40B4-BE49-F238E27FC236}">
              <a16:creationId xmlns=""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a:extLst>
            <a:ext uri="{FF2B5EF4-FFF2-40B4-BE49-F238E27FC236}">
              <a16:creationId xmlns=""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a:extLst>
            <a:ext uri="{FF2B5EF4-FFF2-40B4-BE49-F238E27FC236}">
              <a16:creationId xmlns=""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a:extLst>
            <a:ext uri="{FF2B5EF4-FFF2-40B4-BE49-F238E27FC236}">
              <a16:creationId xmlns=""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a:extLst>
            <a:ext uri="{FF2B5EF4-FFF2-40B4-BE49-F238E27FC236}">
              <a16:creationId xmlns=""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a:extLst>
            <a:ext uri="{FF2B5EF4-FFF2-40B4-BE49-F238E27FC236}">
              <a16:creationId xmlns=""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120</xdr:row>
      <xdr:rowOff>11206</xdr:rowOff>
    </xdr:from>
    <xdr:to>
      <xdr:col>8</xdr:col>
      <xdr:colOff>615763</xdr:colOff>
      <xdr:row>140</xdr:row>
      <xdr:rowOff>25214</xdr:rowOff>
    </xdr:to>
    <xdr:graphicFrame macro="">
      <xdr:nvGraphicFramePr>
        <xdr:cNvPr id="22" name="Grafiek 9">
          <a:extLst>
            <a:ext uri="{FF2B5EF4-FFF2-40B4-BE49-F238E27FC236}">
              <a16:creationId xmlns=""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403412</xdr:colOff>
      <xdr:row>2</xdr:row>
      <xdr:rowOff>33618</xdr:rowOff>
    </xdr:from>
    <xdr:to>
      <xdr:col>11</xdr:col>
      <xdr:colOff>974912</xdr:colOff>
      <xdr:row>5</xdr:row>
      <xdr:rowOff>78441</xdr:rowOff>
    </xdr:to>
    <xdr:pic>
      <xdr:nvPicPr>
        <xdr:cNvPr id="3" name="Picture 67" descr="vosabblogo">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89647</xdr:colOff>
      <xdr:row>100</xdr:row>
      <xdr:rowOff>145677</xdr:rowOff>
    </xdr:from>
    <xdr:to>
      <xdr:col>12</xdr:col>
      <xdr:colOff>465045</xdr:colOff>
      <xdr:row>103</xdr:row>
      <xdr:rowOff>93570</xdr:rowOff>
    </xdr:to>
    <xdr:pic>
      <xdr:nvPicPr>
        <xdr:cNvPr id="4" name="Picture 67" descr="vosabblogo">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5755471"/>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560294</xdr:colOff>
      <xdr:row>92</xdr:row>
      <xdr:rowOff>0</xdr:rowOff>
    </xdr:from>
    <xdr:to>
      <xdr:col>13</xdr:col>
      <xdr:colOff>28016</xdr:colOff>
      <xdr:row>94</xdr:row>
      <xdr:rowOff>104775</xdr:rowOff>
    </xdr:to>
    <xdr:pic>
      <xdr:nvPicPr>
        <xdr:cNvPr id="9" name="Picture 67" descr="vosabblogo">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4294" y="14511618"/>
          <a:ext cx="170889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themas/bekostigin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14"/>
  <sheetViews>
    <sheetView tabSelected="1" zoomScaleNormal="100" workbookViewId="0">
      <selection activeCell="L3" sqref="L3"/>
    </sheetView>
  </sheetViews>
  <sheetFormatPr defaultRowHeight="12.75" x14ac:dyDescent="0.2"/>
  <cols>
    <col min="1" max="1" width="5.7109375" style="115" customWidth="1"/>
    <col min="2" max="2" width="2.7109375" style="506" customWidth="1"/>
    <col min="3" max="4" width="9.140625" style="115"/>
    <col min="5" max="5" width="9.85546875" style="115" customWidth="1"/>
    <col min="6" max="8" width="9.140625" style="115"/>
    <col min="9" max="9" width="10.42578125" style="115" customWidth="1"/>
    <col min="10" max="11" width="9.140625" style="115"/>
    <col min="12" max="12" width="22.140625" style="115" bestFit="1" customWidth="1"/>
    <col min="13" max="13" width="3.85546875" style="115" customWidth="1"/>
    <col min="14" max="16384" width="9.140625" style="115"/>
  </cols>
  <sheetData>
    <row r="1" spans="2:16" ht="13.5" thickBot="1" x14ac:dyDescent="0.25"/>
    <row r="2" spans="2:16" x14ac:dyDescent="0.2">
      <c r="B2" s="507"/>
      <c r="C2" s="160"/>
      <c r="D2" s="160"/>
      <c r="E2" s="160"/>
      <c r="F2" s="160"/>
      <c r="G2" s="160"/>
      <c r="H2" s="160"/>
      <c r="I2" s="160"/>
      <c r="J2" s="160"/>
      <c r="K2" s="160"/>
      <c r="L2" s="160"/>
      <c r="M2" s="162"/>
    </row>
    <row r="3" spans="2:16" s="512" customFormat="1" ht="15.75" x14ac:dyDescent="0.25">
      <c r="B3" s="508"/>
      <c r="C3" s="766" t="s">
        <v>733</v>
      </c>
      <c r="D3" s="509"/>
      <c r="E3" s="509"/>
      <c r="F3" s="509"/>
      <c r="G3" s="509"/>
      <c r="H3" s="509"/>
      <c r="I3" s="509"/>
      <c r="J3" s="509"/>
      <c r="K3" s="510" t="s">
        <v>361</v>
      </c>
      <c r="L3" s="798">
        <v>44037</v>
      </c>
      <c r="M3" s="511"/>
      <c r="O3" s="589"/>
    </row>
    <row r="4" spans="2:16" x14ac:dyDescent="0.2">
      <c r="B4" s="513"/>
      <c r="C4" s="157"/>
      <c r="D4" s="157"/>
      <c r="E4" s="157"/>
      <c r="F4" s="157"/>
      <c r="G4" s="157"/>
      <c r="H4" s="157"/>
      <c r="I4" s="157"/>
      <c r="J4" s="157"/>
      <c r="K4" s="157"/>
      <c r="L4" s="157"/>
      <c r="M4" s="164"/>
      <c r="O4" s="589"/>
      <c r="P4" s="589"/>
    </row>
    <row r="5" spans="2:16" x14ac:dyDescent="0.2">
      <c r="B5" s="513"/>
      <c r="C5" s="20" t="s">
        <v>369</v>
      </c>
      <c r="D5" s="157"/>
      <c r="E5" s="157"/>
      <c r="F5" s="157"/>
      <c r="G5" s="157"/>
      <c r="H5" s="157"/>
      <c r="I5" s="157"/>
      <c r="J5" s="157"/>
      <c r="K5" s="157"/>
      <c r="L5" s="157"/>
      <c r="M5" s="164"/>
    </row>
    <row r="6" spans="2:16" x14ac:dyDescent="0.2">
      <c r="B6" s="513"/>
      <c r="C6" s="586" t="s">
        <v>697</v>
      </c>
      <c r="D6" s="157"/>
      <c r="E6" s="157"/>
      <c r="F6" s="157"/>
      <c r="G6" s="157"/>
      <c r="H6" s="157"/>
      <c r="I6" s="157"/>
      <c r="J6" s="157"/>
      <c r="K6" s="157"/>
      <c r="L6" s="157"/>
      <c r="M6" s="164"/>
      <c r="O6" s="589"/>
    </row>
    <row r="7" spans="2:16" x14ac:dyDescent="0.2">
      <c r="B7" s="513"/>
      <c r="C7" s="157" t="s">
        <v>44</v>
      </c>
      <c r="D7" s="157"/>
      <c r="E7" s="157"/>
      <c r="F7" s="157"/>
      <c r="G7" s="157"/>
      <c r="H7" s="157"/>
      <c r="I7" s="157"/>
      <c r="J7" s="157"/>
      <c r="K7" s="157"/>
      <c r="L7" s="157"/>
      <c r="M7" s="164"/>
    </row>
    <row r="8" spans="2:16" x14ac:dyDescent="0.2">
      <c r="B8" s="513"/>
      <c r="C8" s="586" t="s">
        <v>718</v>
      </c>
      <c r="D8" s="157"/>
      <c r="E8" s="157"/>
      <c r="F8" s="157"/>
      <c r="G8" s="157"/>
      <c r="H8" s="157"/>
      <c r="I8" s="157"/>
      <c r="J8" s="157"/>
      <c r="K8" s="157"/>
      <c r="L8" s="157"/>
      <c r="M8" s="164"/>
    </row>
    <row r="9" spans="2:16" x14ac:dyDescent="0.2">
      <c r="B9" s="513"/>
      <c r="C9" s="586" t="s">
        <v>719</v>
      </c>
      <c r="D9" s="157"/>
      <c r="E9" s="157"/>
      <c r="F9" s="157"/>
      <c r="G9" s="157"/>
      <c r="H9" s="157"/>
      <c r="I9" s="157"/>
      <c r="J9" s="157"/>
      <c r="K9" s="157"/>
      <c r="L9" s="157"/>
      <c r="M9" s="164"/>
    </row>
    <row r="10" spans="2:16" x14ac:dyDescent="0.2">
      <c r="B10" s="513"/>
      <c r="C10" s="157"/>
      <c r="D10" s="157"/>
      <c r="E10" s="157"/>
      <c r="F10" s="157"/>
      <c r="G10" s="157"/>
      <c r="H10" s="157"/>
      <c r="I10" s="157"/>
      <c r="J10" s="157"/>
      <c r="K10" s="157"/>
      <c r="L10" s="157"/>
      <c r="M10" s="164"/>
    </row>
    <row r="11" spans="2:16" x14ac:dyDescent="0.2">
      <c r="B11" s="513"/>
      <c r="C11" s="157" t="s">
        <v>362</v>
      </c>
      <c r="D11" s="157"/>
      <c r="E11" s="157"/>
      <c r="F11" s="157"/>
      <c r="G11" s="157"/>
      <c r="H11" s="157"/>
      <c r="I11" s="157"/>
      <c r="J11" s="157"/>
      <c r="K11" s="157"/>
      <c r="L11" s="157"/>
      <c r="M11" s="164"/>
    </row>
    <row r="12" spans="2:16" x14ac:dyDescent="0.2">
      <c r="B12" s="513"/>
      <c r="C12" s="157" t="s">
        <v>363</v>
      </c>
      <c r="D12" s="157"/>
      <c r="E12" s="157"/>
      <c r="F12" s="157"/>
      <c r="G12" s="157"/>
      <c r="H12" s="157"/>
      <c r="I12" s="157"/>
      <c r="J12" s="157"/>
      <c r="K12" s="157"/>
      <c r="L12" s="157"/>
      <c r="M12" s="164"/>
    </row>
    <row r="13" spans="2:16" x14ac:dyDescent="0.2">
      <c r="B13" s="513"/>
      <c r="C13" s="157" t="s">
        <v>364</v>
      </c>
      <c r="D13" s="157"/>
      <c r="E13" s="157"/>
      <c r="F13" s="157"/>
      <c r="G13" s="157"/>
      <c r="H13" s="157"/>
      <c r="I13" s="157"/>
      <c r="J13" s="157"/>
      <c r="K13" s="157"/>
      <c r="L13" s="157"/>
      <c r="M13" s="164"/>
    </row>
    <row r="14" spans="2:16" x14ac:dyDescent="0.2">
      <c r="B14" s="513"/>
      <c r="C14" s="586" t="s">
        <v>738</v>
      </c>
      <c r="D14" s="157"/>
      <c r="E14" s="157"/>
      <c r="F14" s="157"/>
      <c r="G14" s="157"/>
      <c r="H14" s="157"/>
      <c r="I14" s="157"/>
      <c r="J14" s="157"/>
      <c r="K14" s="157"/>
      <c r="L14" s="157"/>
      <c r="M14" s="164"/>
    </row>
    <row r="15" spans="2:16" x14ac:dyDescent="0.2">
      <c r="B15" s="513"/>
      <c r="C15" s="157"/>
      <c r="D15" s="157"/>
      <c r="E15" s="157"/>
      <c r="F15" s="157"/>
      <c r="G15" s="157"/>
      <c r="H15" s="157"/>
      <c r="I15" s="157"/>
      <c r="J15" s="157"/>
      <c r="K15" s="157"/>
      <c r="L15" s="157"/>
      <c r="M15" s="164"/>
    </row>
    <row r="16" spans="2:16" x14ac:dyDescent="0.2">
      <c r="B16" s="513"/>
      <c r="C16" s="157" t="s">
        <v>365</v>
      </c>
      <c r="D16" s="157"/>
      <c r="E16" s="157"/>
      <c r="F16" s="157"/>
      <c r="G16" s="157"/>
      <c r="H16" s="157"/>
      <c r="I16" s="157"/>
      <c r="J16" s="157"/>
      <c r="K16" s="157"/>
      <c r="L16" s="157"/>
      <c r="M16" s="164"/>
    </row>
    <row r="17" spans="2:14" x14ac:dyDescent="0.2">
      <c r="B17" s="513"/>
      <c r="C17" s="586" t="s">
        <v>536</v>
      </c>
      <c r="D17" s="157"/>
      <c r="E17" s="157"/>
      <c r="F17" s="157"/>
      <c r="G17" s="157"/>
      <c r="H17" s="157"/>
      <c r="I17" s="157"/>
      <c r="J17" s="157"/>
      <c r="K17" s="157"/>
      <c r="L17" s="157"/>
      <c r="M17" s="164"/>
    </row>
    <row r="18" spans="2:14" x14ac:dyDescent="0.2">
      <c r="B18" s="513"/>
      <c r="C18" s="157" t="s">
        <v>669</v>
      </c>
      <c r="D18" s="157"/>
      <c r="E18" s="157"/>
      <c r="F18" s="157"/>
      <c r="G18" s="157"/>
      <c r="H18" s="157"/>
      <c r="I18" s="157"/>
      <c r="J18" s="157"/>
      <c r="K18" s="157"/>
      <c r="L18" s="157"/>
      <c r="M18" s="164"/>
    </row>
    <row r="19" spans="2:14" x14ac:dyDescent="0.2">
      <c r="B19" s="513"/>
      <c r="C19" s="586" t="s">
        <v>739</v>
      </c>
      <c r="D19" s="157"/>
      <c r="E19" s="157"/>
      <c r="F19" s="157"/>
      <c r="G19" s="157"/>
      <c r="H19" s="157"/>
      <c r="I19" s="157"/>
      <c r="J19" s="157"/>
      <c r="K19" s="157"/>
      <c r="L19" s="157"/>
      <c r="M19" s="164"/>
    </row>
    <row r="20" spans="2:14" x14ac:dyDescent="0.2">
      <c r="B20" s="513"/>
      <c r="C20" s="586" t="s">
        <v>740</v>
      </c>
      <c r="D20" s="157"/>
      <c r="E20" s="157"/>
      <c r="F20" s="157"/>
      <c r="G20" s="157"/>
      <c r="H20" s="157"/>
      <c r="I20" s="157"/>
      <c r="J20" s="157"/>
      <c r="K20" s="157"/>
      <c r="L20" s="157"/>
      <c r="M20" s="164"/>
    </row>
    <row r="21" spans="2:14" x14ac:dyDescent="0.2">
      <c r="B21" s="513"/>
      <c r="C21" s="17"/>
      <c r="D21" s="157"/>
      <c r="E21" s="157"/>
      <c r="F21" s="157"/>
      <c r="G21" s="157"/>
      <c r="H21" s="157"/>
      <c r="I21" s="157"/>
      <c r="J21" s="157"/>
      <c r="K21" s="157"/>
      <c r="L21" s="157"/>
      <c r="M21" s="164"/>
    </row>
    <row r="22" spans="2:14" x14ac:dyDescent="0.2">
      <c r="B22" s="513"/>
      <c r="C22" s="586" t="s">
        <v>714</v>
      </c>
      <c r="D22" s="157"/>
      <c r="E22" s="157"/>
      <c r="F22" s="157"/>
      <c r="G22" s="157"/>
      <c r="H22" s="157"/>
      <c r="I22" s="157"/>
      <c r="J22" s="157"/>
      <c r="K22" s="157"/>
      <c r="L22" s="157"/>
      <c r="M22" s="164"/>
    </row>
    <row r="23" spans="2:14" x14ac:dyDescent="0.2">
      <c r="B23" s="513"/>
      <c r="C23" s="586"/>
      <c r="D23" s="157"/>
      <c r="E23" s="157"/>
      <c r="F23" s="157"/>
      <c r="G23" s="157"/>
      <c r="H23" s="157"/>
      <c r="I23" s="157"/>
      <c r="J23" s="157"/>
      <c r="K23" s="157"/>
      <c r="L23" s="157"/>
      <c r="M23" s="164"/>
      <c r="N23" s="163"/>
    </row>
    <row r="24" spans="2:14" x14ac:dyDescent="0.2">
      <c r="B24" s="513"/>
      <c r="C24" s="586" t="s">
        <v>618</v>
      </c>
      <c r="D24" s="157"/>
      <c r="E24" s="157"/>
      <c r="F24" s="157"/>
      <c r="G24" s="157"/>
      <c r="H24" s="157"/>
      <c r="I24" s="157"/>
      <c r="J24" s="157"/>
      <c r="K24" s="157"/>
      <c r="L24" s="563" t="s">
        <v>670</v>
      </c>
      <c r="M24" s="164"/>
      <c r="N24" s="163"/>
    </row>
    <row r="25" spans="2:14" x14ac:dyDescent="0.2">
      <c r="B25" s="513"/>
      <c r="C25" s="586" t="s">
        <v>612</v>
      </c>
      <c r="D25" s="157"/>
      <c r="E25" s="157"/>
      <c r="F25" s="157"/>
      <c r="G25" s="157"/>
      <c r="H25" s="157"/>
      <c r="I25" s="157"/>
      <c r="J25" s="157"/>
      <c r="K25" s="563"/>
      <c r="L25" s="157"/>
      <c r="M25" s="164"/>
      <c r="N25" s="163"/>
    </row>
    <row r="26" spans="2:14" x14ac:dyDescent="0.2">
      <c r="B26" s="513"/>
      <c r="C26" s="586" t="s">
        <v>619</v>
      </c>
      <c r="D26" s="586"/>
      <c r="E26" s="563" t="s">
        <v>671</v>
      </c>
      <c r="F26" s="157"/>
      <c r="G26" s="157"/>
      <c r="H26" s="157"/>
      <c r="I26" s="157"/>
      <c r="J26" s="157"/>
      <c r="K26" s="563"/>
      <c r="L26" s="157"/>
      <c r="M26" s="164"/>
    </row>
    <row r="27" spans="2:14" x14ac:dyDescent="0.2">
      <c r="B27" s="513"/>
      <c r="C27" s="157"/>
      <c r="D27" s="157"/>
      <c r="E27" s="157"/>
      <c r="F27" s="157"/>
      <c r="G27" s="157"/>
      <c r="H27" s="157"/>
      <c r="I27" s="157"/>
      <c r="J27" s="157"/>
      <c r="K27" s="157"/>
      <c r="L27" s="157"/>
      <c r="M27" s="164"/>
    </row>
    <row r="28" spans="2:14" x14ac:dyDescent="0.2">
      <c r="B28" s="513"/>
      <c r="C28" s="20" t="s">
        <v>366</v>
      </c>
      <c r="D28" s="157"/>
      <c r="E28" s="157"/>
      <c r="F28" s="157"/>
      <c r="G28" s="157"/>
      <c r="H28" s="157"/>
      <c r="I28" s="157"/>
      <c r="J28" s="157"/>
      <c r="K28" s="157"/>
      <c r="L28" s="157"/>
      <c r="M28" s="164"/>
    </row>
    <row r="29" spans="2:14" x14ac:dyDescent="0.2">
      <c r="B29" s="513"/>
      <c r="C29" s="20" t="s">
        <v>702</v>
      </c>
      <c r="D29" s="157"/>
      <c r="E29" s="157"/>
      <c r="F29" s="157"/>
      <c r="G29" s="157"/>
      <c r="H29" s="157"/>
      <c r="I29" s="157"/>
      <c r="J29" s="157"/>
      <c r="K29" s="157"/>
      <c r="L29" s="157"/>
      <c r="M29" s="164"/>
    </row>
    <row r="30" spans="2:14" x14ac:dyDescent="0.2">
      <c r="B30" s="513"/>
      <c r="C30" s="20" t="s">
        <v>367</v>
      </c>
      <c r="D30" s="157"/>
      <c r="E30" s="157"/>
      <c r="F30" s="157"/>
      <c r="G30" s="157"/>
      <c r="H30" s="157"/>
      <c r="I30" s="157"/>
      <c r="J30" s="157"/>
      <c r="K30" s="157"/>
      <c r="L30" s="157"/>
      <c r="M30" s="164"/>
    </row>
    <row r="31" spans="2:14" x14ac:dyDescent="0.2">
      <c r="B31" s="513"/>
      <c r="C31" s="20" t="s">
        <v>380</v>
      </c>
      <c r="D31" s="157"/>
      <c r="E31" s="157"/>
      <c r="F31" s="157"/>
      <c r="G31" s="157"/>
      <c r="H31" s="157"/>
      <c r="I31" s="157"/>
      <c r="J31" s="157"/>
      <c r="K31" s="157"/>
      <c r="L31" s="157"/>
      <c r="M31" s="164"/>
    </row>
    <row r="32" spans="2:14" x14ac:dyDescent="0.2">
      <c r="B32" s="513"/>
      <c r="C32" s="20" t="s">
        <v>381</v>
      </c>
      <c r="D32" s="157"/>
      <c r="E32" s="157"/>
      <c r="F32" s="157"/>
      <c r="G32" s="157"/>
      <c r="H32" s="157"/>
      <c r="I32" s="157"/>
      <c r="J32" s="157"/>
      <c r="K32" s="157"/>
      <c r="L32" s="157"/>
      <c r="M32" s="164"/>
    </row>
    <row r="33" spans="2:13" x14ac:dyDescent="0.2">
      <c r="B33" s="513"/>
      <c r="C33" s="157"/>
      <c r="D33" s="157"/>
      <c r="E33" s="157"/>
      <c r="F33" s="157"/>
      <c r="G33" s="157"/>
      <c r="H33" s="157"/>
      <c r="I33" s="157"/>
      <c r="J33" s="157"/>
      <c r="K33" s="157"/>
      <c r="L33" s="157"/>
      <c r="M33" s="164"/>
    </row>
    <row r="34" spans="2:13" x14ac:dyDescent="0.2">
      <c r="B34" s="513"/>
      <c r="C34" s="586" t="s">
        <v>607</v>
      </c>
      <c r="D34" s="157"/>
      <c r="E34" s="157"/>
      <c r="F34" s="157"/>
      <c r="G34" s="157"/>
      <c r="H34" s="157"/>
      <c r="I34" s="157"/>
      <c r="J34" s="157"/>
      <c r="K34" s="157"/>
      <c r="L34" s="157"/>
      <c r="M34" s="164"/>
    </row>
    <row r="35" spans="2:13" x14ac:dyDescent="0.2">
      <c r="B35" s="513"/>
      <c r="C35" s="586" t="s">
        <v>609</v>
      </c>
      <c r="D35" s="157"/>
      <c r="E35" s="157"/>
      <c r="F35" s="157"/>
      <c r="G35" s="157"/>
      <c r="H35" s="157"/>
      <c r="I35" s="157"/>
      <c r="J35" s="157"/>
      <c r="K35" s="157"/>
      <c r="L35" s="157"/>
      <c r="M35" s="164"/>
    </row>
    <row r="36" spans="2:13" x14ac:dyDescent="0.2">
      <c r="B36" s="513"/>
      <c r="C36" s="586" t="s">
        <v>610</v>
      </c>
      <c r="D36" s="157"/>
      <c r="E36" s="157"/>
      <c r="F36" s="157"/>
      <c r="G36" s="157"/>
      <c r="H36" s="157"/>
      <c r="I36" s="157"/>
      <c r="J36" s="157"/>
      <c r="K36" s="157"/>
      <c r="L36" s="157"/>
      <c r="M36" s="164"/>
    </row>
    <row r="37" spans="2:13" x14ac:dyDescent="0.2">
      <c r="B37" s="513"/>
      <c r="C37" s="586" t="s">
        <v>608</v>
      </c>
      <c r="D37" s="157"/>
      <c r="E37" s="157"/>
      <c r="F37" s="157"/>
      <c r="G37" s="157"/>
      <c r="H37" s="157"/>
      <c r="I37" s="561"/>
      <c r="J37" s="67"/>
      <c r="K37" s="157"/>
      <c r="L37" s="157"/>
      <c r="M37" s="164"/>
    </row>
    <row r="38" spans="2:13" x14ac:dyDescent="0.2">
      <c r="B38" s="513"/>
      <c r="C38" s="157"/>
      <c r="D38" s="157"/>
      <c r="E38" s="157"/>
      <c r="F38" s="157"/>
      <c r="G38" s="157"/>
      <c r="H38" s="157"/>
      <c r="I38" s="157"/>
      <c r="J38" s="157"/>
      <c r="K38" s="157"/>
      <c r="L38" s="157"/>
      <c r="M38" s="164"/>
    </row>
    <row r="39" spans="2:13" x14ac:dyDescent="0.2">
      <c r="B39" s="513"/>
      <c r="C39" s="20" t="s">
        <v>620</v>
      </c>
      <c r="D39" s="157"/>
      <c r="E39" s="157"/>
      <c r="F39" s="157"/>
      <c r="G39" s="157"/>
      <c r="H39" s="157"/>
      <c r="I39" s="157"/>
      <c r="J39" s="157"/>
      <c r="K39" s="157"/>
      <c r="L39" s="157"/>
      <c r="M39" s="164"/>
    </row>
    <row r="40" spans="2:13" x14ac:dyDescent="0.2">
      <c r="B40" s="513"/>
      <c r="C40" s="20" t="s">
        <v>621</v>
      </c>
      <c r="D40" s="20"/>
      <c r="E40" s="20"/>
      <c r="F40" s="811" t="s">
        <v>703</v>
      </c>
      <c r="G40" s="157"/>
      <c r="H40" s="157"/>
      <c r="I40" s="157"/>
      <c r="J40" s="157"/>
      <c r="K40" s="157"/>
      <c r="L40" s="157"/>
      <c r="M40" s="164"/>
    </row>
    <row r="41" spans="2:13" x14ac:dyDescent="0.2">
      <c r="B41" s="513"/>
      <c r="C41" s="157"/>
      <c r="D41" s="157"/>
      <c r="E41" s="157"/>
      <c r="F41" s="157"/>
      <c r="G41" s="157"/>
      <c r="H41" s="157"/>
      <c r="I41" s="157"/>
      <c r="J41" s="157"/>
      <c r="K41" s="157"/>
      <c r="L41" s="157"/>
      <c r="M41" s="164"/>
    </row>
    <row r="42" spans="2:13" x14ac:dyDescent="0.2">
      <c r="B42" s="513"/>
      <c r="C42" s="586" t="s">
        <v>693</v>
      </c>
      <c r="D42" s="157"/>
      <c r="E42" s="157"/>
      <c r="F42" s="157"/>
      <c r="G42" s="157"/>
      <c r="H42" s="157"/>
      <c r="I42" s="157"/>
      <c r="J42" s="157"/>
      <c r="K42" s="157"/>
      <c r="L42" s="157"/>
      <c r="M42" s="164"/>
    </row>
    <row r="43" spans="2:13" x14ac:dyDescent="0.2">
      <c r="B43" s="513"/>
      <c r="C43" s="157" t="s">
        <v>370</v>
      </c>
      <c r="D43" s="157"/>
      <c r="E43" s="157"/>
      <c r="F43" s="157"/>
      <c r="G43" s="157"/>
      <c r="H43" s="157"/>
      <c r="I43" s="157"/>
      <c r="J43" s="157"/>
      <c r="K43" s="157"/>
      <c r="L43" s="157"/>
      <c r="M43" s="164"/>
    </row>
    <row r="44" spans="2:13" x14ac:dyDescent="0.2">
      <c r="B44" s="513"/>
      <c r="C44" s="157" t="s">
        <v>40</v>
      </c>
      <c r="D44" s="157"/>
      <c r="E44" s="157"/>
      <c r="F44" s="157"/>
      <c r="G44" s="157"/>
      <c r="H44" s="157"/>
      <c r="I44" s="157"/>
      <c r="J44" s="157"/>
      <c r="K44" s="157"/>
      <c r="L44" s="157"/>
      <c r="M44" s="164"/>
    </row>
    <row r="45" spans="2:13" x14ac:dyDescent="0.2">
      <c r="B45" s="513"/>
      <c r="C45" s="157"/>
      <c r="D45" s="157"/>
      <c r="E45" s="157"/>
      <c r="F45" s="157"/>
      <c r="G45" s="157"/>
      <c r="H45" s="157"/>
      <c r="I45" s="157"/>
      <c r="J45" s="157"/>
      <c r="K45" s="157"/>
      <c r="L45" s="157"/>
      <c r="M45" s="164"/>
    </row>
    <row r="46" spans="2:13" x14ac:dyDescent="0.2">
      <c r="B46" s="513"/>
      <c r="C46" s="157" t="s">
        <v>42</v>
      </c>
      <c r="D46" s="157"/>
      <c r="E46" s="157"/>
      <c r="F46" s="157"/>
      <c r="G46" s="157"/>
      <c r="H46" s="157"/>
      <c r="I46" s="157"/>
      <c r="J46" s="157"/>
      <c r="K46" s="157"/>
      <c r="L46" s="157"/>
      <c r="M46" s="164"/>
    </row>
    <row r="47" spans="2:13" x14ac:dyDescent="0.2">
      <c r="B47" s="513"/>
      <c r="C47" s="157" t="s">
        <v>43</v>
      </c>
      <c r="D47" s="157"/>
      <c r="E47" s="157"/>
      <c r="F47" s="157"/>
      <c r="G47" s="157"/>
      <c r="H47" s="157"/>
      <c r="I47" s="157"/>
      <c r="J47" s="157"/>
      <c r="K47" s="157"/>
      <c r="L47" s="157"/>
      <c r="M47" s="164"/>
    </row>
    <row r="48" spans="2:13" x14ac:dyDescent="0.2">
      <c r="B48" s="513"/>
      <c r="C48" s="157"/>
      <c r="D48" s="157"/>
      <c r="E48" s="157"/>
      <c r="F48" s="157"/>
      <c r="G48" s="157"/>
      <c r="H48" s="157"/>
      <c r="I48" s="157"/>
      <c r="J48" s="157"/>
      <c r="K48" s="157"/>
      <c r="L48" s="157"/>
      <c r="M48" s="164"/>
    </row>
    <row r="49" spans="2:13" x14ac:dyDescent="0.2">
      <c r="B49" s="513"/>
      <c r="C49" s="20" t="s">
        <v>371</v>
      </c>
      <c r="D49" s="157"/>
      <c r="E49" s="157"/>
      <c r="F49" s="157"/>
      <c r="G49" s="157"/>
      <c r="H49" s="157"/>
      <c r="I49" s="157"/>
      <c r="J49" s="157"/>
      <c r="K49" s="157"/>
      <c r="L49" s="157"/>
      <c r="M49" s="164"/>
    </row>
    <row r="50" spans="2:13" x14ac:dyDescent="0.2">
      <c r="B50" s="513"/>
      <c r="C50" s="586" t="s">
        <v>616</v>
      </c>
      <c r="D50" s="157"/>
      <c r="E50" s="157"/>
      <c r="F50" s="157"/>
      <c r="G50" s="157"/>
      <c r="H50" s="157"/>
      <c r="I50" s="157"/>
      <c r="J50" s="157"/>
      <c r="K50" s="157"/>
      <c r="L50" s="157"/>
      <c r="M50" s="164"/>
    </row>
    <row r="51" spans="2:13" x14ac:dyDescent="0.2">
      <c r="B51" s="513"/>
      <c r="C51" s="586" t="s">
        <v>704</v>
      </c>
      <c r="D51" s="157"/>
      <c r="E51" s="157"/>
      <c r="F51" s="157"/>
      <c r="G51" s="157"/>
      <c r="H51" s="157"/>
      <c r="I51" s="157"/>
      <c r="J51" s="157"/>
      <c r="K51" s="157"/>
      <c r="L51" s="157"/>
      <c r="M51" s="164"/>
    </row>
    <row r="52" spans="2:13" x14ac:dyDescent="0.2">
      <c r="B52" s="513"/>
      <c r="C52" s="586" t="s">
        <v>599</v>
      </c>
      <c r="D52" s="157"/>
      <c r="E52" s="157"/>
      <c r="F52" s="157"/>
      <c r="G52" s="157"/>
      <c r="H52" s="157"/>
      <c r="I52" s="157"/>
      <c r="J52" s="157"/>
      <c r="K52" s="157"/>
      <c r="L52" s="157"/>
      <c r="M52" s="164"/>
    </row>
    <row r="53" spans="2:13" x14ac:dyDescent="0.2">
      <c r="B53" s="513"/>
      <c r="C53" s="157" t="s">
        <v>382</v>
      </c>
      <c r="D53" s="157"/>
      <c r="E53" s="157"/>
      <c r="F53" s="157"/>
      <c r="G53" s="157"/>
      <c r="H53" s="157"/>
      <c r="I53" s="157"/>
      <c r="J53" s="157"/>
      <c r="K53" s="157"/>
      <c r="L53" s="157"/>
      <c r="M53" s="164"/>
    </row>
    <row r="54" spans="2:13" x14ac:dyDescent="0.2">
      <c r="B54" s="513"/>
      <c r="C54" s="586" t="s">
        <v>741</v>
      </c>
      <c r="D54" s="157"/>
      <c r="E54" s="157"/>
      <c r="F54" s="157"/>
      <c r="G54" s="157"/>
      <c r="H54" s="157"/>
      <c r="I54" s="157"/>
      <c r="J54" s="157"/>
      <c r="K54" s="157"/>
      <c r="L54" s="157"/>
      <c r="M54" s="164"/>
    </row>
    <row r="55" spans="2:13" x14ac:dyDescent="0.2">
      <c r="B55" s="513"/>
      <c r="C55" s="157" t="s">
        <v>456</v>
      </c>
      <c r="D55" s="157"/>
      <c r="E55" s="157"/>
      <c r="F55" s="157"/>
      <c r="G55" s="157"/>
      <c r="H55" s="157"/>
      <c r="I55" s="157"/>
      <c r="J55" s="157"/>
      <c r="K55" s="157"/>
      <c r="L55" s="157"/>
      <c r="M55" s="164"/>
    </row>
    <row r="56" spans="2:13" ht="13.5" thickBot="1" x14ac:dyDescent="0.25">
      <c r="B56" s="514"/>
      <c r="C56" s="179"/>
      <c r="D56" s="179"/>
      <c r="E56" s="179"/>
      <c r="F56" s="179"/>
      <c r="G56" s="179"/>
      <c r="H56" s="179"/>
      <c r="I56" s="179"/>
      <c r="J56" s="179"/>
      <c r="K56" s="179"/>
      <c r="L56" s="179"/>
      <c r="M56" s="184"/>
    </row>
    <row r="57" spans="2:13" x14ac:dyDescent="0.2">
      <c r="B57" s="507"/>
      <c r="C57" s="160"/>
      <c r="D57" s="160"/>
      <c r="E57" s="160"/>
      <c r="F57" s="160"/>
      <c r="G57" s="160"/>
      <c r="H57" s="160"/>
      <c r="I57" s="160"/>
      <c r="J57" s="160"/>
      <c r="K57" s="160"/>
      <c r="L57" s="160"/>
      <c r="M57" s="162"/>
    </row>
    <row r="58" spans="2:13" x14ac:dyDescent="0.2">
      <c r="B58" s="513"/>
      <c r="C58" s="157" t="s">
        <v>452</v>
      </c>
      <c r="D58" s="157"/>
      <c r="E58" s="157"/>
      <c r="F58" s="157"/>
      <c r="G58" s="157"/>
      <c r="H58" s="157"/>
      <c r="I58" s="157"/>
      <c r="J58" s="157"/>
      <c r="K58" s="157"/>
      <c r="L58" s="157"/>
      <c r="M58" s="164"/>
    </row>
    <row r="59" spans="2:13" x14ac:dyDescent="0.2">
      <c r="B59" s="513"/>
      <c r="C59" s="157" t="s">
        <v>41</v>
      </c>
      <c r="D59" s="157"/>
      <c r="E59" s="157"/>
      <c r="F59" s="157"/>
      <c r="G59" s="157"/>
      <c r="H59" s="157"/>
      <c r="I59" s="157"/>
      <c r="J59" s="157"/>
      <c r="K59" s="157"/>
      <c r="L59" s="157"/>
      <c r="M59" s="164"/>
    </row>
    <row r="60" spans="2:13" x14ac:dyDescent="0.2">
      <c r="B60" s="513"/>
      <c r="C60" s="157" t="s">
        <v>53</v>
      </c>
      <c r="D60" s="157"/>
      <c r="E60" s="157"/>
      <c r="F60" s="157"/>
      <c r="G60" s="157"/>
      <c r="H60" s="157"/>
      <c r="I60" s="157"/>
      <c r="J60" s="157"/>
      <c r="K60" s="157"/>
      <c r="L60" s="157"/>
      <c r="M60" s="164"/>
    </row>
    <row r="61" spans="2:13" x14ac:dyDescent="0.2">
      <c r="B61" s="513"/>
      <c r="C61" s="586" t="s">
        <v>742</v>
      </c>
      <c r="D61" s="157"/>
      <c r="E61" s="157"/>
      <c r="F61" s="157"/>
      <c r="G61" s="157"/>
      <c r="H61" s="157"/>
      <c r="I61" s="157"/>
      <c r="J61" s="157"/>
      <c r="K61" s="157"/>
      <c r="L61" s="157"/>
      <c r="M61" s="164"/>
    </row>
    <row r="62" spans="2:13" x14ac:dyDescent="0.2">
      <c r="B62" s="513"/>
      <c r="C62" s="157" t="s">
        <v>383</v>
      </c>
      <c r="D62" s="157"/>
      <c r="E62" s="157"/>
      <c r="F62" s="157"/>
      <c r="G62" s="157"/>
      <c r="H62" s="157"/>
      <c r="I62" s="157"/>
      <c r="J62" s="157"/>
      <c r="K62" s="157"/>
      <c r="L62" s="157"/>
      <c r="M62" s="164"/>
    </row>
    <row r="63" spans="2:13" x14ac:dyDescent="0.2">
      <c r="B63" s="513"/>
      <c r="C63" s="157" t="s">
        <v>453</v>
      </c>
      <c r="D63" s="157"/>
      <c r="E63" s="157"/>
      <c r="F63" s="157"/>
      <c r="G63" s="157"/>
      <c r="H63" s="157"/>
      <c r="I63" s="157"/>
      <c r="J63" s="157"/>
      <c r="K63" s="157"/>
      <c r="L63" s="157"/>
      <c r="M63" s="164"/>
    </row>
    <row r="64" spans="2:13" x14ac:dyDescent="0.2">
      <c r="B64" s="513"/>
      <c r="C64" s="157"/>
      <c r="D64" s="157"/>
      <c r="E64" s="157"/>
      <c r="F64" s="157"/>
      <c r="G64" s="157"/>
      <c r="H64" s="157"/>
      <c r="I64" s="157"/>
      <c r="J64" s="157"/>
      <c r="K64" s="157"/>
      <c r="L64" s="157"/>
      <c r="M64" s="164"/>
    </row>
    <row r="65" spans="2:13" x14ac:dyDescent="0.2">
      <c r="B65" s="513"/>
      <c r="C65" s="157" t="s">
        <v>626</v>
      </c>
      <c r="D65" s="157"/>
      <c r="E65" s="157"/>
      <c r="F65" s="157"/>
      <c r="G65" s="157"/>
      <c r="H65" s="157"/>
      <c r="I65" s="157"/>
      <c r="J65" s="157"/>
      <c r="K65" s="157"/>
      <c r="L65" s="157"/>
      <c r="M65" s="164"/>
    </row>
    <row r="66" spans="2:13" x14ac:dyDescent="0.2">
      <c r="B66" s="513"/>
      <c r="C66" s="157" t="s">
        <v>627</v>
      </c>
      <c r="D66" s="157"/>
      <c r="E66" s="157"/>
      <c r="F66" s="157"/>
      <c r="G66" s="157"/>
      <c r="H66" s="157"/>
      <c r="I66" s="157"/>
      <c r="J66" s="157"/>
      <c r="K66" s="157"/>
      <c r="L66" s="157"/>
      <c r="M66" s="164"/>
    </row>
    <row r="67" spans="2:13" x14ac:dyDescent="0.2">
      <c r="B67" s="513"/>
      <c r="C67" s="157" t="s">
        <v>384</v>
      </c>
      <c r="D67" s="157"/>
      <c r="E67" s="157"/>
      <c r="F67" s="157"/>
      <c r="G67" s="157"/>
      <c r="H67" s="157"/>
      <c r="I67" s="157"/>
      <c r="J67" s="157"/>
      <c r="K67" s="157"/>
      <c r="L67" s="157"/>
      <c r="M67" s="164"/>
    </row>
    <row r="68" spans="2:13" x14ac:dyDescent="0.2">
      <c r="B68" s="513"/>
      <c r="C68" s="157" t="s">
        <v>385</v>
      </c>
      <c r="D68" s="157"/>
      <c r="E68" s="157"/>
      <c r="F68" s="157"/>
      <c r="G68" s="157"/>
      <c r="H68" s="157"/>
      <c r="I68" s="157"/>
      <c r="J68" s="157"/>
      <c r="K68" s="157"/>
      <c r="L68" s="157"/>
      <c r="M68" s="164"/>
    </row>
    <row r="69" spans="2:13" x14ac:dyDescent="0.2">
      <c r="B69" s="513"/>
      <c r="C69" s="586" t="s">
        <v>694</v>
      </c>
      <c r="D69" s="157"/>
      <c r="E69" s="157"/>
      <c r="F69" s="157"/>
      <c r="G69" s="157"/>
      <c r="H69" s="157"/>
      <c r="I69" s="157"/>
      <c r="J69" s="157"/>
      <c r="K69" s="157"/>
      <c r="L69" s="157"/>
      <c r="M69" s="164"/>
    </row>
    <row r="70" spans="2:13" x14ac:dyDescent="0.2">
      <c r="B70" s="513"/>
      <c r="C70" s="586" t="s">
        <v>602</v>
      </c>
      <c r="D70" s="157"/>
      <c r="E70" s="157"/>
      <c r="F70" s="157"/>
      <c r="G70" s="157"/>
      <c r="H70" s="157"/>
      <c r="I70" s="157"/>
      <c r="J70" s="157"/>
      <c r="K70" s="157"/>
      <c r="L70" s="157"/>
      <c r="M70" s="164"/>
    </row>
    <row r="71" spans="2:13" x14ac:dyDescent="0.2">
      <c r="B71" s="513"/>
      <c r="C71" s="586" t="s">
        <v>628</v>
      </c>
      <c r="D71" s="157"/>
      <c r="E71" s="157"/>
      <c r="F71" s="157"/>
      <c r="G71" s="157"/>
      <c r="H71" s="157"/>
      <c r="I71" s="157"/>
      <c r="J71" s="157"/>
      <c r="K71" s="157"/>
      <c r="L71" s="157"/>
      <c r="M71" s="164"/>
    </row>
    <row r="72" spans="2:13" x14ac:dyDescent="0.2">
      <c r="B72" s="513"/>
      <c r="C72" s="586" t="s">
        <v>590</v>
      </c>
      <c r="D72" s="157"/>
      <c r="E72" s="157"/>
      <c r="F72" s="157"/>
      <c r="G72" s="157"/>
      <c r="H72" s="157"/>
      <c r="I72" s="157"/>
      <c r="J72" s="157"/>
      <c r="K72" s="157"/>
      <c r="L72" s="157"/>
      <c r="M72" s="164"/>
    </row>
    <row r="73" spans="2:13" x14ac:dyDescent="0.2">
      <c r="B73" s="513"/>
      <c r="C73" s="586"/>
      <c r="D73" s="157"/>
      <c r="E73" s="157"/>
      <c r="F73" s="157"/>
      <c r="G73" s="157"/>
      <c r="H73" s="157"/>
      <c r="I73" s="157"/>
      <c r="J73" s="157"/>
      <c r="K73" s="157"/>
      <c r="L73" s="157"/>
      <c r="M73" s="164"/>
    </row>
    <row r="74" spans="2:13" x14ac:dyDescent="0.2">
      <c r="B74" s="513"/>
      <c r="C74" s="157" t="s">
        <v>510</v>
      </c>
      <c r="D74" s="157"/>
      <c r="E74" s="157"/>
      <c r="F74" s="157"/>
      <c r="G74" s="157"/>
      <c r="H74" s="157"/>
      <c r="I74" s="157"/>
      <c r="J74" s="157"/>
      <c r="K74" s="157"/>
      <c r="L74" s="157"/>
      <c r="M74" s="164"/>
    </row>
    <row r="75" spans="2:13" x14ac:dyDescent="0.2">
      <c r="B75" s="513"/>
      <c r="C75" s="586" t="s">
        <v>594</v>
      </c>
      <c r="D75" s="157"/>
      <c r="E75" s="157"/>
      <c r="F75" s="157"/>
      <c r="G75" s="157"/>
      <c r="H75" s="157"/>
      <c r="I75" s="157"/>
      <c r="J75" s="157"/>
      <c r="K75" s="157"/>
      <c r="L75" s="157"/>
      <c r="M75" s="164"/>
    </row>
    <row r="76" spans="2:13" x14ac:dyDescent="0.2">
      <c r="B76" s="513"/>
      <c r="C76" s="157" t="s">
        <v>511</v>
      </c>
      <c r="D76" s="157"/>
      <c r="E76" s="157"/>
      <c r="F76" s="157"/>
      <c r="G76" s="157"/>
      <c r="H76" s="157"/>
      <c r="I76" s="157"/>
      <c r="J76" s="157"/>
      <c r="K76" s="157"/>
      <c r="L76" s="157"/>
      <c r="M76" s="164"/>
    </row>
    <row r="77" spans="2:13" x14ac:dyDescent="0.2">
      <c r="B77" s="513"/>
      <c r="C77" s="157"/>
      <c r="D77" s="157"/>
      <c r="E77" s="157"/>
      <c r="F77" s="157"/>
      <c r="G77" s="157"/>
      <c r="H77" s="157"/>
      <c r="I77" s="157"/>
      <c r="J77" s="157"/>
      <c r="K77" s="157"/>
      <c r="L77" s="157"/>
      <c r="M77" s="164"/>
    </row>
    <row r="78" spans="2:13" x14ac:dyDescent="0.2">
      <c r="B78" s="513"/>
      <c r="C78" s="157" t="s">
        <v>386</v>
      </c>
      <c r="D78" s="157"/>
      <c r="E78" s="157"/>
      <c r="F78" s="157"/>
      <c r="G78" s="157"/>
      <c r="H78" s="157"/>
      <c r="I78" s="157"/>
      <c r="J78" s="157"/>
      <c r="K78" s="157"/>
      <c r="L78" s="157"/>
      <c r="M78" s="164"/>
    </row>
    <row r="79" spans="2:13" x14ac:dyDescent="0.2">
      <c r="B79" s="513"/>
      <c r="C79" s="586" t="s">
        <v>705</v>
      </c>
      <c r="D79" s="157"/>
      <c r="E79" s="157"/>
      <c r="F79" s="157"/>
      <c r="G79" s="157"/>
      <c r="H79" s="157"/>
      <c r="I79" s="157"/>
      <c r="J79" s="157"/>
      <c r="K79" s="157"/>
      <c r="L79" s="157"/>
      <c r="M79" s="164"/>
    </row>
    <row r="80" spans="2:13" x14ac:dyDescent="0.2">
      <c r="B80" s="513"/>
      <c r="C80" s="157"/>
      <c r="D80" s="157"/>
      <c r="E80" s="157"/>
      <c r="F80" s="157"/>
      <c r="G80" s="157"/>
      <c r="H80" s="157"/>
      <c r="I80" s="157"/>
      <c r="J80" s="157"/>
      <c r="K80" s="157"/>
      <c r="L80" s="157"/>
      <c r="M80" s="164"/>
    </row>
    <row r="81" spans="2:13" x14ac:dyDescent="0.2">
      <c r="B81" s="513"/>
      <c r="C81" s="20" t="s">
        <v>389</v>
      </c>
      <c r="D81" s="157"/>
      <c r="E81" s="157"/>
      <c r="F81" s="157"/>
      <c r="G81" s="157"/>
      <c r="H81" s="157"/>
      <c r="I81" s="157"/>
      <c r="J81" s="157"/>
      <c r="K81" s="157"/>
      <c r="L81" s="157"/>
      <c r="M81" s="164"/>
    </row>
    <row r="82" spans="2:13" x14ac:dyDescent="0.2">
      <c r="B82" s="513"/>
      <c r="C82" s="157" t="s">
        <v>390</v>
      </c>
      <c r="D82" s="157"/>
      <c r="E82" s="157"/>
      <c r="F82" s="157"/>
      <c r="G82" s="157"/>
      <c r="H82" s="157"/>
      <c r="I82" s="157"/>
      <c r="J82" s="157"/>
      <c r="K82" s="157"/>
      <c r="L82" s="157"/>
      <c r="M82" s="164"/>
    </row>
    <row r="83" spans="2:13" x14ac:dyDescent="0.2">
      <c r="B83" s="513"/>
      <c r="C83" s="157" t="s">
        <v>391</v>
      </c>
      <c r="D83" s="157"/>
      <c r="E83" s="157"/>
      <c r="F83" s="157"/>
      <c r="G83" s="157"/>
      <c r="H83" s="157"/>
      <c r="I83" s="157"/>
      <c r="J83" s="157"/>
      <c r="K83" s="157"/>
      <c r="L83" s="157"/>
      <c r="M83" s="164"/>
    </row>
    <row r="84" spans="2:13" x14ac:dyDescent="0.2">
      <c r="B84" s="513"/>
      <c r="C84" s="157" t="s">
        <v>392</v>
      </c>
      <c r="D84" s="157"/>
      <c r="E84" s="157"/>
      <c r="F84" s="157"/>
      <c r="G84" s="157"/>
      <c r="H84" s="157"/>
      <c r="I84" s="157"/>
      <c r="J84" s="157"/>
      <c r="K84" s="157"/>
      <c r="L84" s="157"/>
      <c r="M84" s="164"/>
    </row>
    <row r="85" spans="2:13" x14ac:dyDescent="0.2">
      <c r="B85" s="513"/>
      <c r="C85" s="586" t="s">
        <v>706</v>
      </c>
      <c r="D85" s="157"/>
      <c r="E85" s="157"/>
      <c r="F85" s="157"/>
      <c r="G85" s="157"/>
      <c r="H85" s="157"/>
      <c r="I85" s="157"/>
      <c r="J85" s="157"/>
      <c r="K85" s="157"/>
      <c r="L85" s="157"/>
      <c r="M85" s="164"/>
    </row>
    <row r="86" spans="2:13" x14ac:dyDescent="0.2">
      <c r="B86" s="513"/>
      <c r="C86" s="586" t="s">
        <v>595</v>
      </c>
      <c r="D86" s="157"/>
      <c r="E86" s="157"/>
      <c r="F86" s="157"/>
      <c r="G86" s="157"/>
      <c r="H86" s="157"/>
      <c r="I86" s="157"/>
      <c r="J86" s="157"/>
      <c r="K86" s="157"/>
      <c r="L86" s="157"/>
      <c r="M86" s="164"/>
    </row>
    <row r="87" spans="2:13" x14ac:dyDescent="0.2">
      <c r="B87" s="513"/>
      <c r="C87" s="586" t="s">
        <v>672</v>
      </c>
      <c r="D87" s="157"/>
      <c r="E87" s="157"/>
      <c r="F87" s="157"/>
      <c r="G87" s="157"/>
      <c r="H87" s="157"/>
      <c r="I87" s="157"/>
      <c r="J87" s="157"/>
      <c r="K87" s="157"/>
      <c r="L87" s="157"/>
      <c r="M87" s="164"/>
    </row>
    <row r="88" spans="2:13" x14ac:dyDescent="0.2">
      <c r="B88" s="513"/>
      <c r="C88" s="157"/>
      <c r="D88" s="157"/>
      <c r="E88" s="157"/>
      <c r="F88" s="157"/>
      <c r="G88" s="157"/>
      <c r="H88" s="157"/>
      <c r="I88" s="157"/>
      <c r="J88" s="157"/>
      <c r="K88" s="157"/>
      <c r="L88" s="157"/>
      <c r="M88" s="164"/>
    </row>
    <row r="89" spans="2:13" x14ac:dyDescent="0.2">
      <c r="B89" s="513"/>
      <c r="C89" s="586" t="s">
        <v>641</v>
      </c>
      <c r="D89" s="157"/>
      <c r="E89" s="157"/>
      <c r="F89" s="157"/>
      <c r="G89" s="157"/>
      <c r="H89" s="157"/>
      <c r="I89" s="157"/>
      <c r="J89" s="157"/>
      <c r="K89" s="157"/>
      <c r="L89" s="157"/>
      <c r="M89" s="164"/>
    </row>
    <row r="90" spans="2:13" x14ac:dyDescent="0.2">
      <c r="B90" s="513"/>
      <c r="C90" s="586" t="s">
        <v>743</v>
      </c>
      <c r="D90" s="157"/>
      <c r="E90" s="157"/>
      <c r="F90" s="157"/>
      <c r="G90" s="157"/>
      <c r="H90" s="157"/>
      <c r="I90" s="157"/>
      <c r="J90" s="157"/>
      <c r="K90" s="157"/>
      <c r="L90" s="157"/>
      <c r="M90" s="164"/>
    </row>
    <row r="91" spans="2:13" x14ac:dyDescent="0.2">
      <c r="B91" s="513"/>
      <c r="C91" s="586" t="s">
        <v>591</v>
      </c>
      <c r="D91" s="157"/>
      <c r="E91" s="157"/>
      <c r="F91" s="157"/>
      <c r="G91" s="157"/>
      <c r="H91" s="157"/>
      <c r="I91" s="157"/>
      <c r="J91" s="157"/>
      <c r="K91" s="157"/>
      <c r="L91" s="157"/>
      <c r="M91" s="164"/>
    </row>
    <row r="92" spans="2:13" x14ac:dyDescent="0.2">
      <c r="B92" s="513"/>
      <c r="C92" s="157" t="s">
        <v>460</v>
      </c>
      <c r="D92" s="157"/>
      <c r="E92" s="157"/>
      <c r="F92" s="157"/>
      <c r="G92" s="157"/>
      <c r="H92" s="157"/>
      <c r="I92" s="157"/>
      <c r="J92" s="157"/>
      <c r="K92" s="157"/>
      <c r="L92" s="157"/>
      <c r="M92" s="164"/>
    </row>
    <row r="93" spans="2:13" x14ac:dyDescent="0.2">
      <c r="B93" s="513"/>
      <c r="C93" s="157"/>
      <c r="D93" s="157"/>
      <c r="E93" s="157"/>
      <c r="F93" s="157"/>
      <c r="G93" s="157"/>
      <c r="H93" s="157"/>
      <c r="I93" s="157"/>
      <c r="J93" s="157"/>
      <c r="K93" s="157"/>
      <c r="L93" s="157"/>
      <c r="M93" s="164"/>
    </row>
    <row r="94" spans="2:13" hidden="1" x14ac:dyDescent="0.2">
      <c r="B94" s="513"/>
      <c r="C94" s="20" t="s">
        <v>494</v>
      </c>
      <c r="D94" s="157"/>
      <c r="E94" s="157"/>
      <c r="F94" s="157"/>
      <c r="G94" s="157"/>
      <c r="H94" s="157"/>
      <c r="I94" s="157"/>
      <c r="J94" s="157"/>
      <c r="K94" s="157"/>
      <c r="L94" s="157"/>
      <c r="M94" s="164"/>
    </row>
    <row r="95" spans="2:13" hidden="1" x14ac:dyDescent="0.2">
      <c r="B95" s="513"/>
      <c r="C95" s="157" t="s">
        <v>495</v>
      </c>
      <c r="D95" s="157"/>
      <c r="E95" s="157"/>
      <c r="F95" s="157"/>
      <c r="G95" s="157"/>
      <c r="H95" s="157"/>
      <c r="I95" s="157"/>
      <c r="J95" s="157"/>
      <c r="K95" s="157"/>
      <c r="L95" s="157"/>
      <c r="M95" s="164"/>
    </row>
    <row r="96" spans="2:13" hidden="1" x14ac:dyDescent="0.2">
      <c r="B96" s="513"/>
      <c r="C96" s="157" t="s">
        <v>588</v>
      </c>
      <c r="D96" s="157"/>
      <c r="E96" s="157"/>
      <c r="F96" s="157"/>
      <c r="G96" s="157"/>
      <c r="H96" s="157"/>
      <c r="I96" s="157"/>
      <c r="J96" s="157"/>
      <c r="K96" s="157"/>
      <c r="L96" s="157"/>
      <c r="M96" s="164"/>
    </row>
    <row r="97" spans="2:13" hidden="1" x14ac:dyDescent="0.2">
      <c r="B97" s="513"/>
      <c r="C97" s="157" t="s">
        <v>498</v>
      </c>
      <c r="D97" s="157"/>
      <c r="E97" s="157"/>
      <c r="F97" s="157"/>
      <c r="G97" s="157"/>
      <c r="H97" s="157"/>
      <c r="I97" s="157"/>
      <c r="J97" s="157"/>
      <c r="K97" s="157"/>
      <c r="L97" s="157"/>
      <c r="M97" s="164"/>
    </row>
    <row r="98" spans="2:13" hidden="1" x14ac:dyDescent="0.2">
      <c r="B98" s="513"/>
      <c r="C98" s="157" t="s">
        <v>497</v>
      </c>
      <c r="D98" s="157"/>
      <c r="E98" s="157"/>
      <c r="F98" s="157"/>
      <c r="G98" s="157"/>
      <c r="H98" s="157"/>
      <c r="I98" s="157"/>
      <c r="J98" s="157"/>
      <c r="K98" s="157"/>
      <c r="L98" s="157"/>
      <c r="M98" s="164"/>
    </row>
    <row r="99" spans="2:13" hidden="1" x14ac:dyDescent="0.2">
      <c r="B99" s="513"/>
      <c r="C99" s="157" t="s">
        <v>512</v>
      </c>
      <c r="D99" s="157"/>
      <c r="E99" s="157"/>
      <c r="F99" s="157"/>
      <c r="G99" s="157"/>
      <c r="H99" s="157"/>
      <c r="I99" s="157"/>
      <c r="J99" s="157"/>
      <c r="K99" s="157"/>
      <c r="L99" s="157"/>
      <c r="M99" s="164"/>
    </row>
    <row r="100" spans="2:13" hidden="1" x14ac:dyDescent="0.2">
      <c r="B100" s="513"/>
      <c r="C100" s="157" t="s">
        <v>0</v>
      </c>
      <c r="D100" s="157"/>
      <c r="E100" s="157"/>
      <c r="F100" s="157"/>
      <c r="G100" s="157"/>
      <c r="H100" s="157"/>
      <c r="I100" s="157"/>
      <c r="J100" s="157"/>
      <c r="K100" s="157"/>
      <c r="L100" s="157"/>
      <c r="M100" s="164"/>
    </row>
    <row r="101" spans="2:13" hidden="1" x14ac:dyDescent="0.2">
      <c r="B101" s="513"/>
      <c r="C101" s="157"/>
      <c r="D101" s="157"/>
      <c r="E101" s="157"/>
      <c r="F101" s="157"/>
      <c r="G101" s="157"/>
      <c r="H101" s="157"/>
      <c r="I101" s="157"/>
      <c r="J101" s="157"/>
      <c r="K101" s="157"/>
      <c r="L101" s="157"/>
      <c r="M101" s="164"/>
    </row>
    <row r="102" spans="2:13" hidden="1" x14ac:dyDescent="0.2">
      <c r="B102" s="513"/>
      <c r="C102" s="157" t="s">
        <v>496</v>
      </c>
      <c r="D102" s="157"/>
      <c r="E102" s="157"/>
      <c r="F102" s="157"/>
      <c r="G102" s="157"/>
      <c r="H102" s="157"/>
      <c r="I102" s="157"/>
      <c r="J102" s="157"/>
      <c r="K102" s="157"/>
      <c r="L102" s="157"/>
      <c r="M102" s="164"/>
    </row>
    <row r="103" spans="2:13" hidden="1" x14ac:dyDescent="0.2">
      <c r="B103" s="513"/>
      <c r="C103" s="157" t="s">
        <v>396</v>
      </c>
      <c r="D103" s="157"/>
      <c r="E103" s="157"/>
      <c r="F103" s="157"/>
      <c r="G103" s="157"/>
      <c r="H103" s="157"/>
      <c r="I103" s="157"/>
      <c r="J103" s="157"/>
      <c r="K103" s="157"/>
      <c r="L103" s="157"/>
      <c r="M103" s="164"/>
    </row>
    <row r="104" spans="2:13" hidden="1" x14ac:dyDescent="0.2">
      <c r="B104" s="513"/>
      <c r="C104" s="157"/>
      <c r="D104" s="157"/>
      <c r="E104" s="157"/>
      <c r="F104" s="157"/>
      <c r="G104" s="157"/>
      <c r="H104" s="157"/>
      <c r="I104" s="157"/>
      <c r="J104" s="157"/>
      <c r="K104" s="157"/>
      <c r="L104" s="157"/>
      <c r="M104" s="164"/>
    </row>
    <row r="105" spans="2:13" x14ac:dyDescent="0.2">
      <c r="B105" s="513"/>
      <c r="C105" s="20" t="s">
        <v>393</v>
      </c>
      <c r="D105" s="157"/>
      <c r="E105" s="157"/>
      <c r="F105" s="157"/>
      <c r="G105" s="157"/>
      <c r="H105" s="157"/>
      <c r="I105" s="157"/>
      <c r="J105" s="157"/>
      <c r="K105" s="157"/>
      <c r="L105" s="157"/>
      <c r="M105" s="164"/>
    </row>
    <row r="106" spans="2:13" x14ac:dyDescent="0.2">
      <c r="B106" s="513"/>
      <c r="C106" s="157" t="s">
        <v>394</v>
      </c>
      <c r="D106" s="157"/>
      <c r="E106" s="157"/>
      <c r="F106" s="157"/>
      <c r="G106" s="157"/>
      <c r="H106" s="157"/>
      <c r="I106" s="157"/>
      <c r="J106" s="157"/>
      <c r="K106" s="157"/>
      <c r="L106" s="157"/>
      <c r="M106" s="164"/>
    </row>
    <row r="107" spans="2:13" x14ac:dyDescent="0.2">
      <c r="B107" s="513"/>
      <c r="C107" s="586" t="s">
        <v>614</v>
      </c>
      <c r="D107" s="157"/>
      <c r="E107" s="157"/>
      <c r="F107" s="157"/>
      <c r="G107" s="157"/>
      <c r="H107" s="157"/>
      <c r="I107" s="157"/>
      <c r="J107" s="157"/>
      <c r="K107" s="157"/>
      <c r="L107" s="157"/>
      <c r="M107" s="164"/>
    </row>
    <row r="108" spans="2:13" x14ac:dyDescent="0.2">
      <c r="B108" s="513"/>
      <c r="C108" s="586" t="s">
        <v>717</v>
      </c>
      <c r="D108" s="157"/>
      <c r="E108" s="157"/>
      <c r="F108" s="157"/>
      <c r="G108" s="157"/>
      <c r="H108" s="157"/>
      <c r="I108" s="157"/>
      <c r="J108" s="157"/>
      <c r="K108" s="157"/>
      <c r="L108" s="157"/>
      <c r="M108" s="164"/>
    </row>
    <row r="109" spans="2:13" x14ac:dyDescent="0.2">
      <c r="B109" s="513"/>
      <c r="C109" s="157" t="s">
        <v>395</v>
      </c>
      <c r="D109" s="157"/>
      <c r="E109" s="157"/>
      <c r="F109" s="157"/>
      <c r="G109" s="157"/>
      <c r="H109" s="157"/>
      <c r="I109" s="157"/>
      <c r="J109" s="157"/>
      <c r="K109" s="157"/>
      <c r="L109" s="157"/>
      <c r="M109" s="164"/>
    </row>
    <row r="110" spans="2:13" x14ac:dyDescent="0.2">
      <c r="B110" s="513"/>
      <c r="C110" s="157" t="s">
        <v>2</v>
      </c>
      <c r="D110" s="157"/>
      <c r="E110" s="157"/>
      <c r="F110" s="157"/>
      <c r="G110" s="157"/>
      <c r="H110" s="157"/>
      <c r="I110" s="157"/>
      <c r="J110" s="157"/>
      <c r="K110" s="157"/>
      <c r="L110" s="157"/>
      <c r="M110" s="164"/>
    </row>
    <row r="111" spans="2:13" x14ac:dyDescent="0.2">
      <c r="B111" s="513"/>
      <c r="C111" s="157"/>
      <c r="D111" s="157"/>
      <c r="E111" s="157"/>
      <c r="F111" s="157"/>
      <c r="G111" s="157"/>
      <c r="H111" s="157"/>
      <c r="I111" s="157"/>
      <c r="J111" s="157"/>
      <c r="K111" s="157"/>
      <c r="L111" s="157"/>
      <c r="M111" s="164"/>
    </row>
    <row r="112" spans="2:13" x14ac:dyDescent="0.2">
      <c r="B112" s="513"/>
      <c r="C112" s="157" t="s">
        <v>524</v>
      </c>
      <c r="D112" s="157"/>
      <c r="E112" s="157"/>
      <c r="F112" s="157"/>
      <c r="G112" s="157"/>
      <c r="H112" s="157"/>
      <c r="I112" s="157"/>
      <c r="J112" s="157"/>
      <c r="K112" s="157"/>
      <c r="L112" s="157"/>
      <c r="M112" s="164"/>
    </row>
    <row r="113" spans="2:13" x14ac:dyDescent="0.2">
      <c r="B113" s="513"/>
      <c r="C113" s="157" t="s">
        <v>396</v>
      </c>
      <c r="D113" s="157"/>
      <c r="E113" s="157"/>
      <c r="F113" s="157"/>
      <c r="G113" s="157"/>
      <c r="H113" s="157"/>
      <c r="I113" s="157"/>
      <c r="J113" s="157"/>
      <c r="K113" s="157"/>
      <c r="L113" s="157"/>
      <c r="M113" s="164"/>
    </row>
    <row r="114" spans="2:13" x14ac:dyDescent="0.2">
      <c r="B114" s="513"/>
      <c r="C114" s="157"/>
      <c r="D114" s="157"/>
      <c r="E114" s="157"/>
      <c r="F114" s="157"/>
      <c r="G114" s="157"/>
      <c r="H114" s="157"/>
      <c r="I114" s="157"/>
      <c r="J114" s="157"/>
      <c r="K114" s="157"/>
      <c r="L114" s="157"/>
      <c r="M114" s="164"/>
    </row>
    <row r="115" spans="2:13" x14ac:dyDescent="0.2">
      <c r="B115" s="513"/>
      <c r="C115" s="20" t="s">
        <v>397</v>
      </c>
      <c r="D115" s="157"/>
      <c r="E115" s="157"/>
      <c r="F115" s="157"/>
      <c r="G115" s="157"/>
      <c r="H115" s="157"/>
      <c r="I115" s="157"/>
      <c r="J115" s="157"/>
      <c r="K115" s="157"/>
      <c r="L115" s="157"/>
      <c r="M115" s="164"/>
    </row>
    <row r="116" spans="2:13" x14ac:dyDescent="0.2">
      <c r="B116" s="513"/>
      <c r="C116" s="157" t="s">
        <v>394</v>
      </c>
      <c r="D116" s="157"/>
      <c r="E116" s="157"/>
      <c r="F116" s="157"/>
      <c r="G116" s="157"/>
      <c r="H116" s="157"/>
      <c r="I116" s="157"/>
      <c r="J116" s="157"/>
      <c r="K116" s="157"/>
      <c r="L116" s="157"/>
      <c r="M116" s="164"/>
    </row>
    <row r="117" spans="2:13" x14ac:dyDescent="0.2">
      <c r="B117" s="513"/>
      <c r="C117" s="586" t="s">
        <v>614</v>
      </c>
      <c r="D117" s="157"/>
      <c r="E117" s="157"/>
      <c r="F117" s="157"/>
      <c r="G117" s="157"/>
      <c r="H117" s="157"/>
      <c r="I117" s="157"/>
      <c r="J117" s="157"/>
      <c r="K117" s="157"/>
      <c r="L117" s="157"/>
      <c r="M117" s="164"/>
    </row>
    <row r="118" spans="2:13" x14ac:dyDescent="0.2">
      <c r="B118" s="513"/>
      <c r="C118" s="157"/>
      <c r="D118" s="157"/>
      <c r="E118" s="157"/>
      <c r="F118" s="157"/>
      <c r="G118" s="157"/>
      <c r="H118" s="157"/>
      <c r="I118" s="157"/>
      <c r="J118" s="157"/>
      <c r="K118" s="157"/>
      <c r="L118" s="157"/>
      <c r="M118" s="164"/>
    </row>
    <row r="119" spans="2:13" x14ac:dyDescent="0.2">
      <c r="B119" s="513"/>
      <c r="C119" s="17" t="s">
        <v>527</v>
      </c>
      <c r="D119" s="157"/>
      <c r="E119" s="157"/>
      <c r="F119" s="157"/>
      <c r="G119" s="157"/>
      <c r="H119" s="157"/>
      <c r="I119" s="157"/>
      <c r="J119" s="157"/>
      <c r="K119" s="157"/>
      <c r="L119" s="157"/>
      <c r="M119" s="164"/>
    </row>
    <row r="120" spans="2:13" x14ac:dyDescent="0.2">
      <c r="B120" s="513"/>
      <c r="C120" s="586" t="s">
        <v>600</v>
      </c>
      <c r="D120" s="157"/>
      <c r="E120" s="157"/>
      <c r="F120" s="157"/>
      <c r="G120" s="157"/>
      <c r="H120" s="157"/>
      <c r="I120" s="157"/>
      <c r="J120" s="157"/>
      <c r="K120" s="157"/>
      <c r="L120" s="157"/>
      <c r="M120" s="164"/>
    </row>
    <row r="121" spans="2:13" x14ac:dyDescent="0.2">
      <c r="B121" s="513"/>
      <c r="C121" s="157"/>
      <c r="D121" s="157"/>
      <c r="E121" s="157"/>
      <c r="F121" s="157"/>
      <c r="G121" s="157"/>
      <c r="H121" s="157"/>
      <c r="I121" s="157"/>
      <c r="J121" s="157"/>
      <c r="K121" s="157"/>
      <c r="L121" s="157"/>
      <c r="M121" s="164"/>
    </row>
    <row r="122" spans="2:13" x14ac:dyDescent="0.2">
      <c r="B122" s="513"/>
      <c r="C122" s="157" t="s">
        <v>524</v>
      </c>
      <c r="D122" s="157"/>
      <c r="E122" s="157"/>
      <c r="F122" s="157"/>
      <c r="G122" s="157"/>
      <c r="H122" s="157"/>
      <c r="I122" s="157"/>
      <c r="J122" s="157"/>
      <c r="K122" s="157"/>
      <c r="L122" s="157"/>
      <c r="M122" s="164"/>
    </row>
    <row r="123" spans="2:13" x14ac:dyDescent="0.2">
      <c r="B123" s="513"/>
      <c r="C123" s="157" t="s">
        <v>396</v>
      </c>
      <c r="D123" s="157"/>
      <c r="E123" s="157"/>
      <c r="F123" s="157"/>
      <c r="G123" s="157"/>
      <c r="H123" s="157"/>
      <c r="I123" s="157"/>
      <c r="J123" s="157"/>
      <c r="K123" s="157"/>
      <c r="L123" s="157"/>
      <c r="M123" s="164"/>
    </row>
    <row r="124" spans="2:13" x14ac:dyDescent="0.2">
      <c r="B124" s="513"/>
      <c r="C124" s="157"/>
      <c r="D124" s="157"/>
      <c r="E124" s="157"/>
      <c r="F124" s="157"/>
      <c r="G124" s="157"/>
      <c r="H124" s="157"/>
      <c r="I124" s="157"/>
      <c r="J124" s="157"/>
      <c r="K124" s="157"/>
      <c r="L124" s="157"/>
      <c r="M124" s="164"/>
    </row>
    <row r="125" spans="2:13" x14ac:dyDescent="0.2">
      <c r="B125" s="513"/>
      <c r="C125" s="157" t="s">
        <v>399</v>
      </c>
      <c r="D125" s="157"/>
      <c r="E125" s="157"/>
      <c r="F125" s="157"/>
      <c r="G125" s="157"/>
      <c r="H125" s="157"/>
      <c r="I125" s="157"/>
      <c r="J125" s="157"/>
      <c r="K125" s="157"/>
      <c r="L125" s="157"/>
      <c r="M125" s="164"/>
    </row>
    <row r="126" spans="2:13" x14ac:dyDescent="0.2">
      <c r="B126" s="513"/>
      <c r="C126" s="157" t="s">
        <v>400</v>
      </c>
      <c r="D126" s="157"/>
      <c r="E126" s="157"/>
      <c r="F126" s="157"/>
      <c r="G126" s="157"/>
      <c r="H126" s="157"/>
      <c r="I126" s="157"/>
      <c r="J126" s="157"/>
      <c r="K126" s="157"/>
      <c r="L126" s="157"/>
      <c r="M126" s="164"/>
    </row>
    <row r="127" spans="2:13" x14ac:dyDescent="0.2">
      <c r="B127" s="513"/>
      <c r="C127" s="157"/>
      <c r="D127" s="157"/>
      <c r="E127" s="157"/>
      <c r="F127" s="157"/>
      <c r="G127" s="157"/>
      <c r="H127" s="157"/>
      <c r="I127" s="157"/>
      <c r="J127" s="157"/>
      <c r="K127" s="157"/>
      <c r="L127" s="157"/>
      <c r="M127" s="164"/>
    </row>
    <row r="128" spans="2:13" x14ac:dyDescent="0.2">
      <c r="B128" s="513"/>
      <c r="C128" s="20" t="s">
        <v>398</v>
      </c>
      <c r="D128" s="157"/>
      <c r="E128" s="157"/>
      <c r="F128" s="157"/>
      <c r="G128" s="157"/>
      <c r="H128" s="157"/>
      <c r="I128" s="157"/>
      <c r="J128" s="157"/>
      <c r="K128" s="157"/>
      <c r="L128" s="157"/>
      <c r="M128" s="164"/>
    </row>
    <row r="129" spans="2:13" x14ac:dyDescent="0.2">
      <c r="B129" s="513"/>
      <c r="C129" s="157" t="s">
        <v>394</v>
      </c>
      <c r="D129" s="157"/>
      <c r="E129" s="157"/>
      <c r="F129" s="157"/>
      <c r="G129" s="157"/>
      <c r="H129" s="157"/>
      <c r="I129" s="157"/>
      <c r="J129" s="157"/>
      <c r="K129" s="157"/>
      <c r="L129" s="157"/>
      <c r="M129" s="164"/>
    </row>
    <row r="130" spans="2:13" x14ac:dyDescent="0.2">
      <c r="B130" s="513"/>
      <c r="C130" s="586" t="s">
        <v>615</v>
      </c>
      <c r="D130" s="157"/>
      <c r="E130" s="157"/>
      <c r="F130" s="157"/>
      <c r="G130" s="157"/>
      <c r="H130" s="157"/>
      <c r="I130" s="157"/>
      <c r="J130" s="157"/>
      <c r="K130" s="157"/>
      <c r="L130" s="157"/>
      <c r="M130" s="164"/>
    </row>
    <row r="131" spans="2:13" x14ac:dyDescent="0.2">
      <c r="B131" s="513"/>
      <c r="C131" s="157" t="s">
        <v>8</v>
      </c>
      <c r="D131" s="157"/>
      <c r="E131" s="157"/>
      <c r="F131" s="157"/>
      <c r="G131" s="157"/>
      <c r="H131" s="157"/>
      <c r="I131" s="157"/>
      <c r="J131" s="157"/>
      <c r="K131" s="157"/>
      <c r="L131" s="157"/>
      <c r="M131" s="164"/>
    </row>
    <row r="132" spans="2:13" x14ac:dyDescent="0.2">
      <c r="B132" s="513"/>
      <c r="C132" s="157" t="s">
        <v>432</v>
      </c>
      <c r="D132" s="157"/>
      <c r="E132" s="157"/>
      <c r="F132" s="157"/>
      <c r="G132" s="157"/>
      <c r="H132" s="157"/>
      <c r="I132" s="157"/>
      <c r="J132" s="157"/>
      <c r="K132" s="157"/>
      <c r="L132" s="157"/>
      <c r="M132" s="164"/>
    </row>
    <row r="133" spans="2:13" x14ac:dyDescent="0.2">
      <c r="B133" s="513"/>
      <c r="C133" s="157" t="s">
        <v>433</v>
      </c>
      <c r="D133" s="157"/>
      <c r="E133" s="157"/>
      <c r="F133" s="157"/>
      <c r="G133" s="157"/>
      <c r="H133" s="157"/>
      <c r="I133" s="157"/>
      <c r="J133" s="157"/>
      <c r="K133" s="157"/>
      <c r="L133" s="157"/>
      <c r="M133" s="164"/>
    </row>
    <row r="134" spans="2:13" x14ac:dyDescent="0.2">
      <c r="B134" s="513"/>
      <c r="C134" s="157" t="s">
        <v>1</v>
      </c>
      <c r="D134" s="157"/>
      <c r="E134" s="157"/>
      <c r="F134" s="157"/>
      <c r="G134" s="157"/>
      <c r="H134" s="157"/>
      <c r="I134" s="157"/>
      <c r="J134" s="157"/>
      <c r="K134" s="157"/>
      <c r="L134" s="157"/>
      <c r="M134" s="164"/>
    </row>
    <row r="135" spans="2:13" x14ac:dyDescent="0.2">
      <c r="B135" s="513"/>
      <c r="C135" s="817" t="s">
        <v>720</v>
      </c>
      <c r="D135" s="157"/>
      <c r="E135" s="157"/>
      <c r="F135" s="157"/>
      <c r="G135" s="157"/>
      <c r="H135" s="157"/>
      <c r="I135" s="157"/>
      <c r="J135" s="157"/>
      <c r="K135" s="157"/>
      <c r="L135" s="157"/>
      <c r="M135" s="164"/>
    </row>
    <row r="136" spans="2:13" x14ac:dyDescent="0.2">
      <c r="B136" s="513"/>
      <c r="C136" s="586" t="s">
        <v>721</v>
      </c>
      <c r="D136" s="157"/>
      <c r="E136" s="157"/>
      <c r="F136" s="157"/>
      <c r="G136" s="157"/>
      <c r="H136" s="157"/>
      <c r="I136" s="157"/>
      <c r="J136" s="157"/>
      <c r="K136" s="157"/>
      <c r="L136" s="157"/>
      <c r="M136" s="164"/>
    </row>
    <row r="137" spans="2:13" x14ac:dyDescent="0.2">
      <c r="B137" s="513"/>
      <c r="C137" s="157" t="s">
        <v>2</v>
      </c>
      <c r="D137" s="157"/>
      <c r="E137" s="157"/>
      <c r="F137" s="157"/>
      <c r="G137" s="157"/>
      <c r="H137" s="157"/>
      <c r="I137" s="157"/>
      <c r="J137" s="157"/>
      <c r="K137" s="157"/>
      <c r="L137" s="157"/>
      <c r="M137" s="164"/>
    </row>
    <row r="138" spans="2:13" x14ac:dyDescent="0.2">
      <c r="B138" s="513"/>
      <c r="C138" s="157" t="s">
        <v>524</v>
      </c>
      <c r="D138" s="157"/>
      <c r="E138" s="157"/>
      <c r="F138" s="157"/>
      <c r="G138" s="157"/>
      <c r="H138" s="157"/>
      <c r="I138" s="157"/>
      <c r="J138" s="157"/>
      <c r="K138" s="157"/>
      <c r="L138" s="157"/>
      <c r="M138" s="164"/>
    </row>
    <row r="139" spans="2:13" x14ac:dyDescent="0.2">
      <c r="B139" s="513"/>
      <c r="C139" s="157" t="s">
        <v>396</v>
      </c>
      <c r="D139" s="157"/>
      <c r="E139" s="157"/>
      <c r="F139" s="157"/>
      <c r="G139" s="157"/>
      <c r="H139" s="157"/>
      <c r="I139" s="157"/>
      <c r="J139" s="157"/>
      <c r="K139" s="157"/>
      <c r="L139" s="157"/>
      <c r="M139" s="164"/>
    </row>
    <row r="140" spans="2:13" ht="13.5" thickBot="1" x14ac:dyDescent="0.25">
      <c r="B140" s="514"/>
      <c r="C140" s="179"/>
      <c r="D140" s="179"/>
      <c r="E140" s="179"/>
      <c r="F140" s="179"/>
      <c r="G140" s="179"/>
      <c r="H140" s="179"/>
      <c r="I140" s="179"/>
      <c r="J140" s="179"/>
      <c r="K140" s="179"/>
      <c r="L140" s="179"/>
      <c r="M140" s="184"/>
    </row>
    <row r="141" spans="2:13" x14ac:dyDescent="0.2">
      <c r="B141" s="507"/>
      <c r="C141" s="160"/>
      <c r="D141" s="160"/>
      <c r="E141" s="160"/>
      <c r="F141" s="160"/>
      <c r="G141" s="160"/>
      <c r="H141" s="160"/>
      <c r="I141" s="160"/>
      <c r="J141" s="160"/>
      <c r="K141" s="160"/>
      <c r="L141" s="160"/>
      <c r="M141" s="162"/>
    </row>
    <row r="142" spans="2:13" x14ac:dyDescent="0.2">
      <c r="B142" s="513"/>
      <c r="C142" s="20" t="s">
        <v>405</v>
      </c>
      <c r="D142" s="157"/>
      <c r="E142" s="157"/>
      <c r="F142" s="157"/>
      <c r="G142" s="157"/>
      <c r="H142" s="157"/>
      <c r="I142" s="157"/>
      <c r="J142" s="157"/>
      <c r="K142" s="157"/>
      <c r="L142" s="157"/>
      <c r="M142" s="164"/>
    </row>
    <row r="143" spans="2:13" x14ac:dyDescent="0.2">
      <c r="B143" s="513"/>
      <c r="C143" s="157" t="s">
        <v>390</v>
      </c>
      <c r="D143" s="157"/>
      <c r="E143" s="157"/>
      <c r="F143" s="157"/>
      <c r="G143" s="157"/>
      <c r="H143" s="157"/>
      <c r="I143" s="157"/>
      <c r="J143" s="157"/>
      <c r="K143" s="157"/>
      <c r="L143" s="157"/>
      <c r="M143" s="164"/>
    </row>
    <row r="144" spans="2:13" x14ac:dyDescent="0.2">
      <c r="B144" s="513"/>
      <c r="C144" s="157"/>
      <c r="D144" s="157"/>
      <c r="E144" s="157"/>
      <c r="F144" s="157"/>
      <c r="G144" s="157"/>
      <c r="H144" s="157"/>
      <c r="I144" s="157"/>
      <c r="J144" s="157"/>
      <c r="K144" s="157"/>
      <c r="L144" s="157"/>
      <c r="M144" s="164"/>
    </row>
    <row r="145" spans="2:13" x14ac:dyDescent="0.2">
      <c r="B145" s="513"/>
      <c r="C145" s="586" t="s">
        <v>595</v>
      </c>
      <c r="D145" s="157"/>
      <c r="E145" s="157"/>
      <c r="F145" s="157"/>
      <c r="G145" s="157"/>
      <c r="H145" s="157"/>
      <c r="I145" s="157"/>
      <c r="J145" s="157"/>
      <c r="K145" s="157"/>
      <c r="L145" s="157"/>
      <c r="M145" s="164"/>
    </row>
    <row r="146" spans="2:13" x14ac:dyDescent="0.2">
      <c r="B146" s="513"/>
      <c r="C146" s="586" t="s">
        <v>613</v>
      </c>
      <c r="D146" s="157"/>
      <c r="E146" s="157"/>
      <c r="F146" s="157"/>
      <c r="G146" s="157"/>
      <c r="H146" s="157"/>
      <c r="I146" s="157"/>
      <c r="J146" s="157"/>
      <c r="K146" s="157"/>
      <c r="L146" s="157"/>
      <c r="M146" s="164"/>
    </row>
    <row r="147" spans="2:13" x14ac:dyDescent="0.2">
      <c r="B147" s="513"/>
      <c r="C147" s="157"/>
      <c r="D147" s="157"/>
      <c r="E147" s="157"/>
      <c r="F147" s="157"/>
      <c r="G147" s="157"/>
      <c r="H147" s="157"/>
      <c r="I147" s="157"/>
      <c r="J147" s="157"/>
      <c r="K147" s="157"/>
      <c r="L147" s="157"/>
      <c r="M147" s="164"/>
    </row>
    <row r="148" spans="2:13" x14ac:dyDescent="0.2">
      <c r="B148" s="513"/>
      <c r="C148" s="157" t="s">
        <v>401</v>
      </c>
      <c r="D148" s="157"/>
      <c r="E148" s="157"/>
      <c r="F148" s="157"/>
      <c r="G148" s="157"/>
      <c r="H148" s="157"/>
      <c r="I148" s="157"/>
      <c r="J148" s="157"/>
      <c r="K148" s="157"/>
      <c r="L148" s="157"/>
      <c r="M148" s="164"/>
    </row>
    <row r="149" spans="2:13" x14ac:dyDescent="0.2">
      <c r="B149" s="513"/>
      <c r="C149" s="157" t="s">
        <v>454</v>
      </c>
      <c r="D149" s="157"/>
      <c r="E149" s="157"/>
      <c r="F149" s="157"/>
      <c r="G149" s="157"/>
      <c r="H149" s="157"/>
      <c r="I149" s="157"/>
      <c r="J149" s="157"/>
      <c r="K149" s="157"/>
      <c r="L149" s="157"/>
      <c r="M149" s="164"/>
    </row>
    <row r="150" spans="2:13" x14ac:dyDescent="0.2">
      <c r="B150" s="513"/>
      <c r="C150" s="157"/>
      <c r="D150" s="157"/>
      <c r="E150" s="157"/>
      <c r="F150" s="157"/>
      <c r="G150" s="157"/>
      <c r="H150" s="157"/>
      <c r="I150" s="157"/>
      <c r="J150" s="157"/>
      <c r="K150" s="157"/>
      <c r="L150" s="157"/>
      <c r="M150" s="164"/>
    </row>
    <row r="151" spans="2:13" x14ac:dyDescent="0.2">
      <c r="B151" s="513"/>
      <c r="C151" s="586" t="s">
        <v>695</v>
      </c>
      <c r="D151" s="157"/>
      <c r="E151" s="157"/>
      <c r="F151" s="157"/>
      <c r="G151" s="157"/>
      <c r="H151" s="157"/>
      <c r="I151" s="157"/>
      <c r="J151" s="157"/>
      <c r="K151" s="157"/>
      <c r="L151" s="157"/>
      <c r="M151" s="164"/>
    </row>
    <row r="152" spans="2:13" x14ac:dyDescent="0.2">
      <c r="B152" s="513"/>
      <c r="C152" s="157"/>
      <c r="D152" s="157"/>
      <c r="E152" s="157"/>
      <c r="F152" s="157"/>
      <c r="G152" s="157"/>
      <c r="H152" s="157"/>
      <c r="I152" s="157"/>
      <c r="J152" s="157"/>
      <c r="K152" s="157"/>
      <c r="L152" s="157"/>
      <c r="M152" s="164"/>
    </row>
    <row r="153" spans="2:13" x14ac:dyDescent="0.2">
      <c r="B153" s="513"/>
      <c r="C153" s="20" t="s">
        <v>402</v>
      </c>
      <c r="D153" s="157"/>
      <c r="E153" s="157"/>
      <c r="F153" s="157"/>
      <c r="G153" s="157"/>
      <c r="H153" s="157"/>
      <c r="I153" s="157"/>
      <c r="J153" s="157"/>
      <c r="K153" s="157"/>
      <c r="L153" s="157"/>
      <c r="M153" s="164"/>
    </row>
    <row r="154" spans="2:13" x14ac:dyDescent="0.2">
      <c r="B154" s="513"/>
      <c r="C154" s="17" t="s">
        <v>455</v>
      </c>
      <c r="D154" s="157"/>
      <c r="E154" s="157"/>
      <c r="F154" s="157"/>
      <c r="G154" s="157"/>
      <c r="H154" s="157"/>
      <c r="I154" s="157"/>
      <c r="J154" s="157"/>
      <c r="K154" s="157"/>
      <c r="L154" s="157"/>
      <c r="M154" s="164"/>
    </row>
    <row r="155" spans="2:13" x14ac:dyDescent="0.2">
      <c r="B155" s="513"/>
      <c r="C155" s="17" t="s">
        <v>403</v>
      </c>
      <c r="D155" s="157"/>
      <c r="E155" s="157"/>
      <c r="F155" s="157"/>
      <c r="G155" s="157"/>
      <c r="H155" s="157"/>
      <c r="I155" s="157"/>
      <c r="J155" s="157"/>
      <c r="K155" s="157"/>
      <c r="L155" s="157"/>
      <c r="M155" s="164"/>
    </row>
    <row r="156" spans="2:13" x14ac:dyDescent="0.2">
      <c r="B156" s="513"/>
      <c r="C156" s="157"/>
      <c r="D156" s="157"/>
      <c r="E156" s="157"/>
      <c r="F156" s="157"/>
      <c r="G156" s="157"/>
      <c r="H156" s="157"/>
      <c r="I156" s="157"/>
      <c r="J156" s="157"/>
      <c r="K156" s="157"/>
      <c r="L156" s="157"/>
      <c r="M156" s="164"/>
    </row>
    <row r="157" spans="2:13" x14ac:dyDescent="0.2">
      <c r="B157" s="513"/>
      <c r="C157" s="20" t="s">
        <v>404</v>
      </c>
      <c r="D157" s="157"/>
      <c r="E157" s="157"/>
      <c r="F157" s="157"/>
      <c r="G157" s="157"/>
      <c r="H157" s="157"/>
      <c r="I157" s="157"/>
      <c r="J157" s="157"/>
      <c r="K157" s="157"/>
      <c r="L157" s="157"/>
      <c r="M157" s="164"/>
    </row>
    <row r="158" spans="2:13" x14ac:dyDescent="0.2">
      <c r="B158" s="513"/>
      <c r="C158" s="157" t="s">
        <v>406</v>
      </c>
      <c r="D158" s="157"/>
      <c r="E158" s="157"/>
      <c r="F158" s="157"/>
      <c r="G158" s="157"/>
      <c r="H158" s="157"/>
      <c r="I158" s="157"/>
      <c r="J158" s="157"/>
      <c r="K158" s="157"/>
      <c r="L158" s="157"/>
      <c r="M158" s="164"/>
    </row>
    <row r="159" spans="2:13" x14ac:dyDescent="0.2">
      <c r="B159" s="513"/>
      <c r="C159" s="157" t="s">
        <v>407</v>
      </c>
      <c r="D159" s="157"/>
      <c r="E159" s="157"/>
      <c r="F159" s="157"/>
      <c r="G159" s="157"/>
      <c r="H159" s="157"/>
      <c r="I159" s="157"/>
      <c r="J159" s="157"/>
      <c r="K159" s="157"/>
      <c r="L159" s="157"/>
      <c r="M159" s="164"/>
    </row>
    <row r="160" spans="2:13" x14ac:dyDescent="0.2">
      <c r="B160" s="513"/>
      <c r="C160" s="564" t="s">
        <v>408</v>
      </c>
      <c r="D160" s="157"/>
      <c r="E160" s="157"/>
      <c r="F160" s="157"/>
      <c r="G160" s="157"/>
      <c r="H160" s="157"/>
      <c r="I160" s="157"/>
      <c r="J160" s="157"/>
      <c r="K160" s="157"/>
      <c r="L160" s="157"/>
      <c r="M160" s="164"/>
    </row>
    <row r="161" spans="2:15" x14ac:dyDescent="0.2">
      <c r="B161" s="513"/>
      <c r="C161" s="157" t="s">
        <v>409</v>
      </c>
      <c r="D161" s="157"/>
      <c r="E161" s="157"/>
      <c r="F161" s="157"/>
      <c r="G161" s="157"/>
      <c r="H161" s="157"/>
      <c r="I161" s="157"/>
      <c r="J161" s="157"/>
      <c r="K161" s="157"/>
      <c r="L161" s="157"/>
      <c r="M161" s="164"/>
    </row>
    <row r="162" spans="2:15" x14ac:dyDescent="0.2">
      <c r="B162" s="513"/>
      <c r="C162" s="157"/>
      <c r="D162" s="157"/>
      <c r="E162" s="157"/>
      <c r="F162" s="157"/>
      <c r="G162" s="157"/>
      <c r="H162" s="157"/>
      <c r="I162" s="157"/>
      <c r="J162" s="157"/>
      <c r="K162" s="157"/>
      <c r="L162" s="157"/>
      <c r="M162" s="164"/>
    </row>
    <row r="163" spans="2:15" x14ac:dyDescent="0.2">
      <c r="B163" s="513"/>
      <c r="C163" s="20" t="s">
        <v>411</v>
      </c>
      <c r="D163" s="157"/>
      <c r="E163" s="157"/>
      <c r="F163" s="157"/>
      <c r="G163" s="157"/>
      <c r="H163" s="157"/>
      <c r="I163" s="157"/>
      <c r="J163" s="157"/>
      <c r="K163" s="157"/>
      <c r="L163" s="157"/>
      <c r="M163" s="164"/>
      <c r="O163" s="20"/>
    </row>
    <row r="164" spans="2:15" x14ac:dyDescent="0.2">
      <c r="B164" s="513"/>
      <c r="C164" s="157" t="s">
        <v>410</v>
      </c>
      <c r="D164" s="157"/>
      <c r="E164" s="157"/>
      <c r="F164" s="157"/>
      <c r="G164" s="157"/>
      <c r="H164" s="157"/>
      <c r="I164" s="157"/>
      <c r="J164" s="157"/>
      <c r="K164" s="157"/>
      <c r="L164" s="157"/>
      <c r="M164" s="164"/>
    </row>
    <row r="165" spans="2:15" x14ac:dyDescent="0.2">
      <c r="B165" s="513"/>
      <c r="C165" s="157"/>
      <c r="D165" s="157"/>
      <c r="E165" s="157"/>
      <c r="F165" s="157"/>
      <c r="G165" s="157"/>
      <c r="H165" s="157"/>
      <c r="I165" s="157"/>
      <c r="J165" s="157"/>
      <c r="K165" s="157"/>
      <c r="L165" s="157"/>
      <c r="M165" s="164"/>
    </row>
    <row r="166" spans="2:15" x14ac:dyDescent="0.2">
      <c r="B166" s="513"/>
      <c r="C166" s="20" t="s">
        <v>415</v>
      </c>
      <c r="D166" s="157"/>
      <c r="E166" s="157"/>
      <c r="F166" s="157"/>
      <c r="G166" s="157"/>
      <c r="H166" s="157"/>
      <c r="I166" s="157"/>
      <c r="J166" s="157"/>
      <c r="K166" s="157"/>
      <c r="L166" s="157"/>
      <c r="M166" s="164"/>
    </row>
    <row r="167" spans="2:15" x14ac:dyDescent="0.2">
      <c r="B167" s="513"/>
      <c r="C167" s="157" t="s">
        <v>412</v>
      </c>
      <c r="D167" s="157"/>
      <c r="E167" s="157"/>
      <c r="F167" s="157"/>
      <c r="G167" s="157"/>
      <c r="H167" s="157"/>
      <c r="I167" s="157"/>
      <c r="J167" s="157"/>
      <c r="K167" s="157"/>
      <c r="L167" s="157"/>
      <c r="M167" s="164"/>
    </row>
    <row r="168" spans="2:15" x14ac:dyDescent="0.2">
      <c r="B168" s="513"/>
      <c r="C168" s="564" t="s">
        <v>413</v>
      </c>
      <c r="D168" s="157"/>
      <c r="E168" s="157"/>
      <c r="F168" s="157"/>
      <c r="G168" s="157"/>
      <c r="H168" s="157"/>
      <c r="I168" s="157"/>
      <c r="J168" s="157"/>
      <c r="K168" s="157"/>
      <c r="L168" s="157"/>
      <c r="M168" s="164"/>
    </row>
    <row r="169" spans="2:15" x14ac:dyDescent="0.2">
      <c r="B169" s="513"/>
      <c r="C169" s="157"/>
      <c r="D169" s="157"/>
      <c r="E169" s="157"/>
      <c r="F169" s="157"/>
      <c r="G169" s="157"/>
      <c r="H169" s="157"/>
      <c r="I169" s="157"/>
      <c r="J169" s="157"/>
      <c r="K169" s="157"/>
      <c r="L169" s="157"/>
      <c r="M169" s="164"/>
    </row>
    <row r="170" spans="2:15" x14ac:dyDescent="0.2">
      <c r="B170" s="513"/>
      <c r="C170" s="20" t="s">
        <v>414</v>
      </c>
      <c r="D170" s="157"/>
      <c r="E170" s="157"/>
      <c r="F170" s="157"/>
      <c r="G170" s="157"/>
      <c r="H170" s="157"/>
      <c r="I170" s="157"/>
      <c r="J170" s="157"/>
      <c r="K170" s="157"/>
      <c r="L170" s="157"/>
      <c r="M170" s="164"/>
    </row>
    <row r="171" spans="2:15" x14ac:dyDescent="0.2">
      <c r="B171" s="513"/>
      <c r="C171" s="405" t="s">
        <v>417</v>
      </c>
      <c r="D171" s="157"/>
      <c r="E171" s="157"/>
      <c r="F171" s="157"/>
      <c r="G171" s="157"/>
      <c r="H171" s="157"/>
      <c r="I171" s="157"/>
      <c r="J171" s="157"/>
      <c r="K171" s="157"/>
      <c r="L171" s="157"/>
      <c r="M171" s="164"/>
    </row>
    <row r="172" spans="2:15" x14ac:dyDescent="0.2">
      <c r="B172" s="513"/>
      <c r="C172" s="566" t="s">
        <v>418</v>
      </c>
      <c r="D172" s="157"/>
      <c r="E172" s="157"/>
      <c r="F172" s="157"/>
      <c r="G172" s="157"/>
      <c r="H172" s="157"/>
      <c r="I172" s="157"/>
      <c r="J172" s="157"/>
      <c r="K172" s="157"/>
      <c r="L172" s="157"/>
      <c r="M172" s="164"/>
    </row>
    <row r="173" spans="2:15" x14ac:dyDescent="0.2">
      <c r="B173" s="513"/>
      <c r="C173" s="17" t="s">
        <v>419</v>
      </c>
      <c r="D173" s="157"/>
      <c r="E173" s="157"/>
      <c r="F173" s="157"/>
      <c r="G173" s="157"/>
      <c r="H173" s="157"/>
      <c r="I173" s="157"/>
      <c r="J173" s="157"/>
      <c r="K173" s="157"/>
      <c r="L173" s="157"/>
      <c r="M173" s="164"/>
    </row>
    <row r="174" spans="2:15" x14ac:dyDescent="0.2">
      <c r="B174" s="513"/>
      <c r="C174" s="17"/>
      <c r="D174" s="157"/>
      <c r="E174" s="157"/>
      <c r="F174" s="157"/>
      <c r="G174" s="157"/>
      <c r="H174" s="157"/>
      <c r="I174" s="157"/>
      <c r="J174" s="157"/>
      <c r="K174" s="157"/>
      <c r="L174" s="157"/>
      <c r="M174" s="164"/>
    </row>
    <row r="175" spans="2:15" x14ac:dyDescent="0.2">
      <c r="B175" s="513"/>
      <c r="C175" s="586" t="s">
        <v>592</v>
      </c>
      <c r="D175" s="157"/>
      <c r="E175" s="157"/>
      <c r="F175" s="157"/>
      <c r="G175" s="157"/>
      <c r="H175" s="157"/>
      <c r="I175" s="157"/>
      <c r="J175" s="157"/>
      <c r="K175" s="157"/>
      <c r="L175" s="157"/>
      <c r="M175" s="164"/>
    </row>
    <row r="176" spans="2:15" x14ac:dyDescent="0.2">
      <c r="B176" s="513"/>
      <c r="C176" s="17" t="s">
        <v>461</v>
      </c>
      <c r="D176" s="157"/>
      <c r="E176" s="157"/>
      <c r="F176" s="157"/>
      <c r="G176" s="157"/>
      <c r="H176" s="157"/>
      <c r="I176" s="157"/>
      <c r="J176" s="157"/>
      <c r="K176" s="157"/>
      <c r="L176" s="157"/>
      <c r="M176" s="164"/>
    </row>
    <row r="177" spans="2:13" x14ac:dyDescent="0.2">
      <c r="B177" s="513"/>
      <c r="C177" s="17" t="s">
        <v>9</v>
      </c>
      <c r="D177" s="157"/>
      <c r="E177" s="157"/>
      <c r="F177" s="157"/>
      <c r="G177" s="157"/>
      <c r="H177" s="157"/>
      <c r="I177" s="157"/>
      <c r="J177" s="157"/>
      <c r="K177" s="157"/>
      <c r="L177" s="157"/>
      <c r="M177" s="164"/>
    </row>
    <row r="178" spans="2:13" x14ac:dyDescent="0.2">
      <c r="B178" s="513"/>
      <c r="C178" s="17"/>
      <c r="D178" s="157"/>
      <c r="E178" s="157"/>
      <c r="F178" s="157"/>
      <c r="G178" s="157"/>
      <c r="H178" s="157"/>
      <c r="I178" s="157"/>
      <c r="J178" s="157"/>
      <c r="K178" s="157"/>
      <c r="L178" s="157"/>
      <c r="M178" s="164"/>
    </row>
    <row r="179" spans="2:13" x14ac:dyDescent="0.2">
      <c r="B179" s="513"/>
      <c r="C179" s="17" t="s">
        <v>420</v>
      </c>
      <c r="D179" s="157"/>
      <c r="E179" s="157"/>
      <c r="F179" s="157"/>
      <c r="G179" s="157"/>
      <c r="H179" s="157"/>
      <c r="I179" s="157"/>
      <c r="J179" s="157"/>
      <c r="K179" s="157"/>
      <c r="L179" s="157"/>
      <c r="M179" s="164"/>
    </row>
    <row r="180" spans="2:13" x14ac:dyDescent="0.2">
      <c r="B180" s="513"/>
      <c r="C180" s="17" t="s">
        <v>421</v>
      </c>
      <c r="D180" s="157"/>
      <c r="E180" s="157"/>
      <c r="F180" s="157"/>
      <c r="G180" s="157"/>
      <c r="H180" s="157"/>
      <c r="I180" s="157"/>
      <c r="J180" s="157"/>
      <c r="K180" s="157"/>
      <c r="L180" s="157"/>
      <c r="M180" s="164"/>
    </row>
    <row r="181" spans="2:13" x14ac:dyDescent="0.2">
      <c r="B181" s="513"/>
      <c r="C181" s="17"/>
      <c r="D181" s="157"/>
      <c r="E181" s="157"/>
      <c r="F181" s="157"/>
      <c r="G181" s="157"/>
      <c r="H181" s="157"/>
      <c r="I181" s="157"/>
      <c r="J181" s="157"/>
      <c r="K181" s="157"/>
      <c r="L181" s="157"/>
      <c r="M181" s="164"/>
    </row>
    <row r="182" spans="2:13" x14ac:dyDescent="0.2">
      <c r="B182" s="513"/>
      <c r="C182" s="20" t="s">
        <v>422</v>
      </c>
      <c r="D182" s="157"/>
      <c r="E182" s="157"/>
      <c r="F182" s="157"/>
      <c r="G182" s="157"/>
      <c r="H182" s="157"/>
      <c r="I182" s="157"/>
      <c r="J182" s="157"/>
      <c r="K182" s="157"/>
      <c r="L182" s="157"/>
      <c r="M182" s="164"/>
    </row>
    <row r="183" spans="2:13" x14ac:dyDescent="0.2">
      <c r="B183" s="513"/>
      <c r="C183" s="17" t="s">
        <v>423</v>
      </c>
      <c r="D183" s="157"/>
      <c r="E183" s="157"/>
      <c r="F183" s="157"/>
      <c r="G183" s="157"/>
      <c r="H183" s="157"/>
      <c r="I183" s="157"/>
      <c r="J183" s="157"/>
      <c r="K183" s="157"/>
      <c r="L183" s="157"/>
      <c r="M183" s="164"/>
    </row>
    <row r="184" spans="2:13" x14ac:dyDescent="0.2">
      <c r="B184" s="513"/>
      <c r="C184" s="17" t="s">
        <v>424</v>
      </c>
      <c r="D184" s="157"/>
      <c r="E184" s="157"/>
      <c r="F184" s="157"/>
      <c r="G184" s="157"/>
      <c r="H184" s="157"/>
      <c r="I184" s="157"/>
      <c r="J184" s="157"/>
      <c r="K184" s="157"/>
      <c r="L184" s="157"/>
      <c r="M184" s="164"/>
    </row>
    <row r="185" spans="2:13" x14ac:dyDescent="0.2">
      <c r="B185" s="513"/>
      <c r="C185" s="17"/>
      <c r="D185" s="157"/>
      <c r="E185" s="157"/>
      <c r="F185" s="157"/>
      <c r="G185" s="157"/>
      <c r="H185" s="157"/>
      <c r="I185" s="157"/>
      <c r="J185" s="157"/>
      <c r="K185" s="157"/>
      <c r="L185" s="157"/>
      <c r="M185" s="164"/>
    </row>
    <row r="186" spans="2:13" x14ac:dyDescent="0.2">
      <c r="B186" s="513"/>
      <c r="C186" s="20" t="s">
        <v>425</v>
      </c>
      <c r="D186" s="157"/>
      <c r="E186" s="157"/>
      <c r="F186" s="157"/>
      <c r="G186" s="157"/>
      <c r="H186" s="157"/>
      <c r="I186" s="157"/>
      <c r="J186" s="157"/>
      <c r="K186" s="157"/>
      <c r="L186" s="157"/>
      <c r="M186" s="164"/>
    </row>
    <row r="187" spans="2:13" x14ac:dyDescent="0.2">
      <c r="B187" s="513"/>
      <c r="C187" s="405" t="s">
        <v>428</v>
      </c>
      <c r="D187" s="157"/>
      <c r="E187" s="157"/>
      <c r="F187" s="157"/>
      <c r="G187" s="157"/>
      <c r="H187" s="157"/>
      <c r="I187" s="157"/>
      <c r="J187" s="157"/>
      <c r="K187" s="157"/>
      <c r="L187" s="157"/>
      <c r="M187" s="164"/>
    </row>
    <row r="188" spans="2:13" x14ac:dyDescent="0.2">
      <c r="B188" s="513"/>
      <c r="C188" s="405" t="s">
        <v>429</v>
      </c>
      <c r="D188" s="157"/>
      <c r="E188" s="157"/>
      <c r="F188" s="157"/>
      <c r="G188" s="157"/>
      <c r="H188" s="157"/>
      <c r="I188" s="157"/>
      <c r="J188" s="157"/>
      <c r="K188" s="157"/>
      <c r="L188" s="157"/>
      <c r="M188" s="164"/>
    </row>
    <row r="189" spans="2:13" x14ac:dyDescent="0.2">
      <c r="B189" s="513"/>
      <c r="C189" s="405" t="s">
        <v>430</v>
      </c>
      <c r="D189" s="157"/>
      <c r="E189" s="157"/>
      <c r="F189" s="157"/>
      <c r="G189" s="157"/>
      <c r="H189" s="157"/>
      <c r="I189" s="157"/>
      <c r="J189" s="157"/>
      <c r="K189" s="157"/>
      <c r="L189" s="157"/>
      <c r="M189" s="164"/>
    </row>
    <row r="190" spans="2:13" x14ac:dyDescent="0.2">
      <c r="B190" s="513"/>
      <c r="C190" s="405" t="s">
        <v>431</v>
      </c>
      <c r="D190" s="157"/>
      <c r="E190" s="157"/>
      <c r="F190" s="157"/>
      <c r="G190" s="157"/>
      <c r="H190" s="157"/>
      <c r="I190" s="157"/>
      <c r="J190" s="157"/>
      <c r="K190" s="157"/>
      <c r="L190" s="157"/>
      <c r="M190" s="164"/>
    </row>
    <row r="191" spans="2:13" x14ac:dyDescent="0.2">
      <c r="B191" s="513"/>
      <c r="C191" s="405" t="s">
        <v>528</v>
      </c>
      <c r="D191" s="157"/>
      <c r="E191" s="157"/>
      <c r="F191" s="157"/>
      <c r="G191" s="157"/>
      <c r="H191" s="157"/>
      <c r="I191" s="157"/>
      <c r="J191" s="157"/>
      <c r="K191" s="157"/>
      <c r="L191" s="157"/>
      <c r="M191" s="164"/>
    </row>
    <row r="192" spans="2:13" x14ac:dyDescent="0.2">
      <c r="B192" s="513"/>
      <c r="C192" s="157"/>
      <c r="D192" s="157"/>
      <c r="E192" s="157"/>
      <c r="F192" s="157"/>
      <c r="G192" s="157"/>
      <c r="H192" s="157"/>
      <c r="I192" s="157"/>
      <c r="J192" s="157"/>
      <c r="K192" s="157"/>
      <c r="L192" s="157"/>
      <c r="M192" s="164"/>
    </row>
    <row r="193" spans="2:13" x14ac:dyDescent="0.2">
      <c r="B193" s="513"/>
      <c r="C193" s="20" t="s">
        <v>10</v>
      </c>
      <c r="D193" s="157"/>
      <c r="E193" s="157"/>
      <c r="F193" s="157"/>
      <c r="G193" s="157"/>
      <c r="H193" s="157"/>
      <c r="I193" s="157"/>
      <c r="J193" s="157"/>
      <c r="K193" s="157"/>
      <c r="L193" s="157"/>
      <c r="M193" s="164"/>
    </row>
    <row r="194" spans="2:13" x14ac:dyDescent="0.2">
      <c r="B194" s="513"/>
      <c r="C194" s="157" t="s">
        <v>426</v>
      </c>
      <c r="D194" s="157"/>
      <c r="E194" s="157"/>
      <c r="F194" s="157"/>
      <c r="G194" s="157"/>
      <c r="H194" s="157"/>
      <c r="I194" s="157"/>
      <c r="J194" s="157"/>
      <c r="K194" s="157"/>
      <c r="L194" s="157"/>
      <c r="M194" s="164"/>
    </row>
    <row r="195" spans="2:13" x14ac:dyDescent="0.2">
      <c r="B195" s="513"/>
      <c r="C195" s="157" t="s">
        <v>427</v>
      </c>
      <c r="D195" s="157"/>
      <c r="E195" s="157"/>
      <c r="F195" s="157"/>
      <c r="G195" s="157"/>
      <c r="H195" s="157"/>
      <c r="I195" s="157"/>
      <c r="J195" s="157"/>
      <c r="K195" s="157"/>
      <c r="L195" s="157"/>
      <c r="M195" s="164"/>
    </row>
    <row r="196" spans="2:13" x14ac:dyDescent="0.2">
      <c r="B196" s="513"/>
      <c r="C196" s="157"/>
      <c r="D196" s="157"/>
      <c r="E196" s="157"/>
      <c r="F196" s="157"/>
      <c r="G196" s="157"/>
      <c r="H196" s="157"/>
      <c r="I196" s="157"/>
      <c r="J196" s="157"/>
      <c r="K196" s="157"/>
      <c r="L196" s="157"/>
      <c r="M196" s="164"/>
    </row>
    <row r="197" spans="2:13" x14ac:dyDescent="0.2">
      <c r="B197" s="513"/>
      <c r="C197" s="20" t="s">
        <v>11</v>
      </c>
      <c r="D197" s="157"/>
      <c r="E197" s="157"/>
      <c r="F197" s="157"/>
      <c r="G197" s="157"/>
      <c r="H197" s="157"/>
      <c r="I197" s="157"/>
      <c r="J197" s="157"/>
      <c r="K197" s="157"/>
      <c r="L197" s="157"/>
      <c r="M197" s="164"/>
    </row>
    <row r="198" spans="2:13" x14ac:dyDescent="0.2">
      <c r="B198" s="513"/>
      <c r="C198" s="405" t="s">
        <v>12</v>
      </c>
      <c r="D198" s="157"/>
      <c r="E198" s="157"/>
      <c r="F198" s="157"/>
      <c r="G198" s="157"/>
      <c r="H198" s="157"/>
      <c r="I198" s="157"/>
      <c r="J198" s="157"/>
      <c r="K198" s="157"/>
      <c r="L198" s="157"/>
      <c r="M198" s="164"/>
    </row>
    <row r="199" spans="2:13" x14ac:dyDescent="0.2">
      <c r="B199" s="513"/>
      <c r="C199" s="597" t="s">
        <v>744</v>
      </c>
      <c r="D199" s="157"/>
      <c r="E199" s="157"/>
      <c r="F199" s="157"/>
      <c r="G199" s="157"/>
      <c r="H199" s="157"/>
      <c r="I199" s="157"/>
      <c r="J199" s="157"/>
      <c r="K199" s="157"/>
      <c r="L199" s="157"/>
      <c r="M199" s="164"/>
    </row>
    <row r="200" spans="2:13" x14ac:dyDescent="0.2">
      <c r="B200" s="513"/>
      <c r="C200" s="597" t="s">
        <v>745</v>
      </c>
      <c r="D200" s="157"/>
      <c r="E200" s="157"/>
      <c r="F200" s="157"/>
      <c r="G200" s="157"/>
      <c r="H200" s="157"/>
      <c r="I200" s="157"/>
      <c r="J200" s="157"/>
      <c r="K200" s="157"/>
      <c r="L200" s="157"/>
      <c r="M200" s="164"/>
    </row>
    <row r="201" spans="2:13" x14ac:dyDescent="0.2">
      <c r="B201" s="513"/>
      <c r="C201" s="405"/>
      <c r="D201" s="157"/>
      <c r="E201" s="157"/>
      <c r="F201" s="157"/>
      <c r="G201" s="157"/>
      <c r="H201" s="157"/>
      <c r="I201" s="157"/>
      <c r="J201" s="157"/>
      <c r="K201" s="157"/>
      <c r="L201" s="157"/>
      <c r="M201" s="164"/>
    </row>
    <row r="202" spans="2:13" x14ac:dyDescent="0.2">
      <c r="B202" s="513"/>
      <c r="C202" s="597" t="s">
        <v>746</v>
      </c>
      <c r="D202" s="157"/>
      <c r="E202" s="157"/>
      <c r="F202" s="157"/>
      <c r="G202" s="157"/>
      <c r="H202" s="157"/>
      <c r="I202" s="157"/>
      <c r="J202" s="157"/>
      <c r="K202" s="157"/>
      <c r="L202" s="157"/>
      <c r="M202" s="164"/>
    </row>
    <row r="203" spans="2:13" x14ac:dyDescent="0.2">
      <c r="B203" s="513"/>
      <c r="C203" s="405"/>
      <c r="D203" s="157"/>
      <c r="E203" s="157"/>
      <c r="F203" s="157"/>
      <c r="G203" s="157"/>
      <c r="H203" s="157"/>
      <c r="I203" s="157"/>
      <c r="J203" s="157"/>
      <c r="K203" s="157"/>
      <c r="L203" s="157"/>
      <c r="M203" s="164"/>
    </row>
    <row r="204" spans="2:13" x14ac:dyDescent="0.2">
      <c r="B204" s="513"/>
      <c r="C204" s="597" t="s">
        <v>673</v>
      </c>
      <c r="D204" s="157"/>
      <c r="E204" s="157"/>
      <c r="F204" s="157"/>
      <c r="G204" s="157"/>
      <c r="H204" s="157"/>
      <c r="I204" s="157"/>
      <c r="J204" s="157"/>
      <c r="K204" s="157"/>
      <c r="L204" s="157"/>
      <c r="M204" s="164"/>
    </row>
    <row r="205" spans="2:13" x14ac:dyDescent="0.2">
      <c r="B205" s="513"/>
      <c r="C205" s="405" t="s">
        <v>3</v>
      </c>
      <c r="D205" s="157"/>
      <c r="E205" s="157"/>
      <c r="F205" s="157"/>
      <c r="G205" s="157"/>
      <c r="H205" s="157"/>
      <c r="I205" s="157"/>
      <c r="J205" s="157"/>
      <c r="K205" s="157"/>
      <c r="L205" s="157"/>
      <c r="M205" s="164"/>
    </row>
    <row r="206" spans="2:13" x14ac:dyDescent="0.2">
      <c r="B206" s="513"/>
      <c r="C206" s="405"/>
      <c r="D206" s="157"/>
      <c r="E206" s="157"/>
      <c r="F206" s="157"/>
      <c r="G206" s="157"/>
      <c r="H206" s="157"/>
      <c r="I206" s="157"/>
      <c r="J206" s="157"/>
      <c r="K206" s="157"/>
      <c r="L206" s="157"/>
      <c r="M206" s="164"/>
    </row>
    <row r="207" spans="2:13" x14ac:dyDescent="0.2">
      <c r="B207" s="513"/>
      <c r="C207" s="565" t="s">
        <v>13</v>
      </c>
      <c r="D207" s="157"/>
      <c r="E207" s="157"/>
      <c r="F207" s="157"/>
      <c r="G207" s="157"/>
      <c r="H207" s="157"/>
      <c r="I207" s="157"/>
      <c r="J207" s="157"/>
      <c r="K207" s="157"/>
      <c r="L207" s="157"/>
      <c r="M207" s="164"/>
    </row>
    <row r="208" spans="2:13" x14ac:dyDescent="0.2">
      <c r="B208" s="513"/>
      <c r="C208" s="586" t="s">
        <v>731</v>
      </c>
      <c r="D208" s="157"/>
      <c r="E208" s="157"/>
      <c r="F208" s="157"/>
      <c r="G208" s="157"/>
      <c r="H208" s="157"/>
      <c r="I208" s="157"/>
      <c r="J208" s="157"/>
      <c r="K208" s="157"/>
      <c r="L208" s="157"/>
      <c r="M208" s="164"/>
    </row>
    <row r="209" spans="2:13" x14ac:dyDescent="0.2">
      <c r="B209" s="513"/>
      <c r="C209" s="586" t="s">
        <v>732</v>
      </c>
      <c r="D209" s="157"/>
      <c r="E209" s="157"/>
      <c r="F209" s="157"/>
      <c r="G209" s="157"/>
      <c r="H209" s="157"/>
      <c r="I209" s="157"/>
      <c r="J209" s="157"/>
      <c r="K209" s="157"/>
      <c r="L209" s="157"/>
      <c r="M209" s="164"/>
    </row>
    <row r="210" spans="2:13" x14ac:dyDescent="0.2">
      <c r="B210" s="513"/>
      <c r="C210" s="157"/>
      <c r="D210" s="157"/>
      <c r="E210" s="157"/>
      <c r="F210" s="157"/>
      <c r="G210" s="157"/>
      <c r="H210" s="157"/>
      <c r="I210" s="157"/>
      <c r="J210" s="157"/>
      <c r="K210" s="157"/>
      <c r="L210" s="157"/>
      <c r="M210" s="164"/>
    </row>
    <row r="211" spans="2:13" x14ac:dyDescent="0.2">
      <c r="B211" s="513"/>
      <c r="C211" s="157" t="s">
        <v>4</v>
      </c>
      <c r="D211" s="157"/>
      <c r="E211" s="157"/>
      <c r="F211" s="157"/>
      <c r="G211" s="157"/>
      <c r="H211" s="157"/>
      <c r="I211" s="563" t="s">
        <v>5</v>
      </c>
      <c r="J211" s="157"/>
      <c r="K211" s="157"/>
      <c r="L211" s="157"/>
      <c r="M211" s="164"/>
    </row>
    <row r="212" spans="2:13" ht="13.5" thickBot="1" x14ac:dyDescent="0.25">
      <c r="B212" s="514"/>
      <c r="C212" s="179"/>
      <c r="D212" s="179"/>
      <c r="E212" s="179"/>
      <c r="F212" s="179"/>
      <c r="G212" s="179"/>
      <c r="H212" s="179"/>
      <c r="I212" s="179"/>
      <c r="J212" s="179"/>
      <c r="K212" s="179"/>
      <c r="L212" s="179"/>
      <c r="M212" s="184"/>
    </row>
    <row r="214" spans="2:13" x14ac:dyDescent="0.2">
      <c r="C214" s="515"/>
    </row>
  </sheetData>
  <sheetProtection algorithmName="SHA-512" hashValue="RAPR2tIDe8yFpMDFNGX3Q7+HL64pXLD29H9VrzZJzD6MAreTrrLrXmDg913Jm8hnVeRNrbQg2EhQXce4sak2QA==" saltValue="5Hk0VXPxXU6FsuOSF5mCIQ==" spinCount="100000" sheet="1" objects="1" scenarios="1"/>
  <phoneticPr fontId="0" type="noConversion"/>
  <hyperlinks>
    <hyperlink ref="I211" r:id="rId1"/>
    <hyperlink ref="L24" r:id="rId2"/>
    <hyperlink ref="E26" r:id="rId3" display="Prognose aantal leerlingen vo"/>
    <hyperlink ref="F40" r:id="rId4"/>
  </hyperlinks>
  <pageMargins left="0.78740157480314965" right="0.78740157480314965" top="0.98425196850393704" bottom="0.98425196850393704" header="0.51181102362204722" footer="0.51181102362204722"/>
  <pageSetup paperSize="9" scale="75" orientation="portrait" r:id="rId5"/>
  <headerFooter alignWithMargins="0">
    <oddHeader>&amp;L&amp;"Arial,Vet"&amp;F&amp;R&amp;"Arial,Vet"&amp;A</oddHeader>
    <oddFooter>&amp;L&amp;"Arial,Vet"keizer&amp;C&amp;P&amp;R&amp;"Arial,Vet"&amp;D</oddFooter>
  </headerFooter>
  <rowBreaks count="2" manualBreakCount="2">
    <brk id="56" min="1" max="12" man="1"/>
    <brk id="140"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113</v>
      </c>
      <c r="D4" s="165"/>
      <c r="E4" s="165"/>
      <c r="F4" s="166"/>
      <c r="G4" s="193"/>
      <c r="H4" s="200"/>
      <c r="I4" s="193"/>
      <c r="J4" s="193"/>
      <c r="AD4" s="167"/>
    </row>
    <row r="5" spans="2:43" ht="12" customHeight="1" x14ac:dyDescent="0.2">
      <c r="B5" s="163"/>
      <c r="C5" s="168" t="s">
        <v>279</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114</v>
      </c>
      <c r="E8" s="42" t="s">
        <v>24</v>
      </c>
      <c r="F8" s="35" t="s">
        <v>115</v>
      </c>
      <c r="G8" s="136" t="s">
        <v>116</v>
      </c>
      <c r="H8" s="201" t="s">
        <v>117</v>
      </c>
      <c r="I8" s="136" t="s">
        <v>118</v>
      </c>
      <c r="J8" s="136" t="s">
        <v>119</v>
      </c>
      <c r="K8" s="35"/>
      <c r="L8" s="35" t="s">
        <v>120</v>
      </c>
      <c r="M8" s="35" t="s">
        <v>121</v>
      </c>
      <c r="N8" s="35" t="s">
        <v>122</v>
      </c>
      <c r="O8" s="134" t="s">
        <v>123</v>
      </c>
      <c r="P8" s="35" t="s">
        <v>124</v>
      </c>
      <c r="Q8" s="35"/>
      <c r="R8" s="35"/>
      <c r="S8" s="136">
        <f>P9</f>
        <v>2020</v>
      </c>
      <c r="T8" s="135">
        <f>S8+1</f>
        <v>2021</v>
      </c>
      <c r="U8" s="135">
        <f>S8+2</f>
        <v>2022</v>
      </c>
      <c r="V8" s="136">
        <f t="shared" ref="V8:AB8" si="2">S8+3</f>
        <v>2023</v>
      </c>
      <c r="W8" s="136">
        <f t="shared" si="2"/>
        <v>2024</v>
      </c>
      <c r="X8" s="136">
        <f t="shared" si="2"/>
        <v>2025</v>
      </c>
      <c r="Y8" s="136">
        <f t="shared" si="2"/>
        <v>2026</v>
      </c>
      <c r="Z8" s="136">
        <f t="shared" si="2"/>
        <v>2027</v>
      </c>
      <c r="AA8" s="136">
        <f t="shared" si="2"/>
        <v>2028</v>
      </c>
      <c r="AB8" s="136">
        <f t="shared" si="2"/>
        <v>2029</v>
      </c>
      <c r="AC8" s="136"/>
      <c r="AD8" s="173"/>
      <c r="AF8" s="35"/>
      <c r="AG8" s="136">
        <f t="shared" ref="AG8:AP8" si="3">S8</f>
        <v>2020</v>
      </c>
      <c r="AH8" s="136">
        <f t="shared" si="3"/>
        <v>2021</v>
      </c>
      <c r="AI8" s="136">
        <f t="shared" si="3"/>
        <v>2022</v>
      </c>
      <c r="AJ8" s="136">
        <f t="shared" si="3"/>
        <v>2023</v>
      </c>
      <c r="AK8" s="136">
        <f t="shared" si="3"/>
        <v>2024</v>
      </c>
      <c r="AL8" s="136">
        <f t="shared" si="3"/>
        <v>2025</v>
      </c>
      <c r="AM8" s="136">
        <f t="shared" si="3"/>
        <v>2026</v>
      </c>
      <c r="AN8" s="136">
        <f t="shared" si="3"/>
        <v>2027</v>
      </c>
      <c r="AO8" s="136">
        <f t="shared" si="3"/>
        <v>2028</v>
      </c>
      <c r="AP8" s="136">
        <f t="shared" si="3"/>
        <v>2029</v>
      </c>
      <c r="AQ8" s="35"/>
    </row>
    <row r="9" spans="2:43" s="170" customFormat="1" x14ac:dyDescent="0.2">
      <c r="B9" s="171"/>
      <c r="C9" s="35"/>
      <c r="D9" s="42"/>
      <c r="E9" s="42"/>
      <c r="F9" s="35" t="s">
        <v>125</v>
      </c>
      <c r="G9" s="136" t="s">
        <v>126</v>
      </c>
      <c r="H9" s="201" t="s">
        <v>127</v>
      </c>
      <c r="I9" s="136" t="s">
        <v>128</v>
      </c>
      <c r="J9" s="136" t="s">
        <v>129</v>
      </c>
      <c r="K9" s="35"/>
      <c r="L9" s="35"/>
      <c r="M9" s="35" t="s">
        <v>130</v>
      </c>
      <c r="N9" s="35" t="s">
        <v>131</v>
      </c>
      <c r="O9" s="134" t="s">
        <v>122</v>
      </c>
      <c r="P9" s="136">
        <f>tab!D2</f>
        <v>2020</v>
      </c>
      <c r="Q9" s="35"/>
      <c r="R9" s="35"/>
      <c r="S9" s="35" t="s">
        <v>122</v>
      </c>
      <c r="T9" s="35" t="s">
        <v>122</v>
      </c>
      <c r="U9" s="35" t="s">
        <v>122</v>
      </c>
      <c r="V9" s="35" t="s">
        <v>122</v>
      </c>
      <c r="W9" s="35" t="s">
        <v>122</v>
      </c>
      <c r="X9" s="35" t="s">
        <v>122</v>
      </c>
      <c r="Y9" s="35" t="s">
        <v>122</v>
      </c>
      <c r="Z9" s="35" t="s">
        <v>122</v>
      </c>
      <c r="AA9" s="35" t="s">
        <v>122</v>
      </c>
      <c r="AB9" s="35" t="s">
        <v>122</v>
      </c>
      <c r="AC9" s="35"/>
      <c r="AD9" s="173"/>
      <c r="AF9" s="35"/>
      <c r="AG9" s="35" t="s">
        <v>132</v>
      </c>
      <c r="AH9" s="35" t="s">
        <v>132</v>
      </c>
      <c r="AI9" s="35" t="s">
        <v>132</v>
      </c>
      <c r="AJ9" s="35" t="s">
        <v>132</v>
      </c>
      <c r="AK9" s="35" t="s">
        <v>132</v>
      </c>
      <c r="AL9" s="35" t="s">
        <v>132</v>
      </c>
      <c r="AM9" s="35" t="s">
        <v>132</v>
      </c>
      <c r="AN9" s="35" t="s">
        <v>132</v>
      </c>
      <c r="AO9" s="35" t="s">
        <v>132</v>
      </c>
      <c r="AP9" s="35" t="s">
        <v>132</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16"/>
      <c r="E11" s="716"/>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sg+deB6az5vwsCRmidbmQR730TeaIwWcotfytRX6Farty0T3PXvOML+LYVRCs+YS5CVworF5nsd00Y3/F36ylg==" saltValue="w/vkdiNc1o57xErcyzYZl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133</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2020</v>
      </c>
      <c r="G7" s="221">
        <f t="shared" ref="G7:O7" si="0">F7+1</f>
        <v>2021</v>
      </c>
      <c r="H7" s="221">
        <f t="shared" si="0"/>
        <v>2022</v>
      </c>
      <c r="I7" s="221">
        <f t="shared" si="0"/>
        <v>2023</v>
      </c>
      <c r="J7" s="221">
        <f t="shared" si="0"/>
        <v>2024</v>
      </c>
      <c r="K7" s="221">
        <f t="shared" si="0"/>
        <v>2025</v>
      </c>
      <c r="L7" s="221">
        <f t="shared" si="0"/>
        <v>2026</v>
      </c>
      <c r="M7" s="221">
        <f t="shared" si="0"/>
        <v>2027</v>
      </c>
      <c r="N7" s="221">
        <f t="shared" si="0"/>
        <v>2028</v>
      </c>
      <c r="O7" s="221">
        <f t="shared" si="0"/>
        <v>2029</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134</v>
      </c>
      <c r="E10" s="2"/>
      <c r="F10" s="2"/>
      <c r="G10" s="2"/>
      <c r="H10" s="2"/>
      <c r="I10" s="2"/>
      <c r="J10" s="2"/>
      <c r="K10" s="2"/>
      <c r="L10" s="2"/>
      <c r="M10" s="2"/>
      <c r="N10" s="2"/>
      <c r="O10" s="2"/>
      <c r="P10" s="2"/>
      <c r="Q10" s="18"/>
    </row>
    <row r="11" spans="2:17" ht="12" customHeight="1" x14ac:dyDescent="0.2">
      <c r="B11" s="421"/>
      <c r="C11" s="31"/>
      <c r="D11" s="32" t="s">
        <v>99</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100</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135</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136</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140</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101</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137</v>
      </c>
      <c r="E21" s="2"/>
      <c r="F21" s="370"/>
      <c r="G21" s="360"/>
      <c r="H21" s="360"/>
      <c r="I21" s="360"/>
      <c r="J21" s="360"/>
      <c r="K21" s="360"/>
      <c r="L21" s="360"/>
      <c r="M21" s="360"/>
      <c r="N21" s="360"/>
      <c r="O21" s="360"/>
      <c r="P21" s="360"/>
      <c r="Q21" s="18"/>
    </row>
    <row r="22" spans="2:17" ht="12" customHeight="1" x14ac:dyDescent="0.2">
      <c r="B22" s="421"/>
      <c r="C22" s="31"/>
      <c r="D22" s="32" t="s">
        <v>99</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100</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135</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136</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140</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101</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16"/>
      <c r="C30" s="17"/>
      <c r="D30" s="17"/>
      <c r="E30" s="17"/>
      <c r="F30" s="374"/>
      <c r="G30" s="374"/>
      <c r="H30" s="374"/>
      <c r="I30" s="374"/>
      <c r="J30" s="374"/>
      <c r="K30" s="374"/>
      <c r="L30" s="374"/>
      <c r="M30" s="374"/>
      <c r="N30" s="374"/>
      <c r="O30" s="374"/>
      <c r="P30" s="374"/>
      <c r="Q30" s="18"/>
    </row>
    <row r="31" spans="2:17" ht="12" customHeight="1" x14ac:dyDescent="0.2">
      <c r="B31" s="16"/>
      <c r="C31" s="2"/>
      <c r="D31" s="2"/>
      <c r="E31" s="2"/>
      <c r="F31" s="360"/>
      <c r="G31" s="360"/>
      <c r="H31" s="360"/>
      <c r="I31" s="360"/>
      <c r="J31" s="360"/>
      <c r="K31" s="360"/>
      <c r="L31" s="360"/>
      <c r="M31" s="360"/>
      <c r="N31" s="360"/>
      <c r="O31" s="360"/>
      <c r="P31" s="360"/>
      <c r="Q31" s="18"/>
    </row>
    <row r="32" spans="2:17" ht="12" customHeight="1" x14ac:dyDescent="0.2">
      <c r="B32" s="421"/>
      <c r="C32" s="31"/>
      <c r="D32" s="4" t="s">
        <v>98</v>
      </c>
      <c r="E32" s="2"/>
      <c r="F32" s="360"/>
      <c r="G32" s="360"/>
      <c r="H32" s="360"/>
      <c r="I32" s="360"/>
      <c r="J32" s="360"/>
      <c r="K32" s="360"/>
      <c r="L32" s="360"/>
      <c r="M32" s="360"/>
      <c r="N32" s="360"/>
      <c r="O32" s="360"/>
      <c r="P32" s="360"/>
      <c r="Q32" s="18"/>
    </row>
    <row r="33" spans="2:17" ht="12" customHeight="1" x14ac:dyDescent="0.2">
      <c r="B33" s="421"/>
      <c r="C33" s="31"/>
      <c r="D33" s="32" t="s">
        <v>99</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
      <c r="B34" s="421"/>
      <c r="C34" s="31"/>
      <c r="D34" s="32" t="s">
        <v>100</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
      <c r="B35" s="421"/>
      <c r="C35" s="31"/>
      <c r="D35" s="45" t="s">
        <v>135</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
      <c r="B36" s="421"/>
      <c r="C36" s="31"/>
      <c r="D36" s="45" t="s">
        <v>136</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
      <c r="B37" s="421"/>
      <c r="C37" s="31"/>
      <c r="D37" s="32" t="s">
        <v>140</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
      <c r="B38" s="421"/>
      <c r="C38" s="31"/>
      <c r="D38" s="32" t="s">
        <v>101</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
      <c r="B39" s="66"/>
      <c r="C39" s="6"/>
      <c r="D39" s="6" t="s">
        <v>138</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71"/>
      <c r="D41" s="67"/>
      <c r="E41" s="17"/>
      <c r="F41" s="374"/>
      <c r="G41" s="374"/>
      <c r="H41" s="374"/>
      <c r="I41" s="374"/>
      <c r="J41" s="374"/>
      <c r="K41" s="374"/>
      <c r="L41" s="374"/>
      <c r="M41" s="374"/>
      <c r="N41" s="374"/>
      <c r="O41" s="374"/>
      <c r="P41" s="374"/>
      <c r="Q41" s="18"/>
    </row>
    <row r="42" spans="2:17" ht="12" customHeight="1" x14ac:dyDescent="0.2">
      <c r="B42" s="421"/>
      <c r="C42" s="31"/>
      <c r="D42" s="4"/>
      <c r="E42" s="2"/>
      <c r="F42" s="360"/>
      <c r="G42" s="360"/>
      <c r="H42" s="360"/>
      <c r="I42" s="360"/>
      <c r="J42" s="360"/>
      <c r="K42" s="360"/>
      <c r="L42" s="360"/>
      <c r="M42" s="360"/>
      <c r="N42" s="360"/>
      <c r="O42" s="360"/>
      <c r="P42" s="360"/>
      <c r="Q42" s="18"/>
    </row>
    <row r="43" spans="2:17" ht="12" customHeight="1" x14ac:dyDescent="0.2">
      <c r="B43" s="421"/>
      <c r="C43" s="31"/>
      <c r="D43" s="4" t="s">
        <v>139</v>
      </c>
      <c r="E43" s="2"/>
      <c r="F43" s="360"/>
      <c r="G43" s="360"/>
      <c r="H43" s="360"/>
      <c r="I43" s="360"/>
      <c r="J43" s="360"/>
      <c r="K43" s="360"/>
      <c r="L43" s="360"/>
      <c r="M43" s="360"/>
      <c r="N43" s="360"/>
      <c r="O43" s="360"/>
      <c r="P43" s="360"/>
      <c r="Q43" s="18"/>
    </row>
    <row r="44" spans="2:17" ht="12" customHeight="1" x14ac:dyDescent="0.2">
      <c r="B44" s="421"/>
      <c r="C44" s="31"/>
      <c r="D44" s="32" t="s">
        <v>99</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
      <c r="B45" s="421"/>
      <c r="C45" s="31"/>
      <c r="D45" s="32" t="s">
        <v>100</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
      <c r="B46" s="421"/>
      <c r="C46" s="31"/>
      <c r="D46" s="45" t="s">
        <v>135</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
      <c r="B47" s="421"/>
      <c r="C47" s="31"/>
      <c r="D47" s="45" t="s">
        <v>136</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
      <c r="B48" s="421"/>
      <c r="C48" s="31"/>
      <c r="D48" s="32" t="s">
        <v>140</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
      <c r="B49" s="421"/>
      <c r="C49" s="31"/>
      <c r="D49" s="32" t="s">
        <v>101</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
      <c r="B51" s="16"/>
      <c r="C51" s="2"/>
      <c r="D51" s="2"/>
      <c r="E51" s="2"/>
      <c r="F51" s="360"/>
      <c r="G51" s="360"/>
      <c r="H51" s="360"/>
      <c r="I51" s="360"/>
      <c r="J51" s="360"/>
      <c r="K51" s="360"/>
      <c r="L51" s="360"/>
      <c r="M51" s="360"/>
      <c r="N51" s="360"/>
      <c r="O51" s="360"/>
      <c r="P51" s="360"/>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taivI1RD2jl3u61j0UdTElgWdIxxb/fSxLi6mq0+a05jekVtSz7xj54uhRiUu+lpJMfPNEnMi1gILH8fhlaHCg==" saltValue="H/qkPpiffjcb+l3NuxB9y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1" width="14.85546875" style="17" customWidth="1"/>
    <col min="12" max="13" width="2.7109375" style="17" customWidth="1"/>
    <col min="14" max="14" width="15.42578125" style="17" customWidth="1"/>
    <col min="15" max="16" width="5.7109375" style="17" customWidth="1"/>
    <col min="17" max="16384" width="9.140625" style="17"/>
  </cols>
  <sheetData>
    <row r="1" spans="1:14" ht="12.75" customHeight="1" thickBot="1" x14ac:dyDescent="0.25"/>
    <row r="2" spans="1:14" x14ac:dyDescent="0.2">
      <c r="A2" s="117"/>
      <c r="B2" s="12"/>
      <c r="C2" s="13"/>
      <c r="D2" s="13"/>
      <c r="E2" s="13"/>
      <c r="F2" s="13"/>
      <c r="G2" s="13"/>
      <c r="H2" s="13"/>
      <c r="I2" s="13"/>
      <c r="J2" s="13"/>
      <c r="K2" s="13"/>
      <c r="L2" s="13"/>
      <c r="M2" s="15"/>
    </row>
    <row r="3" spans="1:14" x14ac:dyDescent="0.2">
      <c r="B3" s="16"/>
      <c r="M3" s="18"/>
    </row>
    <row r="4" spans="1:14" ht="18.75" customHeight="1" x14ac:dyDescent="0.25">
      <c r="B4" s="61"/>
      <c r="C4" s="19" t="s">
        <v>202</v>
      </c>
      <c r="D4" s="19"/>
      <c r="G4" s="371"/>
      <c r="M4" s="18"/>
    </row>
    <row r="5" spans="1:14" x14ac:dyDescent="0.2">
      <c r="B5" s="16"/>
      <c r="M5" s="18"/>
    </row>
    <row r="6" spans="1:14" x14ac:dyDescent="0.2">
      <c r="B6" s="16"/>
      <c r="E6" s="122"/>
      <c r="F6" s="122"/>
      <c r="G6" s="125"/>
      <c r="H6" s="125"/>
      <c r="I6" s="125"/>
      <c r="J6" s="125"/>
      <c r="K6" s="125"/>
      <c r="L6" s="372"/>
      <c r="M6" s="373"/>
      <c r="N6" s="372"/>
    </row>
    <row r="7" spans="1:14" x14ac:dyDescent="0.2">
      <c r="B7" s="16"/>
      <c r="D7" s="99"/>
      <c r="E7" s="122"/>
      <c r="F7" s="102">
        <f>tab!D2</f>
        <v>2020</v>
      </c>
      <c r="G7" s="102">
        <f>+F7+1</f>
        <v>2021</v>
      </c>
      <c r="H7" s="102">
        <f>+G7+1</f>
        <v>2022</v>
      </c>
      <c r="I7" s="102">
        <f>+H7+1</f>
        <v>2023</v>
      </c>
      <c r="J7" s="102">
        <f>+I7+1</f>
        <v>2024</v>
      </c>
      <c r="K7" s="102">
        <f>+J7+1</f>
        <v>2025</v>
      </c>
      <c r="L7" s="372"/>
      <c r="M7" s="373"/>
      <c r="N7" s="372"/>
    </row>
    <row r="8" spans="1:14" x14ac:dyDescent="0.2">
      <c r="B8" s="16"/>
      <c r="E8" s="122"/>
      <c r="F8" s="122"/>
      <c r="L8" s="372"/>
      <c r="M8" s="373"/>
      <c r="N8" s="372"/>
    </row>
    <row r="9" spans="1:14" x14ac:dyDescent="0.2">
      <c r="B9" s="16"/>
      <c r="C9" s="2"/>
      <c r="D9" s="2"/>
      <c r="E9" s="207"/>
      <c r="F9" s="207"/>
      <c r="G9" s="2"/>
      <c r="H9" s="2"/>
      <c r="I9" s="2"/>
      <c r="J9" s="2"/>
      <c r="K9" s="2"/>
      <c r="L9" s="365"/>
      <c r="M9" s="373"/>
      <c r="N9" s="372"/>
    </row>
    <row r="10" spans="1:14" x14ac:dyDescent="0.2">
      <c r="B10" s="16"/>
      <c r="C10" s="2"/>
      <c r="D10" s="6" t="s">
        <v>203</v>
      </c>
      <c r="E10" s="207"/>
      <c r="F10" s="207"/>
      <c r="G10" s="2"/>
      <c r="H10" s="2"/>
      <c r="I10" s="2"/>
      <c r="J10" s="2"/>
      <c r="K10" s="2"/>
      <c r="L10" s="365"/>
      <c r="M10" s="373"/>
      <c r="N10" s="372"/>
    </row>
    <row r="11" spans="1:14" x14ac:dyDescent="0.2">
      <c r="B11" s="16"/>
      <c r="C11" s="2"/>
      <c r="D11" s="2"/>
      <c r="E11" s="207"/>
      <c r="F11" s="207"/>
      <c r="G11" s="2"/>
      <c r="H11" s="2"/>
      <c r="I11" s="2"/>
      <c r="J11" s="2"/>
      <c r="K11" s="2"/>
      <c r="L11" s="365"/>
      <c r="M11" s="373"/>
      <c r="N11" s="372"/>
    </row>
    <row r="12" spans="1:14" x14ac:dyDescent="0.2">
      <c r="B12" s="16"/>
      <c r="C12" s="2"/>
      <c r="D12" s="32" t="s">
        <v>204</v>
      </c>
      <c r="E12" s="2"/>
      <c r="F12" s="366">
        <f>pers!H66+mat!H59</f>
        <v>36935401.714330003</v>
      </c>
      <c r="G12" s="366">
        <f>pers!I66+mat!I59</f>
        <v>36992138.199019998</v>
      </c>
      <c r="H12" s="366">
        <f>pers!J66+mat!J59</f>
        <v>36992138.199019998</v>
      </c>
      <c r="I12" s="366">
        <f>pers!K66+mat!K59</f>
        <v>36992138.199019998</v>
      </c>
      <c r="J12" s="366">
        <f>pers!L66+mat!L59</f>
        <v>36992138.199019998</v>
      </c>
      <c r="K12" s="366">
        <f>pers!M66+mat!M59</f>
        <v>36992138.199019998</v>
      </c>
      <c r="L12" s="2"/>
      <c r="M12" s="18"/>
    </row>
    <row r="13" spans="1:14" ht="12" customHeight="1" x14ac:dyDescent="0.2">
      <c r="B13" s="16"/>
      <c r="C13" s="2"/>
      <c r="D13" s="32" t="s">
        <v>199</v>
      </c>
      <c r="E13" s="2"/>
      <c r="F13" s="367">
        <f>pers!H78+mat!H71</f>
        <v>0</v>
      </c>
      <c r="G13" s="367">
        <f>pers!I78+mat!I71</f>
        <v>0</v>
      </c>
      <c r="H13" s="367">
        <f>pers!J78+mat!J71</f>
        <v>0</v>
      </c>
      <c r="I13" s="367">
        <f>pers!K78+mat!K71</f>
        <v>0</v>
      </c>
      <c r="J13" s="367">
        <f>pers!L78+mat!L71</f>
        <v>0</v>
      </c>
      <c r="K13" s="367">
        <f>pers!M78+mat!M71</f>
        <v>0</v>
      </c>
      <c r="L13" s="2"/>
      <c r="M13" s="18"/>
    </row>
    <row r="14" spans="1:14" ht="12" customHeight="1" x14ac:dyDescent="0.2">
      <c r="B14" s="16"/>
      <c r="C14" s="2"/>
      <c r="D14" s="32" t="s">
        <v>185</v>
      </c>
      <c r="E14" s="2"/>
      <c r="F14" s="366">
        <f>pers!H84+mat!H77</f>
        <v>0</v>
      </c>
      <c r="G14" s="366">
        <f>pers!I84+mat!I77</f>
        <v>0</v>
      </c>
      <c r="H14" s="366">
        <f>pers!J84+mat!J77</f>
        <v>0</v>
      </c>
      <c r="I14" s="366">
        <f>pers!K84+mat!K77</f>
        <v>0</v>
      </c>
      <c r="J14" s="366">
        <f>pers!L84+mat!L77</f>
        <v>0</v>
      </c>
      <c r="K14" s="366">
        <f>pers!M84+mat!M77</f>
        <v>0</v>
      </c>
      <c r="L14" s="2"/>
      <c r="M14" s="18"/>
    </row>
    <row r="15" spans="1:14" ht="12" customHeight="1" x14ac:dyDescent="0.2">
      <c r="B15" s="16"/>
      <c r="C15" s="2"/>
      <c r="D15" s="32" t="s">
        <v>186</v>
      </c>
      <c r="E15" s="2"/>
      <c r="F15" s="366">
        <f>pers!H85+mat!H78</f>
        <v>0</v>
      </c>
      <c r="G15" s="366">
        <f>pers!I85+mat!I78</f>
        <v>0</v>
      </c>
      <c r="H15" s="366">
        <f>pers!J85+mat!J78</f>
        <v>0</v>
      </c>
      <c r="I15" s="366">
        <f>pers!K85+mat!K78</f>
        <v>0</v>
      </c>
      <c r="J15" s="366">
        <f>pers!L85+mat!L78</f>
        <v>0</v>
      </c>
      <c r="K15" s="366">
        <f>pers!M85+mat!M78</f>
        <v>0</v>
      </c>
      <c r="L15" s="2"/>
      <c r="M15" s="18"/>
    </row>
    <row r="16" spans="1:14" ht="12" customHeight="1" x14ac:dyDescent="0.2">
      <c r="B16" s="16"/>
      <c r="C16" s="2"/>
      <c r="D16" s="32" t="s">
        <v>200</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366">
        <f>(pers!M93-pers!M84-pers!M85)+(mat!M84-mat!M77-mat!M78)</f>
        <v>0</v>
      </c>
      <c r="L16" s="2"/>
      <c r="M16" s="18"/>
    </row>
    <row r="17" spans="2:13" ht="12" customHeight="1" x14ac:dyDescent="0.2">
      <c r="B17" s="16"/>
      <c r="C17" s="2"/>
      <c r="D17" s="32"/>
      <c r="E17" s="2"/>
      <c r="F17" s="32"/>
      <c r="G17" s="32"/>
      <c r="H17" s="32"/>
      <c r="I17" s="32"/>
      <c r="J17" s="32"/>
      <c r="K17" s="32"/>
      <c r="L17" s="2"/>
      <c r="M17" s="18"/>
    </row>
    <row r="18" spans="2:13" x14ac:dyDescent="0.2">
      <c r="B18" s="16"/>
      <c r="C18" s="2"/>
      <c r="D18" s="4" t="s">
        <v>16</v>
      </c>
      <c r="E18" s="6"/>
      <c r="F18" s="369">
        <f t="shared" ref="F18:K18" si="0">SUM(F12:F16)</f>
        <v>36935401.714330003</v>
      </c>
      <c r="G18" s="369">
        <f t="shared" si="0"/>
        <v>36992138.199019998</v>
      </c>
      <c r="H18" s="369">
        <f t="shared" si="0"/>
        <v>36992138.199019998</v>
      </c>
      <c r="I18" s="369">
        <f t="shared" si="0"/>
        <v>36992138.199019998</v>
      </c>
      <c r="J18" s="369">
        <f t="shared" si="0"/>
        <v>36992138.199019998</v>
      </c>
      <c r="K18" s="369">
        <f t="shared" si="0"/>
        <v>36992138.199019998</v>
      </c>
      <c r="L18" s="2"/>
      <c r="M18" s="18"/>
    </row>
    <row r="19" spans="2:13" x14ac:dyDescent="0.2">
      <c r="B19" s="16"/>
      <c r="C19" s="2"/>
      <c r="D19" s="54"/>
      <c r="E19" s="6"/>
      <c r="F19" s="344"/>
      <c r="G19" s="344"/>
      <c r="H19" s="344"/>
      <c r="I19" s="344"/>
      <c r="J19" s="344"/>
      <c r="K19" s="344"/>
      <c r="L19" s="2"/>
      <c r="M19" s="18"/>
    </row>
    <row r="20" spans="2:13" x14ac:dyDescent="0.2">
      <c r="B20" s="16"/>
      <c r="D20" s="62"/>
      <c r="E20" s="20"/>
      <c r="F20" s="376"/>
      <c r="G20" s="376"/>
      <c r="H20" s="376"/>
      <c r="I20" s="376"/>
      <c r="J20" s="376"/>
      <c r="K20" s="376"/>
      <c r="M20" s="18"/>
    </row>
    <row r="21" spans="2:13" x14ac:dyDescent="0.2">
      <c r="B21" s="16"/>
      <c r="C21" s="2"/>
      <c r="D21" s="54"/>
      <c r="E21" s="6"/>
      <c r="F21" s="344"/>
      <c r="G21" s="344"/>
      <c r="H21" s="344"/>
      <c r="I21" s="344"/>
      <c r="J21" s="344"/>
      <c r="K21" s="344"/>
      <c r="L21" s="2"/>
      <c r="M21" s="18"/>
    </row>
    <row r="22" spans="2:13" x14ac:dyDescent="0.2">
      <c r="B22" s="377"/>
      <c r="C22" s="4"/>
      <c r="D22" s="6" t="s">
        <v>205</v>
      </c>
      <c r="E22" s="6"/>
      <c r="F22" s="370"/>
      <c r="G22" s="370"/>
      <c r="H22" s="370"/>
      <c r="I22" s="370"/>
      <c r="J22" s="370"/>
      <c r="K22" s="370"/>
      <c r="L22" s="2"/>
      <c r="M22" s="18"/>
    </row>
    <row r="23" spans="2:13" x14ac:dyDescent="0.2">
      <c r="B23" s="377"/>
      <c r="C23" s="4"/>
      <c r="D23" s="37"/>
      <c r="E23" s="6"/>
      <c r="F23" s="370"/>
      <c r="G23" s="370"/>
      <c r="H23" s="370"/>
      <c r="I23" s="370"/>
      <c r="J23" s="370"/>
      <c r="K23" s="370"/>
      <c r="L23" s="2"/>
      <c r="M23" s="18"/>
    </row>
    <row r="24" spans="2:13" x14ac:dyDescent="0.2">
      <c r="B24" s="16"/>
      <c r="C24" s="2"/>
      <c r="D24" s="114" t="s">
        <v>70</v>
      </c>
      <c r="E24" s="37"/>
      <c r="F24" s="367">
        <f>pers!H116</f>
        <v>256017.19</v>
      </c>
      <c r="G24" s="367">
        <f>pers!I116</f>
        <v>268841.04000000004</v>
      </c>
      <c r="H24" s="367">
        <f>pers!J116</f>
        <v>284359.92000000004</v>
      </c>
      <c r="I24" s="367">
        <f>pers!K116</f>
        <v>297635.52</v>
      </c>
      <c r="J24" s="367">
        <f>pers!L116</f>
        <v>307547.76</v>
      </c>
      <c r="K24" s="367">
        <f>pers!M116</f>
        <v>318261.84000000003</v>
      </c>
      <c r="L24" s="2"/>
      <c r="M24" s="18"/>
    </row>
    <row r="25" spans="2:13" x14ac:dyDescent="0.2">
      <c r="B25" s="16"/>
      <c r="C25" s="2"/>
      <c r="D25" s="114" t="s">
        <v>72</v>
      </c>
      <c r="E25" s="37"/>
      <c r="F25" s="367">
        <f>pers!H148</f>
        <v>16955.760000000002</v>
      </c>
      <c r="G25" s="367">
        <f>pers!I148</f>
        <v>13955.76</v>
      </c>
      <c r="H25" s="367">
        <f>pers!J148</f>
        <v>13955.76</v>
      </c>
      <c r="I25" s="367">
        <f>pers!K148</f>
        <v>13955.76</v>
      </c>
      <c r="J25" s="367">
        <f>pers!L148</f>
        <v>13955.76</v>
      </c>
      <c r="K25" s="367">
        <f>pers!M148</f>
        <v>13955.76</v>
      </c>
      <c r="L25" s="2"/>
      <c r="M25" s="18"/>
    </row>
    <row r="26" spans="2:13" x14ac:dyDescent="0.2">
      <c r="B26" s="16"/>
      <c r="C26" s="2"/>
      <c r="D26" s="2" t="s">
        <v>98</v>
      </c>
      <c r="E26" s="2"/>
      <c r="F26" s="367">
        <f>mat!H178</f>
        <v>0</v>
      </c>
      <c r="G26" s="367">
        <f>mat!I178</f>
        <v>0</v>
      </c>
      <c r="H26" s="367">
        <f>mat!J178</f>
        <v>0</v>
      </c>
      <c r="I26" s="367">
        <f>mat!K178</f>
        <v>0</v>
      </c>
      <c r="J26" s="367">
        <f>mat!L178</f>
        <v>0</v>
      </c>
      <c r="K26" s="367">
        <f>mat!M178</f>
        <v>0</v>
      </c>
      <c r="L26" s="2"/>
      <c r="M26" s="18"/>
    </row>
    <row r="27" spans="2:13" x14ac:dyDescent="0.2">
      <c r="B27" s="16"/>
      <c r="C27" s="2"/>
      <c r="D27" s="2" t="s">
        <v>97</v>
      </c>
      <c r="E27" s="2"/>
      <c r="F27" s="367">
        <f>mat!H118</f>
        <v>0</v>
      </c>
      <c r="G27" s="367">
        <f>mat!I118</f>
        <v>0</v>
      </c>
      <c r="H27" s="367">
        <f>mat!J118</f>
        <v>0</v>
      </c>
      <c r="I27" s="367">
        <f>mat!K118</f>
        <v>0</v>
      </c>
      <c r="J27" s="367">
        <f>mat!L118</f>
        <v>0</v>
      </c>
      <c r="K27" s="367">
        <f>mat!M118</f>
        <v>0</v>
      </c>
      <c r="L27" s="2"/>
      <c r="M27" s="18"/>
    </row>
    <row r="28" spans="2:13" x14ac:dyDescent="0.2">
      <c r="B28" s="16"/>
      <c r="C28" s="2"/>
      <c r="D28" s="2" t="s">
        <v>206</v>
      </c>
      <c r="E28" s="2"/>
      <c r="F28" s="366">
        <f>mat!H165</f>
        <v>0</v>
      </c>
      <c r="G28" s="366">
        <f>mat!I165</f>
        <v>0</v>
      </c>
      <c r="H28" s="366">
        <f>mat!J165</f>
        <v>0</v>
      </c>
      <c r="I28" s="366">
        <f>mat!K165</f>
        <v>0</v>
      </c>
      <c r="J28" s="366">
        <f>mat!L165</f>
        <v>0</v>
      </c>
      <c r="K28" s="366">
        <f>mat!M165</f>
        <v>0</v>
      </c>
      <c r="L28" s="2"/>
      <c r="M28" s="18"/>
    </row>
    <row r="29" spans="2:13" x14ac:dyDescent="0.2">
      <c r="B29" s="16"/>
      <c r="C29" s="2"/>
      <c r="D29" s="2"/>
      <c r="E29" s="2"/>
      <c r="F29" s="32"/>
      <c r="G29" s="32"/>
      <c r="H29" s="32"/>
      <c r="I29" s="32"/>
      <c r="J29" s="32"/>
      <c r="K29" s="32"/>
      <c r="L29" s="2"/>
      <c r="M29" s="18"/>
    </row>
    <row r="30" spans="2:13" x14ac:dyDescent="0.2">
      <c r="B30" s="16"/>
      <c r="C30" s="2"/>
      <c r="D30" s="4" t="s">
        <v>16</v>
      </c>
      <c r="E30" s="2"/>
      <c r="F30" s="369">
        <f t="shared" ref="F30:K30" si="1">SUM(F24:F28)</f>
        <v>272972.95</v>
      </c>
      <c r="G30" s="369">
        <f t="shared" si="1"/>
        <v>282796.80000000005</v>
      </c>
      <c r="H30" s="369">
        <f t="shared" si="1"/>
        <v>298315.68000000005</v>
      </c>
      <c r="I30" s="369">
        <f t="shared" si="1"/>
        <v>311591.28000000003</v>
      </c>
      <c r="J30" s="369">
        <f t="shared" si="1"/>
        <v>321503.52</v>
      </c>
      <c r="K30" s="369">
        <f t="shared" si="1"/>
        <v>332217.60000000003</v>
      </c>
      <c r="L30" s="2"/>
      <c r="M30" s="18"/>
    </row>
    <row r="31" spans="2:13" x14ac:dyDescent="0.2">
      <c r="B31" s="16"/>
      <c r="C31" s="2"/>
      <c r="D31" s="54"/>
      <c r="E31" s="37"/>
      <c r="F31" s="344"/>
      <c r="G31" s="344"/>
      <c r="H31" s="344"/>
      <c r="I31" s="344"/>
      <c r="J31" s="344"/>
      <c r="K31" s="344"/>
      <c r="L31" s="2"/>
      <c r="M31" s="18"/>
    </row>
    <row r="32" spans="2:13" x14ac:dyDescent="0.2">
      <c r="B32" s="16"/>
      <c r="D32" s="62"/>
      <c r="E32" s="20"/>
      <c r="F32" s="376"/>
      <c r="G32" s="376"/>
      <c r="H32" s="376"/>
      <c r="I32" s="376"/>
      <c r="J32" s="376"/>
      <c r="K32" s="376"/>
      <c r="M32" s="18"/>
    </row>
    <row r="33" spans="2:13" x14ac:dyDescent="0.2">
      <c r="B33" s="16"/>
      <c r="C33" s="2"/>
      <c r="D33" s="54"/>
      <c r="E33" s="37"/>
      <c r="F33" s="344"/>
      <c r="G33" s="344"/>
      <c r="H33" s="344"/>
      <c r="I33" s="344"/>
      <c r="J33" s="344"/>
      <c r="K33" s="344"/>
      <c r="L33" s="2"/>
      <c r="M33" s="18"/>
    </row>
    <row r="34" spans="2:13" x14ac:dyDescent="0.2">
      <c r="B34" s="66"/>
      <c r="C34" s="6"/>
      <c r="D34" s="4" t="s">
        <v>207</v>
      </c>
      <c r="E34" s="37"/>
      <c r="F34" s="369">
        <f t="shared" ref="F34:K34" si="2">F18-F30</f>
        <v>36662428.76433</v>
      </c>
      <c r="G34" s="369">
        <f t="shared" si="2"/>
        <v>36709341.399020001</v>
      </c>
      <c r="H34" s="369">
        <f t="shared" si="2"/>
        <v>36693822.519019999</v>
      </c>
      <c r="I34" s="369">
        <f t="shared" si="2"/>
        <v>36680546.919019997</v>
      </c>
      <c r="J34" s="369">
        <f t="shared" si="2"/>
        <v>36670634.679019995</v>
      </c>
      <c r="K34" s="369">
        <f t="shared" si="2"/>
        <v>36659920.599019997</v>
      </c>
      <c r="L34" s="2"/>
      <c r="M34" s="18"/>
    </row>
    <row r="35" spans="2:13" x14ac:dyDescent="0.2">
      <c r="B35" s="16"/>
      <c r="C35" s="2"/>
      <c r="D35" s="42"/>
      <c r="E35" s="37"/>
      <c r="F35" s="344"/>
      <c r="G35" s="344"/>
      <c r="H35" s="344"/>
      <c r="I35" s="344"/>
      <c r="J35" s="344"/>
      <c r="K35" s="344"/>
      <c r="L35" s="2"/>
      <c r="M35" s="18"/>
    </row>
    <row r="36" spans="2:13" x14ac:dyDescent="0.2">
      <c r="B36" s="16"/>
      <c r="D36" s="123"/>
      <c r="E36" s="70"/>
      <c r="F36" s="374"/>
      <c r="G36" s="374"/>
      <c r="H36" s="374"/>
      <c r="I36" s="374"/>
      <c r="J36" s="374"/>
      <c r="K36" s="374"/>
      <c r="M36" s="18"/>
    </row>
    <row r="37" spans="2:13" x14ac:dyDescent="0.2">
      <c r="B37" s="16"/>
      <c r="C37" s="2"/>
      <c r="D37" s="42"/>
      <c r="E37" s="37"/>
      <c r="F37" s="360"/>
      <c r="G37" s="360"/>
      <c r="H37" s="360"/>
      <c r="I37" s="360"/>
      <c r="J37" s="360"/>
      <c r="K37" s="360"/>
      <c r="L37" s="2"/>
      <c r="M37" s="18"/>
    </row>
    <row r="38" spans="2:13" x14ac:dyDescent="0.2">
      <c r="B38" s="16"/>
      <c r="C38" s="2"/>
      <c r="D38" s="4" t="s">
        <v>208</v>
      </c>
      <c r="E38" s="37"/>
      <c r="F38" s="360"/>
      <c r="G38" s="360"/>
      <c r="H38" s="360"/>
      <c r="I38" s="360"/>
      <c r="J38" s="360"/>
      <c r="K38" s="360"/>
      <c r="L38" s="2"/>
      <c r="M38" s="18"/>
    </row>
    <row r="39" spans="2:13" x14ac:dyDescent="0.2">
      <c r="B39" s="16"/>
      <c r="C39" s="2"/>
      <c r="D39" s="42"/>
      <c r="E39" s="37"/>
      <c r="F39" s="360"/>
      <c r="G39" s="360"/>
      <c r="H39" s="360"/>
      <c r="I39" s="360"/>
      <c r="J39" s="360"/>
      <c r="K39" s="360"/>
      <c r="L39" s="2"/>
      <c r="M39" s="18"/>
    </row>
    <row r="40" spans="2:13" x14ac:dyDescent="0.2">
      <c r="B40" s="16"/>
      <c r="C40" s="2"/>
      <c r="D40" s="32" t="s">
        <v>209</v>
      </c>
      <c r="E40" s="37"/>
      <c r="F40" s="375">
        <v>0</v>
      </c>
      <c r="G40" s="375">
        <v>0</v>
      </c>
      <c r="H40" s="375">
        <v>0</v>
      </c>
      <c r="I40" s="375">
        <v>0</v>
      </c>
      <c r="J40" s="375">
        <v>0</v>
      </c>
      <c r="K40" s="375">
        <v>0</v>
      </c>
      <c r="L40" s="2"/>
      <c r="M40" s="18"/>
    </row>
    <row r="41" spans="2:13" x14ac:dyDescent="0.2">
      <c r="B41" s="16"/>
      <c r="C41" s="2"/>
      <c r="D41" s="32" t="s">
        <v>210</v>
      </c>
      <c r="E41" s="37"/>
      <c r="F41" s="375">
        <v>0</v>
      </c>
      <c r="G41" s="375">
        <v>0</v>
      </c>
      <c r="H41" s="375">
        <v>0</v>
      </c>
      <c r="I41" s="375">
        <v>0</v>
      </c>
      <c r="J41" s="375">
        <v>0</v>
      </c>
      <c r="K41" s="375">
        <v>0</v>
      </c>
      <c r="L41" s="2"/>
      <c r="M41" s="18"/>
    </row>
    <row r="42" spans="2:13" x14ac:dyDescent="0.2">
      <c r="B42" s="16"/>
      <c r="C42" s="2"/>
      <c r="D42" s="32"/>
      <c r="E42" s="37"/>
      <c r="F42" s="360"/>
      <c r="G42" s="360"/>
      <c r="H42" s="360"/>
      <c r="I42" s="360"/>
      <c r="J42" s="360"/>
      <c r="K42" s="360"/>
      <c r="L42" s="2"/>
      <c r="M42" s="18"/>
    </row>
    <row r="43" spans="2:13" s="20" customFormat="1" x14ac:dyDescent="0.2">
      <c r="B43" s="66"/>
      <c r="C43" s="6"/>
      <c r="D43" s="4" t="s">
        <v>459</v>
      </c>
      <c r="E43" s="6"/>
      <c r="F43" s="369">
        <f t="shared" ref="F43:K43" si="3">F40-F41</f>
        <v>0</v>
      </c>
      <c r="G43" s="369">
        <f t="shared" si="3"/>
        <v>0</v>
      </c>
      <c r="H43" s="369">
        <f t="shared" si="3"/>
        <v>0</v>
      </c>
      <c r="I43" s="369">
        <f t="shared" si="3"/>
        <v>0</v>
      </c>
      <c r="J43" s="369">
        <f t="shared" si="3"/>
        <v>0</v>
      </c>
      <c r="K43" s="369">
        <f t="shared" si="3"/>
        <v>0</v>
      </c>
      <c r="L43" s="6"/>
      <c r="M43" s="378"/>
    </row>
    <row r="44" spans="2:13" x14ac:dyDescent="0.2">
      <c r="B44" s="16"/>
      <c r="C44" s="2"/>
      <c r="D44" s="32"/>
      <c r="E44" s="37"/>
      <c r="F44" s="360"/>
      <c r="G44" s="360"/>
      <c r="H44" s="360"/>
      <c r="I44" s="360"/>
      <c r="J44" s="360"/>
      <c r="K44" s="360"/>
      <c r="L44" s="2"/>
      <c r="M44" s="18"/>
    </row>
    <row r="45" spans="2:13" x14ac:dyDescent="0.2">
      <c r="B45" s="16"/>
      <c r="C45" s="2"/>
      <c r="D45" s="32"/>
      <c r="E45" s="37"/>
      <c r="F45" s="360"/>
      <c r="G45" s="360"/>
      <c r="H45" s="360"/>
      <c r="I45" s="360"/>
      <c r="J45" s="360"/>
      <c r="K45" s="360"/>
      <c r="L45" s="2"/>
      <c r="M45" s="18"/>
    </row>
    <row r="46" spans="2:13" x14ac:dyDescent="0.2">
      <c r="B46" s="16"/>
      <c r="D46" s="69"/>
      <c r="E46" s="70"/>
      <c r="F46" s="374"/>
      <c r="G46" s="374"/>
      <c r="H46" s="374"/>
      <c r="I46" s="374"/>
      <c r="J46" s="374"/>
      <c r="K46" s="374"/>
      <c r="M46" s="18"/>
    </row>
    <row r="47" spans="2:13" x14ac:dyDescent="0.2">
      <c r="B47" s="16"/>
      <c r="D47" s="69"/>
      <c r="E47" s="70"/>
      <c r="F47" s="374"/>
      <c r="G47" s="374"/>
      <c r="H47" s="374"/>
      <c r="I47" s="374"/>
      <c r="J47" s="374"/>
      <c r="K47" s="374"/>
      <c r="M47" s="18"/>
    </row>
    <row r="48" spans="2:13" x14ac:dyDescent="0.2">
      <c r="B48" s="16"/>
      <c r="C48" s="2"/>
      <c r="D48" s="32"/>
      <c r="E48" s="37"/>
      <c r="F48" s="360"/>
      <c r="G48" s="360"/>
      <c r="H48" s="360"/>
      <c r="I48" s="360"/>
      <c r="J48" s="360"/>
      <c r="K48" s="360"/>
      <c r="L48" s="2"/>
      <c r="M48" s="18"/>
    </row>
    <row r="49" spans="2:13" s="20" customFormat="1" x14ac:dyDescent="0.2">
      <c r="B49" s="66"/>
      <c r="C49" s="6"/>
      <c r="D49" s="4" t="s">
        <v>211</v>
      </c>
      <c r="E49" s="6"/>
      <c r="F49" s="805">
        <f t="shared" ref="F49:K49" si="4">F34+F43</f>
        <v>36662428.76433</v>
      </c>
      <c r="G49" s="805">
        <f t="shared" si="4"/>
        <v>36709341.399020001</v>
      </c>
      <c r="H49" s="805">
        <f t="shared" si="4"/>
        <v>36693822.519019999</v>
      </c>
      <c r="I49" s="805">
        <f t="shared" si="4"/>
        <v>36680546.919019997</v>
      </c>
      <c r="J49" s="805">
        <f t="shared" si="4"/>
        <v>36670634.679019995</v>
      </c>
      <c r="K49" s="805">
        <f t="shared" si="4"/>
        <v>36659920.599019997</v>
      </c>
      <c r="L49" s="6"/>
      <c r="M49" s="378"/>
    </row>
    <row r="50" spans="2:13" x14ac:dyDescent="0.2">
      <c r="B50" s="16"/>
      <c r="C50" s="2"/>
      <c r="D50" s="32"/>
      <c r="E50" s="37"/>
      <c r="F50" s="360"/>
      <c r="G50" s="360"/>
      <c r="H50" s="360"/>
      <c r="I50" s="360"/>
      <c r="J50" s="360"/>
      <c r="K50" s="360"/>
      <c r="L50" s="2"/>
      <c r="M50" s="18"/>
    </row>
    <row r="51" spans="2:13" x14ac:dyDescent="0.2">
      <c r="B51" s="16"/>
      <c r="H51" s="262"/>
      <c r="M51" s="18"/>
    </row>
    <row r="52" spans="2:13" x14ac:dyDescent="0.2">
      <c r="B52" s="16"/>
      <c r="H52" s="262"/>
      <c r="M52" s="18"/>
    </row>
    <row r="53" spans="2:13" x14ac:dyDescent="0.2">
      <c r="B53" s="16"/>
      <c r="H53" s="262"/>
      <c r="M53" s="18"/>
    </row>
    <row r="54" spans="2:13" x14ac:dyDescent="0.2">
      <c r="B54" s="16"/>
      <c r="C54" s="2"/>
      <c r="D54" s="2"/>
      <c r="E54" s="2"/>
      <c r="F54" s="31"/>
      <c r="G54" s="31"/>
      <c r="H54" s="31"/>
      <c r="I54" s="31"/>
      <c r="J54" s="31"/>
      <c r="K54" s="31"/>
      <c r="L54" s="31"/>
      <c r="M54" s="18"/>
    </row>
    <row r="55" spans="2:13" x14ac:dyDescent="0.2">
      <c r="B55" s="16"/>
      <c r="C55" s="2"/>
      <c r="D55" s="6" t="s">
        <v>212</v>
      </c>
      <c r="E55" s="2"/>
      <c r="F55" s="31"/>
      <c r="G55" s="31"/>
      <c r="H55" s="31"/>
      <c r="I55" s="31"/>
      <c r="J55" s="31"/>
      <c r="K55" s="31"/>
      <c r="L55" s="31"/>
      <c r="M55" s="18"/>
    </row>
    <row r="56" spans="2:13" x14ac:dyDescent="0.2">
      <c r="B56" s="16"/>
      <c r="C56" s="2"/>
      <c r="D56" s="2"/>
      <c r="E56" s="2"/>
      <c r="F56" s="31"/>
      <c r="G56" s="31"/>
      <c r="H56" s="31"/>
      <c r="I56" s="31"/>
      <c r="J56" s="31"/>
      <c r="K56" s="31"/>
      <c r="L56" s="31"/>
      <c r="M56" s="18"/>
    </row>
    <row r="57" spans="2:13" x14ac:dyDescent="0.2">
      <c r="B57" s="16"/>
      <c r="C57" s="2"/>
      <c r="D57" s="2" t="s">
        <v>213</v>
      </c>
      <c r="E57" s="2"/>
      <c r="F57" s="44">
        <f>pers!H63</f>
        <v>0</v>
      </c>
      <c r="G57" s="44">
        <f>pers!I63</f>
        <v>0</v>
      </c>
      <c r="H57" s="44">
        <f>pers!J63</f>
        <v>0</v>
      </c>
      <c r="I57" s="44">
        <f>pers!K63</f>
        <v>0</v>
      </c>
      <c r="J57" s="44">
        <f>pers!L63</f>
        <v>0</v>
      </c>
      <c r="K57" s="44">
        <f>pers!M63</f>
        <v>0</v>
      </c>
      <c r="L57" s="31"/>
      <c r="M57" s="18"/>
    </row>
    <row r="58" spans="2:13" x14ac:dyDescent="0.2">
      <c r="B58" s="16"/>
      <c r="C58" s="2"/>
      <c r="D58" s="2" t="s">
        <v>214</v>
      </c>
      <c r="E58" s="2"/>
      <c r="F58" s="44">
        <f>mat!H56</f>
        <v>0</v>
      </c>
      <c r="G58" s="44">
        <f>mat!I56</f>
        <v>0</v>
      </c>
      <c r="H58" s="44">
        <f>mat!J56</f>
        <v>0</v>
      </c>
      <c r="I58" s="44">
        <f>mat!K56</f>
        <v>0</v>
      </c>
      <c r="J58" s="44">
        <f>mat!L56</f>
        <v>0</v>
      </c>
      <c r="K58" s="44">
        <f>mat!M56</f>
        <v>0</v>
      </c>
      <c r="L58" s="31"/>
      <c r="M58" s="18"/>
    </row>
    <row r="59" spans="2:13" x14ac:dyDescent="0.2">
      <c r="B59" s="16"/>
      <c r="C59" s="2"/>
      <c r="D59" s="2"/>
      <c r="E59" s="2"/>
      <c r="F59" s="214"/>
      <c r="G59" s="214"/>
      <c r="H59" s="214"/>
      <c r="I59" s="214"/>
      <c r="J59" s="214"/>
      <c r="K59" s="214"/>
      <c r="L59" s="31"/>
      <c r="M59" s="18"/>
    </row>
    <row r="60" spans="2:13" x14ac:dyDescent="0.2">
      <c r="B60" s="16"/>
      <c r="C60" s="2"/>
      <c r="D60" s="6" t="s">
        <v>16</v>
      </c>
      <c r="E60" s="2"/>
      <c r="F60" s="155">
        <f t="shared" ref="F60:K60" si="5">SUM(F57:F58)</f>
        <v>0</v>
      </c>
      <c r="G60" s="155">
        <f t="shared" si="5"/>
        <v>0</v>
      </c>
      <c r="H60" s="155">
        <f t="shared" si="5"/>
        <v>0</v>
      </c>
      <c r="I60" s="155">
        <f t="shared" si="5"/>
        <v>0</v>
      </c>
      <c r="J60" s="155">
        <f t="shared" si="5"/>
        <v>0</v>
      </c>
      <c r="K60" s="155">
        <f t="shared" si="5"/>
        <v>0</v>
      </c>
      <c r="L60" s="31"/>
      <c r="M60" s="18"/>
    </row>
    <row r="61" spans="2:13" x14ac:dyDescent="0.2">
      <c r="B61" s="16"/>
      <c r="C61" s="2"/>
      <c r="D61" s="2"/>
      <c r="E61" s="2"/>
      <c r="F61" s="2"/>
      <c r="G61" s="31"/>
      <c r="H61" s="31"/>
      <c r="I61" s="31"/>
      <c r="J61" s="31"/>
      <c r="K61" s="31"/>
      <c r="L61" s="31"/>
      <c r="M61" s="18"/>
    </row>
    <row r="62" spans="2:13" x14ac:dyDescent="0.2">
      <c r="B62" s="16"/>
      <c r="D62" s="89"/>
      <c r="G62" s="77"/>
      <c r="H62" s="77"/>
      <c r="I62" s="77"/>
      <c r="J62" s="77"/>
      <c r="K62" s="77"/>
      <c r="M62" s="18"/>
    </row>
    <row r="63" spans="2:13" ht="13.5" thickBot="1" x14ac:dyDescent="0.25">
      <c r="B63" s="23"/>
      <c r="C63" s="24"/>
      <c r="D63" s="379"/>
      <c r="E63" s="24"/>
      <c r="F63" s="24"/>
      <c r="G63" s="380"/>
      <c r="H63" s="380"/>
      <c r="I63" s="380"/>
      <c r="J63" s="380"/>
      <c r="K63" s="380"/>
      <c r="L63" s="24"/>
      <c r="M63" s="26"/>
    </row>
    <row r="64" spans="2:13" x14ac:dyDescent="0.2">
      <c r="D64" s="89"/>
      <c r="G64" s="308"/>
      <c r="H64" s="308"/>
      <c r="I64" s="308"/>
      <c r="J64" s="308"/>
      <c r="K64" s="308"/>
    </row>
    <row r="65" spans="2:13" ht="13.5" thickBot="1" x14ac:dyDescent="0.25">
      <c r="I65" s="262"/>
    </row>
    <row r="66" spans="2:13" x14ac:dyDescent="0.2">
      <c r="B66" s="12"/>
      <c r="C66" s="13"/>
      <c r="D66" s="13"/>
      <c r="E66" s="13"/>
      <c r="F66" s="13"/>
      <c r="G66" s="13"/>
      <c r="H66" s="13"/>
      <c r="I66" s="13"/>
      <c r="J66" s="13"/>
      <c r="K66" s="13"/>
      <c r="L66" s="13"/>
      <c r="M66" s="15"/>
    </row>
    <row r="67" spans="2:13" x14ac:dyDescent="0.2">
      <c r="B67" s="16"/>
      <c r="M67" s="18"/>
    </row>
    <row r="68" spans="2:13" ht="18.75" x14ac:dyDescent="0.3">
      <c r="B68" s="61"/>
      <c r="C68" s="19" t="s">
        <v>202</v>
      </c>
      <c r="D68" s="19"/>
      <c r="F68" s="541" t="s">
        <v>436</v>
      </c>
      <c r="G68" s="371"/>
      <c r="M68" s="18"/>
    </row>
    <row r="69" spans="2:13" x14ac:dyDescent="0.2">
      <c r="B69" s="16"/>
      <c r="M69" s="18"/>
    </row>
    <row r="70" spans="2:13" x14ac:dyDescent="0.2">
      <c r="B70" s="16"/>
      <c r="E70" s="122"/>
      <c r="F70" s="122"/>
      <c r="G70" s="125"/>
      <c r="H70" s="125"/>
      <c r="I70" s="125"/>
      <c r="J70" s="125"/>
      <c r="K70" s="125"/>
      <c r="L70" s="372"/>
      <c r="M70" s="373"/>
    </row>
    <row r="71" spans="2:13" x14ac:dyDescent="0.2">
      <c r="B71" s="16"/>
      <c r="D71" s="99"/>
      <c r="E71" s="122"/>
      <c r="F71" s="102" t="str">
        <f>+tab!D5</f>
        <v xml:space="preserve"> 2020/21</v>
      </c>
      <c r="G71" s="102" t="str">
        <f>+tab!E5</f>
        <v xml:space="preserve"> 2021/22</v>
      </c>
      <c r="H71" s="102" t="str">
        <f>+tab!F5</f>
        <v xml:space="preserve"> 2022/23</v>
      </c>
      <c r="I71" s="102" t="str">
        <f>+tab!G5</f>
        <v xml:space="preserve"> 2023/24</v>
      </c>
      <c r="J71" s="102" t="str">
        <f>+tab!H5</f>
        <v xml:space="preserve"> 2024/25</v>
      </c>
      <c r="K71" s="102" t="str">
        <f>+tab!I5</f>
        <v xml:space="preserve"> 2025/26</v>
      </c>
      <c r="L71" s="372"/>
      <c r="M71" s="373"/>
    </row>
    <row r="72" spans="2:13" x14ac:dyDescent="0.2">
      <c r="B72" s="16"/>
      <c r="E72" s="122"/>
      <c r="F72" s="122"/>
      <c r="L72" s="372"/>
      <c r="M72" s="373"/>
    </row>
    <row r="73" spans="2:13" x14ac:dyDescent="0.2">
      <c r="B73" s="16"/>
      <c r="C73" s="2"/>
      <c r="D73" s="2"/>
      <c r="E73" s="207"/>
      <c r="F73" s="207"/>
      <c r="G73" s="2"/>
      <c r="H73" s="2"/>
      <c r="I73" s="2"/>
      <c r="J73" s="2"/>
      <c r="K73" s="2"/>
      <c r="L73" s="365"/>
      <c r="M73" s="373"/>
    </row>
    <row r="74" spans="2:13" x14ac:dyDescent="0.2">
      <c r="B74" s="16"/>
      <c r="C74" s="2"/>
      <c r="D74" s="6" t="s">
        <v>203</v>
      </c>
      <c r="E74" s="207"/>
      <c r="F74" s="207"/>
      <c r="G74" s="2"/>
      <c r="H74" s="2"/>
      <c r="I74" s="2"/>
      <c r="J74" s="2"/>
      <c r="K74" s="2"/>
      <c r="L74" s="365"/>
      <c r="M74" s="373"/>
    </row>
    <row r="75" spans="2:13" x14ac:dyDescent="0.2">
      <c r="B75" s="16"/>
      <c r="C75" s="2"/>
      <c r="D75" s="2"/>
      <c r="E75" s="207"/>
      <c r="F75" s="207"/>
      <c r="G75" s="2"/>
      <c r="H75" s="2"/>
      <c r="I75" s="2"/>
      <c r="J75" s="2"/>
      <c r="K75" s="2"/>
      <c r="L75" s="365"/>
      <c r="M75" s="373"/>
    </row>
    <row r="76" spans="2:13" x14ac:dyDescent="0.2">
      <c r="B76" s="16"/>
      <c r="C76" s="2"/>
      <c r="D76" s="32" t="s">
        <v>204</v>
      </c>
      <c r="E76" s="2"/>
      <c r="F76" s="366" t="e">
        <f>+pers!H182+pers!H186+SUM(mat!H200:'mat'!H201)+mat!H203</f>
        <v>#REF!</v>
      </c>
      <c r="G76" s="366" t="e">
        <f>+pers!I182+pers!I186+SUM(mat!I200:'mat'!I201)+mat!I203</f>
        <v>#REF!</v>
      </c>
      <c r="H76" s="366" t="e">
        <f>+pers!J182+pers!J186+SUM(mat!J200:'mat'!J201)+mat!J203</f>
        <v>#REF!</v>
      </c>
      <c r="I76" s="366" t="e">
        <f>+pers!K182+pers!K186+SUM(mat!K200:'mat'!K201)+mat!K203</f>
        <v>#REF!</v>
      </c>
      <c r="J76" s="366" t="e">
        <f>+pers!L182+pers!L186+SUM(mat!L200:'mat'!L201)+mat!L203</f>
        <v>#REF!</v>
      </c>
      <c r="K76" s="366" t="e">
        <f>+pers!M182+pers!M186+SUM(mat!M200:'mat'!M201)+mat!M203</f>
        <v>#REF!</v>
      </c>
      <c r="L76" s="2"/>
      <c r="M76" s="18"/>
    </row>
    <row r="77" spans="2:13" x14ac:dyDescent="0.2">
      <c r="B77" s="16"/>
      <c r="C77" s="2"/>
      <c r="D77" s="32" t="s">
        <v>199</v>
      </c>
      <c r="E77" s="2"/>
      <c r="F77" s="367">
        <f>+pers!H192+mat!H207</f>
        <v>0</v>
      </c>
      <c r="G77" s="367">
        <f>+pers!I192+mat!I207</f>
        <v>0</v>
      </c>
      <c r="H77" s="367">
        <f>+pers!J192+mat!J207</f>
        <v>0</v>
      </c>
      <c r="I77" s="367">
        <f>+pers!K192+mat!K207</f>
        <v>0</v>
      </c>
      <c r="J77" s="367">
        <f>+pers!L192+mat!L207</f>
        <v>0</v>
      </c>
      <c r="K77" s="367">
        <f>+pers!M192+mat!M207</f>
        <v>0</v>
      </c>
      <c r="L77" s="2"/>
      <c r="M77" s="18"/>
    </row>
    <row r="78" spans="2:13" x14ac:dyDescent="0.2">
      <c r="B78" s="16"/>
      <c r="C78" s="2"/>
      <c r="D78" s="32" t="s">
        <v>200</v>
      </c>
      <c r="E78" s="2"/>
      <c r="F78" s="366">
        <f>+pers!H194+mat!H209</f>
        <v>0</v>
      </c>
      <c r="G78" s="366">
        <f>+pers!I194+mat!I209</f>
        <v>0</v>
      </c>
      <c r="H78" s="366">
        <f>+pers!J194+mat!J209</f>
        <v>0</v>
      </c>
      <c r="I78" s="366">
        <f>+pers!K194+mat!K209</f>
        <v>0</v>
      </c>
      <c r="J78" s="366">
        <f>+pers!L194+mat!L209</f>
        <v>0</v>
      </c>
      <c r="K78" s="366">
        <f>+pers!M194+mat!M209</f>
        <v>0</v>
      </c>
      <c r="L78" s="2"/>
      <c r="M78" s="18"/>
    </row>
    <row r="79" spans="2:13" x14ac:dyDescent="0.2">
      <c r="B79" s="16"/>
      <c r="C79" s="2"/>
      <c r="D79" s="32"/>
      <c r="E79" s="2"/>
      <c r="F79" s="32"/>
      <c r="G79" s="32"/>
      <c r="H79" s="32"/>
      <c r="I79" s="32"/>
      <c r="J79" s="32"/>
      <c r="K79" s="32"/>
      <c r="L79" s="2"/>
      <c r="M79" s="18"/>
    </row>
    <row r="80" spans="2:13" x14ac:dyDescent="0.2">
      <c r="B80" s="16"/>
      <c r="C80" s="2"/>
      <c r="D80" s="4" t="s">
        <v>16</v>
      </c>
      <c r="E80" s="6"/>
      <c r="F80" s="369" t="e">
        <f t="shared" ref="F80:K80" si="6">SUM(F76:F78)</f>
        <v>#REF!</v>
      </c>
      <c r="G80" s="369" t="e">
        <f t="shared" si="6"/>
        <v>#REF!</v>
      </c>
      <c r="H80" s="369" t="e">
        <f t="shared" si="6"/>
        <v>#REF!</v>
      </c>
      <c r="I80" s="369" t="e">
        <f t="shared" si="6"/>
        <v>#REF!</v>
      </c>
      <c r="J80" s="369" t="e">
        <f t="shared" si="6"/>
        <v>#REF!</v>
      </c>
      <c r="K80" s="369" t="e">
        <f t="shared" si="6"/>
        <v>#REF!</v>
      </c>
      <c r="L80" s="2"/>
      <c r="M80" s="18"/>
    </row>
    <row r="81" spans="2:13" x14ac:dyDescent="0.2">
      <c r="B81" s="16"/>
      <c r="C81" s="2"/>
      <c r="D81" s="54"/>
      <c r="E81" s="6"/>
      <c r="F81" s="344"/>
      <c r="G81" s="344"/>
      <c r="H81" s="344"/>
      <c r="I81" s="344"/>
      <c r="J81" s="344"/>
      <c r="K81" s="344"/>
      <c r="L81" s="2"/>
      <c r="M81" s="18"/>
    </row>
    <row r="82" spans="2:13" x14ac:dyDescent="0.2">
      <c r="B82" s="16"/>
      <c r="D82" s="62"/>
      <c r="E82" s="20"/>
      <c r="F82" s="376"/>
      <c r="G82" s="376"/>
      <c r="H82" s="376"/>
      <c r="I82" s="376"/>
      <c r="J82" s="376"/>
      <c r="K82" s="376"/>
      <c r="M82" s="18"/>
    </row>
    <row r="83" spans="2:13" x14ac:dyDescent="0.2">
      <c r="B83" s="16"/>
      <c r="C83" s="2"/>
      <c r="D83" s="54"/>
      <c r="E83" s="6"/>
      <c r="F83" s="344"/>
      <c r="G83" s="344"/>
      <c r="H83" s="344"/>
      <c r="I83" s="344"/>
      <c r="J83" s="344"/>
      <c r="K83" s="344"/>
      <c r="L83" s="2"/>
      <c r="M83" s="18"/>
    </row>
    <row r="84" spans="2:13" x14ac:dyDescent="0.2">
      <c r="B84" s="377"/>
      <c r="C84" s="4"/>
      <c r="D84" s="6" t="s">
        <v>205</v>
      </c>
      <c r="E84" s="6"/>
      <c r="F84" s="370"/>
      <c r="G84" s="370"/>
      <c r="H84" s="370"/>
      <c r="I84" s="370"/>
      <c r="J84" s="370"/>
      <c r="K84" s="370"/>
      <c r="L84" s="2"/>
      <c r="M84" s="18"/>
    </row>
    <row r="85" spans="2:13" x14ac:dyDescent="0.2">
      <c r="B85" s="377"/>
      <c r="C85" s="4"/>
      <c r="D85" s="37"/>
      <c r="E85" s="6"/>
      <c r="F85" s="370"/>
      <c r="G85" s="370"/>
      <c r="H85" s="370"/>
      <c r="I85" s="370"/>
      <c r="J85" s="370"/>
      <c r="K85" s="370"/>
      <c r="L85" s="2"/>
      <c r="M85" s="18"/>
    </row>
    <row r="86" spans="2:13" x14ac:dyDescent="0.2">
      <c r="B86" s="16"/>
      <c r="C86" s="2"/>
      <c r="D86" s="114" t="s">
        <v>70</v>
      </c>
      <c r="E86" s="37"/>
      <c r="F86" s="367">
        <f>+pers!H202</f>
        <v>262491.84000000003</v>
      </c>
      <c r="G86" s="367">
        <f>+pers!I202</f>
        <v>277729.91999999998</v>
      </c>
      <c r="H86" s="367">
        <f>+pers!J202</f>
        <v>293641.92000000004</v>
      </c>
      <c r="I86" s="367">
        <f>+pers!K202</f>
        <v>303226.56000000006</v>
      </c>
      <c r="J86" s="367">
        <f>+pers!L202</f>
        <v>313597.43999999994</v>
      </c>
      <c r="K86" s="367">
        <f>+pers!M202</f>
        <v>324792</v>
      </c>
      <c r="L86" s="2"/>
      <c r="M86" s="18"/>
    </row>
    <row r="87" spans="2:13" x14ac:dyDescent="0.2">
      <c r="B87" s="16"/>
      <c r="C87" s="2"/>
      <c r="D87" s="114" t="s">
        <v>72</v>
      </c>
      <c r="E87" s="37"/>
      <c r="F87" s="367">
        <f>+pers!H204</f>
        <v>15205.760000000002</v>
      </c>
      <c r="G87" s="367">
        <f>+pers!I204</f>
        <v>13955.760000000002</v>
      </c>
      <c r="H87" s="367">
        <f>+pers!J204</f>
        <v>13955.760000000002</v>
      </c>
      <c r="I87" s="367">
        <f>+pers!K204</f>
        <v>13955.760000000002</v>
      </c>
      <c r="J87" s="367">
        <f>+pers!L204</f>
        <v>13955.760000000002</v>
      </c>
      <c r="K87" s="367">
        <f>+pers!M204</f>
        <v>13955.760000000002</v>
      </c>
      <c r="L87" s="2"/>
      <c r="M87" s="18"/>
    </row>
    <row r="88" spans="2:13" x14ac:dyDescent="0.2">
      <c r="B88" s="16"/>
      <c r="C88" s="2"/>
      <c r="D88" s="2" t="s">
        <v>98</v>
      </c>
      <c r="E88" s="2"/>
      <c r="F88" s="367">
        <f>+mat!H221</f>
        <v>0</v>
      </c>
      <c r="G88" s="367">
        <f>+mat!I221</f>
        <v>0</v>
      </c>
      <c r="H88" s="367">
        <f>+mat!J221</f>
        <v>0</v>
      </c>
      <c r="I88" s="367">
        <f>+mat!K221</f>
        <v>0</v>
      </c>
      <c r="J88" s="367">
        <f>+mat!L221</f>
        <v>0</v>
      </c>
      <c r="K88" s="367">
        <f>+mat!M221</f>
        <v>0</v>
      </c>
      <c r="L88" s="2"/>
      <c r="M88" s="18"/>
    </row>
    <row r="89" spans="2:13" x14ac:dyDescent="0.2">
      <c r="B89" s="16"/>
      <c r="C89" s="2"/>
      <c r="D89" s="2" t="s">
        <v>97</v>
      </c>
      <c r="E89" s="2"/>
      <c r="F89" s="367">
        <f>+mat!H217</f>
        <v>0</v>
      </c>
      <c r="G89" s="367">
        <f>+mat!I217</f>
        <v>0</v>
      </c>
      <c r="H89" s="367">
        <f>+mat!J217</f>
        <v>0</v>
      </c>
      <c r="I89" s="367">
        <f>+mat!K217</f>
        <v>0</v>
      </c>
      <c r="J89" s="367">
        <f>+mat!L217</f>
        <v>0</v>
      </c>
      <c r="K89" s="367">
        <f>+mat!M217</f>
        <v>0</v>
      </c>
      <c r="L89" s="2"/>
      <c r="M89" s="18"/>
    </row>
    <row r="90" spans="2:13" x14ac:dyDescent="0.2">
      <c r="B90" s="16"/>
      <c r="C90" s="2"/>
      <c r="D90" s="2" t="s">
        <v>206</v>
      </c>
      <c r="E90" s="2"/>
      <c r="F90" s="366">
        <f>+mat!H219</f>
        <v>0</v>
      </c>
      <c r="G90" s="366">
        <f>+mat!I219</f>
        <v>0</v>
      </c>
      <c r="H90" s="366">
        <f>+mat!J219</f>
        <v>0</v>
      </c>
      <c r="I90" s="366">
        <f>+mat!K219</f>
        <v>0</v>
      </c>
      <c r="J90" s="366">
        <f>+mat!L219</f>
        <v>0</v>
      </c>
      <c r="K90" s="366">
        <f>+mat!M219</f>
        <v>0</v>
      </c>
      <c r="L90" s="2"/>
      <c r="M90" s="18"/>
    </row>
    <row r="91" spans="2:13" x14ac:dyDescent="0.2">
      <c r="B91" s="16"/>
      <c r="C91" s="2"/>
      <c r="D91" s="2"/>
      <c r="E91" s="2"/>
      <c r="F91" s="32"/>
      <c r="G91" s="32"/>
      <c r="H91" s="32"/>
      <c r="I91" s="32"/>
      <c r="J91" s="32"/>
      <c r="K91" s="32"/>
      <c r="L91" s="2"/>
      <c r="M91" s="18"/>
    </row>
    <row r="92" spans="2:13" x14ac:dyDescent="0.2">
      <c r="B92" s="16"/>
      <c r="C92" s="2"/>
      <c r="D92" s="4" t="s">
        <v>16</v>
      </c>
      <c r="E92" s="2"/>
      <c r="F92" s="369">
        <f t="shared" ref="F92:K92" si="7">SUM(F86:F90)</f>
        <v>277697.60000000003</v>
      </c>
      <c r="G92" s="369">
        <f t="shared" si="7"/>
        <v>291685.68</v>
      </c>
      <c r="H92" s="369">
        <f t="shared" si="7"/>
        <v>307597.68000000005</v>
      </c>
      <c r="I92" s="369">
        <f t="shared" si="7"/>
        <v>317182.32000000007</v>
      </c>
      <c r="J92" s="369">
        <f t="shared" si="7"/>
        <v>327553.19999999995</v>
      </c>
      <c r="K92" s="369">
        <f t="shared" si="7"/>
        <v>338747.76</v>
      </c>
      <c r="L92" s="2"/>
      <c r="M92" s="18"/>
    </row>
    <row r="93" spans="2:13" x14ac:dyDescent="0.2">
      <c r="B93" s="16"/>
      <c r="C93" s="2"/>
      <c r="D93" s="54"/>
      <c r="E93" s="37"/>
      <c r="F93" s="344"/>
      <c r="G93" s="344"/>
      <c r="H93" s="344"/>
      <c r="I93" s="344"/>
      <c r="J93" s="344"/>
      <c r="K93" s="344"/>
      <c r="L93" s="2"/>
      <c r="M93" s="18"/>
    </row>
    <row r="94" spans="2:13" x14ac:dyDescent="0.2">
      <c r="B94" s="16"/>
      <c r="D94" s="62"/>
      <c r="E94" s="20"/>
      <c r="F94" s="376"/>
      <c r="G94" s="376"/>
      <c r="H94" s="376"/>
      <c r="I94" s="376"/>
      <c r="J94" s="376"/>
      <c r="K94" s="376"/>
      <c r="M94" s="18"/>
    </row>
    <row r="95" spans="2:13" x14ac:dyDescent="0.2">
      <c r="B95" s="16"/>
      <c r="C95" s="2"/>
      <c r="D95" s="54"/>
      <c r="E95" s="37"/>
      <c r="F95" s="344"/>
      <c r="G95" s="344"/>
      <c r="H95" s="344"/>
      <c r="I95" s="344"/>
      <c r="J95" s="344"/>
      <c r="K95" s="344"/>
      <c r="L95" s="2"/>
      <c r="M95" s="18"/>
    </row>
    <row r="96" spans="2:13" x14ac:dyDescent="0.2">
      <c r="B96" s="66"/>
      <c r="C96" s="6"/>
      <c r="D96" s="4" t="s">
        <v>207</v>
      </c>
      <c r="E96" s="37"/>
      <c r="F96" s="369" t="e">
        <f t="shared" ref="F96:K96" si="8">F80-F92</f>
        <v>#REF!</v>
      </c>
      <c r="G96" s="369" t="e">
        <f t="shared" si="8"/>
        <v>#REF!</v>
      </c>
      <c r="H96" s="369" t="e">
        <f t="shared" si="8"/>
        <v>#REF!</v>
      </c>
      <c r="I96" s="369" t="e">
        <f t="shared" si="8"/>
        <v>#REF!</v>
      </c>
      <c r="J96" s="369" t="e">
        <f t="shared" si="8"/>
        <v>#REF!</v>
      </c>
      <c r="K96" s="369" t="e">
        <f t="shared" si="8"/>
        <v>#REF!</v>
      </c>
      <c r="L96" s="2"/>
      <c r="M96" s="18"/>
    </row>
    <row r="97" spans="2:13" x14ac:dyDescent="0.2">
      <c r="B97" s="16"/>
      <c r="C97" s="2"/>
      <c r="D97" s="42"/>
      <c r="E97" s="37"/>
      <c r="F97" s="344"/>
      <c r="G97" s="344"/>
      <c r="H97" s="344"/>
      <c r="I97" s="344"/>
      <c r="J97" s="344"/>
      <c r="K97" s="344"/>
      <c r="L97" s="2"/>
      <c r="M97" s="18"/>
    </row>
    <row r="98" spans="2:13" x14ac:dyDescent="0.2">
      <c r="B98" s="16"/>
      <c r="D98" s="123"/>
      <c r="E98" s="70"/>
      <c r="F98" s="374"/>
      <c r="G98" s="374"/>
      <c r="H98" s="374"/>
      <c r="I98" s="374"/>
      <c r="J98" s="374"/>
      <c r="K98" s="374"/>
      <c r="M98" s="18"/>
    </row>
    <row r="99" spans="2:13" x14ac:dyDescent="0.2">
      <c r="B99" s="16"/>
      <c r="C99" s="2"/>
      <c r="D99" s="42"/>
      <c r="E99" s="37"/>
      <c r="F99" s="360"/>
      <c r="G99" s="360"/>
      <c r="H99" s="360"/>
      <c r="I99" s="360"/>
      <c r="J99" s="360"/>
      <c r="K99" s="360"/>
      <c r="L99" s="2"/>
      <c r="M99" s="18"/>
    </row>
    <row r="100" spans="2:13" x14ac:dyDescent="0.2">
      <c r="B100" s="16"/>
      <c r="C100" s="2"/>
      <c r="D100" s="4" t="s">
        <v>208</v>
      </c>
      <c r="E100" s="37"/>
      <c r="F100" s="360"/>
      <c r="G100" s="360"/>
      <c r="H100" s="360"/>
      <c r="I100" s="360"/>
      <c r="J100" s="360"/>
      <c r="K100" s="360"/>
      <c r="L100" s="2"/>
      <c r="M100" s="18"/>
    </row>
    <row r="101" spans="2:13" x14ac:dyDescent="0.2">
      <c r="B101" s="16"/>
      <c r="C101" s="2"/>
      <c r="D101" s="42"/>
      <c r="E101" s="37"/>
      <c r="F101" s="360"/>
      <c r="G101" s="360"/>
      <c r="H101" s="360"/>
      <c r="I101" s="360"/>
      <c r="J101" s="360"/>
      <c r="K101" s="360"/>
      <c r="L101" s="2"/>
      <c r="M101" s="18"/>
    </row>
    <row r="102" spans="2:13" x14ac:dyDescent="0.2">
      <c r="B102" s="16"/>
      <c r="C102" s="2"/>
      <c r="D102" s="32" t="s">
        <v>209</v>
      </c>
      <c r="E102" s="37"/>
      <c r="F102" s="366">
        <f>5/12*F40+7/12*G40</f>
        <v>0</v>
      </c>
      <c r="G102" s="366">
        <f t="shared" ref="G102:I103" si="9">5/12*G40+7/12*H40</f>
        <v>0</v>
      </c>
      <c r="H102" s="366">
        <f t="shared" si="9"/>
        <v>0</v>
      </c>
      <c r="I102" s="366">
        <f t="shared" si="9"/>
        <v>0</v>
      </c>
      <c r="J102" s="366">
        <f>5/12*J40+7/12*J40</f>
        <v>0</v>
      </c>
      <c r="K102" s="366">
        <f>5/12*K40+7/12*K40</f>
        <v>0</v>
      </c>
      <c r="L102" s="2"/>
      <c r="M102" s="18"/>
    </row>
    <row r="103" spans="2:13" x14ac:dyDescent="0.2">
      <c r="B103" s="16"/>
      <c r="C103" s="2"/>
      <c r="D103" s="32" t="s">
        <v>210</v>
      </c>
      <c r="E103" s="37"/>
      <c r="F103" s="366">
        <f>5/12*F41+7/12*G41</f>
        <v>0</v>
      </c>
      <c r="G103" s="366">
        <f t="shared" si="9"/>
        <v>0</v>
      </c>
      <c r="H103" s="366">
        <f t="shared" si="9"/>
        <v>0</v>
      </c>
      <c r="I103" s="366">
        <f t="shared" si="9"/>
        <v>0</v>
      </c>
      <c r="J103" s="366">
        <f>5/12*J41+7/12*J41</f>
        <v>0</v>
      </c>
      <c r="K103" s="366">
        <f>5/12*K41+7/12*K41</f>
        <v>0</v>
      </c>
      <c r="L103" s="2"/>
      <c r="M103" s="18"/>
    </row>
    <row r="104" spans="2:13" x14ac:dyDescent="0.2">
      <c r="B104" s="16"/>
      <c r="C104" s="2"/>
      <c r="D104" s="32"/>
      <c r="E104" s="37"/>
      <c r="F104" s="360"/>
      <c r="G104" s="360"/>
      <c r="H104" s="360"/>
      <c r="I104" s="360"/>
      <c r="J104" s="360"/>
      <c r="K104" s="360"/>
      <c r="L104" s="2"/>
      <c r="M104" s="18"/>
    </row>
    <row r="105" spans="2:13" x14ac:dyDescent="0.2">
      <c r="B105" s="66"/>
      <c r="C105" s="6"/>
      <c r="D105" s="4" t="s">
        <v>459</v>
      </c>
      <c r="E105" s="6"/>
      <c r="F105" s="369">
        <f t="shared" ref="F105:K105" si="10">F102-F103</f>
        <v>0</v>
      </c>
      <c r="G105" s="369">
        <f t="shared" si="10"/>
        <v>0</v>
      </c>
      <c r="H105" s="369">
        <f t="shared" si="10"/>
        <v>0</v>
      </c>
      <c r="I105" s="369">
        <f t="shared" si="10"/>
        <v>0</v>
      </c>
      <c r="J105" s="369">
        <f t="shared" si="10"/>
        <v>0</v>
      </c>
      <c r="K105" s="369">
        <f t="shared" si="10"/>
        <v>0</v>
      </c>
      <c r="L105" s="6"/>
      <c r="M105" s="378"/>
    </row>
    <row r="106" spans="2:13" x14ac:dyDescent="0.2">
      <c r="B106" s="16"/>
      <c r="C106" s="2"/>
      <c r="D106" s="32"/>
      <c r="E106" s="37"/>
      <c r="F106" s="360"/>
      <c r="G106" s="360"/>
      <c r="H106" s="360"/>
      <c r="I106" s="360"/>
      <c r="J106" s="360"/>
      <c r="K106" s="360"/>
      <c r="L106" s="2"/>
      <c r="M106" s="18"/>
    </row>
    <row r="107" spans="2:13" x14ac:dyDescent="0.2">
      <c r="B107" s="16"/>
      <c r="C107" s="2"/>
      <c r="D107" s="32"/>
      <c r="E107" s="37"/>
      <c r="F107" s="360"/>
      <c r="G107" s="360"/>
      <c r="H107" s="360"/>
      <c r="I107" s="360"/>
      <c r="J107" s="360"/>
      <c r="K107" s="360"/>
      <c r="L107" s="2"/>
      <c r="M107" s="18"/>
    </row>
    <row r="108" spans="2:13" x14ac:dyDescent="0.2">
      <c r="B108" s="16"/>
      <c r="D108" s="69"/>
      <c r="E108" s="70"/>
      <c r="F108" s="374"/>
      <c r="G108" s="374"/>
      <c r="H108" s="374"/>
      <c r="I108" s="374"/>
      <c r="J108" s="374"/>
      <c r="K108" s="374"/>
      <c r="M108" s="18"/>
    </row>
    <row r="109" spans="2:13" x14ac:dyDescent="0.2">
      <c r="B109" s="16"/>
      <c r="D109" s="69"/>
      <c r="E109" s="70"/>
      <c r="F109" s="374"/>
      <c r="G109" s="374"/>
      <c r="H109" s="374"/>
      <c r="I109" s="374"/>
      <c r="J109" s="374"/>
      <c r="K109" s="374"/>
      <c r="M109" s="18"/>
    </row>
    <row r="110" spans="2:13" x14ac:dyDescent="0.2">
      <c r="B110" s="16"/>
      <c r="C110" s="2"/>
      <c r="D110" s="32"/>
      <c r="E110" s="37"/>
      <c r="F110" s="360"/>
      <c r="G110" s="360"/>
      <c r="H110" s="360"/>
      <c r="I110" s="360"/>
      <c r="J110" s="360"/>
      <c r="K110" s="360"/>
      <c r="L110" s="2"/>
      <c r="M110" s="18"/>
    </row>
    <row r="111" spans="2:13" x14ac:dyDescent="0.2">
      <c r="B111" s="66"/>
      <c r="C111" s="6"/>
      <c r="D111" s="4" t="s">
        <v>211</v>
      </c>
      <c r="E111" s="6"/>
      <c r="F111" s="369" t="e">
        <f t="shared" ref="F111:K111" si="11">F96+F105</f>
        <v>#REF!</v>
      </c>
      <c r="G111" s="369" t="e">
        <f t="shared" si="11"/>
        <v>#REF!</v>
      </c>
      <c r="H111" s="369" t="e">
        <f t="shared" si="11"/>
        <v>#REF!</v>
      </c>
      <c r="I111" s="369" t="e">
        <f t="shared" si="11"/>
        <v>#REF!</v>
      </c>
      <c r="J111" s="369" t="e">
        <f t="shared" si="11"/>
        <v>#REF!</v>
      </c>
      <c r="K111" s="369" t="e">
        <f t="shared" si="11"/>
        <v>#REF!</v>
      </c>
      <c r="L111" s="6"/>
      <c r="M111" s="378"/>
    </row>
    <row r="112" spans="2:13" x14ac:dyDescent="0.2">
      <c r="B112" s="16"/>
      <c r="C112" s="2"/>
      <c r="D112" s="32"/>
      <c r="E112" s="37"/>
      <c r="F112" s="360"/>
      <c r="G112" s="360"/>
      <c r="H112" s="360"/>
      <c r="I112" s="360"/>
      <c r="J112" s="360"/>
      <c r="K112" s="360"/>
      <c r="L112" s="2"/>
      <c r="M112" s="18"/>
    </row>
    <row r="113" spans="2:13" x14ac:dyDescent="0.2">
      <c r="B113" s="16"/>
      <c r="H113" s="262"/>
      <c r="M113" s="18"/>
    </row>
    <row r="114" spans="2:13" x14ac:dyDescent="0.2">
      <c r="B114" s="16"/>
      <c r="H114" s="262"/>
      <c r="M114" s="18"/>
    </row>
    <row r="115" spans="2:13" x14ac:dyDescent="0.2">
      <c r="B115" s="16"/>
      <c r="H115" s="262"/>
      <c r="M115" s="18"/>
    </row>
    <row r="116" spans="2:13" x14ac:dyDescent="0.2">
      <c r="B116" s="16"/>
      <c r="C116" s="2"/>
      <c r="D116" s="2"/>
      <c r="E116" s="2"/>
      <c r="F116" s="31"/>
      <c r="G116" s="31"/>
      <c r="H116" s="31"/>
      <c r="I116" s="31"/>
      <c r="J116" s="31"/>
      <c r="K116" s="31"/>
      <c r="L116" s="31"/>
      <c r="M116" s="18"/>
    </row>
    <row r="117" spans="2:13" x14ac:dyDescent="0.2">
      <c r="B117" s="16"/>
      <c r="C117" s="2"/>
      <c r="D117" s="6" t="s">
        <v>212</v>
      </c>
      <c r="E117" s="2"/>
      <c r="F117" s="31"/>
      <c r="G117" s="31"/>
      <c r="H117" s="31"/>
      <c r="I117" s="31"/>
      <c r="J117" s="31"/>
      <c r="K117" s="31"/>
      <c r="L117" s="31"/>
      <c r="M117" s="18"/>
    </row>
    <row r="118" spans="2:13" x14ac:dyDescent="0.2">
      <c r="B118" s="16"/>
      <c r="C118" s="2"/>
      <c r="D118" s="2"/>
      <c r="E118" s="2"/>
      <c r="F118" s="31"/>
      <c r="G118" s="31"/>
      <c r="H118" s="31"/>
      <c r="I118" s="31"/>
      <c r="J118" s="31"/>
      <c r="K118" s="31"/>
      <c r="L118" s="31"/>
      <c r="M118" s="18"/>
    </row>
    <row r="119" spans="2:13" x14ac:dyDescent="0.2">
      <c r="B119" s="16"/>
      <c r="C119" s="2"/>
      <c r="D119" s="2" t="s">
        <v>213</v>
      </c>
      <c r="E119" s="2"/>
      <c r="F119" s="44">
        <f>+pers!H188</f>
        <v>0</v>
      </c>
      <c r="G119" s="44">
        <f>+pers!I188</f>
        <v>0</v>
      </c>
      <c r="H119" s="44">
        <f>+pers!J188</f>
        <v>0</v>
      </c>
      <c r="I119" s="44">
        <f>+pers!K188</f>
        <v>0</v>
      </c>
      <c r="J119" s="44">
        <f>+pers!L188</f>
        <v>0</v>
      </c>
      <c r="K119" s="44">
        <f>+pers!M188</f>
        <v>0</v>
      </c>
      <c r="L119" s="31"/>
      <c r="M119" s="18"/>
    </row>
    <row r="120" spans="2:13" x14ac:dyDescent="0.2">
      <c r="B120" s="16"/>
      <c r="C120" s="2"/>
      <c r="D120" s="2" t="s">
        <v>214</v>
      </c>
      <c r="E120" s="2"/>
      <c r="F120" s="44">
        <f>+mat!H205</f>
        <v>0</v>
      </c>
      <c r="G120" s="44">
        <f>+mat!I205</f>
        <v>0</v>
      </c>
      <c r="H120" s="44">
        <f>+mat!J205</f>
        <v>0</v>
      </c>
      <c r="I120" s="44">
        <f>+mat!K205</f>
        <v>0</v>
      </c>
      <c r="J120" s="44">
        <f>+mat!L205</f>
        <v>0</v>
      </c>
      <c r="K120" s="44">
        <f>+mat!M205</f>
        <v>0</v>
      </c>
      <c r="L120" s="31"/>
      <c r="M120" s="18"/>
    </row>
    <row r="121" spans="2:13" x14ac:dyDescent="0.2">
      <c r="B121" s="16"/>
      <c r="C121" s="2"/>
      <c r="D121" s="2"/>
      <c r="E121" s="2"/>
      <c r="F121" s="214"/>
      <c r="G121" s="214"/>
      <c r="H121" s="214"/>
      <c r="I121" s="214"/>
      <c r="J121" s="214"/>
      <c r="K121" s="214"/>
      <c r="L121" s="31"/>
      <c r="M121" s="18"/>
    </row>
    <row r="122" spans="2:13" x14ac:dyDescent="0.2">
      <c r="B122" s="16"/>
      <c r="C122" s="2"/>
      <c r="D122" s="6" t="s">
        <v>16</v>
      </c>
      <c r="E122" s="2"/>
      <c r="F122" s="155">
        <f t="shared" ref="F122:K122" si="12">SUM(F119:F120)</f>
        <v>0</v>
      </c>
      <c r="G122" s="155">
        <f t="shared" si="12"/>
        <v>0</v>
      </c>
      <c r="H122" s="155">
        <f t="shared" si="12"/>
        <v>0</v>
      </c>
      <c r="I122" s="155">
        <f t="shared" si="12"/>
        <v>0</v>
      </c>
      <c r="J122" s="155">
        <f t="shared" si="12"/>
        <v>0</v>
      </c>
      <c r="K122" s="155">
        <f t="shared" si="12"/>
        <v>0</v>
      </c>
      <c r="L122" s="31"/>
      <c r="M122" s="18"/>
    </row>
    <row r="123" spans="2:13" x14ac:dyDescent="0.2">
      <c r="B123" s="16"/>
      <c r="C123" s="2"/>
      <c r="D123" s="2"/>
      <c r="E123" s="2"/>
      <c r="F123" s="2"/>
      <c r="G123" s="31"/>
      <c r="H123" s="31"/>
      <c r="I123" s="31"/>
      <c r="J123" s="31"/>
      <c r="K123" s="31"/>
      <c r="L123" s="31"/>
      <c r="M123" s="18"/>
    </row>
    <row r="124" spans="2:13" x14ac:dyDescent="0.2">
      <c r="B124" s="16"/>
      <c r="D124" s="89"/>
      <c r="G124" s="77"/>
      <c r="H124" s="77"/>
      <c r="I124" s="77"/>
      <c r="J124" s="77"/>
      <c r="K124" s="77"/>
      <c r="M124" s="18"/>
    </row>
    <row r="125" spans="2:13" ht="13.5" thickBot="1" x14ac:dyDescent="0.25">
      <c r="B125" s="23"/>
      <c r="C125" s="24"/>
      <c r="D125" s="379"/>
      <c r="E125" s="24"/>
      <c r="F125" s="24"/>
      <c r="G125" s="380"/>
      <c r="H125" s="380"/>
      <c r="I125" s="380"/>
      <c r="J125" s="380"/>
      <c r="K125" s="380"/>
      <c r="L125" s="24"/>
      <c r="M125" s="26"/>
    </row>
  </sheetData>
  <sheetProtection algorithmName="SHA-512" hashValue="Fsym2alxOPrgJbYPKNUi5w2LBW8tHQBGMAtyWqFH61SAfuSfa+qhV2gu2dk6AGcgn59bZuIoEUf3k1c50c4v2A==" saltValue="CsBrURnllezSYo9e6GvzZA==" spinCount="100000" sheet="1" objects="1" scenarios="1"/>
  <phoneticPr fontId="0" type="noConversion"/>
  <pageMargins left="0.78740157480314965" right="0.78740157480314965" top="0.98425196850393704" bottom="0.98425196850393704" header="0.51181102362204722" footer="0.51181102362204722"/>
  <pageSetup paperSize="9" scale="58" orientation="portrait" r:id="rId1"/>
  <headerFooter alignWithMargins="0">
    <oddHeader>&amp;L&amp;"Arial,Vet"&amp;F&amp;R&amp;"Arial,Vet"&amp;A</oddHeader>
    <oddFooter>&amp;L&amp;"Arial,Vet"keizer&amp;C&amp;P&amp;R&amp;"Arial,Vet"&amp;D</oddFooter>
  </headerFooter>
  <rowBreaks count="1" manualBreakCount="1">
    <brk id="64" min="1" max="1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3.570312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215</v>
      </c>
      <c r="N4" s="18"/>
    </row>
    <row r="5" spans="2:18" x14ac:dyDescent="0.2">
      <c r="B5" s="71"/>
      <c r="C5" s="70"/>
      <c r="N5" s="18"/>
    </row>
    <row r="6" spans="2:18" x14ac:dyDescent="0.2">
      <c r="B6" s="94"/>
      <c r="C6" s="21"/>
      <c r="N6" s="18"/>
    </row>
    <row r="7" spans="2:18" x14ac:dyDescent="0.2">
      <c r="B7" s="66"/>
      <c r="C7" s="20"/>
      <c r="D7" s="70"/>
      <c r="F7" s="102">
        <f>tab!C2</f>
        <v>2019</v>
      </c>
      <c r="H7" s="102">
        <f>+F7+1</f>
        <v>2020</v>
      </c>
      <c r="I7" s="102">
        <f>+H7+1</f>
        <v>2021</v>
      </c>
      <c r="J7" s="208">
        <f>I7+1</f>
        <v>2022</v>
      </c>
      <c r="K7" s="208">
        <f>J7+1</f>
        <v>2023</v>
      </c>
      <c r="L7" s="208">
        <f>K7+1</f>
        <v>2024</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372</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216</v>
      </c>
      <c r="E12" s="2"/>
      <c r="F12" s="2"/>
      <c r="G12" s="2"/>
      <c r="H12" s="2"/>
      <c r="I12" s="2"/>
      <c r="J12" s="2"/>
      <c r="K12" s="2"/>
      <c r="L12" s="2"/>
      <c r="M12" s="2"/>
      <c r="N12" s="18"/>
    </row>
    <row r="13" spans="2:18" x14ac:dyDescent="0.2">
      <c r="B13" s="16"/>
      <c r="C13" s="2"/>
      <c r="D13" s="2" t="s">
        <v>217</v>
      </c>
      <c r="E13" s="2"/>
      <c r="F13" s="375">
        <v>0</v>
      </c>
      <c r="G13" s="2"/>
      <c r="H13" s="368">
        <f>F13</f>
        <v>0</v>
      </c>
      <c r="I13" s="368">
        <f>H13</f>
        <v>0</v>
      </c>
      <c r="J13" s="368">
        <f>I13</f>
        <v>0</v>
      </c>
      <c r="K13" s="368">
        <f>J13</f>
        <v>0</v>
      </c>
      <c r="L13" s="368">
        <f>K13</f>
        <v>0</v>
      </c>
      <c r="M13" s="141"/>
      <c r="N13" s="18"/>
    </row>
    <row r="14" spans="2:18" x14ac:dyDescent="0.2">
      <c r="B14" s="16"/>
      <c r="C14" s="2"/>
      <c r="D14" s="2" t="s">
        <v>218</v>
      </c>
      <c r="E14" s="2"/>
      <c r="F14" s="366">
        <f>+act!F17</f>
        <v>0</v>
      </c>
      <c r="G14" s="2"/>
      <c r="H14" s="366">
        <f>act!F50</f>
        <v>0</v>
      </c>
      <c r="I14" s="366">
        <f>act!G50</f>
        <v>0</v>
      </c>
      <c r="J14" s="366">
        <f>act!H50</f>
        <v>0</v>
      </c>
      <c r="K14" s="366">
        <f>act!I50</f>
        <v>0</v>
      </c>
      <c r="L14" s="366">
        <f>act!J50</f>
        <v>0</v>
      </c>
      <c r="M14" s="3"/>
      <c r="N14" s="18"/>
    </row>
    <row r="15" spans="2:18" x14ac:dyDescent="0.2">
      <c r="B15" s="16"/>
      <c r="C15" s="2"/>
      <c r="D15" s="2" t="s">
        <v>219</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220</v>
      </c>
      <c r="E18" s="2"/>
      <c r="F18" s="360"/>
      <c r="G18" s="2"/>
      <c r="H18" s="360"/>
      <c r="I18" s="360"/>
      <c r="J18" s="360"/>
      <c r="K18" s="360"/>
      <c r="L18" s="360"/>
      <c r="M18" s="141"/>
      <c r="N18" s="18"/>
    </row>
    <row r="19" spans="2:22" x14ac:dyDescent="0.2">
      <c r="B19" s="16"/>
      <c r="C19" s="2"/>
      <c r="D19" s="2" t="s">
        <v>221</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222</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223</v>
      </c>
      <c r="E21" s="2"/>
      <c r="F21" s="375">
        <v>0</v>
      </c>
      <c r="G21" s="2"/>
      <c r="H21" s="368">
        <f>F21</f>
        <v>0</v>
      </c>
      <c r="I21" s="368">
        <f>H21</f>
        <v>0</v>
      </c>
      <c r="J21" s="368">
        <f>I21</f>
        <v>0</v>
      </c>
      <c r="K21" s="368">
        <f>J21</f>
        <v>0</v>
      </c>
      <c r="L21" s="368">
        <f>K21</f>
        <v>0</v>
      </c>
      <c r="M21" s="141"/>
      <c r="N21" s="18"/>
    </row>
    <row r="22" spans="2:22" x14ac:dyDescent="0.2">
      <c r="B22" s="16"/>
      <c r="C22" s="2"/>
      <c r="D22" s="2" t="s">
        <v>224</v>
      </c>
      <c r="E22" s="2"/>
      <c r="F22" s="544">
        <v>0</v>
      </c>
      <c r="G22" s="2"/>
      <c r="H22" s="366">
        <f>H62-(H16+(SUM(H19:H21)))</f>
        <v>36661310.51433</v>
      </c>
      <c r="I22" s="366">
        <f>I62-(I16+(SUM(I19:I21)))</f>
        <v>73368396.063350007</v>
      </c>
      <c r="J22" s="366">
        <f>J62-(J16+(SUM(J19:J21)))</f>
        <v>110061252.16237001</v>
      </c>
      <c r="K22" s="366">
        <f>K62-(K16+(SUM(K19:K21)))</f>
        <v>146741799.08138999</v>
      </c>
      <c r="L22" s="366">
        <f>L62-(L16+(SUM(L19:L21)))</f>
        <v>183412433.76040998</v>
      </c>
      <c r="M22" s="141"/>
      <c r="N22" s="18"/>
    </row>
    <row r="23" spans="2:22" x14ac:dyDescent="0.2">
      <c r="B23" s="16"/>
      <c r="C23" s="2"/>
      <c r="D23" s="4"/>
      <c r="E23" s="2"/>
      <c r="F23" s="369">
        <f>SUM(F19:F22)</f>
        <v>0</v>
      </c>
      <c r="G23" s="2"/>
      <c r="H23" s="369">
        <f>SUM(H19:H22)</f>
        <v>36661310.51433</v>
      </c>
      <c r="I23" s="369">
        <f>SUM(I19:I22)</f>
        <v>73368396.063350007</v>
      </c>
      <c r="J23" s="369">
        <f>SUM(J19:J22)</f>
        <v>110061252.16237001</v>
      </c>
      <c r="K23" s="369">
        <f>SUM(K19:K22)</f>
        <v>146741799.08138999</v>
      </c>
      <c r="L23" s="369">
        <f>SUM(L19:L22)</f>
        <v>183412433.76040998</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373</v>
      </c>
      <c r="E26" s="31"/>
      <c r="F26" s="369">
        <f>F16+F23</f>
        <v>0</v>
      </c>
      <c r="G26" s="31"/>
      <c r="H26" s="369">
        <f>H16+H23</f>
        <v>36661310.51433</v>
      </c>
      <c r="I26" s="369">
        <f>I16+I23</f>
        <v>73368396.063350007</v>
      </c>
      <c r="J26" s="369">
        <f>J16+J23</f>
        <v>110061252.16237001</v>
      </c>
      <c r="K26" s="369">
        <f>K16+K23</f>
        <v>146741799.08138999</v>
      </c>
      <c r="L26" s="369">
        <f>L16+L23</f>
        <v>183412433.76040998</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374</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225</v>
      </c>
      <c r="E32" s="2"/>
      <c r="F32" s="2"/>
      <c r="G32" s="2"/>
      <c r="H32" s="2"/>
      <c r="I32" s="2"/>
      <c r="J32" s="2"/>
      <c r="K32" s="2"/>
      <c r="L32" s="2"/>
      <c r="M32" s="382"/>
      <c r="N32" s="18"/>
    </row>
    <row r="33" spans="2:14" x14ac:dyDescent="0.2">
      <c r="B33" s="16"/>
      <c r="C33" s="2"/>
      <c r="D33" s="2" t="s">
        <v>375</v>
      </c>
      <c r="E33" s="2"/>
      <c r="F33" s="542">
        <f>+F26-F34-F35-F36-F44-F49-F59</f>
        <v>0</v>
      </c>
      <c r="G33" s="2"/>
      <c r="H33" s="139">
        <f>F37+begr!F49-SUM(H34:H36)</f>
        <v>36662428.76433</v>
      </c>
      <c r="I33" s="139">
        <f>H37+begr!G49-SUM(I34:I36)</f>
        <v>73371770.163350001</v>
      </c>
      <c r="J33" s="139">
        <f>I37+begr!H49-SUM(J34:J36)</f>
        <v>110065592.68237001</v>
      </c>
      <c r="K33" s="139">
        <f>J37+begr!I49-SUM(K34:K36)</f>
        <v>146746139.60139</v>
      </c>
      <c r="L33" s="139">
        <f>K37+begr!J49-SUM(L34:L36)</f>
        <v>183416774.28040999</v>
      </c>
      <c r="M33" s="2"/>
      <c r="N33" s="18"/>
    </row>
    <row r="34" spans="2:14" x14ac:dyDescent="0.2">
      <c r="B34" s="16"/>
      <c r="C34" s="2"/>
      <c r="D34" s="103" t="s">
        <v>376</v>
      </c>
      <c r="E34" s="2"/>
      <c r="F34" s="209">
        <v>0</v>
      </c>
      <c r="G34" s="2"/>
      <c r="H34" s="476">
        <f>F34</f>
        <v>0</v>
      </c>
      <c r="I34" s="476">
        <f t="shared" ref="I34:K36" si="1">H34</f>
        <v>0</v>
      </c>
      <c r="J34" s="476">
        <f t="shared" si="1"/>
        <v>0</v>
      </c>
      <c r="K34" s="476">
        <f t="shared" si="1"/>
        <v>0</v>
      </c>
      <c r="L34" s="476">
        <f>K34</f>
        <v>0</v>
      </c>
      <c r="M34" s="2"/>
      <c r="N34" s="18"/>
    </row>
    <row r="35" spans="2:14" x14ac:dyDescent="0.2">
      <c r="B35" s="16"/>
      <c r="C35" s="2"/>
      <c r="D35" s="103" t="s">
        <v>377</v>
      </c>
      <c r="E35" s="2"/>
      <c r="F35" s="209">
        <v>0</v>
      </c>
      <c r="G35" s="2"/>
      <c r="H35" s="476">
        <f>F35</f>
        <v>0</v>
      </c>
      <c r="I35" s="476">
        <f t="shared" si="1"/>
        <v>0</v>
      </c>
      <c r="J35" s="476">
        <f t="shared" si="1"/>
        <v>0</v>
      </c>
      <c r="K35" s="476">
        <f t="shared" si="1"/>
        <v>0</v>
      </c>
      <c r="L35" s="476">
        <f>K35</f>
        <v>0</v>
      </c>
      <c r="M35" s="2"/>
      <c r="N35" s="18"/>
    </row>
    <row r="36" spans="2:14" x14ac:dyDescent="0.2">
      <c r="B36" s="16"/>
      <c r="C36" s="2"/>
      <c r="D36" s="103" t="s">
        <v>378</v>
      </c>
      <c r="E36" s="2"/>
      <c r="F36" s="209">
        <v>0</v>
      </c>
      <c r="G36" s="2"/>
      <c r="H36" s="476">
        <f>F36</f>
        <v>0</v>
      </c>
      <c r="I36" s="476">
        <f t="shared" si="1"/>
        <v>0</v>
      </c>
      <c r="J36" s="476">
        <f t="shared" si="1"/>
        <v>0</v>
      </c>
      <c r="K36" s="476">
        <f t="shared" si="1"/>
        <v>0</v>
      </c>
      <c r="L36" s="476">
        <f>K36</f>
        <v>0</v>
      </c>
      <c r="M36" s="2"/>
      <c r="N36" s="18"/>
    </row>
    <row r="37" spans="2:14" x14ac:dyDescent="0.2">
      <c r="B37" s="16"/>
      <c r="C37" s="2"/>
      <c r="D37" s="2"/>
      <c r="E37" s="2"/>
      <c r="F37" s="219">
        <f>SUM(F33:F36)</f>
        <v>0</v>
      </c>
      <c r="G37" s="2"/>
      <c r="H37" s="219">
        <f>SUM(H33:H36)</f>
        <v>36662428.76433</v>
      </c>
      <c r="I37" s="219">
        <f>SUM(I33:I36)</f>
        <v>73371770.163350001</v>
      </c>
      <c r="J37" s="219">
        <f>SUM(J33:J36)</f>
        <v>110065592.68237001</v>
      </c>
      <c r="K37" s="219">
        <f>SUM(K33:K36)</f>
        <v>146746139.60139</v>
      </c>
      <c r="L37" s="219">
        <f>SUM(L33:L36)</f>
        <v>183416774.28040999</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226</v>
      </c>
      <c r="E39" s="2"/>
      <c r="F39" s="360"/>
      <c r="G39" s="2"/>
      <c r="H39" s="360"/>
      <c r="I39" s="360"/>
      <c r="J39" s="360"/>
      <c r="K39" s="360"/>
      <c r="L39" s="360"/>
      <c r="M39" s="2"/>
      <c r="N39" s="18"/>
    </row>
    <row r="40" spans="2:14" x14ac:dyDescent="0.2">
      <c r="B40" s="16"/>
      <c r="C40" s="2"/>
      <c r="D40" s="2" t="s">
        <v>227</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228</v>
      </c>
      <c r="E41" s="2"/>
      <c r="F41" s="375">
        <v>0</v>
      </c>
      <c r="G41" s="2"/>
      <c r="H41" s="368">
        <f>F41+pers!H122-pers!H160</f>
        <v>-1118.25</v>
      </c>
      <c r="I41" s="368">
        <f>H41+pers!I122-pers!I160</f>
        <v>-3374.1000000000004</v>
      </c>
      <c r="J41" s="368">
        <f>I41+pers!J122-pers!J160</f>
        <v>-4340.5200000000004</v>
      </c>
      <c r="K41" s="368">
        <f>J41+pers!K122-pers!K160</f>
        <v>-4340.5200000000004</v>
      </c>
      <c r="L41" s="368">
        <f>K41+pers!L122-pers!L160</f>
        <v>-4340.5200000000004</v>
      </c>
      <c r="M41" s="141"/>
      <c r="N41" s="18"/>
    </row>
    <row r="42" spans="2:14" x14ac:dyDescent="0.2">
      <c r="B42" s="16"/>
      <c r="C42" s="2"/>
      <c r="D42" s="103" t="s">
        <v>416</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416</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-1118.25</v>
      </c>
      <c r="I44" s="369">
        <f>SUM(I40:I43)</f>
        <v>-3374.1000000000004</v>
      </c>
      <c r="J44" s="369">
        <f>SUM(J40:J43)</f>
        <v>-4340.5200000000004</v>
      </c>
      <c r="K44" s="369">
        <f>SUM(K40:K43)</f>
        <v>-4340.5200000000004</v>
      </c>
      <c r="L44" s="369">
        <f>SUM(L40:L43)</f>
        <v>-4340.5200000000004</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229</v>
      </c>
      <c r="E46" s="2"/>
      <c r="F46" s="360"/>
      <c r="G46" s="2"/>
      <c r="H46" s="360"/>
      <c r="I46" s="360"/>
      <c r="J46" s="360"/>
      <c r="K46" s="360"/>
      <c r="L46" s="360"/>
      <c r="M46" s="141"/>
      <c r="N46" s="18"/>
    </row>
    <row r="47" spans="2:14" x14ac:dyDescent="0.2">
      <c r="B47" s="16"/>
      <c r="C47" s="2"/>
      <c r="D47" s="103" t="s">
        <v>230</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231</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232</v>
      </c>
      <c r="E51" s="2"/>
      <c r="F51" s="360"/>
      <c r="G51" s="2"/>
      <c r="H51" s="360"/>
      <c r="I51" s="360"/>
      <c r="J51" s="360"/>
      <c r="K51" s="360"/>
      <c r="L51" s="360"/>
      <c r="M51" s="141"/>
      <c r="N51" s="18"/>
    </row>
    <row r="52" spans="2:14" x14ac:dyDescent="0.2">
      <c r="B52" s="16"/>
      <c r="C52" s="2"/>
      <c r="D52" s="103" t="s">
        <v>230</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233</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234</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235</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236</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237</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238</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379</v>
      </c>
      <c r="E62" s="2"/>
      <c r="F62" s="369">
        <f>F37+F44+F49+F59</f>
        <v>0</v>
      </c>
      <c r="G62" s="2"/>
      <c r="H62" s="369">
        <f>H37+H44+H49+H59</f>
        <v>36661310.51433</v>
      </c>
      <c r="I62" s="369">
        <f>I37+I44+I49+I59</f>
        <v>73368396.063350007</v>
      </c>
      <c r="J62" s="369">
        <f>J37+J44+J49+J59</f>
        <v>110061252.16237001</v>
      </c>
      <c r="K62" s="369">
        <f>K37+K44+K49+K59</f>
        <v>146741799.08138999</v>
      </c>
      <c r="L62" s="369">
        <f>L37+L44+L49+L59</f>
        <v>183412433.76040998</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YUTqnA7WjCByf5VVxjg03fiu1GREk2QmRqdEJV2UuI37UgHdTuDm1g/oSgyyZ/32djDC9Ir5V2KJs/1gdJPbgw==" saltValue="1RPkJF8BBSkq4spOU+YLmg=="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0" width="16.85546875" style="1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239</v>
      </c>
      <c r="F4" s="165"/>
      <c r="L4" s="18"/>
    </row>
    <row r="5" spans="2:13" x14ac:dyDescent="0.2">
      <c r="B5" s="94"/>
      <c r="C5" s="67"/>
      <c r="F5" s="67"/>
      <c r="L5" s="18"/>
    </row>
    <row r="6" spans="2:13" x14ac:dyDescent="0.2">
      <c r="B6" s="94"/>
      <c r="C6" s="21"/>
      <c r="L6" s="18"/>
    </row>
    <row r="7" spans="2:13" x14ac:dyDescent="0.2">
      <c r="B7" s="66"/>
      <c r="C7" s="20"/>
      <c r="D7" s="21"/>
      <c r="E7" s="125"/>
      <c r="F7" s="102">
        <f>+begr!F7</f>
        <v>2020</v>
      </c>
      <c r="G7" s="102">
        <f>+F7+1</f>
        <v>2021</v>
      </c>
      <c r="H7" s="102">
        <f>+G7+1</f>
        <v>2022</v>
      </c>
      <c r="I7" s="102">
        <f>+H7+1</f>
        <v>2023</v>
      </c>
      <c r="J7" s="102">
        <f>+I7+1</f>
        <v>2024</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240</v>
      </c>
      <c r="E10" s="7"/>
      <c r="F10" s="369">
        <f>bal!F22</f>
        <v>0</v>
      </c>
      <c r="G10" s="369">
        <f>F56</f>
        <v>36661311</v>
      </c>
      <c r="H10" s="369">
        <f>G56</f>
        <v>73368397</v>
      </c>
      <c r="I10" s="369">
        <f>H56</f>
        <v>110061253</v>
      </c>
      <c r="J10" s="369">
        <f>I56</f>
        <v>146741800</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241</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211</v>
      </c>
      <c r="E17" s="3"/>
      <c r="F17" s="366">
        <f>begr!F49</f>
        <v>36662428.76433</v>
      </c>
      <c r="G17" s="366">
        <f>begr!G49</f>
        <v>36709341.399020001</v>
      </c>
      <c r="H17" s="366">
        <f>begr!H49</f>
        <v>36693822.519019999</v>
      </c>
      <c r="I17" s="366">
        <f>begr!I49</f>
        <v>36680546.919019997</v>
      </c>
      <c r="J17" s="366">
        <f>begr!J49</f>
        <v>36670634.679019995</v>
      </c>
      <c r="K17" s="3"/>
      <c r="L17" s="18"/>
    </row>
    <row r="18" spans="2:13" x14ac:dyDescent="0.2">
      <c r="B18" s="16"/>
      <c r="C18" s="2"/>
      <c r="D18" s="2"/>
      <c r="E18" s="3"/>
      <c r="F18" s="360"/>
      <c r="G18" s="360"/>
      <c r="H18" s="360"/>
      <c r="I18" s="360"/>
      <c r="J18" s="360"/>
      <c r="K18" s="3"/>
      <c r="L18" s="18"/>
    </row>
    <row r="19" spans="2:13" x14ac:dyDescent="0.2">
      <c r="B19" s="16"/>
      <c r="C19" s="2"/>
      <c r="D19" s="2" t="s">
        <v>98</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242</v>
      </c>
      <c r="E21" s="3"/>
      <c r="F21" s="360"/>
      <c r="G21" s="360"/>
      <c r="H21" s="360"/>
      <c r="I21" s="360"/>
      <c r="J21" s="360"/>
      <c r="K21" s="3"/>
      <c r="L21" s="18"/>
    </row>
    <row r="22" spans="2:13" x14ac:dyDescent="0.2">
      <c r="B22" s="16"/>
      <c r="C22" s="2"/>
      <c r="D22" s="2" t="s">
        <v>243</v>
      </c>
      <c r="E22" s="3"/>
      <c r="F22" s="366">
        <f>bal!F19-bal!H19</f>
        <v>0</v>
      </c>
      <c r="G22" s="366">
        <f>bal!H19-bal!I19</f>
        <v>0</v>
      </c>
      <c r="H22" s="366">
        <f>bal!I19-bal!J19</f>
        <v>0</v>
      </c>
      <c r="I22" s="366">
        <f>bal!J19-bal!K19</f>
        <v>0</v>
      </c>
      <c r="J22" s="366">
        <f>bal!K19-bal!L19</f>
        <v>0</v>
      </c>
      <c r="K22" s="3"/>
      <c r="L22" s="18"/>
    </row>
    <row r="23" spans="2:13" x14ac:dyDescent="0.2">
      <c r="B23" s="16"/>
      <c r="C23" s="2"/>
      <c r="D23" s="2" t="s">
        <v>244</v>
      </c>
      <c r="E23" s="3"/>
      <c r="F23" s="366">
        <f>bal!F20-bal!H20</f>
        <v>0</v>
      </c>
      <c r="G23" s="366">
        <f>bal!H20-bal!I20</f>
        <v>0</v>
      </c>
      <c r="H23" s="366">
        <f>bal!I20-bal!J20</f>
        <v>0</v>
      </c>
      <c r="I23" s="366">
        <f>bal!J20-bal!K20</f>
        <v>0</v>
      </c>
      <c r="J23" s="366">
        <f>bal!K20-bal!L20</f>
        <v>0</v>
      </c>
      <c r="K23" s="3"/>
      <c r="L23" s="18"/>
    </row>
    <row r="24" spans="2:13" x14ac:dyDescent="0.2">
      <c r="B24" s="16"/>
      <c r="C24" s="2"/>
      <c r="D24" s="2" t="s">
        <v>245</v>
      </c>
      <c r="E24" s="3"/>
      <c r="F24" s="366">
        <f>bal!F21-bal!H21</f>
        <v>0</v>
      </c>
      <c r="G24" s="366">
        <f>bal!H21-bal!I21</f>
        <v>0</v>
      </c>
      <c r="H24" s="366">
        <f>bal!I21-bal!J21</f>
        <v>0</v>
      </c>
      <c r="I24" s="366">
        <f>bal!J21-bal!K21</f>
        <v>0</v>
      </c>
      <c r="J24" s="366">
        <f>bal!K21-bal!L21</f>
        <v>0</v>
      </c>
      <c r="K24" s="3"/>
      <c r="L24" s="18"/>
    </row>
    <row r="25" spans="2:13" x14ac:dyDescent="0.2">
      <c r="B25" s="16"/>
      <c r="C25" s="2"/>
      <c r="D25" s="2" t="s">
        <v>246</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247</v>
      </c>
      <c r="E28" s="439"/>
      <c r="F28" s="366">
        <f>bal!H44-bal!F44</f>
        <v>-1118.25</v>
      </c>
      <c r="G28" s="366">
        <f>bal!I44-bal!H44</f>
        <v>-2255.8500000000004</v>
      </c>
      <c r="H28" s="366">
        <f>bal!J44-bal!I44</f>
        <v>-966.42000000000007</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36661310.51433</v>
      </c>
      <c r="G30" s="369">
        <f>G17+G19+G26+G28</f>
        <v>36707085.54902</v>
      </c>
      <c r="H30" s="369">
        <f>H17+H19+H26+H28</f>
        <v>36692856.099019997</v>
      </c>
      <c r="I30" s="369">
        <f>I17+I19+I26+I28</f>
        <v>36680546.919019997</v>
      </c>
      <c r="J30" s="369">
        <f>J17+J19+J26+J28</f>
        <v>36670634.679019995</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248</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726" t="s">
        <v>636</v>
      </c>
      <c r="E36" s="3"/>
      <c r="F36" s="366">
        <f>act!F28</f>
        <v>0</v>
      </c>
      <c r="G36" s="366">
        <f>act!G28</f>
        <v>0</v>
      </c>
      <c r="H36" s="366">
        <f>act!H28</f>
        <v>0</v>
      </c>
      <c r="I36" s="366">
        <f>act!I28</f>
        <v>0</v>
      </c>
      <c r="J36" s="366">
        <f>act!J28</f>
        <v>0</v>
      </c>
      <c r="K36" s="3"/>
      <c r="L36" s="18"/>
    </row>
    <row r="37" spans="2:12" x14ac:dyDescent="0.2">
      <c r="B37" s="16"/>
      <c r="C37" s="2"/>
      <c r="D37" s="726" t="s">
        <v>635</v>
      </c>
      <c r="E37" s="3"/>
      <c r="F37" s="366">
        <f>bal!H13-bal!F13</f>
        <v>0</v>
      </c>
      <c r="G37" s="366">
        <f>bal!I13-bal!H13</f>
        <v>0</v>
      </c>
      <c r="H37" s="366">
        <f>bal!J13-bal!I13</f>
        <v>0</v>
      </c>
      <c r="I37" s="366">
        <f>bal!K13-bal!J13</f>
        <v>0</v>
      </c>
      <c r="J37" s="366">
        <f>bal!L13-bal!K13</f>
        <v>0</v>
      </c>
      <c r="K37" s="3"/>
      <c r="L37" s="18"/>
    </row>
    <row r="38" spans="2:12" x14ac:dyDescent="0.2">
      <c r="B38" s="16"/>
      <c r="C38" s="2"/>
      <c r="D38" s="726" t="s">
        <v>637</v>
      </c>
      <c r="E38" s="3"/>
      <c r="F38" s="366">
        <f>bal!H15-bal!F15</f>
        <v>0</v>
      </c>
      <c r="G38" s="366">
        <f>bal!I13-bal!H13</f>
        <v>0</v>
      </c>
      <c r="H38" s="366">
        <f>bal!J13-bal!I13</f>
        <v>0</v>
      </c>
      <c r="I38" s="366">
        <f>bal!K13-bal!J13</f>
        <v>0</v>
      </c>
      <c r="J38" s="366">
        <f>bal!L13-bal!K13</f>
        <v>0</v>
      </c>
      <c r="K38" s="3"/>
      <c r="L38" s="18"/>
    </row>
    <row r="39" spans="2:12" x14ac:dyDescent="0.2">
      <c r="B39" s="16"/>
      <c r="C39" s="2"/>
      <c r="D39" s="2"/>
      <c r="E39" s="3"/>
      <c r="F39" s="360"/>
      <c r="G39" s="360"/>
      <c r="H39" s="360"/>
      <c r="I39" s="360"/>
      <c r="J39" s="360"/>
      <c r="K39" s="3"/>
      <c r="L39" s="18"/>
    </row>
    <row r="40" spans="2:12" x14ac:dyDescent="0.2">
      <c r="B40" s="16"/>
      <c r="C40" s="2"/>
      <c r="D40" s="6" t="s">
        <v>96</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249</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250</v>
      </c>
      <c r="E48" s="3"/>
      <c r="F48" s="369">
        <f>ROUND((F30-F40+F44),0)</f>
        <v>36661311</v>
      </c>
      <c r="G48" s="369">
        <f>ROUND((G30-G40+G44),0)</f>
        <v>36707086</v>
      </c>
      <c r="H48" s="369">
        <f>ROUND((H30-H40+H44),0)</f>
        <v>36692856</v>
      </c>
      <c r="I48" s="369">
        <f>ROUND((I30-I40+I44),0)</f>
        <v>36680547</v>
      </c>
      <c r="J48" s="369">
        <f>ROUND((J30-J40+J44),0)</f>
        <v>36670635</v>
      </c>
      <c r="K48" s="3"/>
      <c r="L48" s="18"/>
    </row>
    <row r="49" spans="2:13" x14ac:dyDescent="0.2">
      <c r="B49" s="16"/>
      <c r="C49" s="2"/>
      <c r="D49" s="4"/>
      <c r="E49" s="3"/>
      <c r="F49" s="370"/>
      <c r="G49" s="370"/>
      <c r="H49" s="370"/>
      <c r="I49" s="370"/>
      <c r="J49" s="370"/>
      <c r="K49" s="3"/>
      <c r="L49" s="18"/>
    </row>
    <row r="50" spans="2:13" x14ac:dyDescent="0.2">
      <c r="B50" s="16"/>
      <c r="C50" s="2"/>
      <c r="D50" s="42" t="s">
        <v>251</v>
      </c>
      <c r="E50" s="3"/>
      <c r="F50" s="344">
        <f>bal!H22-bal!F22</f>
        <v>36661310.51433</v>
      </c>
      <c r="G50" s="344">
        <f>bal!I22-bal!H22</f>
        <v>36707085.549020007</v>
      </c>
      <c r="H50" s="344">
        <f>bal!J22-bal!I22</f>
        <v>36692856.099020004</v>
      </c>
      <c r="I50" s="344">
        <f>bal!K22-bal!J22</f>
        <v>36680546.919019982</v>
      </c>
      <c r="J50" s="344">
        <f>bal!L22-bal!K22</f>
        <v>36670634.679019988</v>
      </c>
      <c r="K50" s="3"/>
      <c r="L50" s="18"/>
    </row>
    <row r="51" spans="2:13" x14ac:dyDescent="0.2">
      <c r="B51" s="16"/>
      <c r="C51" s="2"/>
      <c r="D51" s="37" t="s">
        <v>252</v>
      </c>
      <c r="E51" s="3"/>
      <c r="F51" s="360">
        <f>F48-F50</f>
        <v>0.48567000031471252</v>
      </c>
      <c r="G51" s="360">
        <f>G48-G50</f>
        <v>0.45097999274730682</v>
      </c>
      <c r="H51" s="360">
        <f>H48-H50</f>
        <v>-9.9020004272460938E-2</v>
      </c>
      <c r="I51" s="360">
        <f>I48-I50</f>
        <v>8.0980017781257629E-2</v>
      </c>
      <c r="J51" s="360">
        <f>J48-J50</f>
        <v>0.3209800124168396</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253</v>
      </c>
      <c r="E56" s="7"/>
      <c r="F56" s="369">
        <f>F10+F48</f>
        <v>36661311</v>
      </c>
      <c r="G56" s="369">
        <f>G10+G48</f>
        <v>73368397</v>
      </c>
      <c r="H56" s="369">
        <f>H10+H48</f>
        <v>110061253</v>
      </c>
      <c r="I56" s="369">
        <f>I10+I48</f>
        <v>146741800</v>
      </c>
      <c r="J56" s="369">
        <f>J10+J48</f>
        <v>183412435</v>
      </c>
      <c r="K56" s="7"/>
      <c r="L56" s="378"/>
      <c r="M56" s="188"/>
    </row>
    <row r="57" spans="2:13" s="20" customFormat="1" x14ac:dyDescent="0.2">
      <c r="B57" s="66"/>
      <c r="C57" s="6"/>
      <c r="D57" s="37" t="s">
        <v>254</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muF2WtUz/3fwEG6V4mcdeTk5POxsbNdn1Akn9z5Lq0R6WLQfAkgbB77GmksCiakYu3G0FE+3SzFGdx+ddjDIMQ==" saltValue="36euFDbR2dgMrupD/YoZOQ=="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11" width="14.85546875" style="176" customWidth="1"/>
    <col min="12" max="12" width="2.7109375" style="127" customWidth="1"/>
    <col min="13" max="13" width="16.85546875" style="176" customWidth="1"/>
    <col min="14" max="15" width="2.7109375" style="17" customWidth="1"/>
    <col min="16" max="17" width="14.7109375" style="17" customWidth="1"/>
    <col min="18" max="16384" width="9.140625" style="17"/>
  </cols>
  <sheetData>
    <row r="1" spans="2:15" ht="12.75" customHeight="1" thickBot="1" x14ac:dyDescent="0.25"/>
    <row r="2" spans="2:15" x14ac:dyDescent="0.2">
      <c r="B2" s="12"/>
      <c r="C2" s="13"/>
      <c r="D2" s="406"/>
      <c r="E2" s="13"/>
      <c r="F2" s="14"/>
      <c r="G2" s="14"/>
      <c r="H2" s="407"/>
      <c r="I2" s="407"/>
      <c r="J2" s="407"/>
      <c r="K2" s="407"/>
      <c r="L2" s="267"/>
      <c r="M2" s="407"/>
      <c r="N2" s="13"/>
      <c r="O2" s="15"/>
    </row>
    <row r="3" spans="2:15" x14ac:dyDescent="0.2">
      <c r="B3" s="16"/>
      <c r="O3" s="18"/>
    </row>
    <row r="4" spans="2:15" s="119" customFormat="1" ht="18" x14ac:dyDescent="0.25">
      <c r="B4" s="61"/>
      <c r="C4" s="19" t="s">
        <v>255</v>
      </c>
      <c r="D4" s="408"/>
      <c r="F4" s="409"/>
      <c r="G4" s="409"/>
      <c r="H4" s="410"/>
      <c r="I4" s="410"/>
      <c r="J4" s="410"/>
      <c r="K4" s="410"/>
      <c r="L4" s="411"/>
      <c r="M4" s="410"/>
      <c r="O4" s="120"/>
    </row>
    <row r="5" spans="2:15" x14ac:dyDescent="0.2">
      <c r="B5" s="16"/>
      <c r="O5" s="18"/>
    </row>
    <row r="6" spans="2:15" x14ac:dyDescent="0.2">
      <c r="B6" s="16"/>
      <c r="D6" s="412"/>
      <c r="O6" s="18"/>
    </row>
    <row r="7" spans="2:15" x14ac:dyDescent="0.2">
      <c r="B7" s="16"/>
      <c r="F7" s="102">
        <f>+geg!G7</f>
        <v>2020</v>
      </c>
      <c r="G7" s="102">
        <f>+F7+1</f>
        <v>2021</v>
      </c>
      <c r="H7" s="102">
        <f>+G7+1</f>
        <v>2022</v>
      </c>
      <c r="I7" s="102">
        <f>+H7+1</f>
        <v>2023</v>
      </c>
      <c r="J7" s="102">
        <f>+I7+1</f>
        <v>2024</v>
      </c>
      <c r="K7" s="102">
        <f>+J7+1</f>
        <v>2025</v>
      </c>
      <c r="L7" s="44"/>
      <c r="M7" s="438" t="s">
        <v>256</v>
      </c>
      <c r="O7" s="18"/>
    </row>
    <row r="8" spans="2:15" x14ac:dyDescent="0.2">
      <c r="B8" s="16"/>
      <c r="F8" s="125"/>
      <c r="G8" s="125"/>
      <c r="H8" s="125"/>
      <c r="I8" s="125"/>
      <c r="J8" s="125"/>
      <c r="K8" s="125"/>
      <c r="M8" s="413"/>
      <c r="O8" s="18"/>
    </row>
    <row r="9" spans="2:15" x14ac:dyDescent="0.2">
      <c r="B9" s="94"/>
      <c r="C9" s="2"/>
      <c r="D9" s="2"/>
      <c r="E9" s="2"/>
      <c r="F9" s="3"/>
      <c r="G9" s="3"/>
      <c r="H9" s="3"/>
      <c r="I9" s="3"/>
      <c r="J9" s="3"/>
      <c r="K9" s="3"/>
      <c r="L9" s="2"/>
      <c r="M9" s="2"/>
      <c r="N9" s="2"/>
      <c r="O9" s="18"/>
    </row>
    <row r="10" spans="2:15" x14ac:dyDescent="0.2">
      <c r="B10" s="94"/>
      <c r="C10" s="2"/>
      <c r="D10" s="6" t="s">
        <v>257</v>
      </c>
      <c r="E10" s="2"/>
      <c r="F10" s="3"/>
      <c r="G10" s="3"/>
      <c r="H10" s="3"/>
      <c r="I10" s="3"/>
      <c r="J10" s="3"/>
      <c r="K10" s="3"/>
      <c r="L10" s="2"/>
      <c r="M10" s="2"/>
      <c r="N10" s="2"/>
      <c r="O10" s="18"/>
    </row>
    <row r="11" spans="2:15" x14ac:dyDescent="0.2">
      <c r="B11" s="94"/>
      <c r="C11" s="2"/>
      <c r="D11" s="2" t="s">
        <v>258</v>
      </c>
      <c r="E11" s="2"/>
      <c r="F11" s="366">
        <f>begr!F18</f>
        <v>36935401.714330003</v>
      </c>
      <c r="G11" s="366">
        <f>begr!G18</f>
        <v>36992138.199019998</v>
      </c>
      <c r="H11" s="366">
        <f>begr!H18</f>
        <v>36992138.199019998</v>
      </c>
      <c r="I11" s="366">
        <f>begr!I18</f>
        <v>36992138.199019998</v>
      </c>
      <c r="J11" s="366">
        <f>begr!J18</f>
        <v>36992138.199019998</v>
      </c>
      <c r="K11" s="366">
        <f>begr!K18</f>
        <v>36992138.199019998</v>
      </c>
      <c r="L11" s="360"/>
      <c r="M11" s="370"/>
      <c r="N11" s="2"/>
      <c r="O11" s="18"/>
    </row>
    <row r="12" spans="2:15" x14ac:dyDescent="0.2">
      <c r="B12" s="94"/>
      <c r="C12" s="2"/>
      <c r="D12" s="2" t="s">
        <v>259</v>
      </c>
      <c r="E12" s="2"/>
      <c r="F12" s="366">
        <f>begr!F40</f>
        <v>0</v>
      </c>
      <c r="G12" s="366">
        <f>begr!G40</f>
        <v>0</v>
      </c>
      <c r="H12" s="366">
        <f>begr!H40</f>
        <v>0</v>
      </c>
      <c r="I12" s="366">
        <f>begr!I40</f>
        <v>0</v>
      </c>
      <c r="J12" s="366">
        <f>begr!J40</f>
        <v>0</v>
      </c>
      <c r="K12" s="366">
        <f>begr!K40</f>
        <v>0</v>
      </c>
      <c r="L12" s="360"/>
      <c r="M12" s="370"/>
      <c r="N12" s="2"/>
      <c r="O12" s="18"/>
    </row>
    <row r="13" spans="2:15" x14ac:dyDescent="0.2">
      <c r="B13" s="66"/>
      <c r="C13" s="2"/>
      <c r="D13" s="4" t="s">
        <v>16</v>
      </c>
      <c r="E13" s="2"/>
      <c r="F13" s="369">
        <f t="shared" ref="F13:K13" si="0">SUM(F11:F12)</f>
        <v>36935401.714330003</v>
      </c>
      <c r="G13" s="369">
        <f t="shared" si="0"/>
        <v>36992138.199019998</v>
      </c>
      <c r="H13" s="369">
        <f t="shared" si="0"/>
        <v>36992138.199019998</v>
      </c>
      <c r="I13" s="369">
        <f t="shared" si="0"/>
        <v>36992138.199019998</v>
      </c>
      <c r="J13" s="369">
        <f t="shared" si="0"/>
        <v>36992138.199019998</v>
      </c>
      <c r="K13" s="369">
        <f t="shared" si="0"/>
        <v>36992138.199019998</v>
      </c>
      <c r="L13" s="360"/>
      <c r="M13" s="370"/>
      <c r="N13" s="2"/>
      <c r="O13" s="18"/>
    </row>
    <row r="14" spans="2:15" x14ac:dyDescent="0.2">
      <c r="B14" s="94"/>
      <c r="C14" s="37"/>
      <c r="D14" s="42" t="s">
        <v>260</v>
      </c>
      <c r="E14" s="37"/>
      <c r="F14" s="804">
        <f>F13/geg!G27</f>
        <v>8235.3181079888527</v>
      </c>
      <c r="G14" s="804">
        <f>G13/geg!H27</f>
        <v>8247.9683832820501</v>
      </c>
      <c r="H14" s="804">
        <f>H13/geg!I27</f>
        <v>8247.9683832820501</v>
      </c>
      <c r="I14" s="804">
        <f>I13/geg!J27</f>
        <v>8247.9683832820501</v>
      </c>
      <c r="J14" s="804">
        <f>J13/geg!K27</f>
        <v>8247.9683832820501</v>
      </c>
      <c r="K14" s="804">
        <f>K13/geg!L27</f>
        <v>8247.9683832820501</v>
      </c>
      <c r="L14" s="360"/>
      <c r="M14" s="375">
        <v>0</v>
      </c>
      <c r="N14" s="2"/>
      <c r="O14" s="18"/>
    </row>
    <row r="15" spans="2:15" x14ac:dyDescent="0.2">
      <c r="B15" s="94"/>
      <c r="C15" s="2"/>
      <c r="D15" s="6"/>
      <c r="E15" s="2"/>
      <c r="F15" s="360"/>
      <c r="G15" s="360"/>
      <c r="H15" s="360"/>
      <c r="I15" s="360"/>
      <c r="J15" s="360"/>
      <c r="K15" s="360"/>
      <c r="L15" s="360"/>
      <c r="M15" s="360"/>
      <c r="N15" s="2"/>
      <c r="O15" s="18"/>
    </row>
    <row r="16" spans="2:15" x14ac:dyDescent="0.2">
      <c r="B16" s="94"/>
      <c r="C16" s="2"/>
      <c r="D16" s="6" t="s">
        <v>261</v>
      </c>
      <c r="E16" s="2"/>
      <c r="F16" s="370"/>
      <c r="G16" s="370"/>
      <c r="H16" s="370"/>
      <c r="I16" s="370"/>
      <c r="J16" s="370"/>
      <c r="K16" s="370"/>
      <c r="L16" s="370"/>
      <c r="M16" s="370"/>
      <c r="N16" s="2"/>
      <c r="O16" s="18"/>
    </row>
    <row r="17" spans="2:15" x14ac:dyDescent="0.2">
      <c r="B17" s="94"/>
      <c r="C17" s="2"/>
      <c r="D17" s="2" t="s">
        <v>262</v>
      </c>
      <c r="E17" s="2"/>
      <c r="F17" s="366">
        <f>begr!F30</f>
        <v>272972.95</v>
      </c>
      <c r="G17" s="366">
        <f>begr!G30</f>
        <v>282796.80000000005</v>
      </c>
      <c r="H17" s="366">
        <f>begr!H30</f>
        <v>298315.68000000005</v>
      </c>
      <c r="I17" s="366">
        <f>begr!I30</f>
        <v>311591.28000000003</v>
      </c>
      <c r="J17" s="366">
        <f>begr!J30</f>
        <v>321503.52</v>
      </c>
      <c r="K17" s="366">
        <f>begr!K30</f>
        <v>332217.60000000003</v>
      </c>
      <c r="L17" s="360"/>
      <c r="M17" s="370"/>
      <c r="N17" s="2"/>
      <c r="O17" s="18"/>
    </row>
    <row r="18" spans="2:15" x14ac:dyDescent="0.2">
      <c r="B18" s="94"/>
      <c r="C18" s="2"/>
      <c r="D18" s="2" t="s">
        <v>263</v>
      </c>
      <c r="E18" s="2"/>
      <c r="F18" s="366">
        <f>begr!F41</f>
        <v>0</v>
      </c>
      <c r="G18" s="366">
        <f>begr!G41</f>
        <v>0</v>
      </c>
      <c r="H18" s="366">
        <f>begr!H41</f>
        <v>0</v>
      </c>
      <c r="I18" s="366">
        <f>begr!I41</f>
        <v>0</v>
      </c>
      <c r="J18" s="366">
        <f>begr!J41</f>
        <v>0</v>
      </c>
      <c r="K18" s="366">
        <f>begr!K41</f>
        <v>0</v>
      </c>
      <c r="L18" s="360"/>
      <c r="M18" s="370"/>
      <c r="N18" s="2"/>
      <c r="O18" s="18"/>
    </row>
    <row r="19" spans="2:15" x14ac:dyDescent="0.2">
      <c r="B19" s="66"/>
      <c r="C19" s="2"/>
      <c r="D19" s="4" t="s">
        <v>16</v>
      </c>
      <c r="E19" s="2"/>
      <c r="F19" s="369">
        <f t="shared" ref="F19:K19" si="1">SUM(F17:F18)</f>
        <v>272972.95</v>
      </c>
      <c r="G19" s="369">
        <f t="shared" si="1"/>
        <v>282796.80000000005</v>
      </c>
      <c r="H19" s="369">
        <f t="shared" si="1"/>
        <v>298315.68000000005</v>
      </c>
      <c r="I19" s="369">
        <f t="shared" si="1"/>
        <v>311591.28000000003</v>
      </c>
      <c r="J19" s="369">
        <f t="shared" si="1"/>
        <v>321503.52</v>
      </c>
      <c r="K19" s="369">
        <f t="shared" si="1"/>
        <v>332217.60000000003</v>
      </c>
      <c r="L19" s="360"/>
      <c r="M19" s="370"/>
      <c r="N19" s="2"/>
      <c r="O19" s="18"/>
    </row>
    <row r="20" spans="2:15" x14ac:dyDescent="0.2">
      <c r="B20" s="94"/>
      <c r="C20" s="37"/>
      <c r="D20" s="42" t="s">
        <v>260</v>
      </c>
      <c r="E20" s="37"/>
      <c r="F20" s="418">
        <f>F19/geg!G27</f>
        <v>60.863534002229656</v>
      </c>
      <c r="G20" s="418">
        <f>G19/geg!H27</f>
        <v>63.053913043478268</v>
      </c>
      <c r="H20" s="418">
        <f>H19/geg!I27</f>
        <v>66.514086956521751</v>
      </c>
      <c r="I20" s="418">
        <f>I19/geg!J27</f>
        <v>69.474086956521745</v>
      </c>
      <c r="J20" s="418">
        <f>J19/geg!K27</f>
        <v>71.68417391304348</v>
      </c>
      <c r="K20" s="418">
        <f>K19/geg!L27</f>
        <v>74.073043478260871</v>
      </c>
      <c r="L20" s="360"/>
      <c r="M20" s="375">
        <v>0</v>
      </c>
      <c r="N20" s="2"/>
      <c r="O20" s="18"/>
    </row>
    <row r="21" spans="2:15" x14ac:dyDescent="0.2">
      <c r="B21" s="94"/>
      <c r="C21" s="2"/>
      <c r="D21" s="2"/>
      <c r="E21" s="2"/>
      <c r="F21" s="360"/>
      <c r="G21" s="360"/>
      <c r="H21" s="360"/>
      <c r="I21" s="360"/>
      <c r="J21" s="360"/>
      <c r="K21" s="360"/>
      <c r="L21" s="360"/>
      <c r="M21" s="360"/>
      <c r="N21" s="2"/>
      <c r="O21" s="18"/>
    </row>
    <row r="22" spans="2:15" x14ac:dyDescent="0.2">
      <c r="B22" s="94"/>
      <c r="C22" s="2"/>
      <c r="D22" s="6" t="s">
        <v>519</v>
      </c>
      <c r="E22" s="2"/>
      <c r="F22" s="360"/>
      <c r="G22" s="360"/>
      <c r="H22" s="360"/>
      <c r="I22" s="360"/>
      <c r="J22" s="360"/>
      <c r="K22" s="360"/>
      <c r="L22" s="360"/>
      <c r="M22" s="360"/>
      <c r="N22" s="2"/>
      <c r="O22" s="18"/>
    </row>
    <row r="23" spans="2:15" x14ac:dyDescent="0.2">
      <c r="B23" s="94"/>
      <c r="C23" s="2"/>
      <c r="D23" s="2" t="s">
        <v>520</v>
      </c>
      <c r="E23" s="2"/>
      <c r="F23" s="581">
        <f>+pers!H21+pers!H22+pers!H20+pers!H86+pers!H87+mat!H22+mat!H23+mat!H24</f>
        <v>662171.76</v>
      </c>
      <c r="G23" s="581">
        <f>+pers!I21+pers!I22+pers!I20+pers!I86+pers!I87+mat!I22+mat!I23+mat!I24</f>
        <v>662171.76</v>
      </c>
      <c r="H23" s="581">
        <f>+pers!J21+pers!J22+pers!J20+pers!J86+pers!J87+mat!J22+mat!J23+mat!J24</f>
        <v>662171.76</v>
      </c>
      <c r="I23" s="581">
        <f>+pers!K21+pers!K22+pers!K20+pers!K86+pers!K87+mat!K22+mat!K23+mat!K24</f>
        <v>662171.76</v>
      </c>
      <c r="J23" s="581">
        <f>+pers!L21+pers!L22+pers!L20+pers!L86+pers!L87+mat!L22+mat!L23+mat!L24</f>
        <v>662171.76</v>
      </c>
      <c r="K23" s="581">
        <f>+pers!M21+pers!M22+pers!M20+pers!M86+pers!M87+mat!M22+mat!M23+mat!M24</f>
        <v>662171.76</v>
      </c>
      <c r="L23" s="360"/>
      <c r="M23" s="360"/>
      <c r="N23" s="2"/>
      <c r="O23" s="18"/>
    </row>
    <row r="24" spans="2:15" x14ac:dyDescent="0.2">
      <c r="B24" s="94"/>
      <c r="C24" s="2"/>
      <c r="D24" s="2" t="s">
        <v>521</v>
      </c>
      <c r="E24" s="2"/>
      <c r="F24" s="582">
        <v>0</v>
      </c>
      <c r="G24" s="582">
        <v>0</v>
      </c>
      <c r="H24" s="582">
        <v>0</v>
      </c>
      <c r="I24" s="582">
        <v>0</v>
      </c>
      <c r="J24" s="582">
        <v>0</v>
      </c>
      <c r="K24" s="582">
        <v>0</v>
      </c>
      <c r="L24" s="360"/>
      <c r="M24" s="360"/>
      <c r="N24" s="2"/>
      <c r="O24" s="18"/>
    </row>
    <row r="25" spans="2:15" x14ac:dyDescent="0.2">
      <c r="B25" s="94"/>
      <c r="C25" s="2"/>
      <c r="D25" s="2" t="s">
        <v>522</v>
      </c>
      <c r="E25" s="2"/>
      <c r="F25" s="582">
        <v>0</v>
      </c>
      <c r="G25" s="582">
        <v>0</v>
      </c>
      <c r="H25" s="582">
        <v>0</v>
      </c>
      <c r="I25" s="582">
        <v>0</v>
      </c>
      <c r="J25" s="582">
        <v>0</v>
      </c>
      <c r="K25" s="582">
        <v>0</v>
      </c>
      <c r="L25" s="360"/>
      <c r="M25" s="360"/>
      <c r="N25" s="2"/>
      <c r="O25" s="18"/>
    </row>
    <row r="26" spans="2:15" x14ac:dyDescent="0.2">
      <c r="B26" s="94"/>
      <c r="C26" s="2"/>
      <c r="D26" s="2" t="s">
        <v>523</v>
      </c>
      <c r="E26" s="2"/>
      <c r="F26" s="581">
        <f>+F23-F24-F25</f>
        <v>662171.76</v>
      </c>
      <c r="G26" s="581">
        <f t="shared" ref="G26:J26" si="2">+G23-G24-G25</f>
        <v>662171.76</v>
      </c>
      <c r="H26" s="581">
        <f t="shared" si="2"/>
        <v>662171.76</v>
      </c>
      <c r="I26" s="581">
        <f t="shared" si="2"/>
        <v>662171.76</v>
      </c>
      <c r="J26" s="581">
        <f t="shared" si="2"/>
        <v>662171.76</v>
      </c>
      <c r="K26" s="581">
        <f t="shared" ref="K26" si="3">+K23-K24-K25</f>
        <v>662171.76</v>
      </c>
      <c r="L26" s="360"/>
      <c r="M26" s="375">
        <v>0</v>
      </c>
      <c r="N26" s="2"/>
      <c r="O26" s="18"/>
    </row>
    <row r="27" spans="2:15" x14ac:dyDescent="0.2">
      <c r="B27" s="94"/>
      <c r="C27" s="2"/>
      <c r="D27" s="2"/>
      <c r="E27" s="2"/>
      <c r="F27" s="360"/>
      <c r="G27" s="360"/>
      <c r="H27" s="360"/>
      <c r="I27" s="360"/>
      <c r="J27" s="360"/>
      <c r="K27" s="360"/>
      <c r="L27" s="360"/>
      <c r="M27" s="360"/>
      <c r="N27" s="2"/>
      <c r="O27" s="18"/>
    </row>
    <row r="28" spans="2:15" x14ac:dyDescent="0.2">
      <c r="B28" s="94"/>
      <c r="C28" s="2"/>
      <c r="D28" s="6" t="s">
        <v>280</v>
      </c>
      <c r="E28" s="2"/>
      <c r="F28" s="360"/>
      <c r="G28" s="360"/>
      <c r="H28" s="360"/>
      <c r="I28" s="360"/>
      <c r="J28" s="360"/>
      <c r="K28" s="360"/>
      <c r="L28" s="360"/>
      <c r="M28" s="360"/>
      <c r="N28" s="2"/>
      <c r="O28" s="18"/>
    </row>
    <row r="29" spans="2:15" x14ac:dyDescent="0.2">
      <c r="B29" s="94"/>
      <c r="C29" s="2"/>
      <c r="D29" s="2" t="s">
        <v>15</v>
      </c>
      <c r="E29" s="2"/>
      <c r="F29" s="140">
        <f>7/12*dir!$K30+5/12*dir!$K57</f>
        <v>1</v>
      </c>
      <c r="G29" s="140">
        <f>7/12*dir!$K57+5/12*dir!$K84</f>
        <v>1</v>
      </c>
      <c r="H29" s="140">
        <f>7/12*dir!$K84+5/12*dir!$K111</f>
        <v>1</v>
      </c>
      <c r="I29" s="140">
        <f>7/12*dir!$K111+5/12*dir!$K138</f>
        <v>1</v>
      </c>
      <c r="J29" s="140">
        <f>7/12*dir!$K138+5/12*dir!$K165</f>
        <v>1</v>
      </c>
      <c r="K29" s="140">
        <f>7/12*dir!$K138+5/12*dir!$K165</f>
        <v>1</v>
      </c>
      <c r="L29" s="360"/>
      <c r="M29" s="360"/>
      <c r="N29" s="2"/>
      <c r="O29" s="18"/>
    </row>
    <row r="30" spans="2:15" x14ac:dyDescent="0.2">
      <c r="B30" s="94"/>
      <c r="C30" s="2"/>
      <c r="D30" s="2" t="s">
        <v>264</v>
      </c>
      <c r="E30" s="2"/>
      <c r="F30" s="140">
        <f>7/12*op!$K175+5/12*op!$K347</f>
        <v>1</v>
      </c>
      <c r="G30" s="140">
        <f>7/12*op!$K347+5/12*op!$K519</f>
        <v>1</v>
      </c>
      <c r="H30" s="140">
        <f>7/12*op!$K519+5/12*op!$K691</f>
        <v>1</v>
      </c>
      <c r="I30" s="140">
        <f>7/12*op!$K691+5/12*op!$K863</f>
        <v>1</v>
      </c>
      <c r="J30" s="140">
        <f>7/12*op!$K863+5/12*op!$K1035</f>
        <v>1</v>
      </c>
      <c r="K30" s="140">
        <f>7/12*op!$K863+5/12*op!$K1035</f>
        <v>1</v>
      </c>
      <c r="L30" s="360"/>
      <c r="M30" s="360"/>
      <c r="N30" s="2"/>
      <c r="O30" s="18"/>
    </row>
    <row r="31" spans="2:15" x14ac:dyDescent="0.2">
      <c r="B31" s="94"/>
      <c r="C31" s="2"/>
      <c r="D31" s="2" t="s">
        <v>71</v>
      </c>
      <c r="E31" s="2"/>
      <c r="F31" s="140">
        <f>7/12*oop!$K65+5/12*oop!$K127</f>
        <v>2</v>
      </c>
      <c r="G31" s="140">
        <f>7/12*oop!$K127+5/12*oop!$K189</f>
        <v>2</v>
      </c>
      <c r="H31" s="140">
        <f>7/12*oop!$K189+5/12*oop!$K251</f>
        <v>2</v>
      </c>
      <c r="I31" s="140">
        <f>7/12*oop!$K251+5/12*oop!$K313</f>
        <v>2</v>
      </c>
      <c r="J31" s="140">
        <f>7/12*oop!$K313+5/12*oop!$K375</f>
        <v>2</v>
      </c>
      <c r="K31" s="140">
        <f>7/12*oop!$K313+5/12*oop!$K375</f>
        <v>2</v>
      </c>
      <c r="L31" s="360"/>
      <c r="M31" s="360"/>
      <c r="N31" s="2"/>
      <c r="O31" s="18"/>
    </row>
    <row r="32" spans="2:15" x14ac:dyDescent="0.2">
      <c r="B32" s="94"/>
      <c r="C32" s="2"/>
      <c r="D32" s="4" t="s">
        <v>16</v>
      </c>
      <c r="E32" s="6"/>
      <c r="F32" s="221">
        <f t="shared" ref="F32:K32" si="4">SUM(F29:F31)</f>
        <v>4</v>
      </c>
      <c r="G32" s="221">
        <f t="shared" si="4"/>
        <v>4</v>
      </c>
      <c r="H32" s="221">
        <f t="shared" si="4"/>
        <v>4</v>
      </c>
      <c r="I32" s="221">
        <f t="shared" si="4"/>
        <v>4</v>
      </c>
      <c r="J32" s="221">
        <f t="shared" si="4"/>
        <v>4</v>
      </c>
      <c r="K32" s="221">
        <f t="shared" si="4"/>
        <v>4</v>
      </c>
      <c r="L32" s="360"/>
      <c r="M32" s="360"/>
      <c r="N32" s="2"/>
      <c r="O32" s="18"/>
    </row>
    <row r="33" spans="2:15" x14ac:dyDescent="0.2">
      <c r="B33" s="94"/>
      <c r="C33" s="2"/>
      <c r="D33" s="2"/>
      <c r="E33" s="2"/>
      <c r="F33" s="360"/>
      <c r="G33" s="360"/>
      <c r="H33" s="360"/>
      <c r="I33" s="360"/>
      <c r="J33" s="360"/>
      <c r="K33" s="360"/>
      <c r="L33" s="360"/>
      <c r="M33" s="360"/>
      <c r="N33" s="2"/>
      <c r="O33" s="18"/>
    </row>
    <row r="34" spans="2:15" x14ac:dyDescent="0.2">
      <c r="B34" s="94"/>
      <c r="C34" s="2"/>
      <c r="D34" s="6" t="s">
        <v>292</v>
      </c>
      <c r="E34" s="2"/>
      <c r="F34" s="360"/>
      <c r="G34" s="360"/>
      <c r="H34" s="360"/>
      <c r="I34" s="360"/>
      <c r="J34" s="360"/>
      <c r="K34" s="360"/>
      <c r="L34" s="360"/>
      <c r="M34" s="360"/>
      <c r="N34" s="2"/>
      <c r="O34" s="18"/>
    </row>
    <row r="35" spans="2:15" x14ac:dyDescent="0.2">
      <c r="B35" s="94"/>
      <c r="C35" s="2"/>
      <c r="D35" s="2" t="s">
        <v>15</v>
      </c>
      <c r="E35" s="2"/>
      <c r="F35" s="366">
        <f>7/12*dir!$V30+5/12*dir!$V57</f>
        <v>73855.47</v>
      </c>
      <c r="G35" s="366">
        <f>7/12*dir!$V57+5/12*dir!$V84</f>
        <v>78365.040000000008</v>
      </c>
      <c r="H35" s="366">
        <f>7/12*dir!$V84+5/12*dir!$V111</f>
        <v>83681.52</v>
      </c>
      <c r="I35" s="366">
        <f>7/12*dir!$V111+5/12*dir!$V138</f>
        <v>89478.480000000025</v>
      </c>
      <c r="J35" s="366">
        <f>7/12*dir!$V138+5/12*dir!$V165</f>
        <v>95776.200000000012</v>
      </c>
      <c r="K35" s="366">
        <f>7/12*dir!$V165+5/12*dir!$V192</f>
        <v>102557.52</v>
      </c>
      <c r="L35" s="360"/>
      <c r="M35" s="360"/>
      <c r="N35" s="2"/>
      <c r="O35" s="18"/>
    </row>
    <row r="36" spans="2:15" x14ac:dyDescent="0.2">
      <c r="B36" s="94"/>
      <c r="C36" s="2"/>
      <c r="D36" s="2" t="s">
        <v>264</v>
      </c>
      <c r="E36" s="2"/>
      <c r="F36" s="366">
        <f>7/12*op!$V175+5/12*op!$V347</f>
        <v>55277.560000000012</v>
      </c>
      <c r="G36" s="366">
        <f>7/12*op!$V347+5/12*op!$V519</f>
        <v>56504.760000000009</v>
      </c>
      <c r="H36" s="366">
        <f>7/12*op!$V519+5/12*op!$V691</f>
        <v>58259.760000000009</v>
      </c>
      <c r="I36" s="366">
        <f>7/12*op!$V691+5/12*op!$V863</f>
        <v>60376.680000000008</v>
      </c>
      <c r="J36" s="366">
        <f>7/12*op!$V863+5/12*op!$V1035</f>
        <v>62819.640000000007</v>
      </c>
      <c r="K36" s="366">
        <f>7/12*op!$V1035+5/12*op!$V1207</f>
        <v>65599.56</v>
      </c>
      <c r="L36" s="360"/>
      <c r="M36" s="360"/>
      <c r="N36" s="2"/>
      <c r="O36" s="18"/>
    </row>
    <row r="37" spans="2:15" x14ac:dyDescent="0.2">
      <c r="B37" s="94"/>
      <c r="C37" s="2"/>
      <c r="D37" s="726" t="s">
        <v>581</v>
      </c>
      <c r="E37" s="2"/>
      <c r="F37" s="366">
        <f>7/12*oop!$V65+5/12*oop!$V127</f>
        <v>126884.16000000003</v>
      </c>
      <c r="G37" s="366">
        <f>7/12*oop!$V127+5/12*oop!$V189</f>
        <v>133971.24000000002</v>
      </c>
      <c r="H37" s="366">
        <f>7/12*oop!$V189+5/12*oop!$V251</f>
        <v>142418.64000000001</v>
      </c>
      <c r="I37" s="366">
        <f>7/12*oop!$V251+5/12*oop!$V313</f>
        <v>147780.35999999999</v>
      </c>
      <c r="J37" s="366">
        <f>7/12*oop!$V313+5/12*oop!$V375</f>
        <v>148951.92000000001</v>
      </c>
      <c r="K37" s="366">
        <f>7/12*oop!$V375+5/12*oop!$V437</f>
        <v>150104.76</v>
      </c>
      <c r="L37" s="360"/>
      <c r="M37" s="360"/>
      <c r="N37" s="2"/>
      <c r="O37" s="18"/>
    </row>
    <row r="38" spans="2:15" x14ac:dyDescent="0.2">
      <c r="B38" s="66"/>
      <c r="C38" s="2"/>
      <c r="D38" s="4" t="s">
        <v>16</v>
      </c>
      <c r="E38" s="6"/>
      <c r="F38" s="369">
        <f t="shared" ref="F38:K38" si="5">SUM(F35:F37)</f>
        <v>256017.19000000006</v>
      </c>
      <c r="G38" s="369">
        <f t="shared" si="5"/>
        <v>268841.04000000004</v>
      </c>
      <c r="H38" s="369">
        <f t="shared" si="5"/>
        <v>284359.92000000004</v>
      </c>
      <c r="I38" s="369">
        <f t="shared" si="5"/>
        <v>297635.52</v>
      </c>
      <c r="J38" s="369">
        <f t="shared" si="5"/>
        <v>307547.76</v>
      </c>
      <c r="K38" s="369">
        <f t="shared" si="5"/>
        <v>318261.84000000003</v>
      </c>
      <c r="L38" s="360"/>
      <c r="M38" s="360"/>
      <c r="N38" s="2"/>
      <c r="O38" s="18"/>
    </row>
    <row r="39" spans="2:15" x14ac:dyDescent="0.2">
      <c r="B39" s="94"/>
      <c r="C39" s="37"/>
      <c r="D39" s="42" t="s">
        <v>260</v>
      </c>
      <c r="E39" s="37"/>
      <c r="F39" s="418">
        <f>F38/geg!G27</f>
        <v>57.082985507246391</v>
      </c>
      <c r="G39" s="418">
        <f>G38/geg!H27</f>
        <v>59.942260869565224</v>
      </c>
      <c r="H39" s="418">
        <f>H38/geg!I27</f>
        <v>63.402434782608708</v>
      </c>
      <c r="I39" s="418">
        <f>I38/geg!J27</f>
        <v>66.362434782608702</v>
      </c>
      <c r="J39" s="418">
        <f>J38/geg!K27</f>
        <v>68.572521739130437</v>
      </c>
      <c r="K39" s="418">
        <f>K38/geg!L27</f>
        <v>70.961391304347828</v>
      </c>
      <c r="L39" s="360"/>
      <c r="M39" s="375">
        <v>0</v>
      </c>
      <c r="N39" s="2"/>
      <c r="O39" s="18"/>
    </row>
    <row r="40" spans="2:15" x14ac:dyDescent="0.2">
      <c r="B40" s="94"/>
      <c r="C40" s="2"/>
      <c r="D40" s="2"/>
      <c r="E40" s="2"/>
      <c r="F40" s="360"/>
      <c r="G40" s="360"/>
      <c r="H40" s="360"/>
      <c r="I40" s="360"/>
      <c r="J40" s="360"/>
      <c r="K40" s="360"/>
      <c r="L40" s="360"/>
      <c r="M40" s="360"/>
      <c r="N40" s="2"/>
      <c r="O40" s="18"/>
    </row>
    <row r="41" spans="2:15" x14ac:dyDescent="0.2">
      <c r="B41" s="94"/>
      <c r="D41" s="17"/>
      <c r="F41" s="374"/>
      <c r="G41" s="374"/>
      <c r="H41" s="374"/>
      <c r="I41" s="374"/>
      <c r="J41" s="374"/>
      <c r="K41" s="374"/>
      <c r="L41" s="374"/>
      <c r="M41" s="374"/>
      <c r="O41" s="18"/>
    </row>
    <row r="42" spans="2:15" x14ac:dyDescent="0.2">
      <c r="B42" s="94"/>
      <c r="C42" s="2"/>
      <c r="D42" s="2"/>
      <c r="E42" s="2"/>
      <c r="F42" s="360"/>
      <c r="G42" s="360"/>
      <c r="H42" s="360"/>
      <c r="I42" s="360"/>
      <c r="J42" s="360"/>
      <c r="K42" s="360"/>
      <c r="L42" s="360"/>
      <c r="M42" s="360"/>
      <c r="N42" s="2"/>
      <c r="O42" s="18"/>
    </row>
    <row r="43" spans="2:15" x14ac:dyDescent="0.2">
      <c r="B43" s="94"/>
      <c r="C43" s="2"/>
      <c r="D43" s="6" t="s">
        <v>446</v>
      </c>
      <c r="E43" s="2"/>
      <c r="F43" s="360"/>
      <c r="G43" s="360"/>
      <c r="H43" s="360"/>
      <c r="I43" s="360"/>
      <c r="J43" s="360"/>
      <c r="K43" s="360"/>
      <c r="L43" s="360"/>
      <c r="M43" s="360"/>
      <c r="N43" s="2"/>
      <c r="O43" s="18"/>
    </row>
    <row r="44" spans="2:15" x14ac:dyDescent="0.2">
      <c r="B44" s="94"/>
      <c r="C44" s="2"/>
      <c r="D44" s="2" t="s">
        <v>447</v>
      </c>
      <c r="E44" s="2"/>
      <c r="F44" s="366">
        <f>+bal!F26</f>
        <v>0</v>
      </c>
      <c r="G44" s="366">
        <f>+bal!H26</f>
        <v>36661310.51433</v>
      </c>
      <c r="H44" s="366">
        <f>+bal!I26</f>
        <v>73368396.063350007</v>
      </c>
      <c r="I44" s="366">
        <f>+bal!J26</f>
        <v>110061252.16237001</v>
      </c>
      <c r="J44" s="366">
        <f>+bal!K26</f>
        <v>146741799.08138999</v>
      </c>
      <c r="K44" s="366">
        <f>+bal!L26</f>
        <v>183412433.76040998</v>
      </c>
      <c r="L44" s="360"/>
      <c r="M44" s="360"/>
      <c r="N44" s="2"/>
      <c r="O44" s="18"/>
    </row>
    <row r="45" spans="2:15" x14ac:dyDescent="0.2">
      <c r="B45" s="94"/>
      <c r="C45" s="2"/>
      <c r="D45" s="2" t="s">
        <v>448</v>
      </c>
      <c r="E45" s="2"/>
      <c r="F45" s="366">
        <f>+act!F44</f>
        <v>0</v>
      </c>
      <c r="G45" s="366">
        <f>+act!G44</f>
        <v>0</v>
      </c>
      <c r="H45" s="366">
        <f>+act!H44</f>
        <v>0</v>
      </c>
      <c r="I45" s="366">
        <f>+act!I44</f>
        <v>0</v>
      </c>
      <c r="J45" s="366">
        <f>+act!J44</f>
        <v>0</v>
      </c>
      <c r="K45" s="366">
        <f>+act!K44</f>
        <v>0</v>
      </c>
      <c r="L45" s="360"/>
      <c r="M45" s="360"/>
      <c r="N45" s="2"/>
      <c r="O45" s="18"/>
    </row>
    <row r="46" spans="2:15" x14ac:dyDescent="0.2">
      <c r="B46" s="94"/>
      <c r="C46" s="2"/>
      <c r="D46" s="2" t="s">
        <v>449</v>
      </c>
      <c r="E46" s="2"/>
      <c r="F46" s="366">
        <f>+begr!F18+begr!F40</f>
        <v>36935401.714330003</v>
      </c>
      <c r="G46" s="366">
        <f>+begr!G18+begr!G40</f>
        <v>36992138.199019998</v>
      </c>
      <c r="H46" s="366">
        <f>+begr!H18+begr!H40</f>
        <v>36992138.199019998</v>
      </c>
      <c r="I46" s="366">
        <f>+begr!I18+begr!I40</f>
        <v>36992138.199019998</v>
      </c>
      <c r="J46" s="366">
        <f>+begr!J18+begr!J40</f>
        <v>36992138.199019998</v>
      </c>
      <c r="K46" s="366">
        <f>+begr!K18+begr!K40</f>
        <v>36992138.199019998</v>
      </c>
      <c r="L46" s="360"/>
      <c r="M46" s="360"/>
      <c r="N46" s="2"/>
      <c r="O46" s="18"/>
    </row>
    <row r="47" spans="2:15" x14ac:dyDescent="0.2">
      <c r="B47" s="94"/>
      <c r="C47" s="2"/>
      <c r="D47" s="2"/>
      <c r="E47" s="2"/>
      <c r="F47" s="528">
        <f t="shared" ref="F47:K47" si="6">+(F44-F45)/F46</f>
        <v>0</v>
      </c>
      <c r="G47" s="528">
        <f t="shared" si="6"/>
        <v>0.99105681096588349</v>
      </c>
      <c r="H47" s="528">
        <f t="shared" si="6"/>
        <v>1.9833510479611502</v>
      </c>
      <c r="I47" s="528">
        <f t="shared" si="6"/>
        <v>2.9752606234933934</v>
      </c>
      <c r="J47" s="528">
        <f t="shared" si="6"/>
        <v>3.9668374477817423</v>
      </c>
      <c r="K47" s="528">
        <f t="shared" si="6"/>
        <v>4.9581463167562712</v>
      </c>
      <c r="L47" s="360"/>
      <c r="M47" s="445">
        <v>0</v>
      </c>
      <c r="N47" s="2"/>
      <c r="O47" s="18"/>
    </row>
    <row r="48" spans="2:15" x14ac:dyDescent="0.2">
      <c r="B48" s="94"/>
      <c r="C48" s="2"/>
      <c r="D48" s="40" t="s">
        <v>450</v>
      </c>
      <c r="E48" s="2"/>
      <c r="F48" s="529">
        <f t="shared" ref="F48:K48" si="7">IF(F44/1000000&lt;6,0.6,IF(F44/1000000&gt;12,0.35,(F44*-25/1000000+510)/600))</f>
        <v>0.6</v>
      </c>
      <c r="G48" s="529">
        <f t="shared" si="7"/>
        <v>0.35</v>
      </c>
      <c r="H48" s="529">
        <f t="shared" si="7"/>
        <v>0.35</v>
      </c>
      <c r="I48" s="529">
        <f t="shared" si="7"/>
        <v>0.35</v>
      </c>
      <c r="J48" s="529">
        <f t="shared" si="7"/>
        <v>0.35</v>
      </c>
      <c r="K48" s="529">
        <f t="shared" si="7"/>
        <v>0.35</v>
      </c>
      <c r="L48" s="360"/>
      <c r="M48" s="360"/>
      <c r="N48" s="2"/>
      <c r="O48" s="18"/>
    </row>
    <row r="49" spans="2:15" x14ac:dyDescent="0.2">
      <c r="B49" s="94"/>
      <c r="C49" s="2"/>
      <c r="D49" s="2"/>
      <c r="E49" s="2"/>
      <c r="F49" s="360"/>
      <c r="G49" s="360"/>
      <c r="H49" s="360"/>
      <c r="I49" s="360"/>
      <c r="J49" s="360"/>
      <c r="K49" s="360"/>
      <c r="L49" s="360"/>
      <c r="M49" s="360"/>
      <c r="N49" s="2"/>
      <c r="O49" s="18"/>
    </row>
    <row r="50" spans="2:15" x14ac:dyDescent="0.2">
      <c r="B50" s="16"/>
      <c r="C50" s="2"/>
      <c r="D50" s="336" t="s">
        <v>265</v>
      </c>
      <c r="E50" s="4"/>
      <c r="F50" s="392"/>
      <c r="G50" s="392"/>
      <c r="H50" s="392"/>
      <c r="I50" s="392"/>
      <c r="J50" s="392"/>
      <c r="K50" s="392"/>
      <c r="L50" s="214"/>
      <c r="M50" s="393"/>
      <c r="N50" s="2"/>
      <c r="O50" s="18"/>
    </row>
    <row r="51" spans="2:15" x14ac:dyDescent="0.2">
      <c r="B51" s="16"/>
      <c r="C51" s="394"/>
      <c r="D51" s="395" t="s">
        <v>266</v>
      </c>
      <c r="E51" s="391"/>
      <c r="F51" s="396">
        <f>bal!F33</f>
        <v>0</v>
      </c>
      <c r="G51" s="396">
        <f>bal!H33</f>
        <v>36662428.76433</v>
      </c>
      <c r="H51" s="396">
        <f>bal!I33</f>
        <v>73371770.163350001</v>
      </c>
      <c r="I51" s="396">
        <f>bal!J33</f>
        <v>110065592.68237001</v>
      </c>
      <c r="J51" s="396">
        <f>bal!K33</f>
        <v>146746139.60139</v>
      </c>
      <c r="K51" s="396">
        <f>bal!L33</f>
        <v>183416774.28040999</v>
      </c>
      <c r="L51" s="394"/>
      <c r="M51" s="397"/>
      <c r="N51" s="394"/>
      <c r="O51" s="18"/>
    </row>
    <row r="52" spans="2:15" x14ac:dyDescent="0.2">
      <c r="B52" s="16"/>
      <c r="C52" s="394"/>
      <c r="D52" s="395" t="s">
        <v>267</v>
      </c>
      <c r="E52" s="391"/>
      <c r="F52" s="396">
        <f>bal!F62</f>
        <v>0</v>
      </c>
      <c r="G52" s="396">
        <f>bal!H62</f>
        <v>36661310.51433</v>
      </c>
      <c r="H52" s="396">
        <f>bal!I62</f>
        <v>73368396.063350007</v>
      </c>
      <c r="I52" s="396">
        <f>bal!J62</f>
        <v>110061252.16237001</v>
      </c>
      <c r="J52" s="396">
        <f>bal!K62</f>
        <v>146741799.08138999</v>
      </c>
      <c r="K52" s="396">
        <f>bal!L62</f>
        <v>183412433.76040998</v>
      </c>
      <c r="L52" s="394"/>
      <c r="M52" s="397"/>
      <c r="N52" s="394"/>
      <c r="O52" s="18"/>
    </row>
    <row r="53" spans="2:15" x14ac:dyDescent="0.2">
      <c r="B53" s="16"/>
      <c r="C53" s="394"/>
      <c r="D53" s="395"/>
      <c r="E53" s="391"/>
      <c r="F53" s="220">
        <f>IF(F52=0,0,F51/F52)</f>
        <v>0</v>
      </c>
      <c r="G53" s="220">
        <f t="shared" ref="G53:J53" si="8">IF(G52=0,0,G51/G52)</f>
        <v>1.0000305021829365</v>
      </c>
      <c r="H53" s="220">
        <f t="shared" si="8"/>
        <v>1.0000459884661657</v>
      </c>
      <c r="I53" s="220">
        <f t="shared" si="8"/>
        <v>1.0000394373125394</v>
      </c>
      <c r="J53" s="220">
        <f t="shared" si="8"/>
        <v>1.000029579302061</v>
      </c>
      <c r="K53" s="220">
        <f t="shared" ref="K53" si="9">IF(K52=0,0,K51/K52)</f>
        <v>1.0000236653530572</v>
      </c>
      <c r="L53" s="394"/>
      <c r="M53" s="443">
        <v>0</v>
      </c>
      <c r="N53" s="394"/>
      <c r="O53" s="18"/>
    </row>
    <row r="54" spans="2:15" x14ac:dyDescent="0.2">
      <c r="B54" s="16"/>
      <c r="C54" s="2"/>
      <c r="D54" s="336" t="s">
        <v>268</v>
      </c>
      <c r="E54" s="113"/>
      <c r="F54" s="141"/>
      <c r="G54" s="141"/>
      <c r="H54" s="141"/>
      <c r="I54" s="141"/>
      <c r="J54" s="141"/>
      <c r="K54" s="141"/>
      <c r="L54" s="214"/>
      <c r="M54" s="141"/>
      <c r="N54" s="2"/>
      <c r="O54" s="18"/>
    </row>
    <row r="55" spans="2:15" x14ac:dyDescent="0.2">
      <c r="B55" s="16"/>
      <c r="C55" s="2"/>
      <c r="D55" s="395" t="s">
        <v>269</v>
      </c>
      <c r="E55" s="391"/>
      <c r="F55" s="396">
        <f>bal!F23</f>
        <v>0</v>
      </c>
      <c r="G55" s="396">
        <f>bal!H23</f>
        <v>36661310.51433</v>
      </c>
      <c r="H55" s="396">
        <f>bal!I23</f>
        <v>73368396.063350007</v>
      </c>
      <c r="I55" s="396">
        <f>bal!J23</f>
        <v>110061252.16237001</v>
      </c>
      <c r="J55" s="396">
        <f>bal!K23</f>
        <v>146741799.08138999</v>
      </c>
      <c r="K55" s="396">
        <f>bal!L23</f>
        <v>183412433.76040998</v>
      </c>
      <c r="L55" s="214"/>
      <c r="M55" s="141"/>
      <c r="N55" s="2"/>
      <c r="O55" s="18"/>
    </row>
    <row r="56" spans="2:15" x14ac:dyDescent="0.2">
      <c r="B56" s="16"/>
      <c r="C56" s="2"/>
      <c r="D56" s="395" t="s">
        <v>246</v>
      </c>
      <c r="E56" s="391"/>
      <c r="F56" s="396">
        <f>bal!F59</f>
        <v>0</v>
      </c>
      <c r="G56" s="396">
        <f>bal!H59</f>
        <v>0</v>
      </c>
      <c r="H56" s="396">
        <f>bal!I59</f>
        <v>0</v>
      </c>
      <c r="I56" s="396">
        <f>bal!J59</f>
        <v>0</v>
      </c>
      <c r="J56" s="396">
        <f>bal!K59</f>
        <v>0</v>
      </c>
      <c r="K56" s="396">
        <f>bal!L59</f>
        <v>0</v>
      </c>
      <c r="L56" s="214"/>
      <c r="M56" s="141"/>
      <c r="N56" s="2"/>
      <c r="O56" s="18"/>
    </row>
    <row r="57" spans="2:15" x14ac:dyDescent="0.2">
      <c r="B57" s="16"/>
      <c r="C57" s="2"/>
      <c r="D57" s="395"/>
      <c r="E57" s="391"/>
      <c r="F57" s="398" t="str">
        <f t="shared" ref="F57:K57" si="10">IF(F56=0,"-",F55/F56)</f>
        <v>-</v>
      </c>
      <c r="G57" s="398" t="str">
        <f t="shared" si="10"/>
        <v>-</v>
      </c>
      <c r="H57" s="398" t="str">
        <f t="shared" si="10"/>
        <v>-</v>
      </c>
      <c r="I57" s="398" t="str">
        <f t="shared" si="10"/>
        <v>-</v>
      </c>
      <c r="J57" s="398" t="str">
        <f t="shared" si="10"/>
        <v>-</v>
      </c>
      <c r="K57" s="398" t="str">
        <f t="shared" si="10"/>
        <v>-</v>
      </c>
      <c r="L57" s="214"/>
      <c r="M57" s="444">
        <v>0</v>
      </c>
      <c r="N57" s="2"/>
      <c r="O57" s="18"/>
    </row>
    <row r="58" spans="2:15" x14ac:dyDescent="0.2">
      <c r="B58" s="16"/>
      <c r="C58" s="2"/>
      <c r="D58" s="336" t="s">
        <v>270</v>
      </c>
      <c r="E58" s="113"/>
      <c r="F58" s="141"/>
      <c r="G58" s="141"/>
      <c r="H58" s="141"/>
      <c r="I58" s="141"/>
      <c r="J58" s="141"/>
      <c r="K58" s="141"/>
      <c r="L58" s="214"/>
      <c r="M58" s="141"/>
      <c r="N58" s="2"/>
      <c r="O58" s="18"/>
    </row>
    <row r="59" spans="2:15" x14ac:dyDescent="0.2">
      <c r="B59" s="16"/>
      <c r="C59" s="2"/>
      <c r="D59" s="32" t="s">
        <v>281</v>
      </c>
      <c r="E59" s="391"/>
      <c r="F59" s="396">
        <f>begr!F34</f>
        <v>36662428.76433</v>
      </c>
      <c r="G59" s="396">
        <f>begr!G34</f>
        <v>36709341.399020001</v>
      </c>
      <c r="H59" s="396">
        <f>begr!H34</f>
        <v>36693822.519019999</v>
      </c>
      <c r="I59" s="396">
        <f>begr!I34</f>
        <v>36680546.919019997</v>
      </c>
      <c r="J59" s="396">
        <f>begr!J34</f>
        <v>36670634.679019995</v>
      </c>
      <c r="K59" s="396">
        <f>begr!K34</f>
        <v>36659920.599019997</v>
      </c>
      <c r="L59" s="214"/>
      <c r="M59" s="141"/>
      <c r="N59" s="2"/>
      <c r="O59" s="18"/>
    </row>
    <row r="60" spans="2:15" x14ac:dyDescent="0.2">
      <c r="B60" s="16"/>
      <c r="C60" s="2"/>
      <c r="D60" s="395" t="s">
        <v>258</v>
      </c>
      <c r="E60" s="391"/>
      <c r="F60" s="396">
        <f>begr!F18</f>
        <v>36935401.714330003</v>
      </c>
      <c r="G60" s="396">
        <f>begr!G18</f>
        <v>36992138.199019998</v>
      </c>
      <c r="H60" s="396">
        <f>begr!H18</f>
        <v>36992138.199019998</v>
      </c>
      <c r="I60" s="396">
        <f>begr!I18</f>
        <v>36992138.199019998</v>
      </c>
      <c r="J60" s="396">
        <f>begr!J18</f>
        <v>36992138.199019998</v>
      </c>
      <c r="K60" s="396">
        <f>begr!K18</f>
        <v>36992138.199019998</v>
      </c>
      <c r="L60" s="214"/>
      <c r="M60" s="141"/>
      <c r="N60" s="2"/>
      <c r="O60" s="18"/>
    </row>
    <row r="61" spans="2:15" x14ac:dyDescent="0.2">
      <c r="B61" s="16"/>
      <c r="C61" s="2"/>
      <c r="D61" s="395"/>
      <c r="E61" s="391"/>
      <c r="F61" s="399">
        <f t="shared" ref="F61:K61" si="11">F59/F60</f>
        <v>0.99260944954352304</v>
      </c>
      <c r="G61" s="399">
        <f t="shared" si="11"/>
        <v>0.9923552188716821</v>
      </c>
      <c r="H61" s="399">
        <f t="shared" si="11"/>
        <v>0.99193570054277358</v>
      </c>
      <c r="I61" s="399">
        <f t="shared" si="11"/>
        <v>0.99157682428834959</v>
      </c>
      <c r="J61" s="399">
        <f t="shared" si="11"/>
        <v>0.9913088689745293</v>
      </c>
      <c r="K61" s="399">
        <f t="shared" si="11"/>
        <v>0.99101923770362632</v>
      </c>
      <c r="L61" s="214"/>
      <c r="M61" s="445">
        <v>0</v>
      </c>
      <c r="N61" s="2"/>
      <c r="O61" s="18"/>
    </row>
    <row r="62" spans="2:15" x14ac:dyDescent="0.2">
      <c r="B62" s="16"/>
      <c r="C62" s="2"/>
      <c r="D62" s="420" t="s">
        <v>508</v>
      </c>
      <c r="E62" s="391"/>
      <c r="F62" s="397"/>
      <c r="G62" s="397"/>
      <c r="H62" s="397"/>
      <c r="I62" s="397"/>
      <c r="J62" s="397"/>
      <c r="K62" s="397"/>
      <c r="L62" s="214"/>
      <c r="M62" s="400"/>
      <c r="N62" s="2"/>
      <c r="O62" s="18"/>
    </row>
    <row r="63" spans="2:15" x14ac:dyDescent="0.2">
      <c r="B63" s="16"/>
      <c r="C63" s="214"/>
      <c r="D63" s="395" t="s">
        <v>271</v>
      </c>
      <c r="E63" s="391"/>
      <c r="F63" s="366">
        <f>bal!F33</f>
        <v>0</v>
      </c>
      <c r="G63" s="366">
        <f>bal!H33</f>
        <v>36662428.76433</v>
      </c>
      <c r="H63" s="366">
        <f>bal!I33</f>
        <v>73371770.163350001</v>
      </c>
      <c r="I63" s="366">
        <f>bal!J33</f>
        <v>110065592.68237001</v>
      </c>
      <c r="J63" s="366">
        <f>bal!K33</f>
        <v>146746139.60139</v>
      </c>
      <c r="K63" s="366">
        <f>bal!L33</f>
        <v>183416774.28040999</v>
      </c>
      <c r="L63" s="214"/>
      <c r="M63" s="141"/>
      <c r="N63" s="214"/>
      <c r="O63" s="18"/>
    </row>
    <row r="64" spans="2:15" x14ac:dyDescent="0.2">
      <c r="B64" s="16"/>
      <c r="C64" s="214"/>
      <c r="D64" s="395" t="s">
        <v>272</v>
      </c>
      <c r="E64" s="391"/>
      <c r="F64" s="366">
        <f>bal!F14</f>
        <v>0</v>
      </c>
      <c r="G64" s="366">
        <f>bal!H14</f>
        <v>0</v>
      </c>
      <c r="H64" s="366">
        <f>bal!I14</f>
        <v>0</v>
      </c>
      <c r="I64" s="366">
        <f>bal!J14</f>
        <v>0</v>
      </c>
      <c r="J64" s="366">
        <f>bal!K14</f>
        <v>0</v>
      </c>
      <c r="K64" s="366">
        <f>bal!L14</f>
        <v>0</v>
      </c>
      <c r="L64" s="214"/>
      <c r="M64" s="141"/>
      <c r="N64" s="214"/>
      <c r="O64" s="18"/>
    </row>
    <row r="65" spans="2:15" x14ac:dyDescent="0.2">
      <c r="B65" s="16"/>
      <c r="C65" s="214"/>
      <c r="D65" s="395" t="s">
        <v>273</v>
      </c>
      <c r="E65" s="391"/>
      <c r="F65" s="366">
        <f>begr!F12</f>
        <v>36935401.714330003</v>
      </c>
      <c r="G65" s="366">
        <f>begr!G12</f>
        <v>36992138.199019998</v>
      </c>
      <c r="H65" s="366">
        <f>begr!H12</f>
        <v>36992138.199019998</v>
      </c>
      <c r="I65" s="366">
        <f>begr!I12</f>
        <v>36992138.199019998</v>
      </c>
      <c r="J65" s="366">
        <f>begr!J12</f>
        <v>36992138.199019998</v>
      </c>
      <c r="K65" s="366">
        <f>begr!K12</f>
        <v>36992138.199019998</v>
      </c>
      <c r="L65" s="214"/>
      <c r="M65" s="141"/>
      <c r="N65" s="214"/>
      <c r="O65" s="18"/>
    </row>
    <row r="66" spans="2:15" x14ac:dyDescent="0.2">
      <c r="B66" s="16"/>
      <c r="C66" s="214"/>
      <c r="D66" s="395"/>
      <c r="E66" s="391"/>
      <c r="F66" s="401">
        <f t="shared" ref="F66:K66" si="12">(F63-F64)/F65</f>
        <v>0</v>
      </c>
      <c r="G66" s="401">
        <f t="shared" si="12"/>
        <v>0.99108704036203199</v>
      </c>
      <c r="H66" s="401">
        <f t="shared" si="12"/>
        <v>1.9834422592337142</v>
      </c>
      <c r="I66" s="401">
        <f t="shared" si="12"/>
        <v>2.975377959776488</v>
      </c>
      <c r="J66" s="401">
        <f t="shared" si="12"/>
        <v>3.9669547840648374</v>
      </c>
      <c r="K66" s="401">
        <f t="shared" si="12"/>
        <v>4.9582636530393662</v>
      </c>
      <c r="L66" s="214"/>
      <c r="M66" s="445">
        <v>0</v>
      </c>
      <c r="N66" s="214"/>
      <c r="O66" s="18"/>
    </row>
    <row r="67" spans="2:15" x14ac:dyDescent="0.2">
      <c r="B67" s="16"/>
      <c r="C67" s="214"/>
      <c r="D67" s="420" t="s">
        <v>509</v>
      </c>
      <c r="E67" s="214"/>
      <c r="F67" s="141"/>
      <c r="G67" s="141"/>
      <c r="H67" s="141"/>
      <c r="I67" s="141"/>
      <c r="J67" s="141"/>
      <c r="K67" s="141"/>
      <c r="L67" s="214"/>
      <c r="M67" s="400"/>
      <c r="N67" s="214"/>
      <c r="O67" s="18"/>
    </row>
    <row r="68" spans="2:15" x14ac:dyDescent="0.2">
      <c r="B68" s="16"/>
      <c r="C68" s="214"/>
      <c r="D68" s="395" t="s">
        <v>271</v>
      </c>
      <c r="E68" s="214"/>
      <c r="F68" s="139">
        <f>+bal!F33</f>
        <v>0</v>
      </c>
      <c r="G68" s="139">
        <f>+bal!H33</f>
        <v>36662428.76433</v>
      </c>
      <c r="H68" s="139">
        <f>+bal!I33</f>
        <v>73371770.163350001</v>
      </c>
      <c r="I68" s="139">
        <f>+bal!J33</f>
        <v>110065592.68237001</v>
      </c>
      <c r="J68" s="139">
        <f>+bal!K33</f>
        <v>146746139.60139</v>
      </c>
      <c r="K68" s="139">
        <f>+bal!L33</f>
        <v>183416774.28040999</v>
      </c>
      <c r="L68" s="214"/>
      <c r="M68" s="400"/>
      <c r="N68" s="214"/>
      <c r="O68" s="18"/>
    </row>
    <row r="69" spans="2:15" x14ac:dyDescent="0.2">
      <c r="B69" s="16"/>
      <c r="C69" s="214"/>
      <c r="D69" s="395" t="s">
        <v>507</v>
      </c>
      <c r="E69" s="214"/>
      <c r="F69" s="139">
        <f>+begr!F18+begr!F40</f>
        <v>36935401.714330003</v>
      </c>
      <c r="G69" s="139">
        <f>+begr!G18+begr!G40</f>
        <v>36992138.199019998</v>
      </c>
      <c r="H69" s="139">
        <f>+begr!H18+begr!H40</f>
        <v>36992138.199019998</v>
      </c>
      <c r="I69" s="139">
        <f>+begr!I18+begr!I40</f>
        <v>36992138.199019998</v>
      </c>
      <c r="J69" s="139">
        <f>+begr!J18+begr!J40</f>
        <v>36992138.199019998</v>
      </c>
      <c r="K69" s="139">
        <f>+begr!K18+begr!K40</f>
        <v>36992138.199019998</v>
      </c>
      <c r="L69" s="214"/>
      <c r="M69" s="400"/>
      <c r="N69" s="214"/>
      <c r="O69" s="18"/>
    </row>
    <row r="70" spans="2:15" x14ac:dyDescent="0.2">
      <c r="B70" s="16"/>
      <c r="C70" s="214"/>
      <c r="D70" s="402"/>
      <c r="E70" s="214"/>
      <c r="F70" s="401">
        <f t="shared" ref="F70:K70" si="13">+F68/F69</f>
        <v>0</v>
      </c>
      <c r="G70" s="401">
        <f t="shared" si="13"/>
        <v>0.99108704036203199</v>
      </c>
      <c r="H70" s="401">
        <f t="shared" si="13"/>
        <v>1.9834422592337142</v>
      </c>
      <c r="I70" s="401">
        <f t="shared" si="13"/>
        <v>2.975377959776488</v>
      </c>
      <c r="J70" s="401">
        <f t="shared" si="13"/>
        <v>3.9669547840648374</v>
      </c>
      <c r="K70" s="401">
        <f t="shared" si="13"/>
        <v>4.9582636530393662</v>
      </c>
      <c r="L70" s="214"/>
      <c r="M70" s="445">
        <v>0</v>
      </c>
      <c r="N70" s="214"/>
      <c r="O70" s="18"/>
    </row>
    <row r="71" spans="2:15" x14ac:dyDescent="0.2">
      <c r="B71" s="16"/>
      <c r="C71" s="214"/>
      <c r="D71" s="402"/>
      <c r="E71" s="214"/>
      <c r="F71" s="141"/>
      <c r="G71" s="141"/>
      <c r="H71" s="141"/>
      <c r="I71" s="141"/>
      <c r="J71" s="141"/>
      <c r="K71" s="141"/>
      <c r="L71" s="214"/>
      <c r="M71" s="400"/>
      <c r="N71" s="214"/>
      <c r="O71" s="18"/>
    </row>
    <row r="72" spans="2:15" x14ac:dyDescent="0.2">
      <c r="B72" s="16"/>
      <c r="C72" s="127"/>
      <c r="D72" s="440"/>
      <c r="E72" s="127"/>
      <c r="F72" s="176"/>
      <c r="G72" s="176"/>
      <c r="M72" s="441"/>
      <c r="N72" s="127"/>
      <c r="O72" s="18"/>
    </row>
    <row r="73" spans="2:15" x14ac:dyDescent="0.2">
      <c r="B73" s="16"/>
      <c r="C73" s="214"/>
      <c r="D73" s="402"/>
      <c r="E73" s="214"/>
      <c r="F73" s="141"/>
      <c r="G73" s="141"/>
      <c r="H73" s="141"/>
      <c r="I73" s="141"/>
      <c r="J73" s="141"/>
      <c r="K73" s="141"/>
      <c r="L73" s="214"/>
      <c r="M73" s="400"/>
      <c r="N73" s="214"/>
      <c r="O73" s="18"/>
    </row>
    <row r="74" spans="2:15" x14ac:dyDescent="0.2">
      <c r="B74" s="16"/>
      <c r="C74" s="3"/>
      <c r="D74" s="28" t="s">
        <v>274</v>
      </c>
      <c r="E74" s="2"/>
      <c r="F74" s="8">
        <f t="shared" ref="F74:K74" si="14">F13/F19</f>
        <v>135.3079186576179</v>
      </c>
      <c r="G74" s="8">
        <f t="shared" si="14"/>
        <v>130.80819230988467</v>
      </c>
      <c r="H74" s="8">
        <f t="shared" si="14"/>
        <v>124.0033316351993</v>
      </c>
      <c r="I74" s="8">
        <f t="shared" si="14"/>
        <v>118.72006879980722</v>
      </c>
      <c r="J74" s="8">
        <f t="shared" si="14"/>
        <v>115.05982329219908</v>
      </c>
      <c r="K74" s="8">
        <f t="shared" si="14"/>
        <v>111.34912237948861</v>
      </c>
      <c r="L74" s="9"/>
      <c r="M74" s="443">
        <v>0</v>
      </c>
      <c r="N74" s="2"/>
      <c r="O74" s="18"/>
    </row>
    <row r="75" spans="2:15" x14ac:dyDescent="0.2">
      <c r="B75" s="16"/>
      <c r="C75" s="2"/>
      <c r="D75" s="28" t="s">
        <v>275</v>
      </c>
      <c r="E75" s="40"/>
      <c r="F75" s="8">
        <f>pers!H97/pers!H152</f>
        <v>115.00451822911391</v>
      </c>
      <c r="G75" s="8">
        <f>pers!I97/pers!I152</f>
        <v>111.21009533707593</v>
      </c>
      <c r="H75" s="8">
        <f>pers!J97/pers!J152</f>
        <v>105.42476040488383</v>
      </c>
      <c r="I75" s="8">
        <f>pers!K97/pers!K152</f>
        <v>100.93305271257911</v>
      </c>
      <c r="J75" s="8">
        <f>pers!L97/pers!L152</f>
        <v>97.821196760209645</v>
      </c>
      <c r="K75" s="8">
        <f>pers!M97/pers!M152</f>
        <v>94.666444791064635</v>
      </c>
      <c r="L75" s="214"/>
      <c r="M75" s="443">
        <v>0</v>
      </c>
      <c r="N75" s="114"/>
      <c r="O75" s="18"/>
    </row>
    <row r="76" spans="2:15" x14ac:dyDescent="0.2">
      <c r="B76" s="16"/>
      <c r="C76" s="2"/>
      <c r="D76" s="28" t="s">
        <v>282</v>
      </c>
      <c r="E76" s="40"/>
      <c r="F76" s="8" t="e">
        <f>mat!H88/mat!H182</f>
        <v>#DIV/0!</v>
      </c>
      <c r="G76" s="8" t="e">
        <f>mat!I88/mat!I182</f>
        <v>#DIV/0!</v>
      </c>
      <c r="H76" s="8" t="e">
        <f>mat!J88/mat!J182</f>
        <v>#DIV/0!</v>
      </c>
      <c r="I76" s="8" t="e">
        <f>mat!K88/mat!K182</f>
        <v>#DIV/0!</v>
      </c>
      <c r="J76" s="8" t="e">
        <f>mat!L88/mat!L182</f>
        <v>#DIV/0!</v>
      </c>
      <c r="K76" s="8" t="e">
        <f>mat!M88/mat!M182</f>
        <v>#DIV/0!</v>
      </c>
      <c r="L76" s="214"/>
      <c r="M76" s="443">
        <v>0</v>
      </c>
      <c r="N76" s="114"/>
      <c r="O76" s="18"/>
    </row>
    <row r="77" spans="2:15" x14ac:dyDescent="0.2">
      <c r="B77" s="16"/>
      <c r="C77" s="3"/>
      <c r="D77" s="28" t="s">
        <v>276</v>
      </c>
      <c r="E77" s="2"/>
      <c r="F77" s="366">
        <f>mat!H182/geg!G27</f>
        <v>0</v>
      </c>
      <c r="G77" s="366">
        <f>mat!I182/geg!H27</f>
        <v>0</v>
      </c>
      <c r="H77" s="366">
        <f>mat!J182/geg!I27</f>
        <v>0</v>
      </c>
      <c r="I77" s="366">
        <f>mat!K182/geg!J27</f>
        <v>0</v>
      </c>
      <c r="J77" s="366">
        <f>mat!L182/geg!K27</f>
        <v>0</v>
      </c>
      <c r="K77" s="366">
        <f>mat!M182/geg!L27</f>
        <v>0</v>
      </c>
      <c r="L77" s="360"/>
      <c r="M77" s="375">
        <v>0</v>
      </c>
      <c r="N77" s="114"/>
      <c r="O77" s="18"/>
    </row>
    <row r="78" spans="2:15" x14ac:dyDescent="0.2">
      <c r="B78" s="16"/>
      <c r="C78" s="3"/>
      <c r="D78" s="28" t="s">
        <v>277</v>
      </c>
      <c r="E78" s="2"/>
      <c r="F78" s="366">
        <f>pers!H152/geg!G27</f>
        <v>60.863534002229656</v>
      </c>
      <c r="G78" s="366">
        <f>pers!I152/geg!H27</f>
        <v>63.053913043478268</v>
      </c>
      <c r="H78" s="366">
        <f>pers!J152/geg!I27</f>
        <v>66.514086956521751</v>
      </c>
      <c r="I78" s="366">
        <f>pers!K152/geg!J27</f>
        <v>69.474086956521745</v>
      </c>
      <c r="J78" s="366">
        <f>pers!L152/geg!K27</f>
        <v>71.68417391304348</v>
      </c>
      <c r="K78" s="366">
        <f>pers!M152/geg!L27</f>
        <v>74.073043478260871</v>
      </c>
      <c r="L78" s="360"/>
      <c r="M78" s="375">
        <v>0</v>
      </c>
      <c r="N78" s="114"/>
      <c r="O78" s="18"/>
    </row>
    <row r="79" spans="2:15" x14ac:dyDescent="0.2">
      <c r="B79" s="16"/>
      <c r="C79" s="3"/>
      <c r="D79" s="28" t="s">
        <v>451</v>
      </c>
      <c r="E79" s="391"/>
      <c r="F79" s="530">
        <f>act!F28/begr!F18</f>
        <v>0</v>
      </c>
      <c r="G79" s="530">
        <f>act!G28/begr!G18</f>
        <v>0</v>
      </c>
      <c r="H79" s="530">
        <f>act!H28/begr!H18</f>
        <v>0</v>
      </c>
      <c r="I79" s="530">
        <f>act!I28/begr!I18</f>
        <v>0</v>
      </c>
      <c r="J79" s="530">
        <f>act!J28/begr!J18</f>
        <v>0</v>
      </c>
      <c r="K79" s="530">
        <f>act!K28/begr!K18</f>
        <v>0</v>
      </c>
      <c r="L79" s="214"/>
      <c r="M79" s="445">
        <v>0</v>
      </c>
      <c r="N79" s="114"/>
      <c r="O79" s="18"/>
    </row>
    <row r="80" spans="2:15" x14ac:dyDescent="0.2">
      <c r="B80" s="16"/>
      <c r="C80" s="3"/>
      <c r="D80" s="28"/>
      <c r="E80" s="2"/>
      <c r="F80" s="141"/>
      <c r="G80" s="141"/>
      <c r="H80" s="141"/>
      <c r="I80" s="141"/>
      <c r="J80" s="141"/>
      <c r="K80" s="141"/>
      <c r="L80" s="9"/>
      <c r="M80" s="403"/>
      <c r="N80" s="114"/>
      <c r="O80" s="18"/>
    </row>
    <row r="81" spans="2:15" x14ac:dyDescent="0.2">
      <c r="B81" s="16"/>
      <c r="C81" s="3"/>
      <c r="D81" s="28" t="s">
        <v>283</v>
      </c>
      <c r="E81" s="2"/>
      <c r="F81" s="8">
        <f>pers!H97/ken!F13</f>
        <v>0.8499466946950861</v>
      </c>
      <c r="G81" s="8">
        <f>pers!I97/ken!G13</f>
        <v>0.85017683811132538</v>
      </c>
      <c r="H81" s="8">
        <f>pers!J97/ken!H13</f>
        <v>0.85017683811132538</v>
      </c>
      <c r="I81" s="8">
        <f>pers!K97/ken!I13</f>
        <v>0.85017683811132538</v>
      </c>
      <c r="J81" s="8">
        <f>pers!L97/ken!J13</f>
        <v>0.85017683811132538</v>
      </c>
      <c r="K81" s="8">
        <f>pers!M97/ken!K13</f>
        <v>0.85017683811132538</v>
      </c>
      <c r="L81" s="9"/>
      <c r="M81" s="443">
        <v>0</v>
      </c>
      <c r="N81" s="2"/>
      <c r="O81" s="18"/>
    </row>
    <row r="82" spans="2:15" x14ac:dyDescent="0.2">
      <c r="B82" s="16"/>
      <c r="C82" s="3"/>
      <c r="D82" s="28" t="s">
        <v>492</v>
      </c>
      <c r="E82" s="2"/>
      <c r="F82" s="8">
        <f>pers!H152/ken!F19</f>
        <v>1</v>
      </c>
      <c r="G82" s="8">
        <f>pers!I152/ken!G19</f>
        <v>1</v>
      </c>
      <c r="H82" s="8">
        <f>pers!J152/ken!H19</f>
        <v>1</v>
      </c>
      <c r="I82" s="8">
        <f>pers!K152/ken!I19</f>
        <v>1</v>
      </c>
      <c r="J82" s="8">
        <f>pers!L152/ken!J19</f>
        <v>1</v>
      </c>
      <c r="K82" s="8">
        <f>pers!M152/ken!K19</f>
        <v>1</v>
      </c>
      <c r="L82" s="214"/>
      <c r="M82" s="443">
        <v>0</v>
      </c>
      <c r="N82" s="2"/>
      <c r="O82" s="18"/>
    </row>
    <row r="83" spans="2:15" x14ac:dyDescent="0.2">
      <c r="B83" s="16"/>
      <c r="C83" s="3"/>
      <c r="D83" s="28" t="s">
        <v>284</v>
      </c>
      <c r="E83" s="2"/>
      <c r="F83" s="8">
        <f t="shared" ref="F83:K83" si="15">F38/F19</f>
        <v>0.93788483437644665</v>
      </c>
      <c r="G83" s="8">
        <f t="shared" si="15"/>
        <v>0.95065092674315976</v>
      </c>
      <c r="H83" s="8">
        <f t="shared" si="15"/>
        <v>0.95321814796996251</v>
      </c>
      <c r="I83" s="8">
        <f t="shared" si="15"/>
        <v>0.95521132683815801</v>
      </c>
      <c r="J83" s="8">
        <f t="shared" si="15"/>
        <v>0.95659220154105928</v>
      </c>
      <c r="K83" s="8">
        <f t="shared" si="15"/>
        <v>0.95799211119459049</v>
      </c>
      <c r="L83" s="9"/>
      <c r="M83" s="443">
        <v>0</v>
      </c>
      <c r="N83" s="2"/>
      <c r="O83" s="18"/>
    </row>
    <row r="84" spans="2:15" x14ac:dyDescent="0.2">
      <c r="B84" s="16"/>
      <c r="C84" s="3"/>
      <c r="D84" s="28" t="s">
        <v>285</v>
      </c>
      <c r="E84" s="2"/>
      <c r="F84" s="8">
        <f>begr!F25/ken!F19</f>
        <v>6.2115165623553549E-2</v>
      </c>
      <c r="G84" s="8">
        <f>begr!G25/ken!G19</f>
        <v>4.9349073256840237E-2</v>
      </c>
      <c r="H84" s="8">
        <f>begr!H25/ken!H19</f>
        <v>4.6781852030037437E-2</v>
      </c>
      <c r="I84" s="8">
        <f>begr!I25/ken!I19</f>
        <v>4.4788673161842013E-2</v>
      </c>
      <c r="J84" s="8">
        <f>begr!J25/ken!J19</f>
        <v>4.3407798458940668E-2</v>
      </c>
      <c r="K84" s="8">
        <f>begr!K25/ken!K19</f>
        <v>4.2007888805409462E-2</v>
      </c>
      <c r="L84" s="9"/>
      <c r="M84" s="443">
        <v>0</v>
      </c>
      <c r="N84" s="2"/>
      <c r="O84" s="18"/>
    </row>
    <row r="85" spans="2:15" x14ac:dyDescent="0.2">
      <c r="B85" s="16"/>
      <c r="C85" s="3"/>
      <c r="D85" s="28" t="s">
        <v>286</v>
      </c>
      <c r="E85" s="2"/>
      <c r="F85" s="8">
        <f>mat!H88/ken!F13</f>
        <v>0.1500533053049139</v>
      </c>
      <c r="G85" s="8">
        <f>mat!I88/ken!G13</f>
        <v>0.1498231618886747</v>
      </c>
      <c r="H85" s="8">
        <f>mat!J88/ken!H13</f>
        <v>0.1498231618886747</v>
      </c>
      <c r="I85" s="8">
        <f>mat!K88/ken!I13</f>
        <v>0.1498231618886747</v>
      </c>
      <c r="J85" s="8">
        <f>mat!L88/ken!J13</f>
        <v>0.1498231618886747</v>
      </c>
      <c r="K85" s="8">
        <f>mat!M88/ken!K13</f>
        <v>0.1498231618886747</v>
      </c>
      <c r="L85" s="9"/>
      <c r="M85" s="443">
        <v>0</v>
      </c>
      <c r="N85" s="2"/>
      <c r="O85" s="18"/>
    </row>
    <row r="86" spans="2:15" x14ac:dyDescent="0.2">
      <c r="B86" s="16"/>
      <c r="C86" s="3"/>
      <c r="D86" s="28" t="s">
        <v>287</v>
      </c>
      <c r="E86" s="2"/>
      <c r="F86" s="8">
        <f>mat!H182/ken!F19</f>
        <v>0</v>
      </c>
      <c r="G86" s="8">
        <f>mat!I182/ken!G19</f>
        <v>0</v>
      </c>
      <c r="H86" s="8">
        <f>mat!J182/ken!H19</f>
        <v>0</v>
      </c>
      <c r="I86" s="8">
        <f>mat!K182/ken!I19</f>
        <v>0</v>
      </c>
      <c r="J86" s="8">
        <f>mat!L182/ken!J19</f>
        <v>0</v>
      </c>
      <c r="K86" s="8">
        <f>mat!M182/ken!K19</f>
        <v>0</v>
      </c>
      <c r="L86" s="9"/>
      <c r="M86" s="443">
        <v>0</v>
      </c>
      <c r="N86" s="114"/>
      <c r="O86" s="18"/>
    </row>
    <row r="87" spans="2:15" x14ac:dyDescent="0.2">
      <c r="B87" s="16"/>
      <c r="C87" s="3"/>
      <c r="D87" s="28"/>
      <c r="E87" s="2"/>
      <c r="F87" s="403"/>
      <c r="G87" s="403"/>
      <c r="H87" s="403"/>
      <c r="I87" s="403"/>
      <c r="J87" s="403"/>
      <c r="K87" s="403"/>
      <c r="L87" s="9"/>
      <c r="M87" s="403"/>
      <c r="N87" s="114"/>
      <c r="O87" s="18"/>
    </row>
    <row r="88" spans="2:15" x14ac:dyDescent="0.2">
      <c r="B88" s="16"/>
      <c r="C88" s="3"/>
      <c r="D88" s="28" t="s">
        <v>289</v>
      </c>
      <c r="E88" s="2"/>
      <c r="F88" s="8">
        <f t="shared" ref="F88:K88" si="16">F35/F38</f>
        <v>0.28847855880302409</v>
      </c>
      <c r="G88" s="8">
        <f t="shared" si="16"/>
        <v>0.29149210254505786</v>
      </c>
      <c r="H88" s="8">
        <f t="shared" si="16"/>
        <v>0.2942802909777158</v>
      </c>
      <c r="I88" s="8">
        <f t="shared" si="16"/>
        <v>0.30063105371294402</v>
      </c>
      <c r="J88" s="8">
        <f t="shared" si="16"/>
        <v>0.31141894839357637</v>
      </c>
      <c r="K88" s="8">
        <f t="shared" si="16"/>
        <v>0.32224259119472193</v>
      </c>
      <c r="L88" s="214"/>
      <c r="M88" s="443">
        <v>0</v>
      </c>
      <c r="N88" s="2"/>
      <c r="O88" s="18"/>
    </row>
    <row r="89" spans="2:15" x14ac:dyDescent="0.2">
      <c r="B89" s="16"/>
      <c r="C89" s="3"/>
      <c r="D89" s="28" t="s">
        <v>290</v>
      </c>
      <c r="E89" s="2"/>
      <c r="F89" s="8">
        <f t="shared" ref="F89:K89" si="17">F36/F38</f>
        <v>0.21591347049782086</v>
      </c>
      <c r="G89" s="8">
        <f t="shared" si="17"/>
        <v>0.21017907087400051</v>
      </c>
      <c r="H89" s="8">
        <f t="shared" si="17"/>
        <v>0.20488035022657203</v>
      </c>
      <c r="I89" s="8">
        <f t="shared" si="17"/>
        <v>0.20285441737599061</v>
      </c>
      <c r="J89" s="8">
        <f t="shared" si="17"/>
        <v>0.20425978716281337</v>
      </c>
      <c r="K89" s="8">
        <f t="shared" si="17"/>
        <v>0.20611820757398999</v>
      </c>
      <c r="L89" s="214"/>
      <c r="M89" s="443">
        <v>0</v>
      </c>
      <c r="N89" s="2"/>
      <c r="O89" s="18"/>
    </row>
    <row r="90" spans="2:15" x14ac:dyDescent="0.2">
      <c r="B90" s="16"/>
      <c r="C90" s="3"/>
      <c r="D90" s="28" t="s">
        <v>291</v>
      </c>
      <c r="E90" s="2"/>
      <c r="F90" s="8">
        <f t="shared" ref="F90:K90" si="18">F37/F38</f>
        <v>0.49560797069915502</v>
      </c>
      <c r="G90" s="8">
        <f t="shared" si="18"/>
        <v>0.49832882658094169</v>
      </c>
      <c r="H90" s="8">
        <f t="shared" si="18"/>
        <v>0.50083935879571206</v>
      </c>
      <c r="I90" s="8">
        <f t="shared" si="18"/>
        <v>0.4965145289110654</v>
      </c>
      <c r="J90" s="8">
        <f t="shared" si="18"/>
        <v>0.48432126444361034</v>
      </c>
      <c r="K90" s="8">
        <f t="shared" si="18"/>
        <v>0.47163920123128805</v>
      </c>
      <c r="L90" s="214"/>
      <c r="M90" s="443">
        <v>0</v>
      </c>
      <c r="N90" s="2"/>
      <c r="O90" s="18"/>
    </row>
    <row r="91" spans="2:15" x14ac:dyDescent="0.2">
      <c r="B91" s="16"/>
      <c r="C91" s="3"/>
      <c r="D91" s="28" t="s">
        <v>288</v>
      </c>
      <c r="E91" s="2"/>
      <c r="F91" s="366">
        <f t="shared" ref="F91:K91" si="19">F38/F32</f>
        <v>64004.297500000015</v>
      </c>
      <c r="G91" s="366">
        <f t="shared" si="19"/>
        <v>67210.260000000009</v>
      </c>
      <c r="H91" s="366">
        <f t="shared" si="19"/>
        <v>71089.98000000001</v>
      </c>
      <c r="I91" s="366">
        <f t="shared" si="19"/>
        <v>74408.88</v>
      </c>
      <c r="J91" s="366">
        <f t="shared" si="19"/>
        <v>76886.94</v>
      </c>
      <c r="K91" s="366">
        <f t="shared" si="19"/>
        <v>79565.460000000006</v>
      </c>
      <c r="L91" s="360"/>
      <c r="M91" s="375">
        <v>0</v>
      </c>
      <c r="N91" s="2"/>
      <c r="O91" s="18"/>
    </row>
    <row r="92" spans="2:15" x14ac:dyDescent="0.2">
      <c r="B92" s="16"/>
      <c r="C92" s="3"/>
      <c r="D92" s="28" t="s">
        <v>278</v>
      </c>
      <c r="E92" s="2"/>
      <c r="F92" s="404">
        <f>geg!G27/ken!F32</f>
        <v>1121.25</v>
      </c>
      <c r="G92" s="404">
        <f>geg!H27/ken!G32</f>
        <v>1121.25</v>
      </c>
      <c r="H92" s="404">
        <f>geg!I27/ken!H32</f>
        <v>1121.25</v>
      </c>
      <c r="I92" s="404">
        <f>geg!J27/ken!I32</f>
        <v>1121.25</v>
      </c>
      <c r="J92" s="404">
        <f>geg!K27/ken!J32</f>
        <v>1121.25</v>
      </c>
      <c r="K92" s="404">
        <f>geg!L27/ken!K32</f>
        <v>1121.25</v>
      </c>
      <c r="L92" s="214"/>
      <c r="M92" s="175">
        <v>0</v>
      </c>
      <c r="N92" s="2"/>
      <c r="O92" s="18"/>
    </row>
    <row r="93" spans="2:15" x14ac:dyDescent="0.2">
      <c r="B93" s="16"/>
      <c r="C93" s="2"/>
      <c r="D93" s="28"/>
      <c r="E93" s="2"/>
      <c r="F93" s="3"/>
      <c r="G93" s="3"/>
      <c r="H93" s="141"/>
      <c r="I93" s="141"/>
      <c r="J93" s="141"/>
      <c r="K93" s="141"/>
      <c r="L93" s="214"/>
      <c r="M93" s="141"/>
      <c r="N93" s="2"/>
      <c r="O93" s="18"/>
    </row>
    <row r="94" spans="2:15" x14ac:dyDescent="0.2">
      <c r="B94" s="16"/>
      <c r="F94" s="177"/>
      <c r="G94" s="177"/>
      <c r="H94" s="177"/>
      <c r="I94" s="177"/>
      <c r="J94" s="177"/>
      <c r="K94" s="177"/>
      <c r="O94" s="18"/>
    </row>
    <row r="95" spans="2:15" ht="13.5" thickBot="1" x14ac:dyDescent="0.25">
      <c r="B95" s="23"/>
      <c r="C95" s="24"/>
      <c r="D95" s="414"/>
      <c r="E95" s="24"/>
      <c r="F95" s="25"/>
      <c r="G95" s="25"/>
      <c r="H95" s="182"/>
      <c r="I95" s="182"/>
      <c r="J95" s="182"/>
      <c r="K95" s="182"/>
      <c r="L95" s="415"/>
      <c r="M95" s="182"/>
      <c r="N95" s="24"/>
      <c r="O95" s="26"/>
    </row>
  </sheetData>
  <sheetProtection algorithmName="SHA-512" hashValue="1oq1jRoCHHBDMGeCEDBDTyo0TQdlVCeNpHiO68XIAloTgDtvtXxqvzBG9tQcRZHw2yL1e36Low8e84JUpyYDZg==" saltValue="MqXW8UV++uuyU+i9nq58Bg=="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85"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vegeDZBWUj9xZ5NcHBHXAcoovY85GM4llkDfqa+lG7BaP/EzHKdW1ppSrS7avjbC2iYE11/p9H17/+8Wfc64mQ==" saltValue="WKs1bIdh2Grkpgiinobp5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211"/>
  <sheetViews>
    <sheetView zoomScale="75" zoomScaleNormal="75" zoomScaleSheetLayoutView="75" workbookViewId="0"/>
  </sheetViews>
  <sheetFormatPr defaultRowHeight="12.75" x14ac:dyDescent="0.2"/>
  <cols>
    <col min="1" max="1" width="50" style="486" customWidth="1"/>
    <col min="2" max="2" width="35.85546875" style="486" customWidth="1"/>
    <col min="3" max="3" width="13.42578125" style="486" customWidth="1"/>
    <col min="4" max="4" width="12.7109375" style="486" customWidth="1"/>
    <col min="5" max="5" width="13.5703125" style="486" customWidth="1"/>
    <col min="6" max="10" width="12.7109375" style="486" customWidth="1"/>
    <col min="11" max="11" width="15.85546875" style="486" customWidth="1"/>
    <col min="12" max="25" width="12.7109375" style="486" customWidth="1"/>
    <col min="26" max="42" width="12.85546875" style="486" customWidth="1"/>
    <col min="43" max="16384" width="9.140625" style="486"/>
  </cols>
  <sheetData>
    <row r="2" spans="1:15" x14ac:dyDescent="0.2">
      <c r="A2" s="486" t="s">
        <v>52</v>
      </c>
      <c r="B2" s="489"/>
      <c r="C2" s="489">
        <v>2019</v>
      </c>
      <c r="D2" s="489">
        <v>2020</v>
      </c>
      <c r="E2" s="489">
        <v>2021</v>
      </c>
      <c r="F2" s="489">
        <v>2022</v>
      </c>
      <c r="G2" s="489">
        <v>2023</v>
      </c>
      <c r="H2" s="489">
        <v>2024</v>
      </c>
      <c r="I2" s="489">
        <v>2025</v>
      </c>
      <c r="J2" s="489"/>
    </row>
    <row r="3" spans="1:15" x14ac:dyDescent="0.2">
      <c r="A3" s="486" t="s">
        <v>61</v>
      </c>
      <c r="B3" s="489"/>
      <c r="C3" s="489">
        <v>2018</v>
      </c>
      <c r="D3" s="489">
        <v>2019</v>
      </c>
      <c r="E3" s="489">
        <v>2020</v>
      </c>
      <c r="F3" s="489">
        <v>2021</v>
      </c>
      <c r="G3" s="489">
        <v>2022</v>
      </c>
      <c r="H3" s="489">
        <v>2023</v>
      </c>
      <c r="I3" s="489">
        <v>2024</v>
      </c>
      <c r="J3" s="489"/>
    </row>
    <row r="4" spans="1:15" x14ac:dyDescent="0.2">
      <c r="B4" s="727"/>
      <c r="C4" s="727">
        <v>43374</v>
      </c>
      <c r="D4" s="727">
        <v>43739</v>
      </c>
      <c r="E4" s="727">
        <v>44105</v>
      </c>
      <c r="F4" s="727">
        <v>44470</v>
      </c>
      <c r="G4" s="727">
        <v>44835</v>
      </c>
      <c r="H4" s="727">
        <v>45200</v>
      </c>
      <c r="I4" s="727">
        <v>45566</v>
      </c>
      <c r="J4" s="727"/>
    </row>
    <row r="5" spans="1:15" x14ac:dyDescent="0.2">
      <c r="A5" s="486" t="s">
        <v>60</v>
      </c>
      <c r="B5" s="498"/>
      <c r="C5" s="498" t="s">
        <v>517</v>
      </c>
      <c r="D5" s="498" t="s">
        <v>525</v>
      </c>
      <c r="E5" s="728" t="s">
        <v>566</v>
      </c>
      <c r="F5" s="728" t="s">
        <v>567</v>
      </c>
      <c r="G5" s="728" t="s">
        <v>629</v>
      </c>
      <c r="H5" s="728" t="s">
        <v>667</v>
      </c>
      <c r="I5" s="728" t="s">
        <v>668</v>
      </c>
      <c r="J5" s="728"/>
    </row>
    <row r="6" spans="1:15" ht="12" customHeight="1" x14ac:dyDescent="0.2"/>
    <row r="7" spans="1:15" ht="12" customHeight="1" x14ac:dyDescent="0.2">
      <c r="A7" s="487">
        <v>1</v>
      </c>
      <c r="B7" s="487">
        <v>2</v>
      </c>
      <c r="C7" s="487">
        <v>3</v>
      </c>
      <c r="D7" s="487">
        <v>4</v>
      </c>
      <c r="E7" s="487">
        <v>5</v>
      </c>
      <c r="F7" s="487">
        <v>6</v>
      </c>
      <c r="G7" s="487">
        <v>7</v>
      </c>
      <c r="H7" s="487">
        <v>8</v>
      </c>
      <c r="I7" s="487">
        <v>9</v>
      </c>
      <c r="J7" s="487">
        <v>10</v>
      </c>
      <c r="K7" s="487">
        <v>11</v>
      </c>
      <c r="L7" s="487">
        <v>12</v>
      </c>
      <c r="M7" s="487"/>
      <c r="N7" s="487"/>
      <c r="O7" s="487"/>
    </row>
    <row r="8" spans="1:15" ht="12" customHeight="1" x14ac:dyDescent="0.2">
      <c r="A8" s="545" t="s">
        <v>664</v>
      </c>
      <c r="B8" s="487"/>
      <c r="C8" s="487"/>
      <c r="D8" s="487"/>
      <c r="E8" s="488">
        <v>169.12</v>
      </c>
      <c r="F8" s="487"/>
      <c r="G8" s="487"/>
      <c r="H8" s="487"/>
      <c r="I8" s="488">
        <v>104.38</v>
      </c>
      <c r="J8" s="487"/>
      <c r="K8" s="489"/>
      <c r="L8" s="489"/>
    </row>
    <row r="9" spans="1:15" ht="12" customHeight="1" x14ac:dyDescent="0.2">
      <c r="A9" s="486" t="s">
        <v>21</v>
      </c>
      <c r="B9" s="486" t="s">
        <v>22</v>
      </c>
      <c r="C9" s="486" t="s">
        <v>20</v>
      </c>
      <c r="D9" s="486" t="s">
        <v>26</v>
      </c>
      <c r="E9" s="486" t="s">
        <v>76</v>
      </c>
      <c r="F9" s="486" t="s">
        <v>59</v>
      </c>
      <c r="G9" s="486" t="s">
        <v>75</v>
      </c>
      <c r="H9" s="486" t="s">
        <v>58</v>
      </c>
      <c r="I9" s="486" t="s">
        <v>77</v>
      </c>
      <c r="J9" s="486" t="s">
        <v>35</v>
      </c>
      <c r="K9" s="364" t="s">
        <v>62</v>
      </c>
      <c r="L9" s="364" t="s">
        <v>63</v>
      </c>
    </row>
    <row r="10" spans="1:15" ht="12" customHeight="1" x14ac:dyDescent="0.2">
      <c r="A10" s="490">
        <v>1</v>
      </c>
      <c r="B10" s="491" t="s">
        <v>54</v>
      </c>
      <c r="C10" s="492">
        <v>2.64</v>
      </c>
      <c r="D10" s="364">
        <v>1</v>
      </c>
      <c r="E10" s="364">
        <v>169.12</v>
      </c>
      <c r="F10" s="496">
        <f t="shared" ref="F10:F27" si="0">VLOOKUP($D10,GPLprijs2019,2,FALSE)</f>
        <v>90690.87</v>
      </c>
      <c r="G10" s="492">
        <v>17.14</v>
      </c>
      <c r="H10" s="496">
        <f t="shared" ref="H10:H27" si="1">VLOOKUP($D10,GPLprijs2019,3,FALSE)</f>
        <v>83822.31</v>
      </c>
      <c r="I10" s="729">
        <v>104.38</v>
      </c>
      <c r="J10" s="496">
        <f t="shared" ref="J10:J27" si="2">VLOOKUP($D10,GPLprijs2019,4,FALSE)</f>
        <v>50013.17</v>
      </c>
      <c r="K10" s="364">
        <v>2.8</v>
      </c>
      <c r="L10" s="364">
        <v>1.53</v>
      </c>
      <c r="M10" s="730">
        <v>1</v>
      </c>
      <c r="N10" s="491" t="s">
        <v>54</v>
      </c>
      <c r="O10" s="487">
        <v>1</v>
      </c>
    </row>
    <row r="11" spans="1:15" ht="12" customHeight="1" x14ac:dyDescent="0.2">
      <c r="A11" s="490">
        <v>2</v>
      </c>
      <c r="B11" s="491" t="s">
        <v>17</v>
      </c>
      <c r="C11" s="492">
        <v>2.4300000000000002</v>
      </c>
      <c r="D11" s="364">
        <v>1</v>
      </c>
      <c r="E11" s="364">
        <v>169.12</v>
      </c>
      <c r="F11" s="496">
        <f t="shared" si="0"/>
        <v>90690.87</v>
      </c>
      <c r="G11" s="492">
        <v>20</v>
      </c>
      <c r="H11" s="496">
        <f t="shared" si="1"/>
        <v>83822.31</v>
      </c>
      <c r="I11" s="729">
        <v>104.38</v>
      </c>
      <c r="J11" s="496">
        <f t="shared" si="2"/>
        <v>50013.17</v>
      </c>
      <c r="K11" s="364">
        <v>2.8</v>
      </c>
      <c r="L11" s="364">
        <v>1.53</v>
      </c>
      <c r="M11" s="730">
        <v>2</v>
      </c>
      <c r="N11" s="491" t="s">
        <v>17</v>
      </c>
      <c r="O11" s="487">
        <v>2</v>
      </c>
    </row>
    <row r="12" spans="1:15" ht="12" customHeight="1" x14ac:dyDescent="0.2">
      <c r="A12" s="490">
        <v>3</v>
      </c>
      <c r="B12" s="491" t="s">
        <v>18</v>
      </c>
      <c r="C12" s="492">
        <v>2.5499999999999998</v>
      </c>
      <c r="D12" s="364">
        <v>2</v>
      </c>
      <c r="E12" s="364">
        <v>169.12</v>
      </c>
      <c r="F12" s="496">
        <f t="shared" si="0"/>
        <v>108240.28</v>
      </c>
      <c r="G12" s="492">
        <v>20</v>
      </c>
      <c r="H12" s="496">
        <f t="shared" si="1"/>
        <v>95065.89</v>
      </c>
      <c r="I12" s="729">
        <v>104.38</v>
      </c>
      <c r="J12" s="496">
        <f t="shared" si="2"/>
        <v>50013.17</v>
      </c>
      <c r="K12" s="364">
        <v>0</v>
      </c>
      <c r="L12" s="364">
        <v>0</v>
      </c>
      <c r="M12" s="730">
        <v>3</v>
      </c>
      <c r="N12" s="491" t="s">
        <v>18</v>
      </c>
      <c r="O12" s="487">
        <v>3</v>
      </c>
    </row>
    <row r="13" spans="1:15" ht="12" customHeight="1" x14ac:dyDescent="0.2">
      <c r="A13" s="490">
        <v>4</v>
      </c>
      <c r="B13" s="491" t="s">
        <v>439</v>
      </c>
      <c r="C13" s="492">
        <v>2.5499999999999998</v>
      </c>
      <c r="D13" s="364">
        <v>2</v>
      </c>
      <c r="E13" s="364">
        <v>169.12</v>
      </c>
      <c r="F13" s="496">
        <f t="shared" si="0"/>
        <v>108240.28</v>
      </c>
      <c r="G13" s="492">
        <v>20</v>
      </c>
      <c r="H13" s="496">
        <f t="shared" si="1"/>
        <v>95065.89</v>
      </c>
      <c r="I13" s="729">
        <v>104.38</v>
      </c>
      <c r="J13" s="496">
        <f t="shared" si="2"/>
        <v>50013.17</v>
      </c>
      <c r="K13" s="364">
        <v>0</v>
      </c>
      <c r="L13" s="364">
        <v>0</v>
      </c>
      <c r="M13" s="730">
        <v>4</v>
      </c>
      <c r="N13" s="491" t="s">
        <v>439</v>
      </c>
      <c r="O13" s="487">
        <v>4</v>
      </c>
    </row>
    <row r="14" spans="1:15" ht="12" customHeight="1" x14ac:dyDescent="0.2">
      <c r="A14" s="490">
        <v>5</v>
      </c>
      <c r="B14" s="492" t="s">
        <v>46</v>
      </c>
      <c r="C14" s="492">
        <v>4.24</v>
      </c>
      <c r="D14" s="364">
        <v>1</v>
      </c>
      <c r="E14" s="364">
        <v>169.12</v>
      </c>
      <c r="F14" s="496">
        <f t="shared" si="0"/>
        <v>90690.87</v>
      </c>
      <c r="G14" s="492">
        <v>17.14</v>
      </c>
      <c r="H14" s="496">
        <f t="shared" si="1"/>
        <v>83822.31</v>
      </c>
      <c r="I14" s="729">
        <v>104.38</v>
      </c>
      <c r="J14" s="496">
        <f t="shared" si="2"/>
        <v>50013.17</v>
      </c>
      <c r="K14" s="364">
        <v>2.8</v>
      </c>
      <c r="L14" s="364">
        <v>1.53</v>
      </c>
      <c r="M14" s="730">
        <v>5</v>
      </c>
      <c r="N14" s="492" t="s">
        <v>46</v>
      </c>
      <c r="O14" s="487">
        <v>5</v>
      </c>
    </row>
    <row r="15" spans="1:15" ht="12" customHeight="1" x14ac:dyDescent="0.2">
      <c r="A15" s="490">
        <v>6</v>
      </c>
      <c r="B15" s="492" t="s">
        <v>47</v>
      </c>
      <c r="C15" s="731">
        <v>3.97</v>
      </c>
      <c r="D15" s="364">
        <v>4</v>
      </c>
      <c r="E15" s="364">
        <v>169.12</v>
      </c>
      <c r="F15" s="496">
        <f t="shared" si="0"/>
        <v>104018.61</v>
      </c>
      <c r="G15" s="731">
        <v>17.14</v>
      </c>
      <c r="H15" s="496">
        <f t="shared" si="1"/>
        <v>86052.65</v>
      </c>
      <c r="I15" s="729">
        <v>104.38</v>
      </c>
      <c r="J15" s="496">
        <f t="shared" si="2"/>
        <v>50013.17</v>
      </c>
      <c r="K15" s="364">
        <v>1.43</v>
      </c>
      <c r="L15" s="364">
        <v>0.36</v>
      </c>
      <c r="M15" s="730">
        <v>6</v>
      </c>
      <c r="N15" s="492" t="s">
        <v>47</v>
      </c>
      <c r="O15" s="487">
        <v>6</v>
      </c>
    </row>
    <row r="16" spans="1:15" ht="12" customHeight="1" x14ac:dyDescent="0.2">
      <c r="A16" s="490">
        <v>7</v>
      </c>
      <c r="B16" s="491" t="s">
        <v>48</v>
      </c>
      <c r="C16" s="492">
        <v>3.97</v>
      </c>
      <c r="D16" s="364">
        <v>4</v>
      </c>
      <c r="E16" s="364">
        <v>169.12</v>
      </c>
      <c r="F16" s="496">
        <f t="shared" si="0"/>
        <v>104018.61</v>
      </c>
      <c r="G16" s="492">
        <v>17.14</v>
      </c>
      <c r="H16" s="496">
        <f t="shared" si="1"/>
        <v>86052.65</v>
      </c>
      <c r="I16" s="729">
        <v>104.38</v>
      </c>
      <c r="J16" s="496">
        <f t="shared" si="2"/>
        <v>50013.17</v>
      </c>
      <c r="K16" s="364">
        <v>1.43</v>
      </c>
      <c r="L16" s="364">
        <v>0.36</v>
      </c>
      <c r="M16" s="730">
        <v>7</v>
      </c>
      <c r="N16" s="491" t="s">
        <v>48</v>
      </c>
      <c r="O16" s="487">
        <v>7</v>
      </c>
    </row>
    <row r="17" spans="1:15" ht="12" customHeight="1" x14ac:dyDescent="0.2">
      <c r="A17" s="490">
        <v>8</v>
      </c>
      <c r="B17" s="491" t="s">
        <v>49</v>
      </c>
      <c r="C17" s="492">
        <v>3.97</v>
      </c>
      <c r="D17" s="364">
        <v>4</v>
      </c>
      <c r="E17" s="364">
        <v>169.12</v>
      </c>
      <c r="F17" s="496">
        <f t="shared" si="0"/>
        <v>104018.61</v>
      </c>
      <c r="G17" s="492">
        <v>17.14</v>
      </c>
      <c r="H17" s="496">
        <f t="shared" si="1"/>
        <v>86052.65</v>
      </c>
      <c r="I17" s="729">
        <v>104.38</v>
      </c>
      <c r="J17" s="496">
        <f t="shared" si="2"/>
        <v>50013.17</v>
      </c>
      <c r="K17" s="364">
        <v>1.43</v>
      </c>
      <c r="L17" s="364">
        <v>0.36</v>
      </c>
      <c r="M17" s="730">
        <v>8</v>
      </c>
      <c r="N17" s="491" t="s">
        <v>49</v>
      </c>
      <c r="O17" s="487">
        <v>8</v>
      </c>
    </row>
    <row r="18" spans="1:15" ht="12" customHeight="1" x14ac:dyDescent="0.2">
      <c r="A18" s="490">
        <v>9</v>
      </c>
      <c r="B18" s="491" t="s">
        <v>50</v>
      </c>
      <c r="C18" s="492">
        <v>3.97</v>
      </c>
      <c r="D18" s="364">
        <v>4</v>
      </c>
      <c r="E18" s="364">
        <v>169.12</v>
      </c>
      <c r="F18" s="496">
        <f t="shared" si="0"/>
        <v>104018.61</v>
      </c>
      <c r="G18" s="492">
        <v>17.14</v>
      </c>
      <c r="H18" s="496">
        <f t="shared" si="1"/>
        <v>86052.65</v>
      </c>
      <c r="I18" s="729">
        <v>104.38</v>
      </c>
      <c r="J18" s="496">
        <f t="shared" si="2"/>
        <v>50013.17</v>
      </c>
      <c r="K18" s="364">
        <v>1.43</v>
      </c>
      <c r="L18" s="364">
        <v>0.36</v>
      </c>
      <c r="M18" s="730">
        <v>9</v>
      </c>
      <c r="N18" s="491" t="s">
        <v>50</v>
      </c>
      <c r="O18" s="487">
        <v>9</v>
      </c>
    </row>
    <row r="19" spans="1:15" ht="12" customHeight="1" x14ac:dyDescent="0.2">
      <c r="A19" s="490">
        <v>10</v>
      </c>
      <c r="B19" s="491" t="s">
        <v>51</v>
      </c>
      <c r="C19" s="492">
        <v>3.97</v>
      </c>
      <c r="D19" s="364">
        <v>4</v>
      </c>
      <c r="E19" s="364">
        <v>169.12</v>
      </c>
      <c r="F19" s="496">
        <f t="shared" si="0"/>
        <v>104018.61</v>
      </c>
      <c r="G19" s="492">
        <v>17.14</v>
      </c>
      <c r="H19" s="496">
        <f t="shared" si="1"/>
        <v>86052.65</v>
      </c>
      <c r="I19" s="729">
        <v>104.38</v>
      </c>
      <c r="J19" s="496">
        <f t="shared" si="2"/>
        <v>50013.17</v>
      </c>
      <c r="K19" s="364">
        <v>1.43</v>
      </c>
      <c r="L19" s="364">
        <v>0.36</v>
      </c>
      <c r="M19" s="730">
        <v>10</v>
      </c>
      <c r="N19" s="491" t="s">
        <v>51</v>
      </c>
      <c r="O19" s="487">
        <v>10</v>
      </c>
    </row>
    <row r="20" spans="1:15" ht="12" customHeight="1" x14ac:dyDescent="0.2">
      <c r="A20" s="490">
        <v>11</v>
      </c>
      <c r="B20" s="493" t="s">
        <v>440</v>
      </c>
      <c r="C20" s="731">
        <v>5.36</v>
      </c>
      <c r="D20" s="364">
        <v>4</v>
      </c>
      <c r="E20" s="364">
        <v>169.12</v>
      </c>
      <c r="F20" s="496">
        <f t="shared" si="0"/>
        <v>104018.61</v>
      </c>
      <c r="G20" s="731">
        <v>17.14</v>
      </c>
      <c r="H20" s="496">
        <f t="shared" si="1"/>
        <v>86052.65</v>
      </c>
      <c r="I20" s="729">
        <v>104.38</v>
      </c>
      <c r="J20" s="496">
        <f t="shared" si="2"/>
        <v>50013.17</v>
      </c>
      <c r="K20" s="364">
        <v>1.43</v>
      </c>
      <c r="L20" s="364">
        <v>0.36</v>
      </c>
      <c r="M20" s="730">
        <v>11</v>
      </c>
      <c r="N20" s="493" t="s">
        <v>440</v>
      </c>
      <c r="O20" s="487">
        <v>11</v>
      </c>
    </row>
    <row r="21" spans="1:15" ht="12" customHeight="1" x14ac:dyDescent="0.2">
      <c r="A21" s="490">
        <v>12</v>
      </c>
      <c r="B21" s="491" t="s">
        <v>19</v>
      </c>
      <c r="C21" s="492">
        <v>2.65</v>
      </c>
      <c r="D21" s="364">
        <v>3</v>
      </c>
      <c r="E21" s="364">
        <v>169.12</v>
      </c>
      <c r="F21" s="496">
        <f t="shared" si="0"/>
        <v>107084.91</v>
      </c>
      <c r="G21" s="492">
        <v>20</v>
      </c>
      <c r="H21" s="496">
        <f t="shared" si="1"/>
        <v>90421.58</v>
      </c>
      <c r="I21" s="729">
        <v>104.38</v>
      </c>
      <c r="J21" s="496">
        <f t="shared" si="2"/>
        <v>50013.17</v>
      </c>
      <c r="K21" s="364">
        <v>0.38</v>
      </c>
      <c r="L21" s="364">
        <v>0</v>
      </c>
      <c r="M21" s="730">
        <v>12</v>
      </c>
      <c r="N21" s="491" t="s">
        <v>19</v>
      </c>
      <c r="O21" s="487">
        <v>12</v>
      </c>
    </row>
    <row r="22" spans="1:15" ht="12" customHeight="1" x14ac:dyDescent="0.2">
      <c r="A22" s="490">
        <v>13</v>
      </c>
      <c r="B22" s="491" t="s">
        <v>441</v>
      </c>
      <c r="C22" s="492">
        <v>4.91</v>
      </c>
      <c r="D22" s="364">
        <v>3</v>
      </c>
      <c r="E22" s="364">
        <v>169.12</v>
      </c>
      <c r="F22" s="496">
        <f t="shared" si="0"/>
        <v>107084.91</v>
      </c>
      <c r="G22" s="492">
        <v>20</v>
      </c>
      <c r="H22" s="496">
        <f t="shared" si="1"/>
        <v>90421.58</v>
      </c>
      <c r="I22" s="729">
        <v>104.38</v>
      </c>
      <c r="J22" s="496">
        <f t="shared" si="2"/>
        <v>50013.17</v>
      </c>
      <c r="K22" s="364">
        <v>0.38</v>
      </c>
      <c r="L22" s="364">
        <v>0</v>
      </c>
      <c r="M22" s="730">
        <v>13</v>
      </c>
      <c r="N22" s="491" t="s">
        <v>441</v>
      </c>
      <c r="O22" s="487">
        <v>13</v>
      </c>
    </row>
    <row r="23" spans="1:15" ht="12" customHeight="1" x14ac:dyDescent="0.2">
      <c r="A23" s="490">
        <v>14</v>
      </c>
      <c r="B23" s="491" t="s">
        <v>442</v>
      </c>
      <c r="C23" s="492">
        <v>2.65</v>
      </c>
      <c r="D23" s="364">
        <v>3</v>
      </c>
      <c r="E23" s="364">
        <v>169.12</v>
      </c>
      <c r="F23" s="496">
        <f t="shared" si="0"/>
        <v>107084.91</v>
      </c>
      <c r="G23" s="492">
        <v>20</v>
      </c>
      <c r="H23" s="496">
        <f t="shared" si="1"/>
        <v>90421.58</v>
      </c>
      <c r="I23" s="729">
        <v>104.38</v>
      </c>
      <c r="J23" s="496">
        <f t="shared" si="2"/>
        <v>50013.17</v>
      </c>
      <c r="K23" s="364">
        <v>0.38</v>
      </c>
      <c r="L23" s="364">
        <v>0</v>
      </c>
      <c r="M23" s="730">
        <v>14</v>
      </c>
      <c r="N23" s="491" t="s">
        <v>442</v>
      </c>
      <c r="O23" s="487">
        <v>14</v>
      </c>
    </row>
    <row r="24" spans="1:15" ht="12" customHeight="1" x14ac:dyDescent="0.2">
      <c r="A24" s="490">
        <v>15</v>
      </c>
      <c r="B24" s="491" t="s">
        <v>443</v>
      </c>
      <c r="C24" s="492">
        <v>4.47</v>
      </c>
      <c r="D24" s="364">
        <v>2</v>
      </c>
      <c r="E24" s="364">
        <v>169.12</v>
      </c>
      <c r="F24" s="496">
        <f t="shared" si="0"/>
        <v>108240.28</v>
      </c>
      <c r="G24" s="492">
        <v>20</v>
      </c>
      <c r="H24" s="496">
        <f t="shared" si="1"/>
        <v>95065.89</v>
      </c>
      <c r="I24" s="729">
        <v>104.38</v>
      </c>
      <c r="J24" s="496">
        <f t="shared" si="2"/>
        <v>50013.17</v>
      </c>
      <c r="K24" s="364">
        <v>0</v>
      </c>
      <c r="L24" s="364">
        <v>0</v>
      </c>
      <c r="M24" s="730">
        <v>15</v>
      </c>
      <c r="N24" s="491" t="s">
        <v>443</v>
      </c>
      <c r="O24" s="487">
        <v>15</v>
      </c>
    </row>
    <row r="25" spans="1:15" ht="12" customHeight="1" x14ac:dyDescent="0.2">
      <c r="A25" s="490">
        <v>16</v>
      </c>
      <c r="B25" s="486" t="s">
        <v>444</v>
      </c>
      <c r="C25" s="731">
        <v>3.14</v>
      </c>
      <c r="D25" s="364">
        <v>1</v>
      </c>
      <c r="E25" s="364">
        <v>169.12</v>
      </c>
      <c r="F25" s="496">
        <f t="shared" si="0"/>
        <v>90690.87</v>
      </c>
      <c r="G25" s="492">
        <v>17.14</v>
      </c>
      <c r="H25" s="496">
        <f t="shared" si="1"/>
        <v>83822.31</v>
      </c>
      <c r="I25" s="729">
        <v>104.38</v>
      </c>
      <c r="J25" s="496">
        <f t="shared" si="2"/>
        <v>50013.17</v>
      </c>
      <c r="K25" s="364">
        <v>0</v>
      </c>
      <c r="L25" s="364">
        <v>1.53</v>
      </c>
      <c r="M25" s="730">
        <v>16</v>
      </c>
      <c r="N25" s="486" t="s">
        <v>444</v>
      </c>
      <c r="O25" s="487">
        <v>16</v>
      </c>
    </row>
    <row r="26" spans="1:15" ht="12" customHeight="1" x14ac:dyDescent="0.2">
      <c r="A26" s="490">
        <v>17</v>
      </c>
      <c r="B26" s="486" t="s">
        <v>66</v>
      </c>
      <c r="C26" s="492">
        <v>2.64</v>
      </c>
      <c r="D26" s="364">
        <v>1</v>
      </c>
      <c r="E26" s="364">
        <v>169.12</v>
      </c>
      <c r="F26" s="496">
        <f t="shared" si="0"/>
        <v>90690.87</v>
      </c>
      <c r="G26" s="492">
        <v>17.14</v>
      </c>
      <c r="H26" s="496">
        <f t="shared" si="1"/>
        <v>83822.31</v>
      </c>
      <c r="I26" s="729">
        <v>104.38</v>
      </c>
      <c r="J26" s="496">
        <f t="shared" si="2"/>
        <v>50013.17</v>
      </c>
      <c r="K26" s="364">
        <v>0</v>
      </c>
      <c r="L26" s="364">
        <v>0</v>
      </c>
      <c r="M26" s="730">
        <v>17</v>
      </c>
      <c r="N26" s="486" t="s">
        <v>66</v>
      </c>
      <c r="O26" s="487">
        <v>17</v>
      </c>
    </row>
    <row r="27" spans="1:15" ht="12" customHeight="1" x14ac:dyDescent="0.2">
      <c r="A27" s="490">
        <v>18</v>
      </c>
      <c r="B27" s="486" t="s">
        <v>67</v>
      </c>
      <c r="C27" s="492">
        <v>2.64</v>
      </c>
      <c r="D27" s="364">
        <v>1</v>
      </c>
      <c r="E27" s="364">
        <v>169.12</v>
      </c>
      <c r="F27" s="496">
        <f t="shared" si="0"/>
        <v>90690.87</v>
      </c>
      <c r="G27" s="492">
        <v>17.14</v>
      </c>
      <c r="H27" s="496">
        <f t="shared" si="1"/>
        <v>83822.31</v>
      </c>
      <c r="I27" s="729">
        <v>104.38</v>
      </c>
      <c r="J27" s="496">
        <f t="shared" si="2"/>
        <v>50013.17</v>
      </c>
      <c r="K27" s="364">
        <v>2.8</v>
      </c>
      <c r="L27" s="364">
        <v>0</v>
      </c>
      <c r="M27" s="730">
        <v>18</v>
      </c>
      <c r="N27" s="486" t="s">
        <v>67</v>
      </c>
      <c r="O27" s="487">
        <v>18</v>
      </c>
    </row>
    <row r="28" spans="1:15" ht="12" customHeight="1" x14ac:dyDescent="0.2">
      <c r="A28" s="490">
        <v>19</v>
      </c>
      <c r="B28" s="486" t="s">
        <v>346</v>
      </c>
      <c r="C28" s="492"/>
      <c r="D28" s="364"/>
      <c r="E28" s="364"/>
      <c r="F28" s="496"/>
      <c r="G28" s="492">
        <v>17.14</v>
      </c>
      <c r="H28" s="496"/>
      <c r="I28" s="729"/>
      <c r="J28" s="496"/>
      <c r="K28" s="364"/>
      <c r="L28" s="364"/>
      <c r="M28" s="730">
        <v>19</v>
      </c>
      <c r="N28" s="486" t="s">
        <v>346</v>
      </c>
      <c r="O28" s="487">
        <v>19</v>
      </c>
    </row>
    <row r="29" spans="1:15" ht="12" customHeight="1" x14ac:dyDescent="0.2"/>
    <row r="30" spans="1:15" ht="12" customHeight="1" x14ac:dyDescent="0.2">
      <c r="A30" s="487">
        <v>1</v>
      </c>
      <c r="B30" s="487">
        <v>2</v>
      </c>
      <c r="C30" s="487">
        <v>3</v>
      </c>
      <c r="D30" s="487">
        <v>4</v>
      </c>
      <c r="E30" s="487">
        <v>5</v>
      </c>
      <c r="F30" s="487">
        <v>6</v>
      </c>
      <c r="G30" s="487">
        <v>7</v>
      </c>
      <c r="H30" s="487">
        <v>8</v>
      </c>
      <c r="I30" s="487">
        <v>9</v>
      </c>
      <c r="J30" s="487">
        <v>10</v>
      </c>
      <c r="K30" s="487">
        <v>11</v>
      </c>
      <c r="L30" s="487">
        <v>12</v>
      </c>
      <c r="M30" s="487"/>
      <c r="N30" s="487"/>
      <c r="O30" s="487"/>
    </row>
    <row r="31" spans="1:15" ht="12" customHeight="1" x14ac:dyDescent="0.2">
      <c r="A31" s="545" t="s">
        <v>682</v>
      </c>
      <c r="B31" s="487"/>
      <c r="C31" s="487"/>
      <c r="D31" s="487"/>
      <c r="E31" s="488">
        <v>169.12</v>
      </c>
      <c r="F31" s="487"/>
      <c r="G31" s="487"/>
      <c r="H31" s="487"/>
      <c r="I31" s="488">
        <v>104.38</v>
      </c>
      <c r="J31" s="487"/>
      <c r="K31" s="489"/>
      <c r="L31" s="489"/>
    </row>
    <row r="32" spans="1:15" ht="12" customHeight="1" x14ac:dyDescent="0.2">
      <c r="A32" s="486" t="s">
        <v>21</v>
      </c>
      <c r="B32" s="486" t="s">
        <v>22</v>
      </c>
      <c r="C32" s="486" t="s">
        <v>20</v>
      </c>
      <c r="D32" s="486" t="s">
        <v>26</v>
      </c>
      <c r="E32" s="486" t="s">
        <v>76</v>
      </c>
      <c r="F32" s="486" t="s">
        <v>59</v>
      </c>
      <c r="G32" s="486" t="s">
        <v>75</v>
      </c>
      <c r="H32" s="486" t="s">
        <v>58</v>
      </c>
      <c r="I32" s="486" t="s">
        <v>77</v>
      </c>
      <c r="J32" s="486" t="s">
        <v>35</v>
      </c>
      <c r="K32" s="364" t="s">
        <v>62</v>
      </c>
      <c r="L32" s="364" t="s">
        <v>63</v>
      </c>
    </row>
    <row r="33" spans="1:15" ht="12" customHeight="1" x14ac:dyDescent="0.2">
      <c r="A33" s="490">
        <v>1</v>
      </c>
      <c r="B33" s="491" t="s">
        <v>54</v>
      </c>
      <c r="C33" s="492">
        <v>2.64</v>
      </c>
      <c r="D33" s="364">
        <v>1</v>
      </c>
      <c r="E33" s="364">
        <v>169.12</v>
      </c>
      <c r="F33" s="496">
        <f t="shared" ref="F33:F50" si="3">VLOOKUP($D33,GPLprijs2020,2,FALSE)</f>
        <v>93592.98</v>
      </c>
      <c r="G33" s="492">
        <v>17.14</v>
      </c>
      <c r="H33" s="496">
        <f t="shared" ref="H33:H50" si="4">VLOOKUP($D33,GPLprijs2020,3,FALSE)</f>
        <v>86833.34</v>
      </c>
      <c r="I33" s="729">
        <v>104.38</v>
      </c>
      <c r="J33" s="496">
        <f t="shared" ref="J33:J50" si="5">VLOOKUP($D33,GPLprijs2020,4,FALSE)</f>
        <v>51613.59</v>
      </c>
      <c r="K33" s="364">
        <v>2.8</v>
      </c>
      <c r="L33" s="364">
        <v>1.53</v>
      </c>
      <c r="M33" s="730">
        <v>1</v>
      </c>
      <c r="N33" s="491" t="s">
        <v>54</v>
      </c>
      <c r="O33" s="487">
        <v>1</v>
      </c>
    </row>
    <row r="34" spans="1:15" ht="12" customHeight="1" x14ac:dyDescent="0.2">
      <c r="A34" s="490">
        <v>2</v>
      </c>
      <c r="B34" s="491" t="s">
        <v>17</v>
      </c>
      <c r="C34" s="492">
        <v>2.4300000000000002</v>
      </c>
      <c r="D34" s="364">
        <v>1</v>
      </c>
      <c r="E34" s="364">
        <v>169.12</v>
      </c>
      <c r="F34" s="496">
        <f t="shared" si="3"/>
        <v>93592.98</v>
      </c>
      <c r="G34" s="492">
        <v>20</v>
      </c>
      <c r="H34" s="496">
        <f t="shared" si="4"/>
        <v>86833.34</v>
      </c>
      <c r="I34" s="729">
        <v>104.38</v>
      </c>
      <c r="J34" s="496">
        <f t="shared" si="5"/>
        <v>51613.59</v>
      </c>
      <c r="K34" s="364">
        <v>2.8</v>
      </c>
      <c r="L34" s="364">
        <v>1.53</v>
      </c>
      <c r="M34" s="730">
        <v>2</v>
      </c>
      <c r="N34" s="491" t="s">
        <v>17</v>
      </c>
      <c r="O34" s="487">
        <v>2</v>
      </c>
    </row>
    <row r="35" spans="1:15" ht="12" customHeight="1" x14ac:dyDescent="0.2">
      <c r="A35" s="490">
        <v>3</v>
      </c>
      <c r="B35" s="491" t="s">
        <v>18</v>
      </c>
      <c r="C35" s="492">
        <v>2.5499999999999998</v>
      </c>
      <c r="D35" s="364">
        <v>2</v>
      </c>
      <c r="E35" s="364">
        <v>169.12</v>
      </c>
      <c r="F35" s="496">
        <f t="shared" si="3"/>
        <v>111703.97</v>
      </c>
      <c r="G35" s="492">
        <v>20</v>
      </c>
      <c r="H35" s="496">
        <f t="shared" si="4"/>
        <v>98480.81</v>
      </c>
      <c r="I35" s="729">
        <v>104.38</v>
      </c>
      <c r="J35" s="496">
        <f t="shared" si="5"/>
        <v>51613.59</v>
      </c>
      <c r="K35" s="364">
        <v>0</v>
      </c>
      <c r="L35" s="364">
        <v>0</v>
      </c>
      <c r="M35" s="730">
        <v>3</v>
      </c>
      <c r="N35" s="491" t="s">
        <v>18</v>
      </c>
      <c r="O35" s="487">
        <v>3</v>
      </c>
    </row>
    <row r="36" spans="1:15" ht="12" customHeight="1" x14ac:dyDescent="0.2">
      <c r="A36" s="490">
        <v>4</v>
      </c>
      <c r="B36" s="491" t="s">
        <v>439</v>
      </c>
      <c r="C36" s="492">
        <v>2.5499999999999998</v>
      </c>
      <c r="D36" s="364">
        <v>2</v>
      </c>
      <c r="E36" s="364">
        <v>169.12</v>
      </c>
      <c r="F36" s="496">
        <f t="shared" si="3"/>
        <v>111703.97</v>
      </c>
      <c r="G36" s="492">
        <v>20</v>
      </c>
      <c r="H36" s="496">
        <f t="shared" si="4"/>
        <v>98480.81</v>
      </c>
      <c r="I36" s="729">
        <v>104.38</v>
      </c>
      <c r="J36" s="496">
        <f t="shared" si="5"/>
        <v>51613.59</v>
      </c>
      <c r="K36" s="364">
        <v>0</v>
      </c>
      <c r="L36" s="364">
        <v>0</v>
      </c>
      <c r="M36" s="730">
        <v>4</v>
      </c>
      <c r="N36" s="491" t="s">
        <v>439</v>
      </c>
      <c r="O36" s="487">
        <v>4</v>
      </c>
    </row>
    <row r="37" spans="1:15" ht="12" customHeight="1" x14ac:dyDescent="0.2">
      <c r="A37" s="490">
        <v>5</v>
      </c>
      <c r="B37" s="492" t="s">
        <v>46</v>
      </c>
      <c r="C37" s="492">
        <v>4.24</v>
      </c>
      <c r="D37" s="364">
        <v>1</v>
      </c>
      <c r="E37" s="364">
        <v>169.12</v>
      </c>
      <c r="F37" s="496">
        <f t="shared" si="3"/>
        <v>93592.98</v>
      </c>
      <c r="G37" s="492">
        <v>17.14</v>
      </c>
      <c r="H37" s="496">
        <f t="shared" si="4"/>
        <v>86833.34</v>
      </c>
      <c r="I37" s="729">
        <v>104.38</v>
      </c>
      <c r="J37" s="496">
        <f t="shared" si="5"/>
        <v>51613.59</v>
      </c>
      <c r="K37" s="364">
        <v>2.8</v>
      </c>
      <c r="L37" s="364">
        <v>1.53</v>
      </c>
      <c r="M37" s="730">
        <v>5</v>
      </c>
      <c r="N37" s="492" t="s">
        <v>46</v>
      </c>
      <c r="O37" s="487">
        <v>5</v>
      </c>
    </row>
    <row r="38" spans="1:15" ht="12" customHeight="1" x14ac:dyDescent="0.2">
      <c r="A38" s="490">
        <v>6</v>
      </c>
      <c r="B38" s="492" t="s">
        <v>47</v>
      </c>
      <c r="C38" s="731">
        <v>3.97</v>
      </c>
      <c r="D38" s="364">
        <v>4</v>
      </c>
      <c r="E38" s="364">
        <v>169.12</v>
      </c>
      <c r="F38" s="496">
        <f t="shared" si="3"/>
        <v>107347.21</v>
      </c>
      <c r="G38" s="731">
        <v>17.14</v>
      </c>
      <c r="H38" s="496">
        <f t="shared" si="4"/>
        <v>89143.8</v>
      </c>
      <c r="I38" s="729">
        <v>104.38</v>
      </c>
      <c r="J38" s="496">
        <f t="shared" si="5"/>
        <v>51613.59</v>
      </c>
      <c r="K38" s="364">
        <v>1.43</v>
      </c>
      <c r="L38" s="364">
        <v>0.36</v>
      </c>
      <c r="M38" s="730">
        <v>6</v>
      </c>
      <c r="N38" s="492" t="s">
        <v>47</v>
      </c>
      <c r="O38" s="487">
        <v>6</v>
      </c>
    </row>
    <row r="39" spans="1:15" ht="12" customHeight="1" x14ac:dyDescent="0.2">
      <c r="A39" s="490">
        <v>7</v>
      </c>
      <c r="B39" s="491" t="s">
        <v>48</v>
      </c>
      <c r="C39" s="492">
        <v>3.97</v>
      </c>
      <c r="D39" s="364">
        <v>4</v>
      </c>
      <c r="E39" s="364">
        <v>169.12</v>
      </c>
      <c r="F39" s="496">
        <f t="shared" si="3"/>
        <v>107347.21</v>
      </c>
      <c r="G39" s="492">
        <v>17.14</v>
      </c>
      <c r="H39" s="496">
        <f t="shared" si="4"/>
        <v>89143.8</v>
      </c>
      <c r="I39" s="729">
        <v>104.38</v>
      </c>
      <c r="J39" s="496">
        <f t="shared" si="5"/>
        <v>51613.59</v>
      </c>
      <c r="K39" s="364">
        <v>1.43</v>
      </c>
      <c r="L39" s="364">
        <v>0.36</v>
      </c>
      <c r="M39" s="730">
        <v>7</v>
      </c>
      <c r="N39" s="491" t="s">
        <v>48</v>
      </c>
      <c r="O39" s="487">
        <v>7</v>
      </c>
    </row>
    <row r="40" spans="1:15" ht="12" customHeight="1" x14ac:dyDescent="0.2">
      <c r="A40" s="490">
        <v>8</v>
      </c>
      <c r="B40" s="491" t="s">
        <v>49</v>
      </c>
      <c r="C40" s="492">
        <v>3.97</v>
      </c>
      <c r="D40" s="364">
        <v>4</v>
      </c>
      <c r="E40" s="364">
        <v>169.12</v>
      </c>
      <c r="F40" s="496">
        <f t="shared" si="3"/>
        <v>107347.21</v>
      </c>
      <c r="G40" s="492">
        <v>17.14</v>
      </c>
      <c r="H40" s="496">
        <f t="shared" si="4"/>
        <v>89143.8</v>
      </c>
      <c r="I40" s="729">
        <v>104.38</v>
      </c>
      <c r="J40" s="496">
        <f t="shared" si="5"/>
        <v>51613.59</v>
      </c>
      <c r="K40" s="364">
        <v>1.43</v>
      </c>
      <c r="L40" s="364">
        <v>0.36</v>
      </c>
      <c r="M40" s="730">
        <v>8</v>
      </c>
      <c r="N40" s="491" t="s">
        <v>49</v>
      </c>
      <c r="O40" s="487">
        <v>8</v>
      </c>
    </row>
    <row r="41" spans="1:15" ht="12" customHeight="1" x14ac:dyDescent="0.2">
      <c r="A41" s="490">
        <v>9</v>
      </c>
      <c r="B41" s="491" t="s">
        <v>50</v>
      </c>
      <c r="C41" s="492">
        <v>3.97</v>
      </c>
      <c r="D41" s="364">
        <v>4</v>
      </c>
      <c r="E41" s="364">
        <v>169.12</v>
      </c>
      <c r="F41" s="496">
        <f t="shared" si="3"/>
        <v>107347.21</v>
      </c>
      <c r="G41" s="492">
        <v>17.14</v>
      </c>
      <c r="H41" s="496">
        <f t="shared" si="4"/>
        <v>89143.8</v>
      </c>
      <c r="I41" s="729">
        <v>104.38</v>
      </c>
      <c r="J41" s="496">
        <f t="shared" si="5"/>
        <v>51613.59</v>
      </c>
      <c r="K41" s="364">
        <v>1.43</v>
      </c>
      <c r="L41" s="364">
        <v>0.36</v>
      </c>
      <c r="M41" s="730">
        <v>9</v>
      </c>
      <c r="N41" s="491" t="s">
        <v>50</v>
      </c>
      <c r="O41" s="487">
        <v>9</v>
      </c>
    </row>
    <row r="42" spans="1:15" ht="12" customHeight="1" x14ac:dyDescent="0.2">
      <c r="A42" s="490">
        <v>10</v>
      </c>
      <c r="B42" s="491" t="s">
        <v>51</v>
      </c>
      <c r="C42" s="492">
        <v>3.97</v>
      </c>
      <c r="D42" s="364">
        <v>4</v>
      </c>
      <c r="E42" s="364">
        <v>169.12</v>
      </c>
      <c r="F42" s="496">
        <f t="shared" si="3"/>
        <v>107347.21</v>
      </c>
      <c r="G42" s="492">
        <v>17.14</v>
      </c>
      <c r="H42" s="496">
        <f t="shared" si="4"/>
        <v>89143.8</v>
      </c>
      <c r="I42" s="729">
        <v>104.38</v>
      </c>
      <c r="J42" s="496">
        <f t="shared" si="5"/>
        <v>51613.59</v>
      </c>
      <c r="K42" s="364">
        <v>1.43</v>
      </c>
      <c r="L42" s="364">
        <v>0.36</v>
      </c>
      <c r="M42" s="730">
        <v>10</v>
      </c>
      <c r="N42" s="491" t="s">
        <v>51</v>
      </c>
      <c r="O42" s="487">
        <v>10</v>
      </c>
    </row>
    <row r="43" spans="1:15" ht="12" customHeight="1" x14ac:dyDescent="0.2">
      <c r="A43" s="490">
        <v>11</v>
      </c>
      <c r="B43" s="493" t="s">
        <v>440</v>
      </c>
      <c r="C43" s="731">
        <v>5.36</v>
      </c>
      <c r="D43" s="364">
        <v>4</v>
      </c>
      <c r="E43" s="364">
        <v>169.12</v>
      </c>
      <c r="F43" s="496">
        <f t="shared" si="3"/>
        <v>107347.21</v>
      </c>
      <c r="G43" s="731">
        <v>17.14</v>
      </c>
      <c r="H43" s="496">
        <f t="shared" si="4"/>
        <v>89143.8</v>
      </c>
      <c r="I43" s="729">
        <v>104.38</v>
      </c>
      <c r="J43" s="496">
        <f t="shared" si="5"/>
        <v>51613.59</v>
      </c>
      <c r="K43" s="364">
        <v>1.43</v>
      </c>
      <c r="L43" s="364">
        <v>0.36</v>
      </c>
      <c r="M43" s="730">
        <v>11</v>
      </c>
      <c r="N43" s="493" t="s">
        <v>440</v>
      </c>
      <c r="O43" s="487">
        <v>11</v>
      </c>
    </row>
    <row r="44" spans="1:15" ht="12" customHeight="1" x14ac:dyDescent="0.2">
      <c r="A44" s="490">
        <v>12</v>
      </c>
      <c r="B44" s="491" t="s">
        <v>19</v>
      </c>
      <c r="C44" s="492">
        <v>2.65</v>
      </c>
      <c r="D44" s="364">
        <v>3</v>
      </c>
      <c r="E44" s="364">
        <v>169.12</v>
      </c>
      <c r="F44" s="496">
        <f t="shared" si="3"/>
        <v>110511.63</v>
      </c>
      <c r="G44" s="492">
        <v>20</v>
      </c>
      <c r="H44" s="496">
        <f t="shared" si="4"/>
        <v>93669.67</v>
      </c>
      <c r="I44" s="729">
        <v>104.38</v>
      </c>
      <c r="J44" s="496">
        <f t="shared" si="5"/>
        <v>51613.59</v>
      </c>
      <c r="K44" s="364">
        <v>0.38</v>
      </c>
      <c r="L44" s="364">
        <v>0</v>
      </c>
      <c r="M44" s="730">
        <v>12</v>
      </c>
      <c r="N44" s="491" t="s">
        <v>19</v>
      </c>
      <c r="O44" s="487">
        <v>12</v>
      </c>
    </row>
    <row r="45" spans="1:15" ht="12" customHeight="1" x14ac:dyDescent="0.2">
      <c r="A45" s="490">
        <v>13</v>
      </c>
      <c r="B45" s="491" t="s">
        <v>441</v>
      </c>
      <c r="C45" s="492">
        <v>4.91</v>
      </c>
      <c r="D45" s="364">
        <v>3</v>
      </c>
      <c r="E45" s="364">
        <v>169.12</v>
      </c>
      <c r="F45" s="496">
        <f t="shared" si="3"/>
        <v>110511.63</v>
      </c>
      <c r="G45" s="492">
        <v>20</v>
      </c>
      <c r="H45" s="496">
        <f t="shared" si="4"/>
        <v>93669.67</v>
      </c>
      <c r="I45" s="729">
        <v>104.38</v>
      </c>
      <c r="J45" s="496">
        <f t="shared" si="5"/>
        <v>51613.59</v>
      </c>
      <c r="K45" s="364">
        <v>0.38</v>
      </c>
      <c r="L45" s="364">
        <v>0</v>
      </c>
      <c r="M45" s="730">
        <v>13</v>
      </c>
      <c r="N45" s="491" t="s">
        <v>441</v>
      </c>
      <c r="O45" s="487">
        <v>13</v>
      </c>
    </row>
    <row r="46" spans="1:15" ht="12" customHeight="1" x14ac:dyDescent="0.2">
      <c r="A46" s="490">
        <v>14</v>
      </c>
      <c r="B46" s="491" t="s">
        <v>442</v>
      </c>
      <c r="C46" s="492">
        <v>2.65</v>
      </c>
      <c r="D46" s="364">
        <v>3</v>
      </c>
      <c r="E46" s="364">
        <v>169.12</v>
      </c>
      <c r="F46" s="496">
        <f t="shared" si="3"/>
        <v>110511.63</v>
      </c>
      <c r="G46" s="492">
        <v>20</v>
      </c>
      <c r="H46" s="496">
        <f t="shared" si="4"/>
        <v>93669.67</v>
      </c>
      <c r="I46" s="729">
        <v>104.38</v>
      </c>
      <c r="J46" s="496">
        <f t="shared" si="5"/>
        <v>51613.59</v>
      </c>
      <c r="K46" s="364">
        <v>0.38</v>
      </c>
      <c r="L46" s="364">
        <v>0</v>
      </c>
      <c r="M46" s="730">
        <v>14</v>
      </c>
      <c r="N46" s="491" t="s">
        <v>442</v>
      </c>
      <c r="O46" s="487">
        <v>14</v>
      </c>
    </row>
    <row r="47" spans="1:15" ht="12" customHeight="1" x14ac:dyDescent="0.2">
      <c r="A47" s="490">
        <v>15</v>
      </c>
      <c r="B47" s="491" t="s">
        <v>443</v>
      </c>
      <c r="C47" s="492">
        <v>4.47</v>
      </c>
      <c r="D47" s="364">
        <v>2</v>
      </c>
      <c r="E47" s="364">
        <v>169.12</v>
      </c>
      <c r="F47" s="496">
        <f t="shared" si="3"/>
        <v>111703.97</v>
      </c>
      <c r="G47" s="492">
        <v>20</v>
      </c>
      <c r="H47" s="496">
        <f t="shared" si="4"/>
        <v>98480.81</v>
      </c>
      <c r="I47" s="729">
        <v>104.38</v>
      </c>
      <c r="J47" s="496">
        <f t="shared" si="5"/>
        <v>51613.59</v>
      </c>
      <c r="K47" s="364">
        <v>0</v>
      </c>
      <c r="L47" s="364">
        <v>0</v>
      </c>
      <c r="M47" s="730">
        <v>15</v>
      </c>
      <c r="N47" s="491" t="s">
        <v>443</v>
      </c>
      <c r="O47" s="487">
        <v>15</v>
      </c>
    </row>
    <row r="48" spans="1:15" ht="12" customHeight="1" x14ac:dyDescent="0.2">
      <c r="A48" s="490">
        <v>16</v>
      </c>
      <c r="B48" s="486" t="s">
        <v>444</v>
      </c>
      <c r="C48" s="731">
        <v>3.14</v>
      </c>
      <c r="D48" s="364">
        <v>1</v>
      </c>
      <c r="E48" s="364">
        <v>169.12</v>
      </c>
      <c r="F48" s="496">
        <f t="shared" si="3"/>
        <v>93592.98</v>
      </c>
      <c r="G48" s="492">
        <v>17.14</v>
      </c>
      <c r="H48" s="496">
        <f t="shared" si="4"/>
        <v>86833.34</v>
      </c>
      <c r="I48" s="729">
        <v>104.38</v>
      </c>
      <c r="J48" s="496">
        <f t="shared" si="5"/>
        <v>51613.59</v>
      </c>
      <c r="K48" s="364">
        <v>0</v>
      </c>
      <c r="L48" s="364">
        <v>1.53</v>
      </c>
      <c r="M48" s="730">
        <v>16</v>
      </c>
      <c r="N48" s="486" t="s">
        <v>444</v>
      </c>
      <c r="O48" s="487">
        <v>16</v>
      </c>
    </row>
    <row r="49" spans="1:15" ht="12" customHeight="1" x14ac:dyDescent="0.2">
      <c r="A49" s="490">
        <v>17</v>
      </c>
      <c r="B49" s="486" t="s">
        <v>66</v>
      </c>
      <c r="C49" s="492">
        <v>2.64</v>
      </c>
      <c r="D49" s="364">
        <v>1</v>
      </c>
      <c r="E49" s="364">
        <v>169.12</v>
      </c>
      <c r="F49" s="496">
        <f t="shared" si="3"/>
        <v>93592.98</v>
      </c>
      <c r="G49" s="492">
        <v>17.14</v>
      </c>
      <c r="H49" s="496">
        <f t="shared" si="4"/>
        <v>86833.34</v>
      </c>
      <c r="I49" s="729">
        <v>104.38</v>
      </c>
      <c r="J49" s="496">
        <f t="shared" si="5"/>
        <v>51613.59</v>
      </c>
      <c r="K49" s="364">
        <v>0</v>
      </c>
      <c r="L49" s="364">
        <v>0</v>
      </c>
      <c r="M49" s="730">
        <v>17</v>
      </c>
      <c r="N49" s="486" t="s">
        <v>66</v>
      </c>
      <c r="O49" s="487">
        <v>17</v>
      </c>
    </row>
    <row r="50" spans="1:15" ht="12" customHeight="1" x14ac:dyDescent="0.2">
      <c r="A50" s="490">
        <v>18</v>
      </c>
      <c r="B50" s="486" t="s">
        <v>67</v>
      </c>
      <c r="C50" s="492">
        <v>2.64</v>
      </c>
      <c r="D50" s="364">
        <v>1</v>
      </c>
      <c r="E50" s="364">
        <v>169.12</v>
      </c>
      <c r="F50" s="496">
        <f t="shared" si="3"/>
        <v>93592.98</v>
      </c>
      <c r="G50" s="492">
        <v>17.14</v>
      </c>
      <c r="H50" s="496">
        <f t="shared" si="4"/>
        <v>86833.34</v>
      </c>
      <c r="I50" s="729">
        <v>104.38</v>
      </c>
      <c r="J50" s="496">
        <f t="shared" si="5"/>
        <v>51613.59</v>
      </c>
      <c r="K50" s="364">
        <v>2.8</v>
      </c>
      <c r="L50" s="364">
        <v>0</v>
      </c>
      <c r="M50" s="730">
        <v>18</v>
      </c>
      <c r="N50" s="486" t="s">
        <v>67</v>
      </c>
      <c r="O50" s="487">
        <v>18</v>
      </c>
    </row>
    <row r="51" spans="1:15" ht="12" customHeight="1" x14ac:dyDescent="0.2">
      <c r="A51" s="490">
        <v>19</v>
      </c>
      <c r="B51" s="486" t="s">
        <v>346</v>
      </c>
      <c r="C51" s="492"/>
      <c r="D51" s="364"/>
      <c r="E51" s="364"/>
      <c r="F51" s="496"/>
      <c r="G51" s="492">
        <v>17.14</v>
      </c>
      <c r="H51" s="496"/>
      <c r="I51" s="729"/>
      <c r="J51" s="496"/>
      <c r="K51" s="364"/>
      <c r="L51" s="364"/>
      <c r="M51" s="730">
        <v>19</v>
      </c>
      <c r="N51" s="486" t="s">
        <v>346</v>
      </c>
      <c r="O51" s="487">
        <v>19</v>
      </c>
    </row>
    <row r="52" spans="1:15" ht="12" customHeight="1" x14ac:dyDescent="0.2"/>
    <row r="53" spans="1:15" ht="12" customHeight="1" x14ac:dyDescent="0.2">
      <c r="A53" s="545" t="s">
        <v>730</v>
      </c>
      <c r="B53" s="487"/>
      <c r="C53" s="487"/>
      <c r="D53" s="487"/>
      <c r="E53" s="488">
        <v>169.12</v>
      </c>
      <c r="F53" s="487"/>
      <c r="G53" s="487"/>
      <c r="H53" s="487"/>
      <c r="I53" s="488">
        <v>104.38</v>
      </c>
      <c r="J53" s="487"/>
      <c r="K53" s="489"/>
      <c r="L53" s="489"/>
    </row>
    <row r="54" spans="1:15" ht="12" customHeight="1" x14ac:dyDescent="0.2">
      <c r="A54" s="486" t="s">
        <v>21</v>
      </c>
      <c r="B54" s="486" t="s">
        <v>22</v>
      </c>
      <c r="C54" s="486" t="s">
        <v>20</v>
      </c>
      <c r="D54" s="486" t="s">
        <v>26</v>
      </c>
      <c r="E54" s="486" t="s">
        <v>76</v>
      </c>
      <c r="F54" s="486" t="s">
        <v>59</v>
      </c>
      <c r="G54" s="486" t="s">
        <v>75</v>
      </c>
      <c r="H54" s="486" t="s">
        <v>58</v>
      </c>
      <c r="I54" s="486" t="s">
        <v>77</v>
      </c>
      <c r="J54" s="486" t="s">
        <v>35</v>
      </c>
      <c r="K54" s="364" t="s">
        <v>62</v>
      </c>
      <c r="L54" s="364" t="s">
        <v>63</v>
      </c>
    </row>
    <row r="55" spans="1:15" ht="12" customHeight="1" x14ac:dyDescent="0.2">
      <c r="A55" s="490">
        <v>1</v>
      </c>
      <c r="B55" s="491" t="s">
        <v>54</v>
      </c>
      <c r="C55" s="492">
        <v>2.64</v>
      </c>
      <c r="D55" s="364">
        <v>1</v>
      </c>
      <c r="E55" s="364">
        <v>169.12</v>
      </c>
      <c r="F55" s="496">
        <f t="shared" ref="F55:F72" si="6">VLOOKUP($D55,GPLprijs2021,2,FALSE)</f>
        <v>93774.36</v>
      </c>
      <c r="G55" s="492">
        <v>17.14</v>
      </c>
      <c r="H55" s="496">
        <f t="shared" ref="H55:H72" si="7">VLOOKUP($D55,GPLprijs2021,3,FALSE)</f>
        <v>87001.62</v>
      </c>
      <c r="I55" s="729">
        <v>104.38</v>
      </c>
      <c r="J55" s="496">
        <f t="shared" ref="J55:J72" si="8">VLOOKUP($D55,GPLprijs2021,4,FALSE)</f>
        <v>51713.62</v>
      </c>
      <c r="K55" s="364">
        <v>2.8</v>
      </c>
      <c r="L55" s="364">
        <v>1.53</v>
      </c>
      <c r="M55" s="730">
        <v>1</v>
      </c>
      <c r="N55" s="491" t="s">
        <v>54</v>
      </c>
      <c r="O55" s="487">
        <v>1</v>
      </c>
    </row>
    <row r="56" spans="1:15" ht="12" customHeight="1" x14ac:dyDescent="0.2">
      <c r="A56" s="490">
        <v>2</v>
      </c>
      <c r="B56" s="491" t="s">
        <v>17</v>
      </c>
      <c r="C56" s="492">
        <v>2.4300000000000002</v>
      </c>
      <c r="D56" s="364">
        <v>1</v>
      </c>
      <c r="E56" s="364">
        <v>169.12</v>
      </c>
      <c r="F56" s="496">
        <f t="shared" si="6"/>
        <v>93774.36</v>
      </c>
      <c r="G56" s="492">
        <v>20</v>
      </c>
      <c r="H56" s="496">
        <f t="shared" si="7"/>
        <v>87001.62</v>
      </c>
      <c r="I56" s="729">
        <v>104.38</v>
      </c>
      <c r="J56" s="496">
        <f t="shared" si="8"/>
        <v>51713.62</v>
      </c>
      <c r="K56" s="364">
        <v>2.8</v>
      </c>
      <c r="L56" s="364">
        <v>1.53</v>
      </c>
      <c r="M56" s="730">
        <v>2</v>
      </c>
      <c r="N56" s="491" t="s">
        <v>17</v>
      </c>
      <c r="O56" s="487">
        <v>2</v>
      </c>
    </row>
    <row r="57" spans="1:15" ht="12" customHeight="1" x14ac:dyDescent="0.2">
      <c r="A57" s="490">
        <v>3</v>
      </c>
      <c r="B57" s="491" t="s">
        <v>18</v>
      </c>
      <c r="C57" s="492">
        <v>2.5499999999999998</v>
      </c>
      <c r="D57" s="364">
        <v>2</v>
      </c>
      <c r="E57" s="364">
        <v>169.12</v>
      </c>
      <c r="F57" s="496">
        <f t="shared" si="6"/>
        <v>111920.45</v>
      </c>
      <c r="G57" s="492">
        <v>20</v>
      </c>
      <c r="H57" s="496">
        <f t="shared" si="7"/>
        <v>98671.66</v>
      </c>
      <c r="I57" s="729">
        <v>104.38</v>
      </c>
      <c r="J57" s="496">
        <f t="shared" si="8"/>
        <v>51713.62</v>
      </c>
      <c r="K57" s="364">
        <v>0</v>
      </c>
      <c r="L57" s="364">
        <v>0</v>
      </c>
      <c r="M57" s="730">
        <v>3</v>
      </c>
      <c r="N57" s="491" t="s">
        <v>18</v>
      </c>
      <c r="O57" s="487">
        <v>3</v>
      </c>
    </row>
    <row r="58" spans="1:15" ht="12" customHeight="1" x14ac:dyDescent="0.2">
      <c r="A58" s="490">
        <v>4</v>
      </c>
      <c r="B58" s="491" t="s">
        <v>439</v>
      </c>
      <c r="C58" s="492">
        <v>2.5499999999999998</v>
      </c>
      <c r="D58" s="364">
        <v>2</v>
      </c>
      <c r="E58" s="364">
        <v>169.12</v>
      </c>
      <c r="F58" s="496">
        <f t="shared" si="6"/>
        <v>111920.45</v>
      </c>
      <c r="G58" s="492">
        <v>20</v>
      </c>
      <c r="H58" s="496">
        <f t="shared" si="7"/>
        <v>98671.66</v>
      </c>
      <c r="I58" s="729">
        <v>104.38</v>
      </c>
      <c r="J58" s="496">
        <f t="shared" si="8"/>
        <v>51713.62</v>
      </c>
      <c r="K58" s="364">
        <v>0</v>
      </c>
      <c r="L58" s="364">
        <v>0</v>
      </c>
      <c r="M58" s="730">
        <v>4</v>
      </c>
      <c r="N58" s="491" t="s">
        <v>439</v>
      </c>
      <c r="O58" s="487">
        <v>4</v>
      </c>
    </row>
    <row r="59" spans="1:15" ht="12" customHeight="1" x14ac:dyDescent="0.2">
      <c r="A59" s="490">
        <v>5</v>
      </c>
      <c r="B59" s="492" t="s">
        <v>46</v>
      </c>
      <c r="C59" s="492">
        <v>4.24</v>
      </c>
      <c r="D59" s="364">
        <v>1</v>
      </c>
      <c r="E59" s="364">
        <v>169.12</v>
      </c>
      <c r="F59" s="496">
        <f t="shared" si="6"/>
        <v>93774.36</v>
      </c>
      <c r="G59" s="492">
        <v>17.14</v>
      </c>
      <c r="H59" s="496">
        <f t="shared" si="7"/>
        <v>87001.62</v>
      </c>
      <c r="I59" s="729">
        <v>104.38</v>
      </c>
      <c r="J59" s="496">
        <f t="shared" si="8"/>
        <v>51713.62</v>
      </c>
      <c r="K59" s="364">
        <v>2.8</v>
      </c>
      <c r="L59" s="364">
        <v>1.53</v>
      </c>
      <c r="M59" s="730">
        <v>5</v>
      </c>
      <c r="N59" s="492" t="s">
        <v>46</v>
      </c>
      <c r="O59" s="487">
        <v>5</v>
      </c>
    </row>
    <row r="60" spans="1:15" ht="12" customHeight="1" x14ac:dyDescent="0.2">
      <c r="A60" s="490">
        <v>6</v>
      </c>
      <c r="B60" s="492" t="s">
        <v>47</v>
      </c>
      <c r="C60" s="731">
        <v>3.97</v>
      </c>
      <c r="D60" s="364">
        <v>4</v>
      </c>
      <c r="E60" s="364">
        <v>169.12</v>
      </c>
      <c r="F60" s="496">
        <f t="shared" si="6"/>
        <v>107555.24</v>
      </c>
      <c r="G60" s="731">
        <v>17.14</v>
      </c>
      <c r="H60" s="496">
        <f t="shared" si="7"/>
        <v>89316.56</v>
      </c>
      <c r="I60" s="729">
        <v>104.38</v>
      </c>
      <c r="J60" s="496">
        <f t="shared" si="8"/>
        <v>51713.62</v>
      </c>
      <c r="K60" s="364">
        <v>1.43</v>
      </c>
      <c r="L60" s="364">
        <v>0.36</v>
      </c>
      <c r="M60" s="730">
        <v>6</v>
      </c>
      <c r="N60" s="492" t="s">
        <v>47</v>
      </c>
      <c r="O60" s="487">
        <v>6</v>
      </c>
    </row>
    <row r="61" spans="1:15" ht="12" customHeight="1" x14ac:dyDescent="0.2">
      <c r="A61" s="490">
        <v>7</v>
      </c>
      <c r="B61" s="491" t="s">
        <v>48</v>
      </c>
      <c r="C61" s="492">
        <v>3.97</v>
      </c>
      <c r="D61" s="364">
        <v>4</v>
      </c>
      <c r="E61" s="364">
        <v>169.12</v>
      </c>
      <c r="F61" s="496">
        <f t="shared" si="6"/>
        <v>107555.24</v>
      </c>
      <c r="G61" s="492">
        <v>17.14</v>
      </c>
      <c r="H61" s="496">
        <f t="shared" si="7"/>
        <v>89316.56</v>
      </c>
      <c r="I61" s="729">
        <v>104.38</v>
      </c>
      <c r="J61" s="496">
        <f t="shared" si="8"/>
        <v>51713.62</v>
      </c>
      <c r="K61" s="364">
        <v>1.43</v>
      </c>
      <c r="L61" s="364">
        <v>0.36</v>
      </c>
      <c r="M61" s="730">
        <v>7</v>
      </c>
      <c r="N61" s="491" t="s">
        <v>48</v>
      </c>
      <c r="O61" s="487">
        <v>7</v>
      </c>
    </row>
    <row r="62" spans="1:15" ht="12" customHeight="1" x14ac:dyDescent="0.2">
      <c r="A62" s="490">
        <v>8</v>
      </c>
      <c r="B62" s="491" t="s">
        <v>49</v>
      </c>
      <c r="C62" s="492">
        <v>3.97</v>
      </c>
      <c r="D62" s="364">
        <v>4</v>
      </c>
      <c r="E62" s="364">
        <v>169.12</v>
      </c>
      <c r="F62" s="496">
        <f t="shared" si="6"/>
        <v>107555.24</v>
      </c>
      <c r="G62" s="492">
        <v>17.14</v>
      </c>
      <c r="H62" s="496">
        <f t="shared" si="7"/>
        <v>89316.56</v>
      </c>
      <c r="I62" s="729">
        <v>104.38</v>
      </c>
      <c r="J62" s="496">
        <f t="shared" si="8"/>
        <v>51713.62</v>
      </c>
      <c r="K62" s="364">
        <v>1.43</v>
      </c>
      <c r="L62" s="364">
        <v>0.36</v>
      </c>
      <c r="M62" s="730">
        <v>8</v>
      </c>
      <c r="N62" s="491" t="s">
        <v>49</v>
      </c>
      <c r="O62" s="487">
        <v>8</v>
      </c>
    </row>
    <row r="63" spans="1:15" ht="12" customHeight="1" x14ac:dyDescent="0.2">
      <c r="A63" s="490">
        <v>9</v>
      </c>
      <c r="B63" s="491" t="s">
        <v>50</v>
      </c>
      <c r="C63" s="492">
        <v>3.97</v>
      </c>
      <c r="D63" s="364">
        <v>4</v>
      </c>
      <c r="E63" s="364">
        <v>169.12</v>
      </c>
      <c r="F63" s="496">
        <f t="shared" si="6"/>
        <v>107555.24</v>
      </c>
      <c r="G63" s="492">
        <v>17.14</v>
      </c>
      <c r="H63" s="496">
        <f t="shared" si="7"/>
        <v>89316.56</v>
      </c>
      <c r="I63" s="729">
        <v>104.38</v>
      </c>
      <c r="J63" s="496">
        <f t="shared" si="8"/>
        <v>51713.62</v>
      </c>
      <c r="K63" s="364">
        <v>1.43</v>
      </c>
      <c r="L63" s="364">
        <v>0.36</v>
      </c>
      <c r="M63" s="730">
        <v>9</v>
      </c>
      <c r="N63" s="491" t="s">
        <v>50</v>
      </c>
      <c r="O63" s="487">
        <v>9</v>
      </c>
    </row>
    <row r="64" spans="1:15" ht="12" customHeight="1" x14ac:dyDescent="0.2">
      <c r="A64" s="490">
        <v>10</v>
      </c>
      <c r="B64" s="491" t="s">
        <v>51</v>
      </c>
      <c r="C64" s="492">
        <v>3.97</v>
      </c>
      <c r="D64" s="364">
        <v>4</v>
      </c>
      <c r="E64" s="364">
        <v>169.12</v>
      </c>
      <c r="F64" s="496">
        <f t="shared" si="6"/>
        <v>107555.24</v>
      </c>
      <c r="G64" s="492">
        <v>17.14</v>
      </c>
      <c r="H64" s="496">
        <f t="shared" si="7"/>
        <v>89316.56</v>
      </c>
      <c r="I64" s="729">
        <v>104.38</v>
      </c>
      <c r="J64" s="496">
        <f t="shared" si="8"/>
        <v>51713.62</v>
      </c>
      <c r="K64" s="364">
        <v>1.43</v>
      </c>
      <c r="L64" s="364">
        <v>0.36</v>
      </c>
      <c r="M64" s="730">
        <v>10</v>
      </c>
      <c r="N64" s="491" t="s">
        <v>51</v>
      </c>
      <c r="O64" s="487">
        <v>10</v>
      </c>
    </row>
    <row r="65" spans="1:15" ht="12" customHeight="1" x14ac:dyDescent="0.2">
      <c r="A65" s="490">
        <v>11</v>
      </c>
      <c r="B65" s="493" t="s">
        <v>440</v>
      </c>
      <c r="C65" s="731">
        <v>5.36</v>
      </c>
      <c r="D65" s="364">
        <v>4</v>
      </c>
      <c r="E65" s="364">
        <v>169.12</v>
      </c>
      <c r="F65" s="496">
        <f t="shared" si="6"/>
        <v>107555.24</v>
      </c>
      <c r="G65" s="731">
        <v>17.14</v>
      </c>
      <c r="H65" s="496">
        <f t="shared" si="7"/>
        <v>89316.56</v>
      </c>
      <c r="I65" s="729">
        <v>104.38</v>
      </c>
      <c r="J65" s="496">
        <f t="shared" si="8"/>
        <v>51713.62</v>
      </c>
      <c r="K65" s="364">
        <v>1.43</v>
      </c>
      <c r="L65" s="364">
        <v>0.36</v>
      </c>
      <c r="M65" s="730">
        <v>11</v>
      </c>
      <c r="N65" s="493" t="s">
        <v>440</v>
      </c>
      <c r="O65" s="487">
        <v>11</v>
      </c>
    </row>
    <row r="66" spans="1:15" ht="12" customHeight="1" x14ac:dyDescent="0.2">
      <c r="A66" s="490">
        <v>12</v>
      </c>
      <c r="B66" s="491" t="s">
        <v>19</v>
      </c>
      <c r="C66" s="492">
        <v>2.65</v>
      </c>
      <c r="D66" s="364">
        <v>3</v>
      </c>
      <c r="E66" s="364">
        <v>169.12</v>
      </c>
      <c r="F66" s="496">
        <f t="shared" si="6"/>
        <v>110725.8</v>
      </c>
      <c r="G66" s="492">
        <v>20</v>
      </c>
      <c r="H66" s="496">
        <f t="shared" si="7"/>
        <v>93851.199999999997</v>
      </c>
      <c r="I66" s="729">
        <v>104.38</v>
      </c>
      <c r="J66" s="496">
        <f t="shared" si="8"/>
        <v>51713.62</v>
      </c>
      <c r="K66" s="364">
        <v>0.38</v>
      </c>
      <c r="L66" s="364">
        <v>0</v>
      </c>
      <c r="M66" s="730">
        <v>12</v>
      </c>
      <c r="N66" s="491" t="s">
        <v>19</v>
      </c>
      <c r="O66" s="487">
        <v>12</v>
      </c>
    </row>
    <row r="67" spans="1:15" ht="12" customHeight="1" x14ac:dyDescent="0.2">
      <c r="A67" s="490">
        <v>13</v>
      </c>
      <c r="B67" s="491" t="s">
        <v>441</v>
      </c>
      <c r="C67" s="492">
        <v>4.91</v>
      </c>
      <c r="D67" s="364">
        <v>3</v>
      </c>
      <c r="E67" s="364">
        <v>169.12</v>
      </c>
      <c r="F67" s="496">
        <f t="shared" si="6"/>
        <v>110725.8</v>
      </c>
      <c r="G67" s="492">
        <v>20</v>
      </c>
      <c r="H67" s="496">
        <f t="shared" si="7"/>
        <v>93851.199999999997</v>
      </c>
      <c r="I67" s="729">
        <v>104.38</v>
      </c>
      <c r="J67" s="496">
        <f t="shared" si="8"/>
        <v>51713.62</v>
      </c>
      <c r="K67" s="364">
        <v>0.38</v>
      </c>
      <c r="L67" s="364">
        <v>0</v>
      </c>
      <c r="M67" s="730">
        <v>13</v>
      </c>
      <c r="N67" s="491" t="s">
        <v>441</v>
      </c>
      <c r="O67" s="487">
        <v>13</v>
      </c>
    </row>
    <row r="68" spans="1:15" ht="12" customHeight="1" x14ac:dyDescent="0.2">
      <c r="A68" s="490">
        <v>14</v>
      </c>
      <c r="B68" s="491" t="s">
        <v>442</v>
      </c>
      <c r="C68" s="492">
        <v>2.65</v>
      </c>
      <c r="D68" s="364">
        <v>3</v>
      </c>
      <c r="E68" s="364">
        <v>169.12</v>
      </c>
      <c r="F68" s="496">
        <f t="shared" si="6"/>
        <v>110725.8</v>
      </c>
      <c r="G68" s="492">
        <v>20</v>
      </c>
      <c r="H68" s="496">
        <f t="shared" si="7"/>
        <v>93851.199999999997</v>
      </c>
      <c r="I68" s="729">
        <v>104.38</v>
      </c>
      <c r="J68" s="496">
        <f t="shared" si="8"/>
        <v>51713.62</v>
      </c>
      <c r="K68" s="364">
        <v>0.38</v>
      </c>
      <c r="L68" s="364">
        <v>0</v>
      </c>
      <c r="M68" s="730">
        <v>14</v>
      </c>
      <c r="N68" s="491" t="s">
        <v>442</v>
      </c>
      <c r="O68" s="487">
        <v>14</v>
      </c>
    </row>
    <row r="69" spans="1:15" ht="12" customHeight="1" x14ac:dyDescent="0.2">
      <c r="A69" s="490">
        <v>15</v>
      </c>
      <c r="B69" s="491" t="s">
        <v>443</v>
      </c>
      <c r="C69" s="492">
        <v>4.47</v>
      </c>
      <c r="D69" s="364">
        <v>2</v>
      </c>
      <c r="E69" s="364">
        <v>169.12</v>
      </c>
      <c r="F69" s="496">
        <f t="shared" si="6"/>
        <v>111920.45</v>
      </c>
      <c r="G69" s="492">
        <v>20</v>
      </c>
      <c r="H69" s="496">
        <f t="shared" si="7"/>
        <v>98671.66</v>
      </c>
      <c r="I69" s="729">
        <v>104.38</v>
      </c>
      <c r="J69" s="496">
        <f t="shared" si="8"/>
        <v>51713.62</v>
      </c>
      <c r="K69" s="364">
        <v>0</v>
      </c>
      <c r="L69" s="364">
        <v>0</v>
      </c>
      <c r="M69" s="730">
        <v>15</v>
      </c>
      <c r="N69" s="491" t="s">
        <v>443</v>
      </c>
      <c r="O69" s="487">
        <v>15</v>
      </c>
    </row>
    <row r="70" spans="1:15" ht="12" customHeight="1" x14ac:dyDescent="0.2">
      <c r="A70" s="490">
        <v>16</v>
      </c>
      <c r="B70" s="486" t="s">
        <v>444</v>
      </c>
      <c r="C70" s="731">
        <v>3.14</v>
      </c>
      <c r="D70" s="364">
        <v>1</v>
      </c>
      <c r="E70" s="364">
        <v>169.12</v>
      </c>
      <c r="F70" s="496">
        <f t="shared" si="6"/>
        <v>93774.36</v>
      </c>
      <c r="G70" s="492">
        <v>17.14</v>
      </c>
      <c r="H70" s="496">
        <f t="shared" si="7"/>
        <v>87001.62</v>
      </c>
      <c r="I70" s="729">
        <v>104.38</v>
      </c>
      <c r="J70" s="496">
        <f t="shared" si="8"/>
        <v>51713.62</v>
      </c>
      <c r="K70" s="364">
        <v>0</v>
      </c>
      <c r="L70" s="364">
        <v>1.53</v>
      </c>
      <c r="M70" s="730">
        <v>16</v>
      </c>
      <c r="N70" s="486" t="s">
        <v>444</v>
      </c>
      <c r="O70" s="487">
        <v>16</v>
      </c>
    </row>
    <row r="71" spans="1:15" ht="12" customHeight="1" x14ac:dyDescent="0.2">
      <c r="A71" s="490">
        <v>17</v>
      </c>
      <c r="B71" s="486" t="s">
        <v>66</v>
      </c>
      <c r="C71" s="492">
        <v>2.64</v>
      </c>
      <c r="D71" s="364">
        <v>1</v>
      </c>
      <c r="E71" s="364">
        <v>169.12</v>
      </c>
      <c r="F71" s="496">
        <f t="shared" si="6"/>
        <v>93774.36</v>
      </c>
      <c r="G71" s="492">
        <v>17.14</v>
      </c>
      <c r="H71" s="496">
        <f t="shared" si="7"/>
        <v>87001.62</v>
      </c>
      <c r="I71" s="729">
        <v>104.38</v>
      </c>
      <c r="J71" s="496">
        <f t="shared" si="8"/>
        <v>51713.62</v>
      </c>
      <c r="K71" s="364">
        <v>0</v>
      </c>
      <c r="L71" s="364">
        <v>0</v>
      </c>
      <c r="M71" s="730">
        <v>17</v>
      </c>
      <c r="N71" s="486" t="s">
        <v>66</v>
      </c>
      <c r="O71" s="487">
        <v>17</v>
      </c>
    </row>
    <row r="72" spans="1:15" ht="12" customHeight="1" x14ac:dyDescent="0.2">
      <c r="A72" s="490">
        <v>18</v>
      </c>
      <c r="B72" s="486" t="s">
        <v>67</v>
      </c>
      <c r="C72" s="492">
        <v>2.64</v>
      </c>
      <c r="D72" s="364">
        <v>1</v>
      </c>
      <c r="E72" s="364">
        <v>169.12</v>
      </c>
      <c r="F72" s="496">
        <f t="shared" si="6"/>
        <v>93774.36</v>
      </c>
      <c r="G72" s="492">
        <v>17.14</v>
      </c>
      <c r="H72" s="496">
        <f t="shared" si="7"/>
        <v>87001.62</v>
      </c>
      <c r="I72" s="729">
        <v>104.38</v>
      </c>
      <c r="J72" s="496">
        <f t="shared" si="8"/>
        <v>51713.62</v>
      </c>
      <c r="K72" s="364">
        <v>2.8</v>
      </c>
      <c r="L72" s="364">
        <v>0</v>
      </c>
      <c r="M72" s="730">
        <v>18</v>
      </c>
      <c r="N72" s="486" t="s">
        <v>67</v>
      </c>
      <c r="O72" s="487">
        <v>18</v>
      </c>
    </row>
    <row r="73" spans="1:15" ht="12" customHeight="1" x14ac:dyDescent="0.2">
      <c r="A73" s="490">
        <v>19</v>
      </c>
      <c r="B73" s="486" t="s">
        <v>346</v>
      </c>
      <c r="C73" s="492"/>
      <c r="D73" s="364"/>
      <c r="E73" s="364"/>
      <c r="F73" s="496"/>
      <c r="G73" s="492">
        <v>17.14</v>
      </c>
      <c r="H73" s="496"/>
      <c r="I73" s="729"/>
      <c r="J73" s="496"/>
      <c r="K73" s="364"/>
      <c r="L73" s="364"/>
      <c r="M73" s="730">
        <v>19</v>
      </c>
      <c r="N73" s="486" t="s">
        <v>346</v>
      </c>
      <c r="O73" s="487">
        <v>19</v>
      </c>
    </row>
    <row r="74" spans="1:15" ht="12" customHeight="1" x14ac:dyDescent="0.2"/>
    <row r="75" spans="1:15" ht="12" customHeight="1" x14ac:dyDescent="0.2">
      <c r="A75" s="516"/>
      <c r="C75" s="788">
        <f>C2</f>
        <v>2019</v>
      </c>
      <c r="D75" s="788">
        <f>D2</f>
        <v>2020</v>
      </c>
      <c r="E75" s="788">
        <f>E2</f>
        <v>2021</v>
      </c>
      <c r="F75" s="788">
        <f>F2</f>
        <v>2022</v>
      </c>
      <c r="G75" s="788">
        <f>G2</f>
        <v>2023</v>
      </c>
      <c r="H75" s="788">
        <f>H2</f>
        <v>2024</v>
      </c>
      <c r="I75" s="788">
        <f>I2</f>
        <v>2025</v>
      </c>
      <c r="J75" s="575"/>
      <c r="K75" s="574"/>
      <c r="L75" s="574"/>
      <c r="O75" s="732">
        <f>+C87</f>
        <v>86052.65</v>
      </c>
    </row>
    <row r="76" spans="1:15" ht="12" customHeight="1" x14ac:dyDescent="0.2">
      <c r="A76" s="591" t="s">
        <v>603</v>
      </c>
      <c r="C76" s="596">
        <v>4324.05</v>
      </c>
      <c r="D76" s="596">
        <v>4682.8100000000004</v>
      </c>
      <c r="E76" s="596">
        <f>D76</f>
        <v>4682.8100000000004</v>
      </c>
      <c r="F76" s="596">
        <f>E76</f>
        <v>4682.8100000000004</v>
      </c>
      <c r="G76" s="596">
        <f>F76</f>
        <v>4682.8100000000004</v>
      </c>
      <c r="H76" s="596">
        <f>G76</f>
        <v>4682.8100000000004</v>
      </c>
      <c r="I76" s="596">
        <f>H76</f>
        <v>4682.8100000000004</v>
      </c>
      <c r="J76" s="575"/>
      <c r="K76" s="574"/>
      <c r="L76" s="574"/>
    </row>
    <row r="77" spans="1:15" ht="12" customHeight="1" x14ac:dyDescent="0.2">
      <c r="A77" s="591" t="s">
        <v>604</v>
      </c>
      <c r="C77" s="773">
        <v>181.49</v>
      </c>
      <c r="D77" s="773">
        <v>186.1</v>
      </c>
      <c r="E77" s="773">
        <v>186.1</v>
      </c>
      <c r="F77" s="773">
        <f t="shared" ref="F77:I77" si="9">E77</f>
        <v>186.1</v>
      </c>
      <c r="G77" s="773">
        <f t="shared" si="9"/>
        <v>186.1</v>
      </c>
      <c r="H77" s="773">
        <f t="shared" si="9"/>
        <v>186.1</v>
      </c>
      <c r="I77" s="773">
        <f t="shared" si="9"/>
        <v>186.1</v>
      </c>
      <c r="J77" s="575"/>
      <c r="K77" s="574"/>
      <c r="L77" s="574"/>
    </row>
    <row r="78" spans="1:15" ht="12" customHeight="1" x14ac:dyDescent="0.2">
      <c r="A78" s="592"/>
      <c r="K78" s="575"/>
      <c r="L78" s="574"/>
      <c r="M78" s="574"/>
    </row>
    <row r="79" spans="1:15" ht="12" customHeight="1" x14ac:dyDescent="0.2">
      <c r="A79" s="486" t="s">
        <v>78</v>
      </c>
      <c r="B79" s="486" t="s">
        <v>79</v>
      </c>
      <c r="K79" s="575"/>
      <c r="L79" s="574"/>
      <c r="O79" s="733"/>
    </row>
    <row r="80" spans="1:15" ht="12" customHeight="1" x14ac:dyDescent="0.2">
      <c r="B80" s="364">
        <v>228.57</v>
      </c>
      <c r="O80" s="733"/>
    </row>
    <row r="81" spans="1:15" x14ac:dyDescent="0.2">
      <c r="B81" s="774"/>
      <c r="C81" s="774"/>
      <c r="D81" s="774"/>
      <c r="F81" s="774"/>
      <c r="G81" s="774"/>
      <c r="H81" s="774"/>
      <c r="O81" s="733"/>
    </row>
    <row r="82" spans="1:15" x14ac:dyDescent="0.2">
      <c r="B82" s="494" t="s">
        <v>665</v>
      </c>
      <c r="F82" s="494" t="s">
        <v>681</v>
      </c>
      <c r="J82" s="494" t="s">
        <v>729</v>
      </c>
    </row>
    <row r="83" spans="1:15" x14ac:dyDescent="0.2">
      <c r="B83" s="487" t="s">
        <v>55</v>
      </c>
      <c r="C83" s="487" t="s">
        <v>56</v>
      </c>
      <c r="D83" s="487" t="s">
        <v>57</v>
      </c>
      <c r="F83" s="487" t="s">
        <v>55</v>
      </c>
      <c r="G83" s="487" t="s">
        <v>56</v>
      </c>
      <c r="H83" s="487" t="s">
        <v>57</v>
      </c>
      <c r="J83" s="487" t="s">
        <v>55</v>
      </c>
      <c r="K83" s="487" t="s">
        <v>56</v>
      </c>
      <c r="L83" s="487" t="s">
        <v>57</v>
      </c>
    </row>
    <row r="84" spans="1:15" x14ac:dyDescent="0.2">
      <c r="A84" s="497">
        <v>1</v>
      </c>
      <c r="B84" s="548">
        <v>90690.87</v>
      </c>
      <c r="C84" s="548">
        <v>83822.31</v>
      </c>
      <c r="D84" s="548">
        <v>50013.17</v>
      </c>
      <c r="E84" s="497">
        <v>1</v>
      </c>
      <c r="F84" s="548">
        <v>93592.98</v>
      </c>
      <c r="G84" s="548">
        <v>86833.34</v>
      </c>
      <c r="H84" s="548">
        <v>51613.59</v>
      </c>
      <c r="I84" s="818">
        <v>1</v>
      </c>
      <c r="J84" s="548">
        <v>93774.36</v>
      </c>
      <c r="K84" s="548">
        <v>87001.62</v>
      </c>
      <c r="L84" s="548">
        <v>51713.62</v>
      </c>
    </row>
    <row r="85" spans="1:15" x14ac:dyDescent="0.2">
      <c r="A85" s="497">
        <v>2</v>
      </c>
      <c r="B85" s="548">
        <v>108240.28</v>
      </c>
      <c r="C85" s="548">
        <v>95065.89</v>
      </c>
      <c r="D85" s="548">
        <v>50013.17</v>
      </c>
      <c r="E85" s="497">
        <v>2</v>
      </c>
      <c r="F85" s="548">
        <v>111703.97</v>
      </c>
      <c r="G85" s="548">
        <v>98480.81</v>
      </c>
      <c r="H85" s="548">
        <v>51613.59</v>
      </c>
      <c r="I85" s="818">
        <v>2</v>
      </c>
      <c r="J85" s="548">
        <v>111920.45</v>
      </c>
      <c r="K85" s="548">
        <v>98671.66</v>
      </c>
      <c r="L85" s="548">
        <v>51713.62</v>
      </c>
    </row>
    <row r="86" spans="1:15" x14ac:dyDescent="0.2">
      <c r="A86" s="497">
        <v>3</v>
      </c>
      <c r="B86" s="548">
        <v>107084.91</v>
      </c>
      <c r="C86" s="548">
        <v>90421.58</v>
      </c>
      <c r="D86" s="548">
        <v>50013.17</v>
      </c>
      <c r="E86" s="497">
        <v>3</v>
      </c>
      <c r="F86" s="548">
        <v>110511.63</v>
      </c>
      <c r="G86" s="548">
        <v>93669.67</v>
      </c>
      <c r="H86" s="548">
        <v>51613.59</v>
      </c>
      <c r="I86" s="818">
        <v>3</v>
      </c>
      <c r="J86" s="548">
        <v>110725.8</v>
      </c>
      <c r="K86" s="548">
        <v>93851.199999999997</v>
      </c>
      <c r="L86" s="548">
        <v>51713.62</v>
      </c>
    </row>
    <row r="87" spans="1:15" x14ac:dyDescent="0.2">
      <c r="A87" s="497">
        <v>4</v>
      </c>
      <c r="B87" s="548">
        <v>104018.61</v>
      </c>
      <c r="C87" s="548">
        <v>86052.65</v>
      </c>
      <c r="D87" s="548">
        <v>50013.17</v>
      </c>
      <c r="E87" s="497">
        <v>4</v>
      </c>
      <c r="F87" s="548">
        <v>107347.21</v>
      </c>
      <c r="G87" s="548">
        <v>89143.8</v>
      </c>
      <c r="H87" s="548">
        <v>51613.59</v>
      </c>
      <c r="I87" s="818">
        <v>4</v>
      </c>
      <c r="J87" s="548">
        <v>107555.24</v>
      </c>
      <c r="K87" s="548">
        <v>89316.56</v>
      </c>
      <c r="L87" s="548">
        <v>51713.62</v>
      </c>
    </row>
    <row r="88" spans="1:15" x14ac:dyDescent="0.2">
      <c r="A88" s="495"/>
      <c r="B88" s="495"/>
      <c r="C88" s="495"/>
    </row>
    <row r="89" spans="1:15" x14ac:dyDescent="0.2">
      <c r="A89" s="499" t="s">
        <v>666</v>
      </c>
      <c r="B89" s="486" t="s">
        <v>29</v>
      </c>
      <c r="C89" s="550" t="s">
        <v>30</v>
      </c>
      <c r="D89" s="550" t="s">
        <v>23</v>
      </c>
      <c r="E89" s="550" t="s">
        <v>16</v>
      </c>
      <c r="F89" s="550"/>
    </row>
    <row r="90" spans="1:15" x14ac:dyDescent="0.2">
      <c r="A90" s="486" t="s">
        <v>27</v>
      </c>
      <c r="B90" s="446">
        <v>205.06</v>
      </c>
      <c r="C90" s="547">
        <v>154.97999999999999</v>
      </c>
      <c r="D90" s="548">
        <v>463.73</v>
      </c>
      <c r="E90" s="549">
        <f>SUM(B90:D90)</f>
        <v>823.77</v>
      </c>
      <c r="F90" s="550"/>
    </row>
    <row r="91" spans="1:15" x14ac:dyDescent="0.2">
      <c r="A91" s="486" t="s">
        <v>28</v>
      </c>
      <c r="B91" s="446">
        <v>169.48</v>
      </c>
      <c r="C91" s="547">
        <v>125.3</v>
      </c>
      <c r="D91" s="548">
        <v>386.88</v>
      </c>
      <c r="E91" s="549">
        <f t="shared" ref="E91:E96" si="10">SUM(B91:D91)</f>
        <v>681.66</v>
      </c>
      <c r="F91" s="550"/>
    </row>
    <row r="92" spans="1:15" x14ac:dyDescent="0.2">
      <c r="A92" s="486" t="s">
        <v>45</v>
      </c>
      <c r="B92" s="446">
        <v>211.72</v>
      </c>
      <c r="C92" s="551">
        <f>+C90</f>
        <v>154.97999999999999</v>
      </c>
      <c r="D92" s="548">
        <v>653.26</v>
      </c>
      <c r="E92" s="549">
        <f t="shared" si="10"/>
        <v>1019.96</v>
      </c>
      <c r="F92" s="550"/>
    </row>
    <row r="93" spans="1:15" x14ac:dyDescent="0.2">
      <c r="A93" s="486" t="s">
        <v>31</v>
      </c>
      <c r="B93" s="446">
        <v>304.60000000000002</v>
      </c>
      <c r="C93" s="547">
        <v>287.72000000000003</v>
      </c>
      <c r="D93" s="548">
        <v>1307.29</v>
      </c>
      <c r="E93" s="549">
        <f t="shared" si="10"/>
        <v>1899.6100000000001</v>
      </c>
      <c r="F93" s="571"/>
    </row>
    <row r="94" spans="1:15" x14ac:dyDescent="0.2">
      <c r="A94" s="486" t="s">
        <v>32</v>
      </c>
      <c r="B94" s="446">
        <v>250.31</v>
      </c>
      <c r="C94" s="547">
        <v>327.3</v>
      </c>
      <c r="D94" s="548">
        <v>1948.31</v>
      </c>
      <c r="E94" s="549">
        <f t="shared" si="10"/>
        <v>2525.92</v>
      </c>
      <c r="F94" s="571"/>
    </row>
    <row r="95" spans="1:15" x14ac:dyDescent="0.2">
      <c r="A95" s="486" t="s">
        <v>33</v>
      </c>
      <c r="B95" s="446">
        <v>176.14</v>
      </c>
      <c r="C95" s="551">
        <f>+C90</f>
        <v>154.97999999999999</v>
      </c>
      <c r="D95" s="548">
        <v>877.27</v>
      </c>
      <c r="E95" s="549">
        <f t="shared" si="10"/>
        <v>1208.3899999999999</v>
      </c>
      <c r="F95" s="571"/>
    </row>
    <row r="96" spans="1:15" x14ac:dyDescent="0.2">
      <c r="A96" s="585" t="s">
        <v>596</v>
      </c>
      <c r="B96" s="446">
        <v>226.8</v>
      </c>
      <c r="C96" s="551">
        <f>C90</f>
        <v>154.97999999999999</v>
      </c>
      <c r="D96" s="548">
        <v>863.54</v>
      </c>
      <c r="E96" s="549">
        <f t="shared" si="10"/>
        <v>1245.32</v>
      </c>
      <c r="F96" s="571"/>
    </row>
    <row r="97" spans="1:6" x14ac:dyDescent="0.2">
      <c r="A97" s="486" t="s">
        <v>102</v>
      </c>
      <c r="B97" s="364">
        <f>+B95</f>
        <v>176.14</v>
      </c>
      <c r="C97" s="772">
        <f>C91</f>
        <v>125.3</v>
      </c>
      <c r="D97" s="548">
        <v>606.45000000000005</v>
      </c>
      <c r="E97" s="549">
        <f>SUM(B97:D97)</f>
        <v>907.8900000000001</v>
      </c>
      <c r="F97" s="550"/>
    </row>
    <row r="98" spans="1:6" x14ac:dyDescent="0.2">
      <c r="A98" s="486" t="s">
        <v>36</v>
      </c>
      <c r="C98" s="550"/>
      <c r="D98" s="549"/>
      <c r="E98" s="552">
        <f>F98+E99</f>
        <v>37141.369999999995</v>
      </c>
      <c r="F98" s="548">
        <v>19416.05</v>
      </c>
    </row>
    <row r="99" spans="1:6" x14ac:dyDescent="0.2">
      <c r="A99" s="486" t="s">
        <v>37</v>
      </c>
      <c r="C99" s="550"/>
      <c r="D99" s="549"/>
      <c r="E99" s="548">
        <v>17725.32</v>
      </c>
      <c r="F99" s="550"/>
    </row>
    <row r="100" spans="1:6" x14ac:dyDescent="0.2">
      <c r="A100" s="486" t="s">
        <v>64</v>
      </c>
      <c r="C100" s="550"/>
      <c r="D100" s="550"/>
      <c r="E100" s="548">
        <v>12479.9</v>
      </c>
      <c r="F100" s="550"/>
    </row>
    <row r="101" spans="1:6" x14ac:dyDescent="0.2">
      <c r="A101" s="585" t="s">
        <v>690</v>
      </c>
      <c r="C101" s="550"/>
      <c r="D101" s="550"/>
      <c r="E101" s="548">
        <v>316.33999999999997</v>
      </c>
      <c r="F101" s="550"/>
    </row>
    <row r="102" spans="1:6" x14ac:dyDescent="0.2">
      <c r="A102" s="585"/>
      <c r="C102" s="550"/>
      <c r="D102" s="550"/>
      <c r="E102" s="767"/>
      <c r="F102" s="550"/>
    </row>
    <row r="103" spans="1:6" x14ac:dyDescent="0.2">
      <c r="A103" s="499" t="s">
        <v>683</v>
      </c>
      <c r="B103" s="486" t="s">
        <v>29</v>
      </c>
      <c r="C103" s="550" t="s">
        <v>30</v>
      </c>
      <c r="D103" s="550" t="s">
        <v>23</v>
      </c>
      <c r="E103" s="550" t="s">
        <v>16</v>
      </c>
      <c r="F103" s="550"/>
    </row>
    <row r="104" spans="1:6" x14ac:dyDescent="0.2">
      <c r="A104" s="585" t="s">
        <v>726</v>
      </c>
      <c r="B104" s="446">
        <v>208.65</v>
      </c>
      <c r="C104" s="547">
        <v>157.69</v>
      </c>
      <c r="D104" s="548">
        <v>471.85</v>
      </c>
      <c r="E104" s="549">
        <f>SUM(B104:D104)</f>
        <v>838.19</v>
      </c>
      <c r="F104" s="550"/>
    </row>
    <row r="105" spans="1:6" x14ac:dyDescent="0.2">
      <c r="A105" s="585" t="s">
        <v>727</v>
      </c>
      <c r="B105" s="446">
        <v>172.45</v>
      </c>
      <c r="C105" s="547">
        <v>127.49</v>
      </c>
      <c r="D105" s="548">
        <v>393.65</v>
      </c>
      <c r="E105" s="549">
        <f t="shared" ref="E105:E110" si="11">SUM(B105:D105)</f>
        <v>693.58999999999992</v>
      </c>
      <c r="F105" s="550"/>
    </row>
    <row r="106" spans="1:6" x14ac:dyDescent="0.2">
      <c r="A106" s="585" t="s">
        <v>728</v>
      </c>
      <c r="B106" s="446">
        <v>215.43</v>
      </c>
      <c r="C106" s="551">
        <f>+C104</f>
        <v>157.69</v>
      </c>
      <c r="D106" s="548">
        <v>664.68</v>
      </c>
      <c r="E106" s="549">
        <f t="shared" si="11"/>
        <v>1037.8</v>
      </c>
      <c r="F106" s="550"/>
    </row>
    <row r="107" spans="1:6" x14ac:dyDescent="0.2">
      <c r="A107" s="486" t="s">
        <v>31</v>
      </c>
      <c r="B107" s="446">
        <v>309.93</v>
      </c>
      <c r="C107" s="547">
        <v>292.76</v>
      </c>
      <c r="D107" s="548">
        <v>1330.17</v>
      </c>
      <c r="E107" s="549">
        <f t="shared" si="11"/>
        <v>1932.8600000000001</v>
      </c>
      <c r="F107" s="571"/>
    </row>
    <row r="108" spans="1:6" x14ac:dyDescent="0.2">
      <c r="A108" s="486" t="s">
        <v>32</v>
      </c>
      <c r="B108" s="446">
        <v>254.69</v>
      </c>
      <c r="C108" s="547">
        <v>333.03</v>
      </c>
      <c r="D108" s="548">
        <v>1982.41</v>
      </c>
      <c r="E108" s="549">
        <f t="shared" si="11"/>
        <v>2570.13</v>
      </c>
      <c r="F108" s="571"/>
    </row>
    <row r="109" spans="1:6" x14ac:dyDescent="0.2">
      <c r="A109" s="486" t="s">
        <v>33</v>
      </c>
      <c r="B109" s="446">
        <v>179.22</v>
      </c>
      <c r="C109" s="551">
        <f>+C104</f>
        <v>157.69</v>
      </c>
      <c r="D109" s="548">
        <v>906.24</v>
      </c>
      <c r="E109" s="549">
        <f t="shared" si="11"/>
        <v>1243.1500000000001</v>
      </c>
      <c r="F109" s="571"/>
    </row>
    <row r="110" spans="1:6" x14ac:dyDescent="0.2">
      <c r="A110" s="585" t="s">
        <v>596</v>
      </c>
      <c r="B110" s="446">
        <v>230.77</v>
      </c>
      <c r="C110" s="551">
        <f>C104</f>
        <v>157.69</v>
      </c>
      <c r="D110" s="548">
        <v>892.62</v>
      </c>
      <c r="E110" s="549">
        <f t="shared" si="11"/>
        <v>1281.08</v>
      </c>
      <c r="F110" s="571"/>
    </row>
    <row r="111" spans="1:6" x14ac:dyDescent="0.2">
      <c r="A111" s="486" t="s">
        <v>102</v>
      </c>
      <c r="B111" s="364">
        <f>+B109</f>
        <v>179.22</v>
      </c>
      <c r="C111" s="772">
        <f>C105</f>
        <v>127.49</v>
      </c>
      <c r="D111" s="548">
        <v>617.05999999999995</v>
      </c>
      <c r="E111" s="549">
        <f>SUM(B111:D111)</f>
        <v>923.77</v>
      </c>
      <c r="F111" s="550"/>
    </row>
    <row r="112" spans="1:6" x14ac:dyDescent="0.2">
      <c r="A112" s="486" t="s">
        <v>36</v>
      </c>
      <c r="C112" s="550"/>
      <c r="D112" s="549"/>
      <c r="E112" s="552">
        <f>F112+E113</f>
        <v>37791.339999999997</v>
      </c>
      <c r="F112" s="548">
        <v>19755.830000000002</v>
      </c>
    </row>
    <row r="113" spans="1:6" x14ac:dyDescent="0.2">
      <c r="A113" s="486" t="s">
        <v>37</v>
      </c>
      <c r="C113" s="550"/>
      <c r="D113" s="549"/>
      <c r="E113" s="548">
        <v>18035.509999999998</v>
      </c>
      <c r="F113" s="550"/>
    </row>
    <row r="114" spans="1:6" x14ac:dyDescent="0.2">
      <c r="A114" s="486" t="s">
        <v>64</v>
      </c>
      <c r="C114" s="550"/>
      <c r="D114" s="550"/>
      <c r="E114" s="548">
        <v>12698.3</v>
      </c>
      <c r="F114" s="550"/>
    </row>
    <row r="115" spans="1:6" x14ac:dyDescent="0.2">
      <c r="A115" s="585" t="s">
        <v>691</v>
      </c>
      <c r="C115" s="550"/>
      <c r="D115" s="550"/>
      <c r="E115" s="822">
        <v>321.88</v>
      </c>
      <c r="F115" s="550"/>
    </row>
    <row r="116" spans="1:6" x14ac:dyDescent="0.2">
      <c r="A116" s="585"/>
      <c r="C116" s="550"/>
      <c r="D116" s="550"/>
      <c r="E116" s="767"/>
      <c r="F116" s="550"/>
    </row>
    <row r="117" spans="1:6" x14ac:dyDescent="0.2">
      <c r="A117" s="499" t="s">
        <v>737</v>
      </c>
      <c r="B117" s="486" t="s">
        <v>29</v>
      </c>
      <c r="C117" s="550" t="s">
        <v>30</v>
      </c>
      <c r="D117" s="550" t="s">
        <v>23</v>
      </c>
      <c r="E117" s="550" t="s">
        <v>16</v>
      </c>
      <c r="F117" s="550"/>
    </row>
    <row r="118" spans="1:6" x14ac:dyDescent="0.2">
      <c r="A118" s="585" t="s">
        <v>726</v>
      </c>
      <c r="B118" s="446">
        <v>208.65</v>
      </c>
      <c r="C118" s="547">
        <v>157.69</v>
      </c>
      <c r="D118" s="548">
        <v>471.85</v>
      </c>
      <c r="E118" s="549">
        <f>SUM(B118:D118)</f>
        <v>838.19</v>
      </c>
      <c r="F118" s="550"/>
    </row>
    <row r="119" spans="1:6" x14ac:dyDescent="0.2">
      <c r="A119" s="585" t="s">
        <v>727</v>
      </c>
      <c r="B119" s="446">
        <v>172.45</v>
      </c>
      <c r="C119" s="547">
        <v>127.49</v>
      </c>
      <c r="D119" s="548">
        <v>393.65</v>
      </c>
      <c r="E119" s="549">
        <f t="shared" ref="E119:E124" si="12">SUM(B119:D119)</f>
        <v>693.58999999999992</v>
      </c>
      <c r="F119" s="550"/>
    </row>
    <row r="120" spans="1:6" x14ac:dyDescent="0.2">
      <c r="A120" s="585" t="s">
        <v>728</v>
      </c>
      <c r="B120" s="446">
        <v>215.43</v>
      </c>
      <c r="C120" s="551">
        <f>+C118</f>
        <v>157.69</v>
      </c>
      <c r="D120" s="548">
        <v>664.68</v>
      </c>
      <c r="E120" s="549">
        <f t="shared" si="12"/>
        <v>1037.8</v>
      </c>
      <c r="F120" s="550"/>
    </row>
    <row r="121" spans="1:6" x14ac:dyDescent="0.2">
      <c r="A121" s="486" t="s">
        <v>31</v>
      </c>
      <c r="B121" s="446">
        <v>309.93</v>
      </c>
      <c r="C121" s="547">
        <v>292.76</v>
      </c>
      <c r="D121" s="548">
        <v>1330.17</v>
      </c>
      <c r="E121" s="549">
        <f t="shared" si="12"/>
        <v>1932.8600000000001</v>
      </c>
      <c r="F121" s="571"/>
    </row>
    <row r="122" spans="1:6" x14ac:dyDescent="0.2">
      <c r="A122" s="486" t="s">
        <v>32</v>
      </c>
      <c r="B122" s="446">
        <v>254.69</v>
      </c>
      <c r="C122" s="547">
        <v>333.03</v>
      </c>
      <c r="D122" s="548">
        <v>1982.41</v>
      </c>
      <c r="E122" s="549">
        <f t="shared" si="12"/>
        <v>2570.13</v>
      </c>
      <c r="F122" s="571"/>
    </row>
    <row r="123" spans="1:6" x14ac:dyDescent="0.2">
      <c r="A123" s="486" t="s">
        <v>33</v>
      </c>
      <c r="B123" s="446">
        <v>179.22</v>
      </c>
      <c r="C123" s="551">
        <f>+C118</f>
        <v>157.69</v>
      </c>
      <c r="D123" s="548">
        <v>906.24</v>
      </c>
      <c r="E123" s="549">
        <f t="shared" si="12"/>
        <v>1243.1500000000001</v>
      </c>
      <c r="F123" s="571"/>
    </row>
    <row r="124" spans="1:6" x14ac:dyDescent="0.2">
      <c r="A124" s="585" t="s">
        <v>596</v>
      </c>
      <c r="B124" s="446">
        <v>230.77</v>
      </c>
      <c r="C124" s="551">
        <f>C118</f>
        <v>157.69</v>
      </c>
      <c r="D124" s="548">
        <v>892.62</v>
      </c>
      <c r="E124" s="549">
        <f t="shared" si="12"/>
        <v>1281.08</v>
      </c>
      <c r="F124" s="571"/>
    </row>
    <row r="125" spans="1:6" x14ac:dyDescent="0.2">
      <c r="A125" s="486" t="s">
        <v>102</v>
      </c>
      <c r="B125" s="364">
        <f>+B123</f>
        <v>179.22</v>
      </c>
      <c r="C125" s="772">
        <f>C119</f>
        <v>127.49</v>
      </c>
      <c r="D125" s="548">
        <v>617.05999999999995</v>
      </c>
      <c r="E125" s="549">
        <f>SUM(B125:D125)</f>
        <v>923.77</v>
      </c>
      <c r="F125" s="550"/>
    </row>
    <row r="126" spans="1:6" x14ac:dyDescent="0.2">
      <c r="A126" s="486" t="s">
        <v>36</v>
      </c>
      <c r="C126" s="550"/>
      <c r="D126" s="549"/>
      <c r="E126" s="552">
        <f>F126+E127</f>
        <v>37791.339999999997</v>
      </c>
      <c r="F126" s="548">
        <v>19755.830000000002</v>
      </c>
    </row>
    <row r="127" spans="1:6" x14ac:dyDescent="0.2">
      <c r="A127" s="486" t="s">
        <v>37</v>
      </c>
      <c r="C127" s="550"/>
      <c r="D127" s="549"/>
      <c r="E127" s="548">
        <v>18035.509999999998</v>
      </c>
      <c r="F127" s="550"/>
    </row>
    <row r="128" spans="1:6" x14ac:dyDescent="0.2">
      <c r="A128" s="486" t="s">
        <v>64</v>
      </c>
      <c r="C128" s="550"/>
      <c r="D128" s="550"/>
      <c r="E128" s="548">
        <v>12698.3</v>
      </c>
      <c r="F128" s="550"/>
    </row>
    <row r="129" spans="1:8" x14ac:dyDescent="0.2">
      <c r="A129" s="585" t="s">
        <v>691</v>
      </c>
      <c r="C129" s="550"/>
      <c r="D129" s="550"/>
      <c r="E129" s="822">
        <v>321.88</v>
      </c>
      <c r="F129" s="550"/>
    </row>
    <row r="130" spans="1:8" x14ac:dyDescent="0.2">
      <c r="A130" s="585"/>
      <c r="C130" s="550"/>
      <c r="D130" s="550"/>
      <c r="E130" s="767"/>
      <c r="F130" s="550"/>
    </row>
    <row r="131" spans="1:8" x14ac:dyDescent="0.2">
      <c r="A131" s="419" t="s">
        <v>504</v>
      </c>
      <c r="C131" s="499">
        <f>+D2</f>
        <v>2020</v>
      </c>
      <c r="D131" s="499">
        <f>+E2</f>
        <v>2021</v>
      </c>
      <c r="E131" s="499">
        <f>+F2</f>
        <v>2022</v>
      </c>
      <c r="F131" s="499">
        <f>+G2</f>
        <v>2023</v>
      </c>
      <c r="G131" s="499">
        <f>+H2</f>
        <v>2024</v>
      </c>
      <c r="H131" s="499">
        <f>+I2</f>
        <v>2025</v>
      </c>
    </row>
    <row r="132" spans="1:8" x14ac:dyDescent="0.2">
      <c r="A132" s="486" t="s">
        <v>505</v>
      </c>
      <c r="C132" s="503">
        <v>330.5</v>
      </c>
      <c r="D132" s="503">
        <f>C132</f>
        <v>330.5</v>
      </c>
      <c r="E132" s="503">
        <f t="shared" ref="E132" si="13">+D132</f>
        <v>330.5</v>
      </c>
      <c r="F132" s="503">
        <f t="shared" ref="F132" si="14">+E132</f>
        <v>330.5</v>
      </c>
      <c r="G132" s="503">
        <f t="shared" ref="G132:H132" si="15">+F132</f>
        <v>330.5</v>
      </c>
      <c r="H132" s="503">
        <f t="shared" si="15"/>
        <v>330.5</v>
      </c>
    </row>
    <row r="134" spans="1:8" x14ac:dyDescent="0.2">
      <c r="A134" s="494" t="s">
        <v>81</v>
      </c>
      <c r="B134" s="494"/>
      <c r="C134" s="499">
        <f>+D2</f>
        <v>2020</v>
      </c>
      <c r="D134" s="499">
        <f>+E2</f>
        <v>2021</v>
      </c>
      <c r="E134" s="499">
        <f>+F2</f>
        <v>2022</v>
      </c>
      <c r="F134" s="499">
        <f>+G2</f>
        <v>2023</v>
      </c>
      <c r="G134" s="499">
        <f>+H2</f>
        <v>2024</v>
      </c>
      <c r="H134" s="499">
        <f>+I2</f>
        <v>2025</v>
      </c>
    </row>
    <row r="135" spans="1:8" x14ac:dyDescent="0.2">
      <c r="A135" s="486" t="s">
        <v>88</v>
      </c>
      <c r="C135" s="503">
        <v>736</v>
      </c>
      <c r="D135" s="503">
        <f>+C135</f>
        <v>736</v>
      </c>
      <c r="E135" s="503">
        <f>+D135</f>
        <v>736</v>
      </c>
      <c r="F135" s="503">
        <f>+E135</f>
        <v>736</v>
      </c>
      <c r="G135" s="503">
        <f>+F135</f>
        <v>736</v>
      </c>
      <c r="H135" s="503">
        <f>+G135</f>
        <v>736</v>
      </c>
    </row>
    <row r="136" spans="1:8" x14ac:dyDescent="0.2">
      <c r="A136" s="486" t="s">
        <v>87</v>
      </c>
      <c r="H136"/>
    </row>
    <row r="137" spans="1:8" x14ac:dyDescent="0.2">
      <c r="A137" s="494"/>
    </row>
    <row r="138" spans="1:8" x14ac:dyDescent="0.2">
      <c r="A138" s="494" t="s">
        <v>677</v>
      </c>
    </row>
    <row r="139" spans="1:8" x14ac:dyDescent="0.2">
      <c r="A139" s="585" t="s">
        <v>674</v>
      </c>
      <c r="C139" s="788">
        <v>2020</v>
      </c>
      <c r="D139" s="788">
        <v>2021</v>
      </c>
    </row>
    <row r="140" spans="1:8" x14ac:dyDescent="0.2">
      <c r="A140" s="585" t="s">
        <v>638</v>
      </c>
      <c r="C140" s="787">
        <v>2910.19</v>
      </c>
      <c r="D140" s="787">
        <v>2910.19</v>
      </c>
    </row>
    <row r="141" spans="1:8" x14ac:dyDescent="0.2">
      <c r="A141" s="585" t="s">
        <v>640</v>
      </c>
      <c r="C141" s="787">
        <v>1052.27</v>
      </c>
      <c r="D141" s="787">
        <v>1052.27</v>
      </c>
    </row>
    <row r="142" spans="1:8" x14ac:dyDescent="0.2">
      <c r="A142" s="585" t="s">
        <v>639</v>
      </c>
      <c r="C142" s="787">
        <v>16425.68</v>
      </c>
      <c r="D142" s="787">
        <v>16425.68</v>
      </c>
    </row>
    <row r="144" spans="1:8" x14ac:dyDescent="0.2">
      <c r="A144" s="500" t="s">
        <v>349</v>
      </c>
    </row>
    <row r="145" spans="1:7" x14ac:dyDescent="0.2">
      <c r="A145" s="501" t="s">
        <v>350</v>
      </c>
    </row>
    <row r="146" spans="1:7" x14ac:dyDescent="0.2">
      <c r="A146" s="501" t="s">
        <v>351</v>
      </c>
    </row>
    <row r="147" spans="1:7" x14ac:dyDescent="0.2">
      <c r="A147" s="779" t="s">
        <v>734</v>
      </c>
    </row>
    <row r="148" spans="1:7" x14ac:dyDescent="0.2">
      <c r="C148" s="499"/>
    </row>
    <row r="149" spans="1:7" x14ac:dyDescent="0.2">
      <c r="A149" s="494" t="s">
        <v>434</v>
      </c>
      <c r="C149" s="585" t="s">
        <v>735</v>
      </c>
    </row>
    <row r="151" spans="1:7" x14ac:dyDescent="0.2">
      <c r="A151" s="516" t="s">
        <v>435</v>
      </c>
      <c r="C151" s="734"/>
    </row>
    <row r="152" spans="1:7" x14ac:dyDescent="0.2">
      <c r="A152" s="494" t="s">
        <v>645</v>
      </c>
      <c r="G152" s="502"/>
    </row>
    <row r="153" spans="1:7" x14ac:dyDescent="0.2">
      <c r="A153" s="494" t="s">
        <v>579</v>
      </c>
    </row>
    <row r="154" spans="1:7" x14ac:dyDescent="0.2">
      <c r="A154" s="494" t="s">
        <v>464</v>
      </c>
      <c r="C154" s="550"/>
    </row>
    <row r="155" spans="1:7" x14ac:dyDescent="0.2">
      <c r="A155" s="494" t="s">
        <v>601</v>
      </c>
      <c r="C155" s="585"/>
    </row>
    <row r="156" spans="1:7" x14ac:dyDescent="0.2">
      <c r="A156" s="494" t="s">
        <v>656</v>
      </c>
      <c r="C156" s="550"/>
    </row>
    <row r="157" spans="1:7" x14ac:dyDescent="0.2">
      <c r="A157" s="419" t="s">
        <v>597</v>
      </c>
      <c r="B157" s="524"/>
      <c r="C157" s="419"/>
    </row>
    <row r="158" spans="1:7" x14ac:dyDescent="0.2">
      <c r="A158" s="419" t="s">
        <v>736</v>
      </c>
      <c r="B158" s="524"/>
      <c r="C158" s="419"/>
    </row>
    <row r="159" spans="1:7" x14ac:dyDescent="0.2">
      <c r="A159" s="419" t="s">
        <v>625</v>
      </c>
      <c r="B159" s="524"/>
      <c r="C159" s="585"/>
    </row>
    <row r="160" spans="1:7" x14ac:dyDescent="0.2">
      <c r="A160" s="494" t="s">
        <v>642</v>
      </c>
      <c r="C160" s="585"/>
    </row>
    <row r="161" spans="1:7" x14ac:dyDescent="0.2">
      <c r="A161" s="494" t="s">
        <v>643</v>
      </c>
      <c r="C161" s="585"/>
    </row>
    <row r="162" spans="1:7" x14ac:dyDescent="0.2">
      <c r="A162" s="494" t="s">
        <v>644</v>
      </c>
      <c r="C162" s="585"/>
    </row>
    <row r="163" spans="1:7" x14ac:dyDescent="0.2">
      <c r="A163" s="494" t="s">
        <v>678</v>
      </c>
      <c r="C163" s="585"/>
    </row>
    <row r="164" spans="1:7" x14ac:dyDescent="0.2">
      <c r="A164" s="494" t="s">
        <v>663</v>
      </c>
      <c r="C164" s="585"/>
    </row>
    <row r="165" spans="1:7" x14ac:dyDescent="0.2">
      <c r="A165" s="494" t="s">
        <v>675</v>
      </c>
      <c r="C165" s="585"/>
    </row>
    <row r="166" spans="1:7" x14ac:dyDescent="0.2">
      <c r="A166" s="494" t="s">
        <v>679</v>
      </c>
      <c r="C166" s="550"/>
    </row>
    <row r="167" spans="1:7" x14ac:dyDescent="0.2">
      <c r="A167" s="524" t="s">
        <v>696</v>
      </c>
      <c r="C167" s="550"/>
    </row>
    <row r="168" spans="1:7" x14ac:dyDescent="0.2">
      <c r="A168" s="524"/>
      <c r="C168" s="550"/>
    </row>
    <row r="169" spans="1:7" s="501" customFormat="1" x14ac:dyDescent="0.2">
      <c r="A169" s="364"/>
      <c r="B169" s="419" t="str">
        <f>+C5</f>
        <v xml:space="preserve"> 2019/20</v>
      </c>
      <c r="C169" s="419" t="str">
        <f>+D5</f>
        <v xml:space="preserve"> 2020/21</v>
      </c>
      <c r="D169" s="419" t="str">
        <f>+E5</f>
        <v xml:space="preserve"> 2021/22</v>
      </c>
      <c r="F169" s="419"/>
      <c r="G169" s="498"/>
    </row>
    <row r="170" spans="1:7" s="501" customFormat="1" x14ac:dyDescent="0.2">
      <c r="A170" s="364" t="s">
        <v>172</v>
      </c>
      <c r="B170" s="447">
        <v>0.56000000000000005</v>
      </c>
      <c r="C170" s="447">
        <v>0.56000000000000005</v>
      </c>
      <c r="D170" s="447">
        <v>0.56000000000000005</v>
      </c>
      <c r="F170" s="364"/>
      <c r="G170" s="498"/>
    </row>
    <row r="171" spans="1:7" s="501" customFormat="1" x14ac:dyDescent="0.2">
      <c r="A171" s="621" t="s">
        <v>577</v>
      </c>
      <c r="B171" s="568">
        <v>0.5</v>
      </c>
      <c r="C171" s="568">
        <f>B171</f>
        <v>0.5</v>
      </c>
      <c r="D171" s="568">
        <f>C171</f>
        <v>0.5</v>
      </c>
      <c r="G171" s="498"/>
    </row>
    <row r="172" spans="1:7" s="501" customFormat="1" x14ac:dyDescent="0.2">
      <c r="A172" s="364" t="s">
        <v>352</v>
      </c>
      <c r="B172" s="569">
        <f>B170-B171</f>
        <v>6.0000000000000053E-2</v>
      </c>
      <c r="C172" s="569">
        <f>C170-C171</f>
        <v>6.0000000000000053E-2</v>
      </c>
      <c r="D172" s="569">
        <f>D170-D171</f>
        <v>6.0000000000000053E-2</v>
      </c>
      <c r="G172" s="498"/>
    </row>
    <row r="173" spans="1:7" s="501" customFormat="1" x14ac:dyDescent="0.2">
      <c r="A173" s="621" t="s">
        <v>578</v>
      </c>
      <c r="B173" s="568">
        <v>0.4</v>
      </c>
      <c r="C173" s="568">
        <f>B173</f>
        <v>0.4</v>
      </c>
      <c r="D173" s="568">
        <f>C173</f>
        <v>0.4</v>
      </c>
      <c r="E173" s="498"/>
      <c r="F173" s="498"/>
      <c r="G173" s="498"/>
    </row>
    <row r="174" spans="1:7" s="501" customFormat="1" x14ac:dyDescent="0.2">
      <c r="A174" s="364" t="s">
        <v>352</v>
      </c>
      <c r="B174" s="569">
        <f>B170-B173</f>
        <v>0.16000000000000003</v>
      </c>
      <c r="C174" s="569">
        <f>C170-C173</f>
        <v>0.16000000000000003</v>
      </c>
      <c r="D174" s="569">
        <f>D170-D173</f>
        <v>0.16000000000000003</v>
      </c>
      <c r="E174" s="498"/>
      <c r="F174" s="498"/>
      <c r="G174" s="498"/>
    </row>
    <row r="175" spans="1:7" s="501" customFormat="1" x14ac:dyDescent="0.2">
      <c r="A175" s="364"/>
      <c r="B175" s="569"/>
      <c r="C175" s="569"/>
      <c r="D175" s="364"/>
      <c r="E175" s="498"/>
      <c r="F175" s="498"/>
      <c r="G175" s="498"/>
    </row>
    <row r="176" spans="1:7" s="501" customFormat="1" x14ac:dyDescent="0.2">
      <c r="A176" s="621" t="s">
        <v>573</v>
      </c>
      <c r="B176" s="583">
        <v>2019</v>
      </c>
      <c r="C176" s="583">
        <v>2020</v>
      </c>
      <c r="D176" s="583">
        <v>2021</v>
      </c>
    </row>
    <row r="177" spans="1:7" s="501" customFormat="1" x14ac:dyDescent="0.2">
      <c r="A177" s="621" t="s">
        <v>568</v>
      </c>
      <c r="B177" s="780">
        <v>0.17430000000000001</v>
      </c>
      <c r="C177" s="780">
        <v>0.17430000000000001</v>
      </c>
      <c r="D177" s="780">
        <v>0.17430000000000001</v>
      </c>
    </row>
    <row r="178" spans="1:7" s="501" customFormat="1" x14ac:dyDescent="0.2">
      <c r="A178" s="621" t="s">
        <v>569</v>
      </c>
      <c r="B178" s="781">
        <v>7.4700000000000003E-2</v>
      </c>
      <c r="C178" s="781">
        <v>7.4700000000000003E-2</v>
      </c>
      <c r="D178" s="781">
        <v>7.4700000000000003E-2</v>
      </c>
    </row>
    <row r="179" spans="1:7" s="501" customFormat="1" x14ac:dyDescent="0.2">
      <c r="A179" s="621" t="s">
        <v>570</v>
      </c>
      <c r="B179" s="782">
        <v>13800</v>
      </c>
      <c r="C179" s="782">
        <v>13800</v>
      </c>
      <c r="D179" s="782">
        <v>13800</v>
      </c>
    </row>
    <row r="180" spans="1:7" s="501" customFormat="1" x14ac:dyDescent="0.2">
      <c r="A180" s="621" t="s">
        <v>571</v>
      </c>
      <c r="B180" s="781">
        <v>7.3999999999999996E-2</v>
      </c>
      <c r="C180" s="781">
        <v>0.08</v>
      </c>
      <c r="D180" s="781">
        <v>0.08</v>
      </c>
    </row>
    <row r="181" spans="1:7" s="501" customFormat="1" x14ac:dyDescent="0.2">
      <c r="A181" s="621" t="s">
        <v>572</v>
      </c>
      <c r="B181" s="781">
        <v>0.08</v>
      </c>
      <c r="C181" s="781">
        <v>0.08</v>
      </c>
      <c r="D181" s="781">
        <v>0.08</v>
      </c>
    </row>
    <row r="182" spans="1:7" s="501" customFormat="1" x14ac:dyDescent="0.2">
      <c r="A182" s="621"/>
      <c r="B182" s="569"/>
      <c r="C182" s="569"/>
      <c r="D182" s="364"/>
      <c r="E182" s="498"/>
      <c r="F182" s="498"/>
      <c r="G182" s="498"/>
    </row>
    <row r="183" spans="1:7" s="501" customFormat="1" x14ac:dyDescent="0.2">
      <c r="A183" s="621" t="s">
        <v>698</v>
      </c>
      <c r="B183" s="569"/>
      <c r="C183" s="807">
        <v>750</v>
      </c>
      <c r="D183" s="364"/>
      <c r="E183" s="498"/>
      <c r="F183" s="498"/>
      <c r="G183" s="498"/>
    </row>
    <row r="184" spans="1:7" s="501" customFormat="1" x14ac:dyDescent="0.2">
      <c r="A184" s="621"/>
      <c r="B184" s="569"/>
      <c r="C184" s="569"/>
      <c r="D184" s="364"/>
      <c r="E184" s="498"/>
      <c r="F184" s="498"/>
      <c r="G184" s="498"/>
    </row>
    <row r="185" spans="1:7" s="501" customFormat="1" x14ac:dyDescent="0.2">
      <c r="B185" s="499">
        <f>+C2</f>
        <v>2019</v>
      </c>
      <c r="C185" s="570">
        <f>+D2</f>
        <v>2020</v>
      </c>
      <c r="D185" s="570">
        <f>+E2</f>
        <v>2021</v>
      </c>
    </row>
    <row r="186" spans="1:7" s="501" customFormat="1" x14ac:dyDescent="0.2">
      <c r="A186" s="419" t="s">
        <v>6</v>
      </c>
      <c r="B186" s="789">
        <v>3.12</v>
      </c>
      <c r="C186" s="789">
        <v>3.12</v>
      </c>
      <c r="D186" s="789">
        <v>3.12</v>
      </c>
    </row>
    <row r="187" spans="1:7" s="501" customFormat="1" x14ac:dyDescent="0.2">
      <c r="A187" s="502"/>
    </row>
    <row r="188" spans="1:7" s="501" customFormat="1" x14ac:dyDescent="0.2">
      <c r="A188" s="502"/>
    </row>
    <row r="189" spans="1:7" s="501" customFormat="1" x14ac:dyDescent="0.2">
      <c r="A189" s="502"/>
    </row>
    <row r="190" spans="1:7" s="501" customFormat="1" x14ac:dyDescent="0.2"/>
    <row r="191" spans="1:7" s="501" customFormat="1" x14ac:dyDescent="0.2"/>
    <row r="192" spans="1:7" s="501" customFormat="1" x14ac:dyDescent="0.2"/>
    <row r="193" s="501" customFormat="1" x14ac:dyDescent="0.2"/>
    <row r="194" s="501" customFormat="1" x14ac:dyDescent="0.2"/>
    <row r="195" s="501" customFormat="1" x14ac:dyDescent="0.2"/>
    <row r="196" s="501" customFormat="1" x14ac:dyDescent="0.2"/>
    <row r="197" s="501" customFormat="1" x14ac:dyDescent="0.2"/>
    <row r="198" s="501" customFormat="1" x14ac:dyDescent="0.2"/>
    <row r="199" s="501" customFormat="1" x14ac:dyDescent="0.2"/>
    <row r="200" s="501" customFormat="1" x14ac:dyDescent="0.2"/>
    <row r="201" s="501" customFormat="1" x14ac:dyDescent="0.2"/>
    <row r="202" s="501" customFormat="1" x14ac:dyDescent="0.2"/>
    <row r="203" s="501" customFormat="1" x14ac:dyDescent="0.2"/>
    <row r="204" s="501" customFormat="1" x14ac:dyDescent="0.2"/>
    <row r="205" s="501" customFormat="1" x14ac:dyDescent="0.2"/>
    <row r="206" s="501" customFormat="1" x14ac:dyDescent="0.2"/>
    <row r="207" s="501" customFormat="1" x14ac:dyDescent="0.2"/>
    <row r="208" s="501" customFormat="1" x14ac:dyDescent="0.2"/>
    <row r="209" s="501" customFormat="1" x14ac:dyDescent="0.2"/>
    <row r="210" s="501" customFormat="1" x14ac:dyDescent="0.2"/>
    <row r="211" s="501" customFormat="1" x14ac:dyDescent="0.2"/>
  </sheetData>
  <sheetProtection algorithmName="SHA-512" hashValue="r/CD73bTcIDr+A9Jmlg/px4pSFHnN8K5qhL29zZryRTP64pAvqO8hflplXwcy8/kn3CHKEQGM9mHFBBKoXnRoQ==" saltValue="urujSdhC7qh1itXGtiAVCw==" spinCount="100000" sheet="1" objects="1" scenarios="1"/>
  <phoneticPr fontId="0" type="noConversion"/>
  <dataValidations count="2">
    <dataValidation type="whole" showInputMessage="1" showErrorMessage="1" sqref="F93:F96 F107:F110 F121:F124">
      <formula1>0</formula1>
      <formula2>9999</formula2>
    </dataValidation>
    <dataValidation type="list" allowBlank="1" showInputMessage="1" showErrorMessage="1" sqref="L78:L79 K75:K77">
      <formula1>$O$75:$O$82</formula1>
    </dataValidation>
  </dataValidations>
  <printOptions gridLines="1"/>
  <pageMargins left="0.78740157480314965" right="0.78740157480314965" top="0.98425196850393704" bottom="0.98425196850393704" header="0.51181102362204722" footer="0.51181102362204722"/>
  <pageSetup paperSize="9" scale="38" orientation="portrait" r:id="rId1"/>
  <headerFooter alignWithMargins="0">
    <oddHeader>&amp;L&amp;"Arial,Vet"&amp;F&amp;R&amp;"Arial,Vet"&amp;A</oddHeader>
    <oddFooter>&amp;L&amp;"Arial,Vet"keizer&amp;C&amp;P&amp;R&amp;"Arial,Vet"&amp;D</oddFooter>
  </headerFooter>
  <rowBreaks count="1" manualBreakCount="1">
    <brk id="130"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168"/>
  <sheetViews>
    <sheetView showZeros="0" topLeftCell="A97" zoomScale="98" zoomScaleNormal="98" workbookViewId="0">
      <selection activeCell="B2" sqref="B2"/>
    </sheetView>
  </sheetViews>
  <sheetFormatPr defaultRowHeight="12.75" x14ac:dyDescent="0.2"/>
  <cols>
    <col min="1" max="1" width="3.7109375" style="483" customWidth="1"/>
    <col min="2" max="2" width="14.140625" style="485" customWidth="1"/>
    <col min="3" max="18" width="9.140625" style="483"/>
    <col min="19" max="20" width="9.140625" style="483" customWidth="1"/>
    <col min="21" max="16384" width="9.140625" style="483"/>
  </cols>
  <sheetData>
    <row r="2" spans="2:19" ht="15.75" x14ac:dyDescent="0.25">
      <c r="B2" s="556" t="s">
        <v>493</v>
      </c>
    </row>
    <row r="4" spans="2:19" x14ac:dyDescent="0.2">
      <c r="B4" s="478" t="s">
        <v>164</v>
      </c>
      <c r="C4" s="791">
        <v>43252</v>
      </c>
      <c r="D4" s="525"/>
      <c r="E4" s="615" t="s">
        <v>565</v>
      </c>
      <c r="F4" s="792">
        <v>2.35E-2</v>
      </c>
      <c r="G4" s="479"/>
      <c r="K4" s="479"/>
      <c r="L4" s="479"/>
      <c r="M4" s="479"/>
      <c r="N4" s="479"/>
      <c r="O4" s="479"/>
      <c r="P4" s="479"/>
      <c r="Q4" s="479"/>
      <c r="R4" s="479"/>
    </row>
    <row r="5" spans="2:19" x14ac:dyDescent="0.2">
      <c r="B5" s="477" t="s">
        <v>165</v>
      </c>
      <c r="C5" s="477">
        <v>1</v>
      </c>
      <c r="D5" s="477">
        <v>2</v>
      </c>
      <c r="E5" s="477">
        <v>3</v>
      </c>
      <c r="F5" s="477">
        <v>4</v>
      </c>
      <c r="G5" s="477">
        <v>5</v>
      </c>
      <c r="H5" s="477">
        <v>6</v>
      </c>
      <c r="I5" s="477">
        <v>7</v>
      </c>
      <c r="J5" s="477">
        <v>8</v>
      </c>
      <c r="K5" s="477">
        <v>9</v>
      </c>
      <c r="L5" s="477">
        <v>10</v>
      </c>
      <c r="M5" s="477">
        <v>11</v>
      </c>
      <c r="N5" s="477">
        <v>12</v>
      </c>
      <c r="O5" s="477">
        <v>13</v>
      </c>
      <c r="P5" s="477">
        <v>14</v>
      </c>
      <c r="Q5" s="477">
        <v>15</v>
      </c>
      <c r="R5" s="477">
        <v>16</v>
      </c>
      <c r="S5" s="477" t="s">
        <v>166</v>
      </c>
    </row>
    <row r="6" spans="2:19" x14ac:dyDescent="0.2">
      <c r="B6" s="484" t="s">
        <v>167</v>
      </c>
      <c r="C6" s="793">
        <v>2662</v>
      </c>
      <c r="D6" s="793">
        <v>2727</v>
      </c>
      <c r="E6" s="793">
        <v>2810</v>
      </c>
      <c r="F6" s="793">
        <v>2893</v>
      </c>
      <c r="G6" s="793">
        <v>2977</v>
      </c>
      <c r="H6" s="793">
        <v>3080</v>
      </c>
      <c r="I6" s="793">
        <v>3201</v>
      </c>
      <c r="J6" s="793">
        <v>3338</v>
      </c>
      <c r="K6" s="793">
        <v>3494</v>
      </c>
      <c r="L6" s="793">
        <v>3667</v>
      </c>
      <c r="M6" s="793">
        <v>3859</v>
      </c>
      <c r="N6" s="793">
        <v>4071</v>
      </c>
      <c r="O6" s="484"/>
      <c r="P6" s="484"/>
      <c r="Q6" s="543"/>
      <c r="R6" s="543"/>
      <c r="S6" s="480">
        <f t="shared" ref="S6:S30" si="0">COUNTA(C6:R6)</f>
        <v>12</v>
      </c>
    </row>
    <row r="7" spans="2:19" x14ac:dyDescent="0.2">
      <c r="B7" s="484" t="s">
        <v>168</v>
      </c>
      <c r="C7" s="793">
        <v>2679</v>
      </c>
      <c r="D7" s="793">
        <v>2807</v>
      </c>
      <c r="E7" s="793">
        <v>2954</v>
      </c>
      <c r="F7" s="793">
        <v>3101</v>
      </c>
      <c r="G7" s="793">
        <v>3247</v>
      </c>
      <c r="H7" s="793">
        <v>3410</v>
      </c>
      <c r="I7" s="793">
        <v>3591</v>
      </c>
      <c r="J7" s="793">
        <v>3788</v>
      </c>
      <c r="K7" s="793">
        <v>4003</v>
      </c>
      <c r="L7" s="793">
        <v>4234</v>
      </c>
      <c r="M7" s="793">
        <v>4483</v>
      </c>
      <c r="N7" s="793">
        <v>4748</v>
      </c>
      <c r="O7" s="484"/>
      <c r="P7" s="484"/>
      <c r="Q7" s="543"/>
      <c r="R7" s="543"/>
      <c r="S7" s="480">
        <f t="shared" si="0"/>
        <v>12</v>
      </c>
    </row>
    <row r="8" spans="2:19" x14ac:dyDescent="0.2">
      <c r="B8" s="484" t="s">
        <v>169</v>
      </c>
      <c r="C8" s="793">
        <v>2689</v>
      </c>
      <c r="D8" s="793">
        <v>2849</v>
      </c>
      <c r="E8" s="793">
        <v>3036</v>
      </c>
      <c r="F8" s="793">
        <v>3222</v>
      </c>
      <c r="G8" s="793">
        <v>3408</v>
      </c>
      <c r="H8" s="793">
        <v>3618</v>
      </c>
      <c r="I8" s="793">
        <v>3852</v>
      </c>
      <c r="J8" s="793">
        <v>4114</v>
      </c>
      <c r="K8" s="793">
        <v>4398</v>
      </c>
      <c r="L8" s="793">
        <v>4708</v>
      </c>
      <c r="M8" s="793">
        <v>5042</v>
      </c>
      <c r="N8" s="793">
        <v>5403</v>
      </c>
      <c r="O8" s="484"/>
      <c r="P8" s="484"/>
      <c r="Q8" s="543"/>
      <c r="R8" s="543"/>
      <c r="S8" s="480">
        <f t="shared" si="0"/>
        <v>12</v>
      </c>
    </row>
    <row r="9" spans="2:19" x14ac:dyDescent="0.2">
      <c r="B9" s="484" t="s">
        <v>170</v>
      </c>
      <c r="C9" s="793">
        <v>3459</v>
      </c>
      <c r="D9" s="793">
        <v>3589</v>
      </c>
      <c r="E9" s="793">
        <v>3704</v>
      </c>
      <c r="F9" s="793">
        <v>3938</v>
      </c>
      <c r="G9" s="793">
        <v>4199</v>
      </c>
      <c r="H9" s="793">
        <v>4436</v>
      </c>
      <c r="I9" s="793">
        <v>4672</v>
      </c>
      <c r="J9" s="793">
        <v>4910</v>
      </c>
      <c r="K9" s="793">
        <v>5147</v>
      </c>
      <c r="L9" s="793">
        <v>5383</v>
      </c>
      <c r="M9" s="793">
        <v>5619</v>
      </c>
      <c r="N9" s="793">
        <v>5859</v>
      </c>
      <c r="O9" s="484"/>
      <c r="P9" s="484"/>
      <c r="Q9" s="543"/>
      <c r="R9" s="543"/>
      <c r="S9" s="480">
        <f t="shared" si="0"/>
        <v>12</v>
      </c>
    </row>
    <row r="10" spans="2:19" x14ac:dyDescent="0.2">
      <c r="B10" s="484">
        <v>1</v>
      </c>
      <c r="C10" s="793">
        <v>1646</v>
      </c>
      <c r="D10" s="793">
        <v>1713</v>
      </c>
      <c r="E10" s="793">
        <v>1777</v>
      </c>
      <c r="F10" s="793">
        <v>1807</v>
      </c>
      <c r="G10" s="793">
        <v>1842</v>
      </c>
      <c r="H10" s="793">
        <v>1876</v>
      </c>
      <c r="I10" s="793">
        <v>1922</v>
      </c>
      <c r="J10" s="543"/>
      <c r="K10" s="543"/>
      <c r="L10" s="543"/>
      <c r="M10" s="543"/>
      <c r="N10" s="543"/>
      <c r="O10" s="543"/>
      <c r="P10" s="543"/>
      <c r="Q10" s="543"/>
      <c r="R10" s="543"/>
      <c r="S10" s="480">
        <f t="shared" si="0"/>
        <v>7</v>
      </c>
    </row>
    <row r="11" spans="2:19" x14ac:dyDescent="0.2">
      <c r="B11" s="484">
        <v>2</v>
      </c>
      <c r="C11" s="793">
        <v>1682</v>
      </c>
      <c r="D11" s="793">
        <v>1746</v>
      </c>
      <c r="E11" s="793">
        <v>1807</v>
      </c>
      <c r="F11" s="793">
        <v>1876</v>
      </c>
      <c r="G11" s="793">
        <v>1922</v>
      </c>
      <c r="H11" s="793">
        <v>1975</v>
      </c>
      <c r="I11" s="793">
        <v>2039</v>
      </c>
      <c r="J11" s="793">
        <v>2099</v>
      </c>
      <c r="K11" s="793"/>
      <c r="L11" s="793"/>
      <c r="M11" s="793"/>
      <c r="N11" s="793"/>
      <c r="O11" s="543"/>
      <c r="P11" s="543"/>
      <c r="Q11" s="543"/>
      <c r="R11" s="543"/>
      <c r="S11" s="480">
        <f t="shared" si="0"/>
        <v>8</v>
      </c>
    </row>
    <row r="12" spans="2:19" x14ac:dyDescent="0.2">
      <c r="B12" s="484">
        <v>3</v>
      </c>
      <c r="C12" s="793">
        <v>1682</v>
      </c>
      <c r="D12" s="793">
        <v>1807</v>
      </c>
      <c r="E12" s="793">
        <v>1876</v>
      </c>
      <c r="F12" s="793">
        <v>1975</v>
      </c>
      <c r="G12" s="793">
        <v>2039</v>
      </c>
      <c r="H12" s="793">
        <v>2099</v>
      </c>
      <c r="I12" s="793">
        <v>2159</v>
      </c>
      <c r="J12" s="793">
        <v>2217</v>
      </c>
      <c r="K12" s="793">
        <v>2275</v>
      </c>
      <c r="L12" s="793"/>
      <c r="M12" s="793"/>
      <c r="N12" s="793"/>
      <c r="O12" s="543"/>
      <c r="P12" s="543"/>
      <c r="Q12" s="543"/>
      <c r="R12" s="543"/>
      <c r="S12" s="480">
        <f t="shared" si="0"/>
        <v>9</v>
      </c>
    </row>
    <row r="13" spans="2:19" x14ac:dyDescent="0.2">
      <c r="B13" s="484">
        <v>4</v>
      </c>
      <c r="C13" s="793">
        <v>1713</v>
      </c>
      <c r="D13" s="793">
        <v>1777</v>
      </c>
      <c r="E13" s="793">
        <v>1842</v>
      </c>
      <c r="F13" s="793">
        <v>1922</v>
      </c>
      <c r="G13" s="793">
        <v>2039</v>
      </c>
      <c r="H13" s="793">
        <v>2099</v>
      </c>
      <c r="I13" s="793">
        <v>2159</v>
      </c>
      <c r="J13" s="793">
        <v>2217</v>
      </c>
      <c r="K13" s="793">
        <v>2275</v>
      </c>
      <c r="L13" s="793">
        <v>2330</v>
      </c>
      <c r="M13" s="793">
        <v>2386</v>
      </c>
      <c r="N13" s="793"/>
      <c r="O13" s="793"/>
      <c r="P13" s="543"/>
      <c r="Q13" s="543"/>
      <c r="R13" s="543"/>
      <c r="S13" s="480">
        <f t="shared" si="0"/>
        <v>11</v>
      </c>
    </row>
    <row r="14" spans="2:19" x14ac:dyDescent="0.2">
      <c r="B14" s="484">
        <v>5</v>
      </c>
      <c r="C14" s="793">
        <v>1746</v>
      </c>
      <c r="D14" s="793">
        <v>1777</v>
      </c>
      <c r="E14" s="793">
        <v>1876</v>
      </c>
      <c r="F14" s="793">
        <v>1975</v>
      </c>
      <c r="G14" s="793">
        <v>2099</v>
      </c>
      <c r="H14" s="793">
        <v>2159</v>
      </c>
      <c r="I14" s="793">
        <v>2217</v>
      </c>
      <c r="J14" s="793">
        <v>2275</v>
      </c>
      <c r="K14" s="793">
        <v>2330</v>
      </c>
      <c r="L14" s="793">
        <v>2386</v>
      </c>
      <c r="M14" s="793">
        <v>2442</v>
      </c>
      <c r="N14" s="793">
        <v>2506</v>
      </c>
      <c r="O14" s="793"/>
      <c r="P14" s="543"/>
      <c r="Q14" s="543"/>
      <c r="R14" s="543"/>
      <c r="S14" s="480">
        <f t="shared" si="0"/>
        <v>12</v>
      </c>
    </row>
    <row r="15" spans="2:19" x14ac:dyDescent="0.2">
      <c r="B15" s="484">
        <v>6</v>
      </c>
      <c r="C15" s="793">
        <v>1807</v>
      </c>
      <c r="D15" s="793">
        <v>1876</v>
      </c>
      <c r="E15" s="793">
        <v>2099</v>
      </c>
      <c r="F15" s="793">
        <v>2217</v>
      </c>
      <c r="G15" s="793">
        <v>2275</v>
      </c>
      <c r="H15" s="793">
        <v>2330</v>
      </c>
      <c r="I15" s="793">
        <v>2386</v>
      </c>
      <c r="J15" s="793">
        <v>2442</v>
      </c>
      <c r="K15" s="793">
        <v>2506</v>
      </c>
      <c r="L15" s="793">
        <v>2569</v>
      </c>
      <c r="M15" s="793">
        <v>2626</v>
      </c>
      <c r="N15" s="793"/>
      <c r="O15" s="793"/>
      <c r="P15" s="543"/>
      <c r="Q15" s="543"/>
      <c r="R15" s="543"/>
      <c r="S15" s="480">
        <f t="shared" si="0"/>
        <v>11</v>
      </c>
    </row>
    <row r="16" spans="2:19" x14ac:dyDescent="0.2">
      <c r="B16" s="484">
        <v>7</v>
      </c>
      <c r="C16" s="793">
        <v>1922</v>
      </c>
      <c r="D16" s="793">
        <v>1975</v>
      </c>
      <c r="E16" s="793">
        <v>2099</v>
      </c>
      <c r="F16" s="793">
        <v>2330</v>
      </c>
      <c r="G16" s="793">
        <v>2442</v>
      </c>
      <c r="H16" s="793">
        <v>2506</v>
      </c>
      <c r="I16" s="793">
        <v>2569</v>
      </c>
      <c r="J16" s="793">
        <v>2626</v>
      </c>
      <c r="K16" s="793">
        <v>2689</v>
      </c>
      <c r="L16" s="793">
        <v>2755</v>
      </c>
      <c r="M16" s="793">
        <v>2820</v>
      </c>
      <c r="N16" s="793">
        <v>2896</v>
      </c>
      <c r="O16" s="793"/>
      <c r="P16" s="543"/>
      <c r="Q16" s="543"/>
      <c r="R16" s="543"/>
      <c r="S16" s="480">
        <f t="shared" si="0"/>
        <v>12</v>
      </c>
    </row>
    <row r="17" spans="2:19" x14ac:dyDescent="0.2">
      <c r="B17" s="484">
        <v>8</v>
      </c>
      <c r="C17" s="793">
        <v>2159</v>
      </c>
      <c r="D17" s="793">
        <v>2217</v>
      </c>
      <c r="E17" s="793">
        <v>2330</v>
      </c>
      <c r="F17" s="793">
        <v>2569</v>
      </c>
      <c r="G17" s="793">
        <v>2689</v>
      </c>
      <c r="H17" s="793">
        <v>2820</v>
      </c>
      <c r="I17" s="793">
        <v>2896</v>
      </c>
      <c r="J17" s="793">
        <v>2965</v>
      </c>
      <c r="K17" s="793">
        <v>3026</v>
      </c>
      <c r="L17" s="793">
        <v>3092</v>
      </c>
      <c r="M17" s="793">
        <v>3158</v>
      </c>
      <c r="N17" s="793">
        <v>3219</v>
      </c>
      <c r="O17" s="793">
        <v>3276</v>
      </c>
      <c r="P17" s="543"/>
      <c r="Q17" s="543"/>
      <c r="R17" s="543"/>
      <c r="S17" s="480">
        <f t="shared" si="0"/>
        <v>13</v>
      </c>
    </row>
    <row r="18" spans="2:19" x14ac:dyDescent="0.2">
      <c r="B18" s="484">
        <v>9</v>
      </c>
      <c r="C18" s="793">
        <v>2442</v>
      </c>
      <c r="D18" s="793">
        <v>2569</v>
      </c>
      <c r="E18" s="793">
        <v>2820</v>
      </c>
      <c r="F18" s="793">
        <v>2965</v>
      </c>
      <c r="G18" s="793">
        <v>3092</v>
      </c>
      <c r="H18" s="793">
        <v>3219</v>
      </c>
      <c r="I18" s="793">
        <v>3339</v>
      </c>
      <c r="J18" s="793">
        <v>3459</v>
      </c>
      <c r="K18" s="793">
        <v>3589</v>
      </c>
      <c r="L18" s="793">
        <v>3704</v>
      </c>
      <c r="M18" s="793"/>
      <c r="N18" s="793"/>
      <c r="O18" s="793"/>
      <c r="P18" s="793"/>
      <c r="Q18" s="793"/>
      <c r="R18" s="793"/>
      <c r="S18" s="480">
        <f t="shared" si="0"/>
        <v>10</v>
      </c>
    </row>
    <row r="19" spans="2:19" x14ac:dyDescent="0.2">
      <c r="B19" s="484">
        <v>10</v>
      </c>
      <c r="C19" s="793">
        <v>2442</v>
      </c>
      <c r="D19" s="793">
        <v>2689</v>
      </c>
      <c r="E19" s="793">
        <v>2820</v>
      </c>
      <c r="F19" s="793">
        <v>2965</v>
      </c>
      <c r="G19" s="793">
        <v>3092</v>
      </c>
      <c r="H19" s="793">
        <v>3219</v>
      </c>
      <c r="I19" s="793">
        <v>3339</v>
      </c>
      <c r="J19" s="793">
        <v>3459</v>
      </c>
      <c r="K19" s="793">
        <v>3589</v>
      </c>
      <c r="L19" s="793">
        <v>3704</v>
      </c>
      <c r="M19" s="793">
        <v>3823</v>
      </c>
      <c r="N19" s="793">
        <v>3938</v>
      </c>
      <c r="O19" s="793">
        <v>4071</v>
      </c>
      <c r="P19" s="793"/>
      <c r="Q19" s="793"/>
      <c r="R19" s="793"/>
      <c r="S19" s="480">
        <f t="shared" si="0"/>
        <v>13</v>
      </c>
    </row>
    <row r="20" spans="2:19" x14ac:dyDescent="0.2">
      <c r="B20" s="484">
        <v>11</v>
      </c>
      <c r="C20" s="793">
        <v>2569</v>
      </c>
      <c r="D20" s="793">
        <v>2689</v>
      </c>
      <c r="E20" s="793">
        <v>2823</v>
      </c>
      <c r="F20" s="793">
        <v>2967</v>
      </c>
      <c r="G20" s="793">
        <v>3101</v>
      </c>
      <c r="H20" s="793">
        <v>3236</v>
      </c>
      <c r="I20" s="793">
        <v>3372</v>
      </c>
      <c r="J20" s="793">
        <v>3589</v>
      </c>
      <c r="K20" s="793">
        <v>3734</v>
      </c>
      <c r="L20" s="793">
        <v>3878</v>
      </c>
      <c r="M20" s="793">
        <v>4023</v>
      </c>
      <c r="N20" s="793">
        <v>4169</v>
      </c>
      <c r="O20" s="793">
        <v>4314</v>
      </c>
      <c r="P20" s="793">
        <v>4459</v>
      </c>
      <c r="Q20" s="793">
        <v>4605</v>
      </c>
      <c r="R20" s="793">
        <v>4748</v>
      </c>
      <c r="S20" s="480">
        <f t="shared" si="0"/>
        <v>16</v>
      </c>
    </row>
    <row r="21" spans="2:19" x14ac:dyDescent="0.2">
      <c r="B21" s="484">
        <v>12</v>
      </c>
      <c r="C21" s="793">
        <v>3459</v>
      </c>
      <c r="D21" s="793">
        <v>3589</v>
      </c>
      <c r="E21" s="793">
        <v>3704</v>
      </c>
      <c r="F21" s="793">
        <v>3823</v>
      </c>
      <c r="G21" s="793">
        <v>3938</v>
      </c>
      <c r="H21" s="793">
        <v>4071</v>
      </c>
      <c r="I21" s="793">
        <v>4326</v>
      </c>
      <c r="J21" s="793">
        <v>4446</v>
      </c>
      <c r="K21" s="793">
        <v>4569</v>
      </c>
      <c r="L21" s="793">
        <v>4686</v>
      </c>
      <c r="M21" s="793">
        <v>4812</v>
      </c>
      <c r="N21" s="793">
        <v>4934</v>
      </c>
      <c r="O21" s="793">
        <v>5052</v>
      </c>
      <c r="P21" s="793">
        <v>5173</v>
      </c>
      <c r="Q21" s="793">
        <v>5325</v>
      </c>
      <c r="R21" s="793">
        <v>5403</v>
      </c>
      <c r="S21" s="480">
        <f t="shared" si="0"/>
        <v>16</v>
      </c>
    </row>
    <row r="22" spans="2:19" x14ac:dyDescent="0.2">
      <c r="B22" s="484">
        <v>13</v>
      </c>
      <c r="C22" s="793">
        <v>4199</v>
      </c>
      <c r="D22" s="793">
        <v>4326</v>
      </c>
      <c r="E22" s="793">
        <v>4446</v>
      </c>
      <c r="F22" s="793">
        <v>4569</v>
      </c>
      <c r="G22" s="793">
        <v>4686</v>
      </c>
      <c r="H22" s="793">
        <v>4934</v>
      </c>
      <c r="I22" s="793">
        <v>5052</v>
      </c>
      <c r="J22" s="793">
        <v>5173</v>
      </c>
      <c r="K22" s="793">
        <v>5325</v>
      </c>
      <c r="L22" s="793">
        <v>5479</v>
      </c>
      <c r="M22" s="793">
        <v>5631</v>
      </c>
      <c r="N22" s="793">
        <v>5785</v>
      </c>
      <c r="O22" s="793">
        <v>5859</v>
      </c>
      <c r="P22" s="793"/>
      <c r="Q22" s="793"/>
      <c r="R22" s="793"/>
      <c r="S22" s="480">
        <f t="shared" si="0"/>
        <v>13</v>
      </c>
    </row>
    <row r="23" spans="2:19" x14ac:dyDescent="0.2">
      <c r="B23" s="484">
        <v>14</v>
      </c>
      <c r="C23" s="793">
        <v>4812</v>
      </c>
      <c r="D23" s="793">
        <v>4934</v>
      </c>
      <c r="E23" s="793">
        <v>5173</v>
      </c>
      <c r="F23" s="793">
        <v>5325</v>
      </c>
      <c r="G23" s="793">
        <v>5479</v>
      </c>
      <c r="H23" s="793">
        <v>5631</v>
      </c>
      <c r="I23" s="793">
        <v>5785</v>
      </c>
      <c r="J23" s="793">
        <v>5940</v>
      </c>
      <c r="K23" s="793">
        <v>6101</v>
      </c>
      <c r="L23" s="793">
        <v>6267</v>
      </c>
      <c r="M23" s="793">
        <v>6438</v>
      </c>
      <c r="N23" s="793"/>
      <c r="O23" s="793"/>
      <c r="P23" s="793"/>
      <c r="Q23" s="793"/>
      <c r="R23" s="793"/>
      <c r="S23" s="480">
        <f t="shared" si="0"/>
        <v>11</v>
      </c>
    </row>
    <row r="24" spans="2:19" x14ac:dyDescent="0.2">
      <c r="B24" s="484">
        <v>15</v>
      </c>
      <c r="C24" s="793">
        <v>5052</v>
      </c>
      <c r="D24" s="793">
        <v>5173</v>
      </c>
      <c r="E24" s="793">
        <v>5325</v>
      </c>
      <c r="F24" s="793">
        <v>5631</v>
      </c>
      <c r="G24" s="793">
        <v>5785</v>
      </c>
      <c r="H24" s="793">
        <v>5940</v>
      </c>
      <c r="I24" s="793">
        <v>6101</v>
      </c>
      <c r="J24" s="793">
        <v>6267</v>
      </c>
      <c r="K24" s="793">
        <v>6438</v>
      </c>
      <c r="L24" s="793">
        <v>6643</v>
      </c>
      <c r="M24" s="793">
        <v>6855</v>
      </c>
      <c r="N24" s="793">
        <v>7072</v>
      </c>
      <c r="O24" s="793"/>
      <c r="P24" s="793"/>
      <c r="Q24" s="793"/>
      <c r="R24" s="793"/>
      <c r="S24" s="480">
        <f t="shared" si="0"/>
        <v>12</v>
      </c>
    </row>
    <row r="25" spans="2:19" x14ac:dyDescent="0.2">
      <c r="B25" s="484">
        <v>16</v>
      </c>
      <c r="C25" s="793">
        <v>5479</v>
      </c>
      <c r="D25" s="793">
        <v>5631</v>
      </c>
      <c r="E25" s="793">
        <v>5785</v>
      </c>
      <c r="F25" s="793">
        <v>6101</v>
      </c>
      <c r="G25" s="793">
        <v>6267</v>
      </c>
      <c r="H25" s="793">
        <v>6438</v>
      </c>
      <c r="I25" s="793">
        <v>6643</v>
      </c>
      <c r="J25" s="793">
        <v>6855</v>
      </c>
      <c r="K25" s="793">
        <v>7072</v>
      </c>
      <c r="L25" s="793">
        <v>7300</v>
      </c>
      <c r="M25" s="793">
        <v>7530</v>
      </c>
      <c r="N25" s="793">
        <v>7771</v>
      </c>
      <c r="O25" s="793"/>
      <c r="P25" s="793"/>
      <c r="Q25" s="793"/>
      <c r="R25" s="793"/>
      <c r="S25" s="480">
        <f t="shared" si="0"/>
        <v>12</v>
      </c>
    </row>
    <row r="26" spans="2:19" x14ac:dyDescent="0.2">
      <c r="B26" s="484">
        <v>17</v>
      </c>
      <c r="C26" s="793">
        <v>5940</v>
      </c>
      <c r="D26" s="793">
        <v>6101</v>
      </c>
      <c r="E26" s="793">
        <v>6267</v>
      </c>
      <c r="F26" s="793">
        <v>6643</v>
      </c>
      <c r="G26" s="793">
        <v>6855</v>
      </c>
      <c r="H26" s="793">
        <v>7072</v>
      </c>
      <c r="I26" s="793">
        <v>7300</v>
      </c>
      <c r="J26" s="793">
        <v>7530</v>
      </c>
      <c r="K26" s="793">
        <v>7771</v>
      </c>
      <c r="L26" s="793">
        <v>8020</v>
      </c>
      <c r="M26" s="793">
        <v>8275</v>
      </c>
      <c r="N26" s="793">
        <v>8539</v>
      </c>
      <c r="O26" s="793"/>
      <c r="P26" s="793"/>
      <c r="Q26" s="793"/>
      <c r="R26" s="793"/>
      <c r="S26" s="480">
        <f t="shared" si="0"/>
        <v>12</v>
      </c>
    </row>
    <row r="27" spans="2:19" x14ac:dyDescent="0.2">
      <c r="B27" s="484" t="s">
        <v>175</v>
      </c>
      <c r="C27" s="793">
        <v>1594.2</v>
      </c>
      <c r="D27" s="793">
        <v>1620.1</v>
      </c>
      <c r="E27" s="793">
        <v>1646</v>
      </c>
      <c r="F27" s="793">
        <v>1713</v>
      </c>
      <c r="G27" s="793">
        <v>1777</v>
      </c>
      <c r="H27" s="793">
        <v>1807</v>
      </c>
      <c r="I27" s="793">
        <v>1842</v>
      </c>
      <c r="J27" s="793">
        <v>1876</v>
      </c>
      <c r="K27" s="793">
        <v>1922</v>
      </c>
      <c r="L27" s="543"/>
      <c r="M27" s="543"/>
      <c r="N27" s="543"/>
      <c r="O27" s="543"/>
      <c r="P27" s="543"/>
      <c r="Q27" s="543"/>
      <c r="R27" s="543"/>
      <c r="S27" s="480">
        <f t="shared" si="0"/>
        <v>9</v>
      </c>
    </row>
    <row r="28" spans="2:19" x14ac:dyDescent="0.2">
      <c r="B28" s="484" t="s">
        <v>176</v>
      </c>
      <c r="C28" s="793">
        <v>1682</v>
      </c>
      <c r="D28" s="793">
        <v>1746</v>
      </c>
      <c r="E28" s="793">
        <v>1807</v>
      </c>
      <c r="F28" s="793">
        <v>1876</v>
      </c>
      <c r="G28" s="793">
        <v>1922</v>
      </c>
      <c r="H28" s="793">
        <v>1975</v>
      </c>
      <c r="I28" s="793">
        <v>2039</v>
      </c>
      <c r="J28" s="793">
        <v>2099</v>
      </c>
      <c r="K28" s="793"/>
      <c r="L28" s="543"/>
      <c r="M28" s="543"/>
      <c r="N28" s="543"/>
      <c r="O28" s="543"/>
      <c r="P28" s="543"/>
      <c r="Q28" s="543"/>
      <c r="R28" s="543"/>
      <c r="S28" s="480">
        <f t="shared" si="0"/>
        <v>8</v>
      </c>
    </row>
    <row r="29" spans="2:19" x14ac:dyDescent="0.2">
      <c r="B29" s="484" t="s">
        <v>177</v>
      </c>
      <c r="C29" s="793">
        <v>1682</v>
      </c>
      <c r="D29" s="793">
        <v>1807</v>
      </c>
      <c r="E29" s="793">
        <v>1876</v>
      </c>
      <c r="F29" s="793">
        <v>1975</v>
      </c>
      <c r="G29" s="793">
        <v>2039</v>
      </c>
      <c r="H29" s="793">
        <v>2099</v>
      </c>
      <c r="I29" s="793">
        <v>2159</v>
      </c>
      <c r="J29" s="793">
        <v>2217</v>
      </c>
      <c r="K29" s="793">
        <v>2275</v>
      </c>
      <c r="L29" s="543"/>
      <c r="M29" s="543"/>
      <c r="N29" s="543"/>
      <c r="O29" s="543"/>
      <c r="P29" s="543"/>
      <c r="Q29" s="543"/>
      <c r="R29" s="543"/>
      <c r="S29" s="480">
        <f>COUNTA(C29:R29)</f>
        <v>9</v>
      </c>
    </row>
    <row r="30" spans="2:19" x14ac:dyDescent="0.2">
      <c r="B30" s="484" t="s">
        <v>171</v>
      </c>
      <c r="C30" s="793">
        <v>1344.5</v>
      </c>
      <c r="D30" s="543"/>
      <c r="E30" s="543"/>
      <c r="F30" s="543"/>
      <c r="G30" s="543"/>
      <c r="H30" s="543"/>
      <c r="I30" s="543"/>
      <c r="J30" s="543"/>
      <c r="K30" s="543"/>
      <c r="L30" s="543"/>
      <c r="M30" s="543"/>
      <c r="N30" s="543"/>
      <c r="O30" s="543"/>
      <c r="P30" s="543"/>
      <c r="Q30" s="543"/>
      <c r="R30" s="543"/>
      <c r="S30" s="480">
        <f t="shared" si="0"/>
        <v>1</v>
      </c>
    </row>
    <row r="32" spans="2:19" x14ac:dyDescent="0.2">
      <c r="B32" s="478" t="s">
        <v>164</v>
      </c>
      <c r="C32" s="791">
        <v>43466</v>
      </c>
      <c r="D32" s="525"/>
      <c r="E32" s="790" t="s">
        <v>662</v>
      </c>
      <c r="F32" s="794"/>
      <c r="G32" s="479"/>
      <c r="K32" s="479"/>
      <c r="L32" s="479"/>
      <c r="M32" s="479"/>
      <c r="N32" s="479"/>
      <c r="O32" s="479"/>
      <c r="P32" s="479"/>
      <c r="Q32" s="479"/>
      <c r="R32" s="479"/>
    </row>
    <row r="33" spans="2:37" x14ac:dyDescent="0.2">
      <c r="B33" s="477" t="s">
        <v>165</v>
      </c>
      <c r="C33" s="477">
        <v>1</v>
      </c>
      <c r="D33" s="477">
        <v>2</v>
      </c>
      <c r="E33" s="477">
        <v>3</v>
      </c>
      <c r="F33" s="477">
        <v>4</v>
      </c>
      <c r="G33" s="477">
        <v>5</v>
      </c>
      <c r="H33" s="477">
        <v>6</v>
      </c>
      <c r="I33" s="477">
        <v>7</v>
      </c>
      <c r="J33" s="477">
        <v>8</v>
      </c>
      <c r="K33" s="477">
        <v>9</v>
      </c>
      <c r="L33" s="477">
        <v>10</v>
      </c>
      <c r="M33" s="477">
        <v>11</v>
      </c>
      <c r="N33" s="477">
        <v>12</v>
      </c>
      <c r="O33" s="477">
        <v>13</v>
      </c>
      <c r="P33" s="477">
        <v>14</v>
      </c>
      <c r="Q33" s="477">
        <v>15</v>
      </c>
      <c r="R33" s="477">
        <v>16</v>
      </c>
      <c r="S33" s="477" t="s">
        <v>166</v>
      </c>
    </row>
    <row r="34" spans="2:37" x14ac:dyDescent="0.2">
      <c r="B34" s="484" t="s">
        <v>167</v>
      </c>
      <c r="C34" s="793">
        <v>2689</v>
      </c>
      <c r="D34" s="793">
        <v>2754</v>
      </c>
      <c r="E34" s="793">
        <v>2837</v>
      </c>
      <c r="F34" s="793">
        <v>2920</v>
      </c>
      <c r="G34" s="793">
        <v>3004</v>
      </c>
      <c r="H34" s="793">
        <v>3107</v>
      </c>
      <c r="I34" s="793">
        <v>3228</v>
      </c>
      <c r="J34" s="793">
        <v>3365</v>
      </c>
      <c r="K34" s="793">
        <v>3521</v>
      </c>
      <c r="L34" s="793">
        <v>3694</v>
      </c>
      <c r="M34" s="793">
        <v>3886</v>
      </c>
      <c r="N34" s="793">
        <v>4098</v>
      </c>
      <c r="O34" s="484"/>
      <c r="P34" s="484"/>
      <c r="Q34" s="543"/>
      <c r="R34" s="543"/>
      <c r="S34" s="480">
        <f t="shared" ref="S34:S56" si="1">COUNTA(C34:R34)</f>
        <v>12</v>
      </c>
      <c r="U34" s="484"/>
      <c r="V34" s="793"/>
      <c r="W34" s="793"/>
      <c r="X34" s="793"/>
      <c r="Y34" s="793"/>
      <c r="Z34" s="793"/>
      <c r="AA34" s="793"/>
      <c r="AB34" s="793"/>
      <c r="AC34" s="793"/>
      <c r="AD34" s="793"/>
      <c r="AE34" s="793"/>
      <c r="AF34" s="793"/>
      <c r="AG34" s="793"/>
      <c r="AH34" s="793"/>
      <c r="AI34" s="793"/>
      <c r="AJ34" s="793"/>
      <c r="AK34" s="793"/>
    </row>
    <row r="35" spans="2:37" x14ac:dyDescent="0.2">
      <c r="B35" s="484" t="s">
        <v>168</v>
      </c>
      <c r="C35" s="793">
        <v>2705</v>
      </c>
      <c r="D35" s="793">
        <v>2834</v>
      </c>
      <c r="E35" s="793">
        <v>2981</v>
      </c>
      <c r="F35" s="793">
        <v>3128</v>
      </c>
      <c r="G35" s="793">
        <v>3274</v>
      </c>
      <c r="H35" s="793">
        <v>3437</v>
      </c>
      <c r="I35" s="793">
        <v>3618</v>
      </c>
      <c r="J35" s="793">
        <v>3815</v>
      </c>
      <c r="K35" s="793">
        <v>4029</v>
      </c>
      <c r="L35" s="793">
        <v>4261</v>
      </c>
      <c r="M35" s="793">
        <v>4510</v>
      </c>
      <c r="N35" s="793">
        <v>4775</v>
      </c>
      <c r="O35" s="484"/>
      <c r="P35" s="484"/>
      <c r="Q35" s="543"/>
      <c r="R35" s="543"/>
      <c r="S35" s="480">
        <f t="shared" si="1"/>
        <v>12</v>
      </c>
      <c r="U35" s="484"/>
      <c r="V35" s="793"/>
      <c r="W35" s="793"/>
      <c r="X35" s="793"/>
      <c r="Y35" s="793"/>
      <c r="Z35" s="793"/>
      <c r="AA35" s="793"/>
      <c r="AB35" s="793"/>
      <c r="AC35" s="793"/>
      <c r="AD35" s="793"/>
      <c r="AE35" s="793"/>
      <c r="AF35" s="793"/>
      <c r="AG35" s="793"/>
      <c r="AH35" s="793"/>
      <c r="AI35" s="793"/>
      <c r="AJ35" s="793"/>
      <c r="AK35" s="793"/>
    </row>
    <row r="36" spans="2:37" x14ac:dyDescent="0.2">
      <c r="B36" s="484" t="s">
        <v>169</v>
      </c>
      <c r="C36" s="793">
        <v>2716</v>
      </c>
      <c r="D36" s="793">
        <v>2876</v>
      </c>
      <c r="E36" s="793">
        <v>3063</v>
      </c>
      <c r="F36" s="793">
        <v>3249</v>
      </c>
      <c r="G36" s="793">
        <v>3435</v>
      </c>
      <c r="H36" s="793">
        <v>3645</v>
      </c>
      <c r="I36" s="793">
        <v>3879</v>
      </c>
      <c r="J36" s="793">
        <v>4140</v>
      </c>
      <c r="K36" s="793">
        <v>4425</v>
      </c>
      <c r="L36" s="793">
        <v>4735</v>
      </c>
      <c r="M36" s="793">
        <v>5069</v>
      </c>
      <c r="N36" s="793">
        <v>5430</v>
      </c>
      <c r="O36" s="484"/>
      <c r="P36" s="484"/>
      <c r="Q36" s="543"/>
      <c r="R36" s="543"/>
      <c r="S36" s="480">
        <f t="shared" si="1"/>
        <v>12</v>
      </c>
      <c r="U36" s="484"/>
      <c r="V36" s="793"/>
      <c r="W36" s="793"/>
      <c r="X36" s="793"/>
      <c r="Y36" s="793"/>
      <c r="Z36" s="793"/>
      <c r="AA36" s="793"/>
      <c r="AB36" s="793"/>
      <c r="AC36" s="793"/>
      <c r="AD36" s="793"/>
      <c r="AE36" s="793"/>
      <c r="AF36" s="793"/>
      <c r="AG36" s="793"/>
      <c r="AH36" s="793"/>
      <c r="AI36" s="793"/>
      <c r="AJ36" s="793"/>
      <c r="AK36" s="793"/>
    </row>
    <row r="37" spans="2:37" x14ac:dyDescent="0.2">
      <c r="B37" s="484" t="s">
        <v>170</v>
      </c>
      <c r="C37" s="793">
        <v>3486</v>
      </c>
      <c r="D37" s="793">
        <v>3616</v>
      </c>
      <c r="E37" s="793">
        <v>3731</v>
      </c>
      <c r="F37" s="793">
        <v>3965</v>
      </c>
      <c r="G37" s="793">
        <v>4225</v>
      </c>
      <c r="H37" s="793">
        <v>4463</v>
      </c>
      <c r="I37" s="793">
        <v>4699</v>
      </c>
      <c r="J37" s="793">
        <v>4936</v>
      </c>
      <c r="K37" s="793">
        <v>5174</v>
      </c>
      <c r="L37" s="793">
        <v>5410</v>
      </c>
      <c r="M37" s="793">
        <v>5646</v>
      </c>
      <c r="N37" s="793">
        <v>5886</v>
      </c>
      <c r="O37" s="484"/>
      <c r="P37" s="484"/>
      <c r="Q37" s="543"/>
      <c r="R37" s="543"/>
      <c r="S37" s="480">
        <f t="shared" si="1"/>
        <v>12</v>
      </c>
      <c r="U37" s="484"/>
      <c r="V37" s="793"/>
      <c r="W37" s="793"/>
      <c r="X37" s="793"/>
      <c r="Y37" s="793"/>
      <c r="Z37" s="793"/>
      <c r="AA37" s="793"/>
      <c r="AB37" s="793"/>
      <c r="AC37" s="793"/>
      <c r="AD37" s="793"/>
      <c r="AE37" s="793"/>
      <c r="AF37" s="793"/>
      <c r="AG37" s="793"/>
      <c r="AH37" s="793"/>
      <c r="AI37" s="793"/>
      <c r="AJ37" s="793"/>
      <c r="AK37" s="793"/>
    </row>
    <row r="38" spans="2:37" x14ac:dyDescent="0.2">
      <c r="B38" s="484">
        <v>1</v>
      </c>
      <c r="C38" s="793">
        <v>1673</v>
      </c>
      <c r="D38" s="793">
        <v>1740</v>
      </c>
      <c r="E38" s="793">
        <v>1804</v>
      </c>
      <c r="F38" s="793">
        <v>1834</v>
      </c>
      <c r="G38" s="793">
        <v>1869</v>
      </c>
      <c r="H38" s="793">
        <v>1903</v>
      </c>
      <c r="I38" s="793">
        <v>1949</v>
      </c>
      <c r="J38" s="543"/>
      <c r="K38" s="543"/>
      <c r="L38" s="543"/>
      <c r="M38" s="543"/>
      <c r="N38" s="543"/>
      <c r="O38" s="543"/>
      <c r="P38" s="543"/>
      <c r="Q38" s="543"/>
      <c r="R38" s="543"/>
      <c r="S38" s="480">
        <f t="shared" si="1"/>
        <v>7</v>
      </c>
      <c r="U38" s="484"/>
      <c r="V38" s="793"/>
      <c r="W38" s="793"/>
      <c r="X38" s="793"/>
      <c r="Y38" s="793"/>
      <c r="Z38" s="793"/>
      <c r="AA38" s="793"/>
      <c r="AB38" s="793"/>
      <c r="AC38" s="793"/>
      <c r="AD38" s="793"/>
      <c r="AE38" s="793"/>
      <c r="AF38" s="793"/>
      <c r="AG38" s="793"/>
      <c r="AH38" s="793"/>
      <c r="AI38" s="793"/>
      <c r="AJ38" s="793"/>
      <c r="AK38" s="793"/>
    </row>
    <row r="39" spans="2:37" x14ac:dyDescent="0.2">
      <c r="B39" s="484">
        <v>2</v>
      </c>
      <c r="C39" s="793">
        <v>1709</v>
      </c>
      <c r="D39" s="793">
        <v>1773</v>
      </c>
      <c r="E39" s="793">
        <v>1834</v>
      </c>
      <c r="F39" s="793">
        <v>1903</v>
      </c>
      <c r="G39" s="793">
        <v>1949</v>
      </c>
      <c r="H39" s="793">
        <v>2002</v>
      </c>
      <c r="I39" s="793">
        <v>2066</v>
      </c>
      <c r="J39" s="793">
        <v>2126</v>
      </c>
      <c r="K39" s="793"/>
      <c r="L39" s="793"/>
      <c r="M39" s="793"/>
      <c r="N39" s="793"/>
      <c r="O39" s="543"/>
      <c r="P39" s="543"/>
      <c r="Q39" s="543"/>
      <c r="R39" s="543"/>
      <c r="S39" s="480">
        <f t="shared" si="1"/>
        <v>8</v>
      </c>
      <c r="U39" s="484"/>
      <c r="V39" s="793"/>
      <c r="W39" s="793"/>
      <c r="X39" s="793"/>
      <c r="Y39" s="793"/>
      <c r="Z39" s="793"/>
      <c r="AA39" s="793"/>
      <c r="AB39" s="793"/>
      <c r="AC39" s="793"/>
      <c r="AD39" s="793"/>
      <c r="AE39" s="793"/>
      <c r="AF39" s="793"/>
      <c r="AG39" s="793"/>
      <c r="AH39" s="793"/>
      <c r="AI39" s="793"/>
      <c r="AJ39" s="793"/>
      <c r="AK39" s="793"/>
    </row>
    <row r="40" spans="2:37" x14ac:dyDescent="0.2">
      <c r="B40" s="484">
        <v>3</v>
      </c>
      <c r="C40" s="793">
        <v>1709</v>
      </c>
      <c r="D40" s="793">
        <v>1834</v>
      </c>
      <c r="E40" s="793">
        <v>1903</v>
      </c>
      <c r="F40" s="793">
        <v>2002</v>
      </c>
      <c r="G40" s="793">
        <v>2066</v>
      </c>
      <c r="H40" s="793">
        <v>2126</v>
      </c>
      <c r="I40" s="793">
        <v>2186</v>
      </c>
      <c r="J40" s="793">
        <v>2244</v>
      </c>
      <c r="K40" s="793">
        <v>2301</v>
      </c>
      <c r="L40" s="793"/>
      <c r="M40" s="793"/>
      <c r="N40" s="793"/>
      <c r="O40" s="543"/>
      <c r="P40" s="543"/>
      <c r="Q40" s="543"/>
      <c r="R40" s="543"/>
      <c r="S40" s="480">
        <f t="shared" si="1"/>
        <v>9</v>
      </c>
      <c r="U40" s="484"/>
      <c r="V40" s="793"/>
      <c r="W40" s="793"/>
      <c r="X40" s="793"/>
      <c r="Y40" s="793"/>
      <c r="Z40" s="793"/>
      <c r="AA40" s="793"/>
      <c r="AB40" s="793"/>
      <c r="AC40" s="793"/>
      <c r="AD40" s="793"/>
      <c r="AE40" s="793"/>
      <c r="AF40" s="793"/>
      <c r="AG40" s="793"/>
      <c r="AH40" s="793"/>
      <c r="AI40" s="793"/>
      <c r="AJ40" s="793"/>
      <c r="AK40" s="793"/>
    </row>
    <row r="41" spans="2:37" x14ac:dyDescent="0.2">
      <c r="B41" s="484">
        <v>4</v>
      </c>
      <c r="C41" s="793">
        <v>1740</v>
      </c>
      <c r="D41" s="793">
        <v>1834</v>
      </c>
      <c r="E41" s="793">
        <v>1903</v>
      </c>
      <c r="F41" s="793">
        <v>2002</v>
      </c>
      <c r="G41" s="793">
        <v>2066</v>
      </c>
      <c r="H41" s="793">
        <v>2126</v>
      </c>
      <c r="I41" s="793">
        <v>2186</v>
      </c>
      <c r="J41" s="793">
        <v>2244</v>
      </c>
      <c r="K41" s="793">
        <v>2301</v>
      </c>
      <c r="L41" s="793">
        <v>2357</v>
      </c>
      <c r="M41" s="793">
        <v>2413</v>
      </c>
      <c r="N41" s="793"/>
      <c r="O41" s="793"/>
      <c r="P41" s="543"/>
      <c r="Q41" s="543"/>
      <c r="R41" s="543"/>
      <c r="S41" s="480">
        <f t="shared" si="1"/>
        <v>11</v>
      </c>
      <c r="U41" s="484"/>
      <c r="V41" s="793"/>
      <c r="W41" s="793"/>
      <c r="X41" s="793"/>
      <c r="Y41" s="793"/>
      <c r="Z41" s="793"/>
      <c r="AA41" s="793"/>
      <c r="AB41" s="793"/>
      <c r="AC41" s="793"/>
      <c r="AD41" s="793"/>
      <c r="AE41" s="793"/>
      <c r="AF41" s="793"/>
      <c r="AG41" s="793"/>
      <c r="AH41" s="793"/>
      <c r="AI41" s="793"/>
      <c r="AJ41" s="793"/>
      <c r="AK41" s="793"/>
    </row>
    <row r="42" spans="2:37" x14ac:dyDescent="0.2">
      <c r="B42" s="484">
        <v>5</v>
      </c>
      <c r="C42" s="793">
        <v>1773</v>
      </c>
      <c r="D42" s="793">
        <v>1834</v>
      </c>
      <c r="E42" s="793">
        <v>1903</v>
      </c>
      <c r="F42" s="793">
        <v>2002</v>
      </c>
      <c r="G42" s="793">
        <v>2126</v>
      </c>
      <c r="H42" s="793">
        <v>2186</v>
      </c>
      <c r="I42" s="793">
        <v>2244</v>
      </c>
      <c r="J42" s="793">
        <v>2301</v>
      </c>
      <c r="K42" s="793">
        <v>2357</v>
      </c>
      <c r="L42" s="793">
        <v>2413</v>
      </c>
      <c r="M42" s="793">
        <v>2469</v>
      </c>
      <c r="N42" s="793">
        <v>2533</v>
      </c>
      <c r="O42" s="793"/>
      <c r="P42" s="543"/>
      <c r="Q42" s="543"/>
      <c r="R42" s="543"/>
      <c r="S42" s="480">
        <f t="shared" si="1"/>
        <v>12</v>
      </c>
      <c r="U42" s="484"/>
      <c r="V42" s="793"/>
      <c r="W42" s="793"/>
      <c r="X42" s="793"/>
      <c r="Y42" s="793"/>
      <c r="Z42" s="793"/>
      <c r="AA42" s="793"/>
      <c r="AB42" s="793"/>
      <c r="AC42" s="793"/>
      <c r="AD42" s="793"/>
      <c r="AE42" s="793"/>
      <c r="AF42" s="793"/>
      <c r="AG42" s="793"/>
      <c r="AH42" s="793"/>
      <c r="AI42" s="793"/>
      <c r="AJ42" s="793"/>
      <c r="AK42" s="793"/>
    </row>
    <row r="43" spans="2:37" x14ac:dyDescent="0.2">
      <c r="B43" s="484">
        <v>6</v>
      </c>
      <c r="C43" s="793">
        <v>1834</v>
      </c>
      <c r="D43" s="793">
        <v>1903</v>
      </c>
      <c r="E43" s="793">
        <v>2126</v>
      </c>
      <c r="F43" s="793">
        <v>2244</v>
      </c>
      <c r="G43" s="793">
        <v>2301</v>
      </c>
      <c r="H43" s="793">
        <v>2357</v>
      </c>
      <c r="I43" s="793">
        <v>2417</v>
      </c>
      <c r="J43" s="793">
        <v>2469</v>
      </c>
      <c r="K43" s="793">
        <v>2533</v>
      </c>
      <c r="L43" s="793">
        <v>2595</v>
      </c>
      <c r="M43" s="793">
        <v>2653</v>
      </c>
      <c r="N43" s="793"/>
      <c r="O43" s="793"/>
      <c r="P43" s="543"/>
      <c r="Q43" s="543"/>
      <c r="R43" s="543"/>
      <c r="S43" s="480">
        <f t="shared" si="1"/>
        <v>11</v>
      </c>
      <c r="U43" s="484"/>
      <c r="V43" s="793"/>
      <c r="W43" s="793"/>
      <c r="X43" s="793"/>
      <c r="Y43" s="793"/>
      <c r="Z43" s="793"/>
      <c r="AA43" s="793"/>
      <c r="AB43" s="793"/>
      <c r="AC43" s="793"/>
      <c r="AD43" s="793"/>
      <c r="AE43" s="793"/>
      <c r="AF43" s="793"/>
      <c r="AG43" s="793"/>
      <c r="AH43" s="793"/>
      <c r="AI43" s="793"/>
      <c r="AJ43" s="793"/>
      <c r="AK43" s="793"/>
    </row>
    <row r="44" spans="2:37" x14ac:dyDescent="0.2">
      <c r="B44" s="484">
        <v>7</v>
      </c>
      <c r="C44" s="793">
        <v>1949</v>
      </c>
      <c r="D44" s="793">
        <v>2002</v>
      </c>
      <c r="E44" s="793">
        <v>2126</v>
      </c>
      <c r="F44" s="793">
        <v>2357</v>
      </c>
      <c r="G44" s="793">
        <v>2469</v>
      </c>
      <c r="H44" s="793">
        <v>2533</v>
      </c>
      <c r="I44" s="793">
        <v>2595</v>
      </c>
      <c r="J44" s="793">
        <v>2653</v>
      </c>
      <c r="K44" s="793">
        <v>2716</v>
      </c>
      <c r="L44" s="793">
        <v>2782</v>
      </c>
      <c r="M44" s="793">
        <v>2847</v>
      </c>
      <c r="N44" s="793">
        <v>2923</v>
      </c>
      <c r="O44" s="793"/>
      <c r="P44" s="543"/>
      <c r="Q44" s="543"/>
      <c r="R44" s="543"/>
      <c r="S44" s="480">
        <f t="shared" si="1"/>
        <v>12</v>
      </c>
      <c r="U44" s="484"/>
      <c r="V44" s="793"/>
      <c r="W44" s="793"/>
      <c r="X44" s="793"/>
      <c r="Y44" s="793"/>
      <c r="Z44" s="793"/>
      <c r="AA44" s="793"/>
      <c r="AB44" s="793"/>
      <c r="AC44" s="793"/>
      <c r="AD44" s="793"/>
      <c r="AE44" s="793"/>
      <c r="AF44" s="793"/>
      <c r="AG44" s="793"/>
      <c r="AH44" s="793"/>
      <c r="AI44" s="793"/>
      <c r="AJ44" s="793"/>
      <c r="AK44" s="793"/>
    </row>
    <row r="45" spans="2:37" x14ac:dyDescent="0.2">
      <c r="B45" s="484">
        <v>8</v>
      </c>
      <c r="C45" s="793">
        <v>2186</v>
      </c>
      <c r="D45" s="793">
        <v>2244</v>
      </c>
      <c r="E45" s="793">
        <v>2357</v>
      </c>
      <c r="F45" s="793">
        <v>2595</v>
      </c>
      <c r="G45" s="793">
        <v>2716</v>
      </c>
      <c r="H45" s="793">
        <v>2847</v>
      </c>
      <c r="I45" s="793">
        <v>2923</v>
      </c>
      <c r="J45" s="793">
        <v>2992</v>
      </c>
      <c r="K45" s="793">
        <v>3053</v>
      </c>
      <c r="L45" s="793">
        <v>3119</v>
      </c>
      <c r="M45" s="793">
        <v>3184</v>
      </c>
      <c r="N45" s="793">
        <v>3245</v>
      </c>
      <c r="O45" s="793">
        <v>3303</v>
      </c>
      <c r="P45" s="543"/>
      <c r="Q45" s="543"/>
      <c r="R45" s="543"/>
      <c r="S45" s="480">
        <f t="shared" si="1"/>
        <v>13</v>
      </c>
      <c r="U45" s="484"/>
      <c r="V45" s="793"/>
      <c r="W45" s="793"/>
      <c r="X45" s="793"/>
      <c r="Y45" s="793"/>
      <c r="Z45" s="793"/>
      <c r="AA45" s="793"/>
      <c r="AB45" s="793"/>
      <c r="AC45" s="793"/>
      <c r="AD45" s="793"/>
      <c r="AE45" s="793"/>
      <c r="AF45" s="793"/>
      <c r="AG45" s="793"/>
      <c r="AH45" s="793"/>
      <c r="AI45" s="793"/>
      <c r="AJ45" s="793"/>
      <c r="AK45" s="793"/>
    </row>
    <row r="46" spans="2:37" x14ac:dyDescent="0.2">
      <c r="B46" s="484">
        <v>9</v>
      </c>
      <c r="C46" s="793">
        <v>2469</v>
      </c>
      <c r="D46" s="793">
        <v>2595</v>
      </c>
      <c r="E46" s="793">
        <v>2847</v>
      </c>
      <c r="F46" s="793">
        <v>2992</v>
      </c>
      <c r="G46" s="793">
        <v>3119</v>
      </c>
      <c r="H46" s="793">
        <v>3245</v>
      </c>
      <c r="I46" s="793">
        <v>3366</v>
      </c>
      <c r="J46" s="793">
        <v>3486</v>
      </c>
      <c r="K46" s="793">
        <v>3616</v>
      </c>
      <c r="L46" s="793">
        <v>3731</v>
      </c>
      <c r="M46" s="793"/>
      <c r="N46" s="793"/>
      <c r="O46" s="793"/>
      <c r="P46" s="793"/>
      <c r="Q46" s="793"/>
      <c r="R46" s="793"/>
      <c r="S46" s="480">
        <f t="shared" si="1"/>
        <v>10</v>
      </c>
      <c r="U46" s="484"/>
      <c r="V46" s="793"/>
      <c r="W46" s="793"/>
      <c r="X46" s="793"/>
      <c r="Y46" s="793"/>
      <c r="Z46" s="793"/>
      <c r="AA46" s="793"/>
      <c r="AB46" s="793"/>
      <c r="AC46" s="793"/>
      <c r="AD46" s="793"/>
      <c r="AE46" s="793"/>
      <c r="AF46" s="793"/>
      <c r="AG46" s="793"/>
      <c r="AH46" s="793"/>
      <c r="AI46" s="793"/>
      <c r="AJ46" s="793"/>
      <c r="AK46" s="793"/>
    </row>
    <row r="47" spans="2:37" x14ac:dyDescent="0.2">
      <c r="B47" s="484">
        <v>10</v>
      </c>
      <c r="C47" s="793">
        <v>2469</v>
      </c>
      <c r="D47" s="793">
        <v>2716</v>
      </c>
      <c r="E47" s="793">
        <v>2847</v>
      </c>
      <c r="F47" s="793">
        <v>2992</v>
      </c>
      <c r="G47" s="793">
        <v>3119</v>
      </c>
      <c r="H47" s="793">
        <v>3245</v>
      </c>
      <c r="I47" s="793">
        <v>3366</v>
      </c>
      <c r="J47" s="793">
        <v>3486</v>
      </c>
      <c r="K47" s="793">
        <v>3616</v>
      </c>
      <c r="L47" s="793">
        <v>3731</v>
      </c>
      <c r="M47" s="793">
        <v>3850</v>
      </c>
      <c r="N47" s="793">
        <v>3965</v>
      </c>
      <c r="O47" s="793">
        <v>4098</v>
      </c>
      <c r="P47" s="793"/>
      <c r="Q47" s="793"/>
      <c r="R47" s="793"/>
      <c r="S47" s="480">
        <f t="shared" si="1"/>
        <v>13</v>
      </c>
      <c r="U47" s="484"/>
      <c r="V47" s="793"/>
      <c r="W47" s="793"/>
      <c r="X47" s="793"/>
      <c r="Y47" s="793"/>
      <c r="Z47" s="793"/>
      <c r="AA47" s="793"/>
      <c r="AB47" s="793"/>
      <c r="AC47" s="793"/>
      <c r="AD47" s="793"/>
      <c r="AE47" s="793"/>
      <c r="AF47" s="793"/>
      <c r="AG47" s="793"/>
      <c r="AH47" s="793"/>
      <c r="AI47" s="793"/>
      <c r="AJ47" s="793"/>
      <c r="AK47" s="793"/>
    </row>
    <row r="48" spans="2:37" x14ac:dyDescent="0.2">
      <c r="B48" s="484">
        <v>11</v>
      </c>
      <c r="C48" s="793">
        <v>2595</v>
      </c>
      <c r="D48" s="793">
        <v>2716</v>
      </c>
      <c r="E48" s="793">
        <v>2850</v>
      </c>
      <c r="F48" s="793">
        <v>2994</v>
      </c>
      <c r="G48" s="793">
        <v>3128</v>
      </c>
      <c r="H48" s="793">
        <v>3263</v>
      </c>
      <c r="I48" s="793">
        <v>3399</v>
      </c>
      <c r="J48" s="793">
        <v>3616</v>
      </c>
      <c r="K48" s="793">
        <v>3760</v>
      </c>
      <c r="L48" s="793">
        <v>3905</v>
      </c>
      <c r="M48" s="793">
        <v>4050</v>
      </c>
      <c r="N48" s="793">
        <v>4196</v>
      </c>
      <c r="O48" s="793">
        <v>4341</v>
      </c>
      <c r="P48" s="793">
        <v>4486</v>
      </c>
      <c r="Q48" s="793">
        <v>4632</v>
      </c>
      <c r="R48" s="793">
        <v>4775</v>
      </c>
      <c r="S48" s="480">
        <f t="shared" si="1"/>
        <v>16</v>
      </c>
      <c r="U48" s="484"/>
      <c r="V48" s="793"/>
      <c r="W48" s="793"/>
      <c r="X48" s="793"/>
      <c r="Y48" s="793"/>
      <c r="Z48" s="793"/>
      <c r="AA48" s="793"/>
      <c r="AB48" s="793"/>
      <c r="AC48" s="793"/>
      <c r="AD48" s="793"/>
      <c r="AE48" s="793"/>
      <c r="AF48" s="793"/>
      <c r="AG48" s="793"/>
      <c r="AH48" s="793"/>
      <c r="AI48" s="793"/>
      <c r="AJ48" s="793"/>
      <c r="AK48" s="793"/>
    </row>
    <row r="49" spans="2:37" x14ac:dyDescent="0.2">
      <c r="B49" s="484">
        <v>12</v>
      </c>
      <c r="C49" s="793">
        <v>3486</v>
      </c>
      <c r="D49" s="793">
        <v>3616</v>
      </c>
      <c r="E49" s="793">
        <v>3731</v>
      </c>
      <c r="F49" s="793">
        <v>3850</v>
      </c>
      <c r="G49" s="793">
        <v>3965</v>
      </c>
      <c r="H49" s="793">
        <v>4098</v>
      </c>
      <c r="I49" s="793">
        <v>4353</v>
      </c>
      <c r="J49" s="793">
        <v>4473</v>
      </c>
      <c r="K49" s="793">
        <v>4596</v>
      </c>
      <c r="L49" s="793">
        <v>4713</v>
      </c>
      <c r="M49" s="793">
        <v>4838</v>
      </c>
      <c r="N49" s="793">
        <v>4960</v>
      </c>
      <c r="O49" s="793">
        <v>5079</v>
      </c>
      <c r="P49" s="793">
        <v>5200</v>
      </c>
      <c r="Q49" s="793">
        <v>5352</v>
      </c>
      <c r="R49" s="793">
        <v>5430</v>
      </c>
      <c r="S49" s="480">
        <f t="shared" si="1"/>
        <v>16</v>
      </c>
      <c r="U49" s="484"/>
      <c r="V49" s="793"/>
      <c r="W49" s="793"/>
      <c r="X49" s="793"/>
      <c r="Y49" s="793"/>
      <c r="Z49" s="793"/>
      <c r="AA49" s="793"/>
      <c r="AB49" s="793"/>
      <c r="AC49" s="793"/>
      <c r="AD49" s="793"/>
      <c r="AE49" s="793"/>
      <c r="AF49" s="793"/>
      <c r="AG49" s="793"/>
      <c r="AH49" s="793"/>
      <c r="AI49" s="793"/>
      <c r="AJ49" s="793"/>
      <c r="AK49" s="793"/>
    </row>
    <row r="50" spans="2:37" x14ac:dyDescent="0.2">
      <c r="B50" s="484">
        <v>13</v>
      </c>
      <c r="C50" s="793">
        <v>4225</v>
      </c>
      <c r="D50" s="793">
        <v>4353</v>
      </c>
      <c r="E50" s="793">
        <v>4473</v>
      </c>
      <c r="F50" s="793">
        <v>4596</v>
      </c>
      <c r="G50" s="793">
        <v>4713</v>
      </c>
      <c r="H50" s="793">
        <v>4960</v>
      </c>
      <c r="I50" s="793">
        <v>5079</v>
      </c>
      <c r="J50" s="793">
        <v>5200</v>
      </c>
      <c r="K50" s="793">
        <v>5352</v>
      </c>
      <c r="L50" s="793">
        <v>5506</v>
      </c>
      <c r="M50" s="793">
        <v>5658</v>
      </c>
      <c r="N50" s="793">
        <v>5812</v>
      </c>
      <c r="O50" s="793">
        <v>5886</v>
      </c>
      <c r="P50" s="793"/>
      <c r="Q50" s="793"/>
      <c r="R50" s="793"/>
      <c r="S50" s="480">
        <f t="shared" si="1"/>
        <v>13</v>
      </c>
      <c r="U50" s="484"/>
      <c r="V50" s="793"/>
      <c r="W50" s="793"/>
      <c r="X50" s="793"/>
      <c r="Y50" s="793"/>
      <c r="Z50" s="793"/>
      <c r="AA50" s="793"/>
      <c r="AB50" s="793"/>
      <c r="AC50" s="793"/>
      <c r="AD50" s="793"/>
      <c r="AE50" s="793"/>
      <c r="AF50" s="793"/>
      <c r="AG50" s="793"/>
      <c r="AH50" s="793"/>
      <c r="AI50" s="793"/>
      <c r="AJ50" s="793"/>
      <c r="AK50" s="793"/>
    </row>
    <row r="51" spans="2:37" x14ac:dyDescent="0.2">
      <c r="B51" s="484">
        <v>14</v>
      </c>
      <c r="C51" s="793">
        <v>4838</v>
      </c>
      <c r="D51" s="793">
        <v>4960</v>
      </c>
      <c r="E51" s="793">
        <v>5200</v>
      </c>
      <c r="F51" s="793">
        <v>5352</v>
      </c>
      <c r="G51" s="793">
        <v>5506</v>
      </c>
      <c r="H51" s="793">
        <v>5658</v>
      </c>
      <c r="I51" s="793">
        <v>5812</v>
      </c>
      <c r="J51" s="793">
        <v>5966</v>
      </c>
      <c r="K51" s="793">
        <v>6128</v>
      </c>
      <c r="L51" s="793">
        <v>6294</v>
      </c>
      <c r="M51" s="793">
        <v>6465</v>
      </c>
      <c r="N51" s="793"/>
      <c r="O51" s="793"/>
      <c r="P51" s="793"/>
      <c r="Q51" s="793"/>
      <c r="R51" s="793"/>
      <c r="S51" s="480">
        <f t="shared" si="1"/>
        <v>11</v>
      </c>
      <c r="U51" s="484"/>
      <c r="V51" s="793"/>
      <c r="W51" s="793"/>
      <c r="X51" s="793"/>
      <c r="Y51" s="793"/>
      <c r="Z51" s="793"/>
      <c r="AA51" s="793"/>
      <c r="AB51" s="793"/>
      <c r="AC51" s="793"/>
      <c r="AD51" s="793"/>
      <c r="AE51" s="793"/>
      <c r="AF51" s="793"/>
      <c r="AG51" s="793"/>
      <c r="AH51" s="793"/>
      <c r="AI51" s="793"/>
      <c r="AJ51" s="793"/>
      <c r="AK51" s="793"/>
    </row>
    <row r="52" spans="2:37" x14ac:dyDescent="0.2">
      <c r="B52" s="484">
        <v>15</v>
      </c>
      <c r="C52" s="793">
        <v>5079</v>
      </c>
      <c r="D52" s="793">
        <v>5200</v>
      </c>
      <c r="E52" s="793">
        <v>5352</v>
      </c>
      <c r="F52" s="793">
        <v>5658</v>
      </c>
      <c r="G52" s="793">
        <v>5812</v>
      </c>
      <c r="H52" s="793">
        <v>5966</v>
      </c>
      <c r="I52" s="793">
        <v>6128</v>
      </c>
      <c r="J52" s="793">
        <v>6294</v>
      </c>
      <c r="K52" s="793">
        <v>6465</v>
      </c>
      <c r="L52" s="793">
        <v>6670</v>
      </c>
      <c r="M52" s="793">
        <v>6882</v>
      </c>
      <c r="N52" s="793">
        <v>7099</v>
      </c>
      <c r="O52" s="793"/>
      <c r="P52" s="793"/>
      <c r="Q52" s="793"/>
      <c r="R52" s="793"/>
      <c r="S52" s="480">
        <f t="shared" si="1"/>
        <v>12</v>
      </c>
      <c r="U52" s="484"/>
      <c r="V52" s="793"/>
      <c r="W52" s="793"/>
      <c r="X52" s="793"/>
      <c r="Y52" s="793"/>
      <c r="Z52" s="793"/>
      <c r="AA52" s="793"/>
      <c r="AB52" s="793"/>
      <c r="AC52" s="793"/>
      <c r="AD52" s="793"/>
      <c r="AE52" s="793"/>
      <c r="AF52" s="793"/>
      <c r="AG52" s="793"/>
      <c r="AH52" s="793"/>
      <c r="AI52" s="793"/>
      <c r="AJ52" s="793"/>
      <c r="AK52" s="793"/>
    </row>
    <row r="53" spans="2:37" x14ac:dyDescent="0.2">
      <c r="B53" s="484">
        <v>16</v>
      </c>
      <c r="C53" s="793">
        <v>5506</v>
      </c>
      <c r="D53" s="793">
        <v>5658</v>
      </c>
      <c r="E53" s="793">
        <v>5812</v>
      </c>
      <c r="F53" s="793">
        <v>6128</v>
      </c>
      <c r="G53" s="793">
        <v>6294</v>
      </c>
      <c r="H53" s="793">
        <v>6465</v>
      </c>
      <c r="I53" s="793">
        <v>6670</v>
      </c>
      <c r="J53" s="793">
        <v>6882</v>
      </c>
      <c r="K53" s="793">
        <v>7099</v>
      </c>
      <c r="L53" s="793">
        <v>7326</v>
      </c>
      <c r="M53" s="793">
        <v>7557</v>
      </c>
      <c r="N53" s="793">
        <v>7798</v>
      </c>
      <c r="O53" s="793"/>
      <c r="P53" s="793"/>
      <c r="Q53" s="793"/>
      <c r="R53" s="793"/>
      <c r="S53" s="480">
        <f t="shared" si="1"/>
        <v>12</v>
      </c>
      <c r="U53" s="484"/>
      <c r="V53" s="793"/>
      <c r="W53" s="793"/>
      <c r="X53" s="793"/>
      <c r="Y53" s="793"/>
      <c r="Z53" s="793"/>
      <c r="AA53" s="793"/>
      <c r="AB53" s="793"/>
      <c r="AC53" s="793"/>
      <c r="AD53" s="793"/>
      <c r="AE53" s="793"/>
      <c r="AF53" s="793"/>
      <c r="AG53" s="793"/>
      <c r="AH53" s="793"/>
      <c r="AI53" s="793"/>
      <c r="AJ53" s="793"/>
      <c r="AK53" s="793"/>
    </row>
    <row r="54" spans="2:37" x14ac:dyDescent="0.2">
      <c r="B54" s="484">
        <v>17</v>
      </c>
      <c r="C54" s="793">
        <v>5966</v>
      </c>
      <c r="D54" s="793">
        <v>6128</v>
      </c>
      <c r="E54" s="793">
        <v>6294</v>
      </c>
      <c r="F54" s="793">
        <v>6670</v>
      </c>
      <c r="G54" s="793">
        <v>6882</v>
      </c>
      <c r="H54" s="793">
        <v>7099</v>
      </c>
      <c r="I54" s="793">
        <v>7326</v>
      </c>
      <c r="J54" s="793">
        <v>7557</v>
      </c>
      <c r="K54" s="793">
        <v>7798</v>
      </c>
      <c r="L54" s="793">
        <v>8047</v>
      </c>
      <c r="M54" s="793">
        <v>8302</v>
      </c>
      <c r="N54" s="793">
        <v>8565</v>
      </c>
      <c r="O54" s="793"/>
      <c r="P54" s="793"/>
      <c r="Q54" s="793"/>
      <c r="R54" s="793"/>
      <c r="S54" s="480">
        <f t="shared" si="1"/>
        <v>12</v>
      </c>
      <c r="U54" s="484"/>
      <c r="V54" s="793"/>
      <c r="W54" s="793"/>
      <c r="X54" s="793"/>
      <c r="Y54" s="793"/>
      <c r="Z54" s="793"/>
      <c r="AA54" s="793"/>
      <c r="AB54" s="793"/>
      <c r="AC54" s="793"/>
      <c r="AD54" s="793"/>
      <c r="AE54" s="793"/>
      <c r="AF54" s="793"/>
      <c r="AG54" s="793"/>
      <c r="AH54" s="793"/>
      <c r="AI54" s="793"/>
      <c r="AJ54" s="793"/>
      <c r="AK54" s="793"/>
    </row>
    <row r="55" spans="2:37" x14ac:dyDescent="0.2">
      <c r="B55" s="484" t="s">
        <v>175</v>
      </c>
      <c r="C55" s="793">
        <v>1621.06</v>
      </c>
      <c r="D55" s="793">
        <v>1646.96</v>
      </c>
      <c r="E55" s="793">
        <v>1673</v>
      </c>
      <c r="F55" s="793">
        <v>1740</v>
      </c>
      <c r="G55" s="793">
        <v>1804</v>
      </c>
      <c r="H55" s="793">
        <v>1834</v>
      </c>
      <c r="I55" s="793">
        <v>1869</v>
      </c>
      <c r="J55" s="793">
        <v>1903</v>
      </c>
      <c r="K55" s="793">
        <v>1949</v>
      </c>
      <c r="L55" s="543"/>
      <c r="M55" s="543"/>
      <c r="N55" s="543"/>
      <c r="O55" s="543"/>
      <c r="P55" s="543"/>
      <c r="Q55" s="543"/>
      <c r="R55" s="543"/>
      <c r="S55" s="480">
        <f t="shared" si="1"/>
        <v>9</v>
      </c>
      <c r="U55" s="484"/>
      <c r="V55" s="793"/>
      <c r="W55" s="793"/>
      <c r="X55" s="793"/>
      <c r="Y55" s="793"/>
      <c r="Z55" s="793"/>
      <c r="AA55" s="793"/>
      <c r="AB55" s="793"/>
      <c r="AC55" s="793"/>
      <c r="AD55" s="793"/>
      <c r="AE55" s="793"/>
      <c r="AF55" s="793"/>
      <c r="AG55" s="793"/>
      <c r="AH55" s="793"/>
      <c r="AI55" s="793"/>
      <c r="AJ55" s="793"/>
      <c r="AK55" s="793"/>
    </row>
    <row r="56" spans="2:37" x14ac:dyDescent="0.2">
      <c r="B56" s="484" t="s">
        <v>176</v>
      </c>
      <c r="C56" s="793">
        <v>1709</v>
      </c>
      <c r="D56" s="793">
        <v>1773</v>
      </c>
      <c r="E56" s="793">
        <v>1834</v>
      </c>
      <c r="F56" s="793">
        <v>1903</v>
      </c>
      <c r="G56" s="793">
        <v>1949</v>
      </c>
      <c r="H56" s="793">
        <v>2002</v>
      </c>
      <c r="I56" s="793">
        <v>2066</v>
      </c>
      <c r="J56" s="793">
        <v>2126</v>
      </c>
      <c r="K56" s="793"/>
      <c r="L56" s="543"/>
      <c r="M56" s="543"/>
      <c r="N56" s="543"/>
      <c r="O56" s="543"/>
      <c r="P56" s="543"/>
      <c r="Q56" s="543"/>
      <c r="R56" s="543"/>
      <c r="S56" s="480">
        <f t="shared" si="1"/>
        <v>8</v>
      </c>
      <c r="U56" s="484"/>
      <c r="V56" s="793"/>
      <c r="W56" s="793"/>
      <c r="X56" s="793"/>
      <c r="Y56" s="793"/>
      <c r="Z56" s="793"/>
      <c r="AA56" s="793"/>
      <c r="AB56" s="793"/>
      <c r="AC56" s="793"/>
      <c r="AD56" s="793"/>
      <c r="AE56" s="793"/>
      <c r="AF56" s="793"/>
      <c r="AG56" s="793"/>
      <c r="AH56" s="793"/>
      <c r="AI56" s="793"/>
      <c r="AJ56" s="793"/>
      <c r="AK56" s="793"/>
    </row>
    <row r="57" spans="2:37" x14ac:dyDescent="0.2">
      <c r="B57" s="484" t="s">
        <v>177</v>
      </c>
      <c r="C57" s="793">
        <v>1709</v>
      </c>
      <c r="D57" s="793">
        <v>1834</v>
      </c>
      <c r="E57" s="793">
        <v>1903</v>
      </c>
      <c r="F57" s="793">
        <v>2002</v>
      </c>
      <c r="G57" s="793">
        <v>2066</v>
      </c>
      <c r="H57" s="793">
        <v>2126</v>
      </c>
      <c r="I57" s="793">
        <v>2186</v>
      </c>
      <c r="J57" s="793">
        <v>2244</v>
      </c>
      <c r="K57" s="793">
        <v>2301</v>
      </c>
      <c r="L57" s="543"/>
      <c r="M57" s="543"/>
      <c r="N57" s="543"/>
      <c r="O57" s="543"/>
      <c r="P57" s="543"/>
      <c r="Q57" s="543"/>
      <c r="R57" s="543"/>
      <c r="S57" s="480">
        <f>COUNTA(C57:R57)</f>
        <v>9</v>
      </c>
      <c r="U57" s="484"/>
      <c r="V57" s="793"/>
      <c r="W57" s="793"/>
      <c r="X57" s="793"/>
      <c r="Y57" s="793"/>
      <c r="Z57" s="793"/>
      <c r="AA57" s="793"/>
      <c r="AB57" s="793"/>
      <c r="AC57" s="793"/>
      <c r="AD57" s="793"/>
      <c r="AE57" s="793"/>
      <c r="AF57" s="793"/>
      <c r="AG57" s="793"/>
      <c r="AH57" s="793"/>
      <c r="AI57" s="793"/>
      <c r="AJ57" s="793"/>
      <c r="AK57" s="793"/>
    </row>
    <row r="58" spans="2:37" x14ac:dyDescent="0.2">
      <c r="B58" s="484" t="s">
        <v>171</v>
      </c>
      <c r="C58" s="793">
        <v>1358</v>
      </c>
      <c r="D58" s="543"/>
      <c r="E58" s="543"/>
      <c r="F58" s="543"/>
      <c r="G58" s="543"/>
      <c r="H58" s="543"/>
      <c r="I58" s="543"/>
      <c r="J58" s="543"/>
      <c r="K58" s="543"/>
      <c r="L58" s="543"/>
      <c r="M58" s="543"/>
      <c r="N58" s="543"/>
      <c r="O58" s="543"/>
      <c r="P58" s="543"/>
      <c r="Q58" s="543"/>
      <c r="R58" s="543"/>
      <c r="S58" s="480">
        <f t="shared" ref="S58" si="2">COUNTA(C58:R58)</f>
        <v>1</v>
      </c>
      <c r="U58" s="484"/>
      <c r="V58" s="793"/>
      <c r="W58" s="793"/>
      <c r="X58" s="793"/>
      <c r="Y58" s="793"/>
      <c r="Z58" s="793"/>
      <c r="AA58" s="793"/>
      <c r="AB58" s="793"/>
      <c r="AC58" s="793"/>
      <c r="AD58" s="793"/>
      <c r="AE58" s="793"/>
      <c r="AF58" s="793"/>
      <c r="AG58" s="793"/>
      <c r="AH58" s="793"/>
      <c r="AI58" s="793"/>
      <c r="AJ58" s="793"/>
      <c r="AK58" s="793"/>
    </row>
    <row r="60" spans="2:37" x14ac:dyDescent="0.2">
      <c r="B60" s="478" t="s">
        <v>164</v>
      </c>
      <c r="C60" s="791">
        <v>43617</v>
      </c>
      <c r="D60" s="525"/>
      <c r="E60" s="615" t="s">
        <v>660</v>
      </c>
      <c r="F60" s="792">
        <v>2.1499999999999998E-2</v>
      </c>
      <c r="G60" s="800" t="s">
        <v>680</v>
      </c>
      <c r="K60" s="479"/>
      <c r="L60" s="479"/>
      <c r="M60" s="479"/>
      <c r="N60" s="479"/>
      <c r="O60" s="479"/>
      <c r="P60" s="479"/>
      <c r="Q60" s="479"/>
      <c r="R60" s="479"/>
    </row>
    <row r="61" spans="2:37" x14ac:dyDescent="0.2">
      <c r="B61" s="477" t="s">
        <v>165</v>
      </c>
      <c r="C61" s="477">
        <v>1</v>
      </c>
      <c r="D61" s="477">
        <v>2</v>
      </c>
      <c r="E61" s="477">
        <v>3</v>
      </c>
      <c r="F61" s="477">
        <v>4</v>
      </c>
      <c r="G61" s="477">
        <v>5</v>
      </c>
      <c r="H61" s="477">
        <v>6</v>
      </c>
      <c r="I61" s="477">
        <v>7</v>
      </c>
      <c r="J61" s="477">
        <v>8</v>
      </c>
      <c r="K61" s="477">
        <v>9</v>
      </c>
      <c r="L61" s="477">
        <v>10</v>
      </c>
      <c r="M61" s="477">
        <v>11</v>
      </c>
      <c r="N61" s="477">
        <v>12</v>
      </c>
      <c r="O61" s="477">
        <v>13</v>
      </c>
      <c r="P61" s="477">
        <v>14</v>
      </c>
      <c r="Q61" s="477">
        <v>15</v>
      </c>
      <c r="R61" s="477">
        <v>16</v>
      </c>
      <c r="S61" s="477" t="s">
        <v>166</v>
      </c>
    </row>
    <row r="62" spans="2:37" x14ac:dyDescent="0.2">
      <c r="B62" s="484" t="s">
        <v>167</v>
      </c>
      <c r="C62" s="793">
        <v>2747</v>
      </c>
      <c r="D62" s="793">
        <v>2814</v>
      </c>
      <c r="E62" s="793">
        <v>2898</v>
      </c>
      <c r="F62" s="793">
        <v>2983</v>
      </c>
      <c r="G62" s="793">
        <v>3068</v>
      </c>
      <c r="H62" s="793">
        <v>3174</v>
      </c>
      <c r="I62" s="793">
        <v>3297</v>
      </c>
      <c r="J62" s="793">
        <v>3438</v>
      </c>
      <c r="K62" s="793">
        <v>3597</v>
      </c>
      <c r="L62" s="793">
        <v>3773</v>
      </c>
      <c r="M62" s="793">
        <v>3969</v>
      </c>
      <c r="N62" s="793">
        <v>4186</v>
      </c>
      <c r="O62" s="793"/>
      <c r="P62" s="793"/>
      <c r="Q62" s="793"/>
      <c r="R62" s="793"/>
      <c r="S62" s="480">
        <f t="shared" ref="S62:S86" si="3">COUNTA(C62:R62)</f>
        <v>12</v>
      </c>
    </row>
    <row r="63" spans="2:37" x14ac:dyDescent="0.2">
      <c r="B63" s="484" t="s">
        <v>168</v>
      </c>
      <c r="C63" s="793">
        <v>2764</v>
      </c>
      <c r="D63" s="793">
        <v>2895</v>
      </c>
      <c r="E63" s="793">
        <v>3045</v>
      </c>
      <c r="F63" s="793">
        <v>3195</v>
      </c>
      <c r="G63" s="793">
        <v>3344</v>
      </c>
      <c r="H63" s="793">
        <v>3511</v>
      </c>
      <c r="I63" s="793">
        <v>3696</v>
      </c>
      <c r="J63" s="793">
        <v>3897</v>
      </c>
      <c r="K63" s="793">
        <v>4116</v>
      </c>
      <c r="L63" s="793">
        <v>4353</v>
      </c>
      <c r="M63" s="793">
        <v>4607</v>
      </c>
      <c r="N63" s="793">
        <v>4878</v>
      </c>
      <c r="O63" s="793"/>
      <c r="P63" s="793"/>
      <c r="Q63" s="793"/>
      <c r="R63" s="793"/>
      <c r="S63" s="480">
        <f t="shared" si="3"/>
        <v>12</v>
      </c>
    </row>
    <row r="64" spans="2:37" x14ac:dyDescent="0.2">
      <c r="B64" s="484" t="s">
        <v>169</v>
      </c>
      <c r="C64" s="793">
        <v>2775</v>
      </c>
      <c r="D64" s="793">
        <v>2938</v>
      </c>
      <c r="E64" s="793">
        <v>3128</v>
      </c>
      <c r="F64" s="793">
        <v>3319</v>
      </c>
      <c r="G64" s="793">
        <v>3509</v>
      </c>
      <c r="H64" s="793">
        <v>3723</v>
      </c>
      <c r="I64" s="793">
        <v>3963</v>
      </c>
      <c r="J64" s="793">
        <v>4229</v>
      </c>
      <c r="K64" s="793">
        <v>4520</v>
      </c>
      <c r="L64" s="793">
        <v>4837</v>
      </c>
      <c r="M64" s="793">
        <v>5178</v>
      </c>
      <c r="N64" s="793">
        <v>5546</v>
      </c>
      <c r="O64" s="793"/>
      <c r="P64" s="793"/>
      <c r="Q64" s="793"/>
      <c r="R64" s="793"/>
      <c r="S64" s="480">
        <f t="shared" si="3"/>
        <v>12</v>
      </c>
    </row>
    <row r="65" spans="2:19" x14ac:dyDescent="0.2">
      <c r="B65" s="484" t="s">
        <v>170</v>
      </c>
      <c r="C65" s="793">
        <v>3561</v>
      </c>
      <c r="D65" s="793">
        <v>3693</v>
      </c>
      <c r="E65" s="793">
        <v>3811</v>
      </c>
      <c r="F65" s="793">
        <v>4050</v>
      </c>
      <c r="G65" s="793">
        <v>4316</v>
      </c>
      <c r="H65" s="793">
        <v>4559</v>
      </c>
      <c r="I65" s="793">
        <v>4800</v>
      </c>
      <c r="J65" s="793">
        <v>5043</v>
      </c>
      <c r="K65" s="793">
        <v>5285</v>
      </c>
      <c r="L65" s="793">
        <v>5526</v>
      </c>
      <c r="M65" s="793">
        <v>5768</v>
      </c>
      <c r="N65" s="793">
        <v>6012</v>
      </c>
      <c r="O65" s="793"/>
      <c r="P65" s="793"/>
      <c r="Q65" s="793"/>
      <c r="R65" s="793"/>
      <c r="S65" s="480">
        <f t="shared" si="3"/>
        <v>12</v>
      </c>
    </row>
    <row r="66" spans="2:19" x14ac:dyDescent="0.2">
      <c r="B66" s="484">
        <v>1</v>
      </c>
      <c r="C66" s="793">
        <v>1709</v>
      </c>
      <c r="D66" s="793">
        <v>1777</v>
      </c>
      <c r="E66" s="793">
        <v>1843</v>
      </c>
      <c r="F66" s="793">
        <v>1874</v>
      </c>
      <c r="G66" s="793">
        <v>1909</v>
      </c>
      <c r="H66" s="793">
        <v>1944</v>
      </c>
      <c r="I66" s="793">
        <v>1991</v>
      </c>
      <c r="J66" s="793"/>
      <c r="K66" s="793"/>
      <c r="L66" s="793"/>
      <c r="M66" s="793"/>
      <c r="N66" s="793"/>
      <c r="O66" s="793"/>
      <c r="P66" s="793"/>
      <c r="Q66" s="793"/>
      <c r="R66" s="793"/>
      <c r="S66" s="480">
        <f t="shared" si="3"/>
        <v>7</v>
      </c>
    </row>
    <row r="67" spans="2:19" x14ac:dyDescent="0.2">
      <c r="B67" s="484">
        <v>2</v>
      </c>
      <c r="C67" s="793">
        <v>1746</v>
      </c>
      <c r="D67" s="793">
        <v>1811</v>
      </c>
      <c r="E67" s="793">
        <v>1874</v>
      </c>
      <c r="F67" s="793">
        <v>1944</v>
      </c>
      <c r="G67" s="793">
        <v>1991</v>
      </c>
      <c r="H67" s="793">
        <v>2045</v>
      </c>
      <c r="I67" s="793">
        <v>2111</v>
      </c>
      <c r="J67" s="793">
        <v>2172</v>
      </c>
      <c r="K67" s="793"/>
      <c r="L67" s="793"/>
      <c r="M67" s="793"/>
      <c r="N67" s="793"/>
      <c r="O67" s="793"/>
      <c r="P67" s="793"/>
      <c r="Q67" s="793"/>
      <c r="R67" s="793"/>
      <c r="S67" s="480">
        <f t="shared" si="3"/>
        <v>8</v>
      </c>
    </row>
    <row r="68" spans="2:19" x14ac:dyDescent="0.2">
      <c r="B68" s="484">
        <v>3</v>
      </c>
      <c r="C68" s="793">
        <v>1746</v>
      </c>
      <c r="D68" s="793">
        <v>1874</v>
      </c>
      <c r="E68" s="793">
        <v>1944</v>
      </c>
      <c r="F68" s="793">
        <v>2045</v>
      </c>
      <c r="G68" s="793">
        <v>2111</v>
      </c>
      <c r="H68" s="793">
        <v>2172</v>
      </c>
      <c r="I68" s="793">
        <v>2233</v>
      </c>
      <c r="J68" s="793">
        <v>2292</v>
      </c>
      <c r="K68" s="793">
        <v>2351</v>
      </c>
      <c r="L68" s="793"/>
      <c r="M68" s="793"/>
      <c r="N68" s="793"/>
      <c r="O68" s="793"/>
      <c r="P68" s="793"/>
      <c r="Q68" s="793"/>
      <c r="R68" s="793"/>
      <c r="S68" s="480">
        <f t="shared" si="3"/>
        <v>9</v>
      </c>
    </row>
    <row r="69" spans="2:19" x14ac:dyDescent="0.2">
      <c r="B69" s="484">
        <v>4</v>
      </c>
      <c r="C69" s="793">
        <v>1777</v>
      </c>
      <c r="D69" s="793">
        <v>1874</v>
      </c>
      <c r="E69" s="793">
        <v>1944</v>
      </c>
      <c r="F69" s="793">
        <v>2045</v>
      </c>
      <c r="G69" s="793">
        <v>2111</v>
      </c>
      <c r="H69" s="793">
        <v>2172</v>
      </c>
      <c r="I69" s="793">
        <v>2233</v>
      </c>
      <c r="J69" s="793">
        <v>2292</v>
      </c>
      <c r="K69" s="793">
        <v>2351</v>
      </c>
      <c r="L69" s="793">
        <v>2408</v>
      </c>
      <c r="M69" s="793">
        <v>2464</v>
      </c>
      <c r="N69" s="793"/>
      <c r="O69" s="793"/>
      <c r="P69" s="793"/>
      <c r="Q69" s="793"/>
      <c r="R69" s="793"/>
      <c r="S69" s="480">
        <f t="shared" si="3"/>
        <v>11</v>
      </c>
    </row>
    <row r="70" spans="2:19" x14ac:dyDescent="0.2">
      <c r="B70" s="484">
        <v>5</v>
      </c>
      <c r="C70" s="793">
        <v>1811</v>
      </c>
      <c r="D70" s="793">
        <v>1874</v>
      </c>
      <c r="E70" s="793">
        <v>1944</v>
      </c>
      <c r="F70" s="793">
        <v>2045</v>
      </c>
      <c r="G70" s="793">
        <v>2172</v>
      </c>
      <c r="H70" s="793">
        <v>2233</v>
      </c>
      <c r="I70" s="793">
        <v>2292</v>
      </c>
      <c r="J70" s="793">
        <v>2351</v>
      </c>
      <c r="K70" s="793">
        <v>2408</v>
      </c>
      <c r="L70" s="793">
        <v>2464</v>
      </c>
      <c r="M70" s="793">
        <v>2522</v>
      </c>
      <c r="N70" s="793">
        <v>2588</v>
      </c>
      <c r="O70" s="793"/>
      <c r="P70" s="793"/>
      <c r="Q70" s="793"/>
      <c r="R70" s="793"/>
      <c r="S70" s="480">
        <f t="shared" si="3"/>
        <v>12</v>
      </c>
    </row>
    <row r="71" spans="2:19" x14ac:dyDescent="0.2">
      <c r="B71" s="484">
        <v>6</v>
      </c>
      <c r="C71" s="793">
        <v>1874</v>
      </c>
      <c r="D71" s="793">
        <v>1944</v>
      </c>
      <c r="E71" s="793">
        <v>2172</v>
      </c>
      <c r="F71" s="793">
        <v>2292</v>
      </c>
      <c r="G71" s="793">
        <v>2351</v>
      </c>
      <c r="H71" s="793">
        <v>2408</v>
      </c>
      <c r="I71" s="793">
        <v>2464</v>
      </c>
      <c r="J71" s="793">
        <v>2522</v>
      </c>
      <c r="K71" s="793">
        <v>2588</v>
      </c>
      <c r="L71" s="793">
        <v>2651</v>
      </c>
      <c r="M71" s="793">
        <v>2710</v>
      </c>
      <c r="N71" s="793"/>
      <c r="O71" s="793"/>
      <c r="P71" s="793"/>
      <c r="Q71" s="793"/>
      <c r="R71" s="793"/>
      <c r="S71" s="480">
        <f t="shared" si="3"/>
        <v>11</v>
      </c>
    </row>
    <row r="72" spans="2:19" x14ac:dyDescent="0.2">
      <c r="B72" s="484">
        <v>7</v>
      </c>
      <c r="C72" s="793">
        <v>1991</v>
      </c>
      <c r="D72" s="793">
        <v>2045</v>
      </c>
      <c r="E72" s="793">
        <v>2172</v>
      </c>
      <c r="F72" s="793">
        <v>2408</v>
      </c>
      <c r="G72" s="793">
        <v>2522</v>
      </c>
      <c r="H72" s="793">
        <v>2588</v>
      </c>
      <c r="I72" s="793">
        <v>2651</v>
      </c>
      <c r="J72" s="793">
        <v>2710</v>
      </c>
      <c r="K72" s="793">
        <v>2775</v>
      </c>
      <c r="L72" s="793">
        <v>2841</v>
      </c>
      <c r="M72" s="793">
        <v>2908</v>
      </c>
      <c r="N72" s="793">
        <v>2986</v>
      </c>
      <c r="O72" s="793"/>
      <c r="P72" s="793"/>
      <c r="Q72" s="793"/>
      <c r="R72" s="793"/>
      <c r="S72" s="480">
        <f t="shared" si="3"/>
        <v>12</v>
      </c>
    </row>
    <row r="73" spans="2:19" x14ac:dyDescent="0.2">
      <c r="B73" s="484">
        <v>8</v>
      </c>
      <c r="C73" s="793">
        <v>2233</v>
      </c>
      <c r="D73" s="793">
        <v>2292</v>
      </c>
      <c r="E73" s="793">
        <v>2408</v>
      </c>
      <c r="F73" s="793">
        <v>2651</v>
      </c>
      <c r="G73" s="793">
        <v>2775</v>
      </c>
      <c r="H73" s="793">
        <v>2908</v>
      </c>
      <c r="I73" s="793">
        <v>2986</v>
      </c>
      <c r="J73" s="793">
        <v>3056</v>
      </c>
      <c r="K73" s="793">
        <v>3118</v>
      </c>
      <c r="L73" s="793">
        <v>3186</v>
      </c>
      <c r="M73" s="793">
        <v>3253</v>
      </c>
      <c r="N73" s="793">
        <v>3315</v>
      </c>
      <c r="O73" s="793">
        <v>3374</v>
      </c>
      <c r="P73" s="793"/>
      <c r="Q73" s="793"/>
      <c r="R73" s="793"/>
      <c r="S73" s="480">
        <f t="shared" si="3"/>
        <v>13</v>
      </c>
    </row>
    <row r="74" spans="2:19" x14ac:dyDescent="0.2">
      <c r="B74" s="484">
        <v>9</v>
      </c>
      <c r="C74" s="793">
        <v>2522</v>
      </c>
      <c r="D74" s="793">
        <v>2651</v>
      </c>
      <c r="E74" s="793">
        <v>2908</v>
      </c>
      <c r="F74" s="793">
        <v>3056</v>
      </c>
      <c r="G74" s="793">
        <v>3186</v>
      </c>
      <c r="H74" s="793">
        <v>3315</v>
      </c>
      <c r="I74" s="793">
        <v>3439</v>
      </c>
      <c r="J74" s="793">
        <v>3561</v>
      </c>
      <c r="K74" s="793">
        <v>3693</v>
      </c>
      <c r="L74" s="793">
        <v>3811</v>
      </c>
      <c r="M74" s="793"/>
      <c r="N74" s="793"/>
      <c r="O74" s="793"/>
      <c r="P74" s="793"/>
      <c r="Q74" s="793"/>
      <c r="R74" s="793"/>
      <c r="S74" s="480">
        <f t="shared" si="3"/>
        <v>10</v>
      </c>
    </row>
    <row r="75" spans="2:19" x14ac:dyDescent="0.2">
      <c r="B75" s="484">
        <v>10</v>
      </c>
      <c r="C75" s="793">
        <v>2522</v>
      </c>
      <c r="D75" s="793">
        <v>2775</v>
      </c>
      <c r="E75" s="793">
        <v>2908</v>
      </c>
      <c r="F75" s="793">
        <v>3056</v>
      </c>
      <c r="G75" s="793">
        <v>3186</v>
      </c>
      <c r="H75" s="793">
        <v>3315</v>
      </c>
      <c r="I75" s="793">
        <v>3439</v>
      </c>
      <c r="J75" s="793">
        <v>3561</v>
      </c>
      <c r="K75" s="793">
        <v>3693</v>
      </c>
      <c r="L75" s="793">
        <v>3811</v>
      </c>
      <c r="M75" s="793">
        <v>3933</v>
      </c>
      <c r="N75" s="793">
        <v>4050</v>
      </c>
      <c r="O75" s="793">
        <v>4186</v>
      </c>
      <c r="P75" s="793"/>
      <c r="Q75" s="793"/>
      <c r="R75" s="793"/>
      <c r="S75" s="480">
        <f t="shared" si="3"/>
        <v>13</v>
      </c>
    </row>
    <row r="76" spans="2:19" x14ac:dyDescent="0.2">
      <c r="B76" s="484">
        <v>11</v>
      </c>
      <c r="C76" s="793">
        <v>2651</v>
      </c>
      <c r="D76" s="793">
        <v>2775</v>
      </c>
      <c r="E76" s="793">
        <v>2911</v>
      </c>
      <c r="F76" s="793">
        <v>3058</v>
      </c>
      <c r="G76" s="793">
        <v>3195</v>
      </c>
      <c r="H76" s="793">
        <v>3333</v>
      </c>
      <c r="I76" s="793">
        <v>3472</v>
      </c>
      <c r="J76" s="793">
        <v>3693</v>
      </c>
      <c r="K76" s="793">
        <v>3841</v>
      </c>
      <c r="L76" s="793">
        <v>3989</v>
      </c>
      <c r="M76" s="793">
        <v>4137</v>
      </c>
      <c r="N76" s="793">
        <v>4286</v>
      </c>
      <c r="O76" s="793">
        <v>4434</v>
      </c>
      <c r="P76" s="793">
        <v>4582</v>
      </c>
      <c r="Q76" s="793">
        <v>4731</v>
      </c>
      <c r="R76" s="793">
        <v>4878</v>
      </c>
      <c r="S76" s="480">
        <f t="shared" si="3"/>
        <v>16</v>
      </c>
    </row>
    <row r="77" spans="2:19" x14ac:dyDescent="0.2">
      <c r="B77" s="484">
        <v>12</v>
      </c>
      <c r="C77" s="793">
        <v>3561</v>
      </c>
      <c r="D77" s="793">
        <v>3693</v>
      </c>
      <c r="E77" s="793">
        <v>3811</v>
      </c>
      <c r="F77" s="793">
        <v>3933</v>
      </c>
      <c r="G77" s="793">
        <v>4050</v>
      </c>
      <c r="H77" s="793">
        <v>4186</v>
      </c>
      <c r="I77" s="793">
        <v>4446</v>
      </c>
      <c r="J77" s="793">
        <v>4569</v>
      </c>
      <c r="K77" s="793">
        <v>4694</v>
      </c>
      <c r="L77" s="793">
        <v>4815</v>
      </c>
      <c r="M77" s="793">
        <v>4942</v>
      </c>
      <c r="N77" s="793">
        <v>5067</v>
      </c>
      <c r="O77" s="793">
        <v>5188</v>
      </c>
      <c r="P77" s="793">
        <v>5312</v>
      </c>
      <c r="Q77" s="793">
        <v>5467</v>
      </c>
      <c r="R77" s="793">
        <v>5546</v>
      </c>
      <c r="S77" s="480">
        <f t="shared" si="3"/>
        <v>16</v>
      </c>
    </row>
    <row r="78" spans="2:19" x14ac:dyDescent="0.2">
      <c r="B78" s="484">
        <v>13</v>
      </c>
      <c r="C78" s="793">
        <v>4316</v>
      </c>
      <c r="D78" s="793">
        <v>4446</v>
      </c>
      <c r="E78" s="793">
        <v>4569</v>
      </c>
      <c r="F78" s="793">
        <v>4694</v>
      </c>
      <c r="G78" s="793">
        <v>4815</v>
      </c>
      <c r="H78" s="793">
        <v>5067</v>
      </c>
      <c r="I78" s="793">
        <v>5188</v>
      </c>
      <c r="J78" s="793">
        <v>5312</v>
      </c>
      <c r="K78" s="793">
        <v>5467</v>
      </c>
      <c r="L78" s="793">
        <v>5624</v>
      </c>
      <c r="M78" s="793">
        <v>5780</v>
      </c>
      <c r="N78" s="793">
        <v>5937</v>
      </c>
      <c r="O78" s="793">
        <v>6012</v>
      </c>
      <c r="P78" s="793"/>
      <c r="Q78" s="793"/>
      <c r="R78" s="793"/>
      <c r="S78" s="480">
        <f t="shared" si="3"/>
        <v>13</v>
      </c>
    </row>
    <row r="79" spans="2:19" x14ac:dyDescent="0.2">
      <c r="B79" s="484">
        <v>14</v>
      </c>
      <c r="C79" s="793">
        <v>4942</v>
      </c>
      <c r="D79" s="793">
        <v>5067</v>
      </c>
      <c r="E79" s="793">
        <v>5312</v>
      </c>
      <c r="F79" s="793">
        <v>5467</v>
      </c>
      <c r="G79" s="793">
        <v>5624</v>
      </c>
      <c r="H79" s="793">
        <v>5780</v>
      </c>
      <c r="I79" s="793">
        <v>5937</v>
      </c>
      <c r="J79" s="793">
        <v>6095</v>
      </c>
      <c r="K79" s="793">
        <v>6259</v>
      </c>
      <c r="L79" s="793">
        <v>6430</v>
      </c>
      <c r="M79" s="793">
        <v>6604</v>
      </c>
      <c r="N79" s="793"/>
      <c r="O79" s="793"/>
      <c r="P79" s="793"/>
      <c r="Q79" s="793"/>
      <c r="R79" s="793"/>
      <c r="S79" s="480">
        <f t="shared" si="3"/>
        <v>11</v>
      </c>
    </row>
    <row r="80" spans="2:19" x14ac:dyDescent="0.2">
      <c r="B80" s="484">
        <v>15</v>
      </c>
      <c r="C80" s="793">
        <v>5188</v>
      </c>
      <c r="D80" s="793">
        <v>5312</v>
      </c>
      <c r="E80" s="793">
        <v>5467</v>
      </c>
      <c r="F80" s="793">
        <v>5780</v>
      </c>
      <c r="G80" s="793">
        <v>5937</v>
      </c>
      <c r="H80" s="793">
        <v>6095</v>
      </c>
      <c r="I80" s="793">
        <v>6259</v>
      </c>
      <c r="J80" s="793">
        <v>6430</v>
      </c>
      <c r="K80" s="793">
        <v>6604</v>
      </c>
      <c r="L80" s="793">
        <v>6813</v>
      </c>
      <c r="M80" s="793">
        <v>7030</v>
      </c>
      <c r="N80" s="793">
        <v>7251</v>
      </c>
      <c r="O80" s="793"/>
      <c r="P80" s="793"/>
      <c r="Q80" s="793"/>
      <c r="R80" s="793"/>
      <c r="S80" s="480">
        <f t="shared" si="3"/>
        <v>12</v>
      </c>
    </row>
    <row r="81" spans="2:19" x14ac:dyDescent="0.2">
      <c r="B81" s="484">
        <v>16</v>
      </c>
      <c r="C81" s="793">
        <v>5624</v>
      </c>
      <c r="D81" s="793">
        <v>5780</v>
      </c>
      <c r="E81" s="793">
        <v>5937</v>
      </c>
      <c r="F81" s="793">
        <v>6259</v>
      </c>
      <c r="G81" s="793">
        <v>6430</v>
      </c>
      <c r="H81" s="793">
        <v>6604</v>
      </c>
      <c r="I81" s="793">
        <v>6813</v>
      </c>
      <c r="J81" s="793">
        <v>7030</v>
      </c>
      <c r="K81" s="793">
        <v>7251</v>
      </c>
      <c r="L81" s="793">
        <v>7484</v>
      </c>
      <c r="M81" s="793">
        <v>7720</v>
      </c>
      <c r="N81" s="793">
        <v>7966</v>
      </c>
      <c r="O81" s="793"/>
      <c r="P81" s="793"/>
      <c r="Q81" s="793"/>
      <c r="R81" s="793"/>
      <c r="S81" s="480">
        <f t="shared" si="3"/>
        <v>12</v>
      </c>
    </row>
    <row r="82" spans="2:19" x14ac:dyDescent="0.2">
      <c r="B82" s="484">
        <v>17</v>
      </c>
      <c r="C82" s="793">
        <v>6095</v>
      </c>
      <c r="D82" s="793">
        <v>6259</v>
      </c>
      <c r="E82" s="793">
        <v>6430</v>
      </c>
      <c r="F82" s="793">
        <v>6813</v>
      </c>
      <c r="G82" s="793">
        <v>7030</v>
      </c>
      <c r="H82" s="793">
        <v>7251</v>
      </c>
      <c r="I82" s="793">
        <v>7484</v>
      </c>
      <c r="J82" s="793">
        <v>7720</v>
      </c>
      <c r="K82" s="793">
        <v>7966</v>
      </c>
      <c r="L82" s="793">
        <v>8220</v>
      </c>
      <c r="M82" s="793">
        <v>8480</v>
      </c>
      <c r="N82" s="793">
        <v>8750</v>
      </c>
      <c r="O82" s="793"/>
      <c r="P82" s="793"/>
      <c r="Q82" s="793"/>
      <c r="R82" s="793"/>
      <c r="S82" s="480">
        <f t="shared" si="3"/>
        <v>12</v>
      </c>
    </row>
    <row r="83" spans="2:19" x14ac:dyDescent="0.2">
      <c r="B83" s="484" t="s">
        <v>175</v>
      </c>
      <c r="C83" s="793">
        <v>1662.46</v>
      </c>
      <c r="D83" s="793">
        <v>1685.73</v>
      </c>
      <c r="E83" s="793">
        <v>1709</v>
      </c>
      <c r="F83" s="793">
        <v>1777</v>
      </c>
      <c r="G83" s="793">
        <v>1843</v>
      </c>
      <c r="H83" s="793">
        <v>1874</v>
      </c>
      <c r="I83" s="793">
        <v>1909</v>
      </c>
      <c r="J83" s="793">
        <v>1944</v>
      </c>
      <c r="K83" s="793">
        <v>1991</v>
      </c>
      <c r="L83" s="793"/>
      <c r="M83" s="793"/>
      <c r="N83" s="793"/>
      <c r="O83" s="793"/>
      <c r="P83" s="793"/>
      <c r="Q83" s="793"/>
      <c r="R83" s="793"/>
      <c r="S83" s="480">
        <f t="shared" si="3"/>
        <v>9</v>
      </c>
    </row>
    <row r="84" spans="2:19" x14ac:dyDescent="0.2">
      <c r="B84" s="484" t="s">
        <v>176</v>
      </c>
      <c r="C84" s="793">
        <v>1746</v>
      </c>
      <c r="D84" s="793">
        <v>1811</v>
      </c>
      <c r="E84" s="793">
        <v>1874</v>
      </c>
      <c r="F84" s="793">
        <v>1944</v>
      </c>
      <c r="G84" s="793">
        <v>1991</v>
      </c>
      <c r="H84" s="793">
        <v>2045</v>
      </c>
      <c r="I84" s="793">
        <v>2111</v>
      </c>
      <c r="J84" s="793">
        <v>2172</v>
      </c>
      <c r="K84" s="793"/>
      <c r="L84" s="793"/>
      <c r="M84" s="793"/>
      <c r="N84" s="793"/>
      <c r="O84" s="793"/>
      <c r="P84" s="793"/>
      <c r="Q84" s="793"/>
      <c r="R84" s="793"/>
      <c r="S84" s="480">
        <f t="shared" si="3"/>
        <v>8</v>
      </c>
    </row>
    <row r="85" spans="2:19" x14ac:dyDescent="0.2">
      <c r="B85" s="484" t="s">
        <v>177</v>
      </c>
      <c r="C85" s="793">
        <v>1746</v>
      </c>
      <c r="D85" s="793">
        <v>1874</v>
      </c>
      <c r="E85" s="793">
        <v>1944</v>
      </c>
      <c r="F85" s="793">
        <v>2045</v>
      </c>
      <c r="G85" s="793">
        <v>2111</v>
      </c>
      <c r="H85" s="793">
        <v>2172</v>
      </c>
      <c r="I85" s="793">
        <v>2233</v>
      </c>
      <c r="J85" s="793">
        <v>2292</v>
      </c>
      <c r="K85" s="793">
        <v>2351</v>
      </c>
      <c r="L85" s="793"/>
      <c r="M85" s="793"/>
      <c r="N85" s="793"/>
      <c r="O85" s="793"/>
      <c r="P85" s="793"/>
      <c r="Q85" s="793"/>
      <c r="R85" s="793"/>
      <c r="S85" s="480">
        <f t="shared" si="3"/>
        <v>9</v>
      </c>
    </row>
    <row r="86" spans="2:19" x14ac:dyDescent="0.2">
      <c r="B86" s="484" t="s">
        <v>171</v>
      </c>
      <c r="C86" s="793">
        <v>1387</v>
      </c>
      <c r="D86" s="502"/>
      <c r="E86" s="502"/>
      <c r="F86" s="502"/>
      <c r="G86" s="502"/>
      <c r="H86" s="502"/>
      <c r="I86" s="502"/>
      <c r="J86" s="502"/>
      <c r="K86" s="502"/>
      <c r="L86" s="502"/>
      <c r="M86" s="502"/>
      <c r="N86" s="502"/>
      <c r="O86" s="502"/>
      <c r="P86" s="502"/>
      <c r="Q86" s="502"/>
      <c r="R86" s="502"/>
      <c r="S86" s="480">
        <f t="shared" si="3"/>
        <v>1</v>
      </c>
    </row>
    <row r="88" spans="2:19" x14ac:dyDescent="0.2">
      <c r="B88" s="478" t="s">
        <v>164</v>
      </c>
      <c r="C88" s="791">
        <v>43891</v>
      </c>
      <c r="D88" s="525"/>
      <c r="E88" s="615" t="s">
        <v>565</v>
      </c>
      <c r="F88" s="792">
        <v>2.75E-2</v>
      </c>
      <c r="G88" s="479" t="s">
        <v>700</v>
      </c>
      <c r="K88" s="479"/>
      <c r="L88" s="479"/>
      <c r="M88" s="479"/>
      <c r="N88" s="479"/>
      <c r="O88" s="479"/>
      <c r="P88" s="479"/>
      <c r="Q88" s="479"/>
      <c r="R88" s="479"/>
    </row>
    <row r="89" spans="2:19" x14ac:dyDescent="0.2">
      <c r="B89" s="477" t="s">
        <v>165</v>
      </c>
      <c r="C89" s="477">
        <v>1</v>
      </c>
      <c r="D89" s="477">
        <v>2</v>
      </c>
      <c r="E89" s="477">
        <v>3</v>
      </c>
      <c r="F89" s="477">
        <v>4</v>
      </c>
      <c r="G89" s="477">
        <v>5</v>
      </c>
      <c r="H89" s="477">
        <v>6</v>
      </c>
      <c r="I89" s="477">
        <v>7</v>
      </c>
      <c r="J89" s="477">
        <v>8</v>
      </c>
      <c r="K89" s="477">
        <v>9</v>
      </c>
      <c r="L89" s="477">
        <v>10</v>
      </c>
      <c r="M89" s="477">
        <v>11</v>
      </c>
      <c r="N89" s="477">
        <v>12</v>
      </c>
      <c r="O89" s="477">
        <v>13</v>
      </c>
      <c r="P89" s="477">
        <v>14</v>
      </c>
      <c r="Q89" s="477">
        <v>15</v>
      </c>
      <c r="R89" s="477">
        <v>16</v>
      </c>
      <c r="S89" s="477" t="s">
        <v>166</v>
      </c>
    </row>
    <row r="90" spans="2:19" x14ac:dyDescent="0.2">
      <c r="B90" s="484" t="s">
        <v>167</v>
      </c>
      <c r="C90" s="793">
        <v>2822</v>
      </c>
      <c r="D90" s="793">
        <v>2891</v>
      </c>
      <c r="E90" s="793">
        <v>2978</v>
      </c>
      <c r="F90" s="793">
        <v>3065</v>
      </c>
      <c r="G90" s="793">
        <v>3153</v>
      </c>
      <c r="H90" s="793">
        <v>3261</v>
      </c>
      <c r="I90" s="793">
        <v>3388</v>
      </c>
      <c r="J90" s="793">
        <v>3532</v>
      </c>
      <c r="K90" s="793">
        <v>3696</v>
      </c>
      <c r="L90" s="793">
        <v>3877</v>
      </c>
      <c r="M90" s="793">
        <v>4078</v>
      </c>
      <c r="N90" s="793">
        <v>4301</v>
      </c>
      <c r="O90" s="793"/>
      <c r="P90" s="793"/>
      <c r="Q90" s="793"/>
      <c r="R90" s="793"/>
      <c r="S90" s="480">
        <f t="shared" ref="S90:S114" si="4">COUNTA(C90:R90)</f>
        <v>12</v>
      </c>
    </row>
    <row r="91" spans="2:19" x14ac:dyDescent="0.2">
      <c r="B91" s="484" t="s">
        <v>168</v>
      </c>
      <c r="C91" s="793">
        <v>2840</v>
      </c>
      <c r="D91" s="793">
        <v>2974</v>
      </c>
      <c r="E91" s="793">
        <v>3129</v>
      </c>
      <c r="F91" s="793">
        <v>3283</v>
      </c>
      <c r="G91" s="793">
        <v>3436</v>
      </c>
      <c r="H91" s="793">
        <v>3608</v>
      </c>
      <c r="I91" s="793">
        <v>3797</v>
      </c>
      <c r="J91" s="793">
        <v>4004</v>
      </c>
      <c r="K91" s="793">
        <v>4229</v>
      </c>
      <c r="L91" s="793">
        <v>4473</v>
      </c>
      <c r="M91" s="793">
        <v>4733</v>
      </c>
      <c r="N91" s="793">
        <v>5012</v>
      </c>
      <c r="O91" s="793"/>
      <c r="P91" s="793"/>
      <c r="Q91" s="793"/>
      <c r="R91" s="793"/>
      <c r="S91" s="480">
        <f t="shared" si="4"/>
        <v>12</v>
      </c>
    </row>
    <row r="92" spans="2:19" x14ac:dyDescent="0.2">
      <c r="B92" s="484" t="s">
        <v>169</v>
      </c>
      <c r="C92" s="793">
        <v>2851</v>
      </c>
      <c r="D92" s="793">
        <v>3019</v>
      </c>
      <c r="E92" s="793">
        <v>3214</v>
      </c>
      <c r="F92" s="793">
        <v>3410</v>
      </c>
      <c r="G92" s="793">
        <v>3605</v>
      </c>
      <c r="H92" s="793">
        <v>3826</v>
      </c>
      <c r="I92" s="793">
        <v>4072</v>
      </c>
      <c r="J92" s="793">
        <v>4346</v>
      </c>
      <c r="K92" s="793">
        <v>4644</v>
      </c>
      <c r="L92" s="793">
        <v>4970</v>
      </c>
      <c r="M92" s="793">
        <v>5321</v>
      </c>
      <c r="N92" s="793">
        <v>5699</v>
      </c>
      <c r="O92" s="793"/>
      <c r="P92" s="793"/>
      <c r="Q92" s="793"/>
      <c r="R92" s="793"/>
      <c r="S92" s="480">
        <f t="shared" si="4"/>
        <v>12</v>
      </c>
    </row>
    <row r="93" spans="2:19" x14ac:dyDescent="0.2">
      <c r="B93" s="484" t="s">
        <v>170</v>
      </c>
      <c r="C93" s="793">
        <v>3659</v>
      </c>
      <c r="D93" s="793">
        <v>3795</v>
      </c>
      <c r="E93" s="793">
        <v>3916</v>
      </c>
      <c r="F93" s="793">
        <v>4162</v>
      </c>
      <c r="G93" s="793">
        <v>4435</v>
      </c>
      <c r="H93" s="793">
        <v>4684</v>
      </c>
      <c r="I93" s="793">
        <v>4932</v>
      </c>
      <c r="J93" s="793">
        <v>5181</v>
      </c>
      <c r="K93" s="793">
        <v>5430</v>
      </c>
      <c r="L93" s="793">
        <v>5678</v>
      </c>
      <c r="M93" s="793">
        <v>5926</v>
      </c>
      <c r="N93" s="793">
        <v>6178</v>
      </c>
      <c r="O93" s="793"/>
      <c r="P93" s="793"/>
      <c r="Q93" s="793"/>
      <c r="R93" s="793"/>
      <c r="S93" s="480">
        <f t="shared" si="4"/>
        <v>12</v>
      </c>
    </row>
    <row r="94" spans="2:19" x14ac:dyDescent="0.2">
      <c r="B94" s="484">
        <v>1</v>
      </c>
      <c r="C94" s="793">
        <v>1756</v>
      </c>
      <c r="D94" s="793">
        <v>1826</v>
      </c>
      <c r="E94" s="793">
        <v>1893</v>
      </c>
      <c r="F94" s="793">
        <v>1925</v>
      </c>
      <c r="G94" s="793">
        <v>1962</v>
      </c>
      <c r="H94" s="793">
        <v>1997</v>
      </c>
      <c r="I94" s="793">
        <v>2045</v>
      </c>
      <c r="J94" s="793"/>
      <c r="K94" s="793"/>
      <c r="L94" s="793"/>
      <c r="M94" s="793"/>
      <c r="N94" s="793"/>
      <c r="O94" s="793"/>
      <c r="P94" s="793"/>
      <c r="Q94" s="793"/>
      <c r="R94" s="793"/>
      <c r="S94" s="480">
        <f t="shared" si="4"/>
        <v>7</v>
      </c>
    </row>
    <row r="95" spans="2:19" x14ac:dyDescent="0.2">
      <c r="B95" s="484">
        <v>2</v>
      </c>
      <c r="C95" s="793">
        <v>1794</v>
      </c>
      <c r="D95" s="793">
        <v>1861</v>
      </c>
      <c r="E95" s="793">
        <v>1925</v>
      </c>
      <c r="F95" s="793">
        <v>1997</v>
      </c>
      <c r="G95" s="793">
        <v>2045</v>
      </c>
      <c r="H95" s="793">
        <v>2101</v>
      </c>
      <c r="I95" s="793">
        <v>2169</v>
      </c>
      <c r="J95" s="793">
        <v>2232</v>
      </c>
      <c r="K95" s="793"/>
      <c r="L95" s="793"/>
      <c r="M95" s="793"/>
      <c r="N95" s="793"/>
      <c r="O95" s="793"/>
      <c r="P95" s="793"/>
      <c r="Q95" s="793"/>
      <c r="R95" s="793"/>
      <c r="S95" s="480">
        <f t="shared" si="4"/>
        <v>8</v>
      </c>
    </row>
    <row r="96" spans="2:19" x14ac:dyDescent="0.2">
      <c r="B96" s="484">
        <v>3</v>
      </c>
      <c r="C96" s="793">
        <v>1794</v>
      </c>
      <c r="D96" s="793">
        <v>1925</v>
      </c>
      <c r="E96" s="793">
        <v>1997</v>
      </c>
      <c r="F96" s="793">
        <v>2101</v>
      </c>
      <c r="G96" s="793">
        <v>2169</v>
      </c>
      <c r="H96" s="793">
        <v>2232</v>
      </c>
      <c r="I96" s="793">
        <v>2294</v>
      </c>
      <c r="J96" s="793">
        <v>2355</v>
      </c>
      <c r="K96" s="793">
        <v>2416</v>
      </c>
      <c r="L96" s="793"/>
      <c r="M96" s="793"/>
      <c r="N96" s="793"/>
      <c r="O96" s="793"/>
      <c r="P96" s="793"/>
      <c r="Q96" s="793"/>
      <c r="R96" s="793"/>
      <c r="S96" s="480">
        <f t="shared" si="4"/>
        <v>9</v>
      </c>
    </row>
    <row r="97" spans="2:20" x14ac:dyDescent="0.2">
      <c r="B97" s="484">
        <v>4</v>
      </c>
      <c r="C97" s="793">
        <v>1826</v>
      </c>
      <c r="D97" s="793">
        <v>1925</v>
      </c>
      <c r="E97" s="793">
        <v>1997</v>
      </c>
      <c r="F97" s="793">
        <v>2101</v>
      </c>
      <c r="G97" s="793">
        <v>2169</v>
      </c>
      <c r="H97" s="793">
        <v>2232</v>
      </c>
      <c r="I97" s="793">
        <v>2294</v>
      </c>
      <c r="J97" s="793">
        <v>2355</v>
      </c>
      <c r="K97" s="793">
        <v>2416</v>
      </c>
      <c r="L97" s="793">
        <v>2474</v>
      </c>
      <c r="M97" s="793">
        <v>2532</v>
      </c>
      <c r="N97" s="793"/>
      <c r="O97" s="793"/>
      <c r="P97" s="793"/>
      <c r="Q97" s="793"/>
      <c r="R97" s="793"/>
      <c r="S97" s="480">
        <f t="shared" si="4"/>
        <v>11</v>
      </c>
    </row>
    <row r="98" spans="2:20" x14ac:dyDescent="0.2">
      <c r="B98" s="484">
        <v>5</v>
      </c>
      <c r="C98" s="793">
        <v>1861</v>
      </c>
      <c r="D98" s="793">
        <v>1925</v>
      </c>
      <c r="E98" s="793">
        <v>1997</v>
      </c>
      <c r="F98" s="793">
        <v>2101</v>
      </c>
      <c r="G98" s="793">
        <v>2232</v>
      </c>
      <c r="H98" s="793">
        <v>2294</v>
      </c>
      <c r="I98" s="793">
        <v>2355</v>
      </c>
      <c r="J98" s="793">
        <v>2416</v>
      </c>
      <c r="K98" s="793">
        <v>2474</v>
      </c>
      <c r="L98" s="793">
        <v>2532</v>
      </c>
      <c r="M98" s="793">
        <v>2592</v>
      </c>
      <c r="N98" s="793">
        <v>2659</v>
      </c>
      <c r="O98" s="793"/>
      <c r="P98" s="793"/>
      <c r="Q98" s="793"/>
      <c r="R98" s="793"/>
      <c r="S98" s="480">
        <f t="shared" si="4"/>
        <v>12</v>
      </c>
    </row>
    <row r="99" spans="2:20" x14ac:dyDescent="0.2">
      <c r="B99" s="484">
        <v>6</v>
      </c>
      <c r="C99" s="793">
        <v>1925</v>
      </c>
      <c r="D99" s="793">
        <v>1997</v>
      </c>
      <c r="E99" s="793">
        <v>2232</v>
      </c>
      <c r="F99" s="793">
        <v>2355</v>
      </c>
      <c r="G99" s="793">
        <v>2416</v>
      </c>
      <c r="H99" s="793">
        <v>2474</v>
      </c>
      <c r="I99" s="793">
        <v>2532</v>
      </c>
      <c r="J99" s="793">
        <v>2592</v>
      </c>
      <c r="K99" s="793">
        <v>2659</v>
      </c>
      <c r="L99" s="793">
        <v>2724</v>
      </c>
      <c r="M99" s="793">
        <v>2785</v>
      </c>
      <c r="N99" s="793"/>
      <c r="O99" s="793"/>
      <c r="P99" s="793"/>
      <c r="Q99" s="793"/>
      <c r="R99" s="793"/>
      <c r="S99" s="480">
        <f t="shared" si="4"/>
        <v>11</v>
      </c>
    </row>
    <row r="100" spans="2:20" x14ac:dyDescent="0.2">
      <c r="B100" s="484">
        <v>7</v>
      </c>
      <c r="C100" s="793">
        <v>2045</v>
      </c>
      <c r="D100" s="793">
        <v>2101</v>
      </c>
      <c r="E100" s="793">
        <v>2232</v>
      </c>
      <c r="F100" s="793">
        <v>2474</v>
      </c>
      <c r="G100" s="793">
        <v>2592</v>
      </c>
      <c r="H100" s="793">
        <v>2659</v>
      </c>
      <c r="I100" s="793">
        <v>2724</v>
      </c>
      <c r="J100" s="793">
        <v>2785</v>
      </c>
      <c r="K100" s="793">
        <v>2851</v>
      </c>
      <c r="L100" s="793">
        <v>2920</v>
      </c>
      <c r="M100" s="793">
        <v>2988</v>
      </c>
      <c r="N100" s="793">
        <v>3068</v>
      </c>
      <c r="O100" s="793"/>
      <c r="P100" s="793"/>
      <c r="Q100" s="793"/>
      <c r="R100" s="793"/>
      <c r="S100" s="480">
        <f t="shared" si="4"/>
        <v>12</v>
      </c>
    </row>
    <row r="101" spans="2:20" x14ac:dyDescent="0.2">
      <c r="B101" s="484">
        <v>8</v>
      </c>
      <c r="C101" s="793">
        <v>2294</v>
      </c>
      <c r="D101" s="793">
        <v>2355</v>
      </c>
      <c r="E101" s="793">
        <v>2474</v>
      </c>
      <c r="F101" s="793">
        <v>2724</v>
      </c>
      <c r="G101" s="793">
        <v>2851</v>
      </c>
      <c r="H101" s="793">
        <v>2988</v>
      </c>
      <c r="I101" s="793">
        <v>3068</v>
      </c>
      <c r="J101" s="793">
        <v>3140</v>
      </c>
      <c r="K101" s="793">
        <v>3204</v>
      </c>
      <c r="L101" s="793">
        <v>3274</v>
      </c>
      <c r="M101" s="793">
        <v>3342</v>
      </c>
      <c r="N101" s="793">
        <v>3406</v>
      </c>
      <c r="O101" s="793">
        <v>3467</v>
      </c>
      <c r="P101" s="793"/>
      <c r="Q101" s="793"/>
      <c r="R101" s="793"/>
      <c r="S101" s="480">
        <f t="shared" si="4"/>
        <v>13</v>
      </c>
    </row>
    <row r="102" spans="2:20" x14ac:dyDescent="0.2">
      <c r="B102" s="484">
        <v>9</v>
      </c>
      <c r="C102" s="793">
        <v>2592</v>
      </c>
      <c r="D102" s="793">
        <v>2724</v>
      </c>
      <c r="E102" s="793">
        <v>2988</v>
      </c>
      <c r="F102" s="793">
        <v>3140</v>
      </c>
      <c r="G102" s="793">
        <v>3274</v>
      </c>
      <c r="H102" s="793">
        <v>3406</v>
      </c>
      <c r="I102" s="793">
        <v>3533</v>
      </c>
      <c r="J102" s="793">
        <v>3659</v>
      </c>
      <c r="K102" s="793">
        <v>3795</v>
      </c>
      <c r="L102" s="793">
        <v>3916</v>
      </c>
      <c r="M102" s="793"/>
      <c r="N102" s="793"/>
      <c r="O102" s="793"/>
      <c r="P102" s="793"/>
      <c r="Q102" s="793"/>
      <c r="R102" s="793"/>
      <c r="S102" s="480">
        <f t="shared" si="4"/>
        <v>10</v>
      </c>
    </row>
    <row r="103" spans="2:20" x14ac:dyDescent="0.2">
      <c r="B103" s="484">
        <v>10</v>
      </c>
      <c r="C103" s="793">
        <v>2592</v>
      </c>
      <c r="D103" s="793">
        <v>2851</v>
      </c>
      <c r="E103" s="793">
        <v>2988</v>
      </c>
      <c r="F103" s="793">
        <v>3140</v>
      </c>
      <c r="G103" s="793">
        <v>3274</v>
      </c>
      <c r="H103" s="793">
        <v>3406</v>
      </c>
      <c r="I103" s="793">
        <v>3533</v>
      </c>
      <c r="J103" s="793">
        <v>3659</v>
      </c>
      <c r="K103" s="793">
        <v>3795</v>
      </c>
      <c r="L103" s="793">
        <v>3916</v>
      </c>
      <c r="M103" s="793">
        <v>4041</v>
      </c>
      <c r="N103" s="793">
        <v>4162</v>
      </c>
      <c r="O103" s="793">
        <v>4301</v>
      </c>
      <c r="P103" s="793"/>
      <c r="Q103" s="793"/>
      <c r="R103" s="793"/>
      <c r="S103" s="480">
        <f t="shared" si="4"/>
        <v>13</v>
      </c>
    </row>
    <row r="104" spans="2:20" x14ac:dyDescent="0.2">
      <c r="B104" s="484">
        <v>11</v>
      </c>
      <c r="C104" s="793">
        <v>2724</v>
      </c>
      <c r="D104" s="793">
        <v>2851</v>
      </c>
      <c r="E104" s="793">
        <v>2992</v>
      </c>
      <c r="F104" s="793">
        <v>3142</v>
      </c>
      <c r="G104" s="793">
        <v>3283</v>
      </c>
      <c r="H104" s="793">
        <v>3425</v>
      </c>
      <c r="I104" s="793">
        <v>3568</v>
      </c>
      <c r="J104" s="793">
        <v>3795</v>
      </c>
      <c r="K104" s="793">
        <v>3947</v>
      </c>
      <c r="L104" s="793">
        <v>4099</v>
      </c>
      <c r="M104" s="793">
        <v>4251</v>
      </c>
      <c r="N104" s="793">
        <v>4404</v>
      </c>
      <c r="O104" s="793">
        <v>4556</v>
      </c>
      <c r="P104" s="793">
        <v>4708</v>
      </c>
      <c r="Q104" s="793">
        <v>4861</v>
      </c>
      <c r="R104" s="793">
        <v>5012</v>
      </c>
      <c r="S104" s="480">
        <f t="shared" si="4"/>
        <v>16</v>
      </c>
    </row>
    <row r="105" spans="2:20" x14ac:dyDescent="0.2">
      <c r="B105" s="484">
        <v>12</v>
      </c>
      <c r="C105" s="809">
        <v>3659</v>
      </c>
      <c r="D105" s="809">
        <v>3795</v>
      </c>
      <c r="E105" s="809">
        <v>3916</v>
      </c>
      <c r="F105" s="809">
        <v>4041</v>
      </c>
      <c r="G105" s="809">
        <v>4162</v>
      </c>
      <c r="H105" s="809">
        <v>4301</v>
      </c>
      <c r="I105" s="809">
        <v>4569</v>
      </c>
      <c r="J105" s="809">
        <v>4694</v>
      </c>
      <c r="K105" s="809">
        <v>4823</v>
      </c>
      <c r="L105" s="809">
        <v>4947</v>
      </c>
      <c r="M105" s="809">
        <v>5078</v>
      </c>
      <c r="N105" s="809">
        <v>5206</v>
      </c>
      <c r="O105" s="809">
        <v>5331</v>
      </c>
      <c r="P105" s="809">
        <v>5458</v>
      </c>
      <c r="Q105" s="809">
        <v>5617</v>
      </c>
      <c r="R105" s="809">
        <v>5699</v>
      </c>
      <c r="S105" s="480">
        <f t="shared" si="4"/>
        <v>16</v>
      </c>
      <c r="T105" s="810" t="s">
        <v>701</v>
      </c>
    </row>
    <row r="106" spans="2:20" x14ac:dyDescent="0.2">
      <c r="B106" s="484">
        <v>13</v>
      </c>
      <c r="C106" s="793">
        <v>4435</v>
      </c>
      <c r="D106" s="793">
        <v>4569</v>
      </c>
      <c r="E106" s="793">
        <v>4694</v>
      </c>
      <c r="F106" s="793">
        <v>4823</v>
      </c>
      <c r="G106" s="793">
        <v>4947</v>
      </c>
      <c r="H106" s="793">
        <v>5206</v>
      </c>
      <c r="I106" s="793">
        <v>5331</v>
      </c>
      <c r="J106" s="793">
        <v>5458</v>
      </c>
      <c r="K106" s="793">
        <v>5618</v>
      </c>
      <c r="L106" s="793">
        <v>5779</v>
      </c>
      <c r="M106" s="793">
        <v>5939</v>
      </c>
      <c r="N106" s="793">
        <v>6100</v>
      </c>
      <c r="O106" s="793">
        <v>6178</v>
      </c>
      <c r="P106" s="793"/>
      <c r="Q106" s="793"/>
      <c r="R106" s="793"/>
      <c r="S106" s="480">
        <v>13</v>
      </c>
    </row>
    <row r="107" spans="2:20" x14ac:dyDescent="0.2">
      <c r="B107" s="484">
        <v>14</v>
      </c>
      <c r="C107" s="793">
        <v>5078</v>
      </c>
      <c r="D107" s="793">
        <v>5206</v>
      </c>
      <c r="E107" s="793">
        <v>5458</v>
      </c>
      <c r="F107" s="793">
        <v>5618</v>
      </c>
      <c r="G107" s="793">
        <v>5779</v>
      </c>
      <c r="H107" s="793">
        <v>5939</v>
      </c>
      <c r="I107" s="793">
        <v>6100</v>
      </c>
      <c r="J107" s="793">
        <v>6262</v>
      </c>
      <c r="K107" s="793">
        <v>6431</v>
      </c>
      <c r="L107" s="793">
        <v>6606</v>
      </c>
      <c r="M107" s="793">
        <v>6786</v>
      </c>
      <c r="N107" s="793"/>
      <c r="O107" s="793"/>
      <c r="P107" s="793"/>
      <c r="Q107" s="793"/>
      <c r="R107" s="793"/>
      <c r="S107" s="480">
        <v>11</v>
      </c>
    </row>
    <row r="108" spans="2:20" x14ac:dyDescent="0.2">
      <c r="B108" s="484">
        <v>15</v>
      </c>
      <c r="C108" s="793">
        <v>5331</v>
      </c>
      <c r="D108" s="793">
        <v>5458</v>
      </c>
      <c r="E108" s="793">
        <v>5618</v>
      </c>
      <c r="F108" s="793">
        <v>5939</v>
      </c>
      <c r="G108" s="793">
        <v>6100</v>
      </c>
      <c r="H108" s="793">
        <v>6262</v>
      </c>
      <c r="I108" s="793">
        <v>6431</v>
      </c>
      <c r="J108" s="793">
        <v>6606</v>
      </c>
      <c r="K108" s="793">
        <v>6786</v>
      </c>
      <c r="L108" s="793">
        <v>7001</v>
      </c>
      <c r="M108" s="793">
        <v>7223</v>
      </c>
      <c r="N108" s="793">
        <v>7451</v>
      </c>
      <c r="O108" s="793"/>
      <c r="P108" s="793"/>
      <c r="Q108" s="793"/>
      <c r="R108" s="793"/>
      <c r="S108" s="480">
        <v>12</v>
      </c>
    </row>
    <row r="109" spans="2:20" x14ac:dyDescent="0.2">
      <c r="B109" s="484">
        <v>16</v>
      </c>
      <c r="C109" s="793">
        <v>5779</v>
      </c>
      <c r="D109" s="793">
        <v>5939</v>
      </c>
      <c r="E109" s="793">
        <v>6100</v>
      </c>
      <c r="F109" s="793">
        <v>6431</v>
      </c>
      <c r="G109" s="793">
        <v>6606</v>
      </c>
      <c r="H109" s="793">
        <v>6786</v>
      </c>
      <c r="I109" s="793">
        <v>7001</v>
      </c>
      <c r="J109" s="793">
        <v>7223</v>
      </c>
      <c r="K109" s="793">
        <v>7451</v>
      </c>
      <c r="L109" s="793">
        <v>7690</v>
      </c>
      <c r="M109" s="793">
        <v>7932</v>
      </c>
      <c r="N109" s="793">
        <v>8185</v>
      </c>
      <c r="O109" s="793"/>
      <c r="P109" s="793"/>
      <c r="Q109" s="793"/>
      <c r="R109" s="793"/>
      <c r="S109" s="480">
        <v>12</v>
      </c>
    </row>
    <row r="110" spans="2:20" x14ac:dyDescent="0.2">
      <c r="B110" s="484">
        <v>17</v>
      </c>
      <c r="C110" s="793">
        <v>6262</v>
      </c>
      <c r="D110" s="793">
        <v>6431</v>
      </c>
      <c r="E110" s="793">
        <v>6606</v>
      </c>
      <c r="F110" s="793">
        <v>7001</v>
      </c>
      <c r="G110" s="793">
        <v>7223</v>
      </c>
      <c r="H110" s="793">
        <v>7451</v>
      </c>
      <c r="I110" s="793">
        <v>7690</v>
      </c>
      <c r="J110" s="793">
        <v>7932</v>
      </c>
      <c r="K110" s="793">
        <v>8185</v>
      </c>
      <c r="L110" s="793">
        <v>8446</v>
      </c>
      <c r="M110" s="793">
        <v>8714</v>
      </c>
      <c r="N110" s="793">
        <v>8990</v>
      </c>
      <c r="O110" s="793"/>
      <c r="P110" s="793"/>
      <c r="Q110" s="793"/>
      <c r="R110" s="793"/>
      <c r="S110" s="480">
        <v>12</v>
      </c>
    </row>
    <row r="111" spans="2:20" x14ac:dyDescent="0.2">
      <c r="B111" s="484" t="s">
        <v>175</v>
      </c>
      <c r="C111" s="793">
        <v>1680.46</v>
      </c>
      <c r="D111" s="793">
        <v>1718.23</v>
      </c>
      <c r="E111" s="793">
        <v>1756</v>
      </c>
      <c r="F111" s="793">
        <v>1826</v>
      </c>
      <c r="G111" s="793">
        <v>1893</v>
      </c>
      <c r="H111" s="793">
        <v>1925</v>
      </c>
      <c r="I111" s="793">
        <v>1962</v>
      </c>
      <c r="J111" s="793">
        <v>1997</v>
      </c>
      <c r="K111" s="793">
        <v>2045</v>
      </c>
      <c r="L111" s="793"/>
      <c r="M111" s="793"/>
      <c r="N111" s="793"/>
      <c r="O111" s="793"/>
      <c r="P111" s="793"/>
      <c r="Q111" s="793"/>
      <c r="R111" s="793"/>
      <c r="S111" s="480">
        <f t="shared" si="4"/>
        <v>9</v>
      </c>
    </row>
    <row r="112" spans="2:20" x14ac:dyDescent="0.2">
      <c r="B112" s="484" t="s">
        <v>176</v>
      </c>
      <c r="C112" s="793">
        <v>1794</v>
      </c>
      <c r="D112" s="793">
        <v>1861</v>
      </c>
      <c r="E112" s="793">
        <v>1925</v>
      </c>
      <c r="F112" s="793">
        <v>1997</v>
      </c>
      <c r="G112" s="793">
        <v>2045</v>
      </c>
      <c r="H112" s="793">
        <v>2101</v>
      </c>
      <c r="I112" s="793">
        <v>2169</v>
      </c>
      <c r="J112" s="793">
        <v>2232</v>
      </c>
      <c r="K112" s="793"/>
      <c r="L112" s="793"/>
      <c r="M112" s="793"/>
      <c r="N112" s="793"/>
      <c r="O112" s="793"/>
      <c r="P112" s="793"/>
      <c r="Q112" s="793"/>
      <c r="R112" s="793"/>
      <c r="S112" s="480">
        <f t="shared" si="4"/>
        <v>8</v>
      </c>
    </row>
    <row r="113" spans="2:19" x14ac:dyDescent="0.2">
      <c r="B113" s="484" t="s">
        <v>177</v>
      </c>
      <c r="C113" s="793">
        <v>1794</v>
      </c>
      <c r="D113" s="793">
        <v>1925</v>
      </c>
      <c r="E113" s="793">
        <v>1997</v>
      </c>
      <c r="F113" s="793">
        <v>2101</v>
      </c>
      <c r="G113" s="793">
        <v>2169</v>
      </c>
      <c r="H113" s="793">
        <v>2232</v>
      </c>
      <c r="I113" s="793">
        <v>2294</v>
      </c>
      <c r="J113" s="793">
        <v>2355</v>
      </c>
      <c r="K113" s="793">
        <v>2416</v>
      </c>
      <c r="L113" s="793"/>
      <c r="M113" s="793"/>
      <c r="N113" s="793"/>
      <c r="O113" s="793"/>
      <c r="P113" s="793"/>
      <c r="Q113" s="793"/>
      <c r="R113" s="793"/>
      <c r="S113" s="480">
        <f t="shared" si="4"/>
        <v>9</v>
      </c>
    </row>
    <row r="114" spans="2:19" x14ac:dyDescent="0.2">
      <c r="B114" s="484" t="s">
        <v>171</v>
      </c>
      <c r="C114" s="793">
        <v>1425</v>
      </c>
      <c r="D114" s="502"/>
      <c r="E114" s="502"/>
      <c r="F114" s="502"/>
      <c r="G114" s="502"/>
      <c r="H114" s="502"/>
      <c r="I114" s="502"/>
      <c r="J114" s="502"/>
      <c r="K114" s="502"/>
      <c r="L114" s="502"/>
      <c r="M114" s="502"/>
      <c r="N114" s="502"/>
      <c r="O114" s="502"/>
      <c r="P114" s="502"/>
      <c r="Q114" s="502"/>
      <c r="R114" s="502"/>
      <c r="S114" s="480">
        <f t="shared" si="4"/>
        <v>1</v>
      </c>
    </row>
    <row r="116" spans="2:19" x14ac:dyDescent="0.2">
      <c r="B116" s="555" t="s">
        <v>707</v>
      </c>
      <c r="G116" s="810" t="s">
        <v>710</v>
      </c>
    </row>
    <row r="117" spans="2:19" ht="25.5" x14ac:dyDescent="0.2">
      <c r="B117" s="485" t="s">
        <v>152</v>
      </c>
      <c r="C117" s="812" t="s">
        <v>708</v>
      </c>
      <c r="D117" s="812" t="s">
        <v>709</v>
      </c>
      <c r="E117" s="483" t="s">
        <v>152</v>
      </c>
      <c r="G117" s="810" t="s">
        <v>152</v>
      </c>
      <c r="H117" s="810" t="s">
        <v>711</v>
      </c>
      <c r="L117" s="485" t="s">
        <v>152</v>
      </c>
      <c r="M117" s="812" t="s">
        <v>708</v>
      </c>
      <c r="N117" s="812" t="s">
        <v>709</v>
      </c>
      <c r="O117" s="483" t="s">
        <v>152</v>
      </c>
    </row>
    <row r="118" spans="2:19" x14ac:dyDescent="0.2">
      <c r="D118" s="483">
        <v>2851</v>
      </c>
      <c r="E118" s="483">
        <v>1</v>
      </c>
      <c r="G118" s="483">
        <v>1</v>
      </c>
      <c r="H118" s="483">
        <v>2851</v>
      </c>
      <c r="L118" s="485"/>
      <c r="N118" s="483">
        <v>2851</v>
      </c>
      <c r="O118" s="483">
        <v>1</v>
      </c>
    </row>
    <row r="119" spans="2:19" x14ac:dyDescent="0.2">
      <c r="D119" s="483">
        <v>3019</v>
      </c>
      <c r="E119" s="483">
        <v>2</v>
      </c>
      <c r="G119" s="483">
        <v>2</v>
      </c>
      <c r="H119" s="483">
        <v>3019</v>
      </c>
      <c r="L119" s="485"/>
      <c r="N119" s="483">
        <v>3019</v>
      </c>
      <c r="O119" s="483">
        <v>2</v>
      </c>
    </row>
    <row r="120" spans="2:19" x14ac:dyDescent="0.2">
      <c r="D120" s="483">
        <v>3214</v>
      </c>
      <c r="E120" s="483">
        <v>3</v>
      </c>
      <c r="G120" s="483">
        <v>3</v>
      </c>
      <c r="H120" s="483">
        <v>3214</v>
      </c>
      <c r="L120" s="485"/>
      <c r="N120" s="483">
        <v>3214</v>
      </c>
      <c r="O120" s="483">
        <v>3</v>
      </c>
    </row>
    <row r="121" spans="2:19" x14ac:dyDescent="0.2">
      <c r="D121" s="483">
        <v>3410</v>
      </c>
      <c r="E121" s="483">
        <v>4</v>
      </c>
      <c r="G121" s="483">
        <v>4</v>
      </c>
      <c r="H121" s="483">
        <v>3410</v>
      </c>
      <c r="L121" s="485"/>
      <c r="N121" s="483">
        <v>3410</v>
      </c>
      <c r="O121" s="483">
        <v>4</v>
      </c>
    </row>
    <row r="122" spans="2:19" x14ac:dyDescent="0.2">
      <c r="D122" s="483">
        <v>3605</v>
      </c>
      <c r="E122" s="483">
        <v>5</v>
      </c>
      <c r="G122" s="483">
        <v>5</v>
      </c>
      <c r="H122" s="483">
        <v>3605</v>
      </c>
      <c r="L122" s="485"/>
      <c r="N122" s="483">
        <v>3605</v>
      </c>
      <c r="O122" s="483">
        <v>5</v>
      </c>
    </row>
    <row r="123" spans="2:19" x14ac:dyDescent="0.2">
      <c r="B123" s="485">
        <v>1</v>
      </c>
      <c r="C123" s="483">
        <v>3659</v>
      </c>
      <c r="D123" s="483">
        <v>3826</v>
      </c>
      <c r="E123" s="483">
        <v>6</v>
      </c>
      <c r="G123" s="483">
        <v>6</v>
      </c>
      <c r="H123" s="483">
        <v>3826</v>
      </c>
      <c r="L123" s="485">
        <v>1</v>
      </c>
      <c r="M123" s="483">
        <v>3659</v>
      </c>
      <c r="N123" s="483">
        <v>3826</v>
      </c>
      <c r="O123" s="483">
        <v>6</v>
      </c>
      <c r="P123" s="810" t="s">
        <v>715</v>
      </c>
      <c r="Q123" s="810"/>
      <c r="R123" s="810"/>
    </row>
    <row r="124" spans="2:19" x14ac:dyDescent="0.2">
      <c r="B124" s="485">
        <v>2</v>
      </c>
      <c r="C124" s="483">
        <v>3795</v>
      </c>
      <c r="D124" s="483">
        <v>3826</v>
      </c>
      <c r="E124" s="483">
        <v>6</v>
      </c>
      <c r="G124" s="483">
        <v>7</v>
      </c>
      <c r="H124" s="483">
        <v>4072</v>
      </c>
      <c r="L124" s="485">
        <v>2</v>
      </c>
      <c r="M124" s="483">
        <v>3795</v>
      </c>
      <c r="N124" s="483">
        <v>3826</v>
      </c>
      <c r="O124" s="483">
        <v>6</v>
      </c>
      <c r="P124" s="483">
        <v>4</v>
      </c>
    </row>
    <row r="125" spans="2:19" x14ac:dyDescent="0.2">
      <c r="B125" s="485">
        <v>3</v>
      </c>
      <c r="C125" s="483">
        <v>3916</v>
      </c>
      <c r="D125" s="483">
        <v>4072</v>
      </c>
      <c r="E125" s="483">
        <v>7</v>
      </c>
      <c r="G125" s="483">
        <v>8</v>
      </c>
      <c r="H125" s="483">
        <v>4346</v>
      </c>
      <c r="L125" s="485">
        <v>3</v>
      </c>
      <c r="M125" s="483">
        <v>3916</v>
      </c>
      <c r="N125" s="483">
        <v>4072</v>
      </c>
      <c r="O125" s="483">
        <v>7</v>
      </c>
      <c r="P125" s="483">
        <v>4</v>
      </c>
    </row>
    <row r="126" spans="2:19" x14ac:dyDescent="0.2">
      <c r="B126" s="485">
        <v>4</v>
      </c>
      <c r="C126" s="483">
        <v>4041</v>
      </c>
      <c r="D126" s="483">
        <v>4072</v>
      </c>
      <c r="E126" s="483">
        <v>7</v>
      </c>
      <c r="G126" s="483">
        <v>9</v>
      </c>
      <c r="H126" s="483">
        <v>4644</v>
      </c>
      <c r="L126" s="485">
        <v>4</v>
      </c>
      <c r="M126" s="483">
        <v>4041</v>
      </c>
      <c r="N126" s="483">
        <v>4072</v>
      </c>
      <c r="O126" s="483">
        <v>7</v>
      </c>
      <c r="P126" s="483">
        <v>3</v>
      </c>
    </row>
    <row r="127" spans="2:19" x14ac:dyDescent="0.2">
      <c r="B127" s="485">
        <v>5</v>
      </c>
      <c r="C127" s="483">
        <v>4162</v>
      </c>
      <c r="D127" s="483">
        <v>4346</v>
      </c>
      <c r="E127" s="483">
        <v>8</v>
      </c>
      <c r="G127" s="483">
        <v>10</v>
      </c>
      <c r="H127" s="483">
        <v>4970</v>
      </c>
      <c r="L127" s="485">
        <v>5</v>
      </c>
      <c r="M127" s="483">
        <v>4162</v>
      </c>
      <c r="N127" s="483">
        <v>4346</v>
      </c>
      <c r="O127" s="483">
        <v>8</v>
      </c>
      <c r="P127" s="483">
        <v>3</v>
      </c>
    </row>
    <row r="128" spans="2:19" x14ac:dyDescent="0.2">
      <c r="B128" s="485">
        <v>6</v>
      </c>
      <c r="C128" s="483">
        <v>4301</v>
      </c>
      <c r="D128" s="483">
        <v>4346</v>
      </c>
      <c r="E128" s="483">
        <v>8</v>
      </c>
      <c r="G128" s="483">
        <v>11</v>
      </c>
      <c r="H128" s="483">
        <v>5321</v>
      </c>
      <c r="L128" s="485">
        <v>6</v>
      </c>
      <c r="M128" s="483">
        <v>4301</v>
      </c>
      <c r="N128" s="483">
        <v>4346</v>
      </c>
      <c r="O128" s="483">
        <v>8</v>
      </c>
      <c r="P128" s="483">
        <v>2</v>
      </c>
    </row>
    <row r="129" spans="2:19" x14ac:dyDescent="0.2">
      <c r="B129" s="485">
        <v>7</v>
      </c>
      <c r="C129" s="483">
        <v>4569</v>
      </c>
      <c r="D129" s="483">
        <v>4644</v>
      </c>
      <c r="E129" s="483">
        <v>9</v>
      </c>
      <c r="G129" s="483">
        <v>12</v>
      </c>
      <c r="H129" s="483">
        <v>5699</v>
      </c>
      <c r="L129" s="485">
        <v>7</v>
      </c>
      <c r="M129" s="483">
        <v>4569</v>
      </c>
      <c r="N129" s="483">
        <v>4644</v>
      </c>
      <c r="O129" s="483">
        <v>9</v>
      </c>
      <c r="P129" s="483">
        <v>2</v>
      </c>
    </row>
    <row r="130" spans="2:19" x14ac:dyDescent="0.2">
      <c r="B130" s="485">
        <v>8</v>
      </c>
      <c r="C130" s="483">
        <v>4694</v>
      </c>
      <c r="D130" s="483">
        <v>4970</v>
      </c>
      <c r="E130" s="483">
        <v>10</v>
      </c>
      <c r="L130" s="485">
        <v>8</v>
      </c>
      <c r="M130" s="483">
        <v>4694</v>
      </c>
      <c r="N130" s="483">
        <v>4970</v>
      </c>
      <c r="O130" s="483">
        <v>10</v>
      </c>
      <c r="P130" s="483">
        <v>2</v>
      </c>
    </row>
    <row r="131" spans="2:19" x14ac:dyDescent="0.2">
      <c r="B131" s="485">
        <v>9</v>
      </c>
      <c r="C131" s="483">
        <v>4823</v>
      </c>
      <c r="D131" s="483">
        <v>4970</v>
      </c>
      <c r="E131" s="483">
        <v>10</v>
      </c>
      <c r="L131" s="485">
        <v>9</v>
      </c>
      <c r="M131" s="483">
        <v>4823</v>
      </c>
      <c r="N131" s="483">
        <v>4970</v>
      </c>
      <c r="O131" s="483">
        <v>10</v>
      </c>
      <c r="P131" s="483">
        <v>1</v>
      </c>
    </row>
    <row r="132" spans="2:19" x14ac:dyDescent="0.2">
      <c r="B132" s="485">
        <v>10</v>
      </c>
      <c r="C132" s="483">
        <v>4947</v>
      </c>
      <c r="D132" s="483">
        <v>4970</v>
      </c>
      <c r="E132" s="483">
        <v>10</v>
      </c>
      <c r="L132" s="485">
        <v>10</v>
      </c>
      <c r="M132" s="483">
        <v>4947</v>
      </c>
      <c r="N132" s="483">
        <v>4970</v>
      </c>
      <c r="O132" s="483">
        <v>10</v>
      </c>
      <c r="P132" s="483">
        <v>0</v>
      </c>
    </row>
    <row r="133" spans="2:19" x14ac:dyDescent="0.2">
      <c r="B133" s="485">
        <v>11</v>
      </c>
      <c r="C133" s="483">
        <v>5078</v>
      </c>
      <c r="D133" s="483">
        <v>5321</v>
      </c>
      <c r="E133" s="483">
        <v>11</v>
      </c>
      <c r="L133" s="485">
        <v>11</v>
      </c>
      <c r="M133" s="483">
        <v>5078</v>
      </c>
      <c r="N133" s="483">
        <v>5321</v>
      </c>
      <c r="O133" s="483">
        <v>11</v>
      </c>
      <c r="P133" s="483">
        <v>0</v>
      </c>
    </row>
    <row r="134" spans="2:19" x14ac:dyDescent="0.2">
      <c r="B134" s="485">
        <v>12</v>
      </c>
      <c r="C134" s="483">
        <v>5206</v>
      </c>
      <c r="D134" s="483">
        <v>5321</v>
      </c>
      <c r="E134" s="483">
        <v>11</v>
      </c>
      <c r="L134" s="485">
        <v>12</v>
      </c>
      <c r="M134" s="483">
        <v>5206</v>
      </c>
      <c r="N134" s="483">
        <v>5321</v>
      </c>
      <c r="O134" s="483">
        <v>11</v>
      </c>
      <c r="P134" s="483">
        <v>-1</v>
      </c>
    </row>
    <row r="135" spans="2:19" x14ac:dyDescent="0.2">
      <c r="B135" s="485">
        <v>13</v>
      </c>
      <c r="C135" s="483">
        <v>5331</v>
      </c>
      <c r="D135" s="483">
        <v>5699</v>
      </c>
      <c r="E135" s="483">
        <v>12</v>
      </c>
      <c r="L135" s="485">
        <v>13</v>
      </c>
      <c r="M135" s="483">
        <v>5331</v>
      </c>
      <c r="N135" s="483">
        <v>5699</v>
      </c>
      <c r="O135" s="483">
        <v>12</v>
      </c>
      <c r="P135" s="483">
        <v>-1</v>
      </c>
    </row>
    <row r="136" spans="2:19" x14ac:dyDescent="0.2">
      <c r="B136" s="485">
        <v>14</v>
      </c>
      <c r="C136" s="483">
        <v>5458</v>
      </c>
      <c r="D136" s="483">
        <v>5699</v>
      </c>
      <c r="E136" s="483">
        <v>12</v>
      </c>
      <c r="L136" s="485">
        <v>14</v>
      </c>
      <c r="M136" s="483">
        <v>5458</v>
      </c>
      <c r="N136" s="483">
        <v>5699</v>
      </c>
      <c r="O136" s="483">
        <v>12</v>
      </c>
      <c r="P136" s="483">
        <v>-2</v>
      </c>
    </row>
    <row r="137" spans="2:19" x14ac:dyDescent="0.2">
      <c r="B137" s="485">
        <v>15</v>
      </c>
      <c r="C137" s="483">
        <v>5618</v>
      </c>
      <c r="D137" s="483">
        <v>5699</v>
      </c>
      <c r="E137" s="483">
        <v>12</v>
      </c>
      <c r="L137" s="485">
        <v>15</v>
      </c>
      <c r="M137" s="483">
        <v>5618</v>
      </c>
      <c r="N137" s="483">
        <v>5699</v>
      </c>
      <c r="O137" s="483">
        <v>12</v>
      </c>
      <c r="P137" s="483">
        <v>-3</v>
      </c>
    </row>
    <row r="138" spans="2:19" x14ac:dyDescent="0.2">
      <c r="B138" s="485">
        <v>16</v>
      </c>
      <c r="C138" s="483">
        <v>5699</v>
      </c>
      <c r="D138" s="483">
        <v>5699</v>
      </c>
      <c r="E138" s="483">
        <v>12</v>
      </c>
      <c r="L138" s="485">
        <v>16</v>
      </c>
      <c r="M138" s="483">
        <v>5699</v>
      </c>
      <c r="N138" s="483">
        <v>5699</v>
      </c>
      <c r="O138" s="483">
        <v>12</v>
      </c>
      <c r="P138" s="483">
        <v>-4</v>
      </c>
    </row>
    <row r="140" spans="2:19" x14ac:dyDescent="0.2">
      <c r="B140" s="590" t="s">
        <v>712</v>
      </c>
    </row>
    <row r="142" spans="2:19" x14ac:dyDescent="0.2">
      <c r="B142" s="813" t="s">
        <v>164</v>
      </c>
      <c r="C142" s="815">
        <v>44044</v>
      </c>
      <c r="E142" s="814" t="s">
        <v>713</v>
      </c>
      <c r="G142" s="562" t="s">
        <v>700</v>
      </c>
    </row>
    <row r="143" spans="2:19" x14ac:dyDescent="0.2">
      <c r="B143" s="485" t="s">
        <v>165</v>
      </c>
      <c r="C143" s="483">
        <v>1</v>
      </c>
      <c r="D143" s="483">
        <v>2</v>
      </c>
      <c r="E143" s="483">
        <v>3</v>
      </c>
      <c r="F143" s="483">
        <v>4</v>
      </c>
      <c r="G143" s="483">
        <v>5</v>
      </c>
      <c r="H143" s="483">
        <v>6</v>
      </c>
      <c r="I143" s="483">
        <v>7</v>
      </c>
      <c r="J143" s="483">
        <v>8</v>
      </c>
      <c r="K143" s="483">
        <v>9</v>
      </c>
      <c r="L143" s="483">
        <v>10</v>
      </c>
      <c r="M143" s="483">
        <v>11</v>
      </c>
      <c r="N143" s="483">
        <v>12</v>
      </c>
      <c r="O143" s="483">
        <v>13</v>
      </c>
      <c r="P143" s="483">
        <v>14</v>
      </c>
      <c r="Q143" s="483">
        <v>15</v>
      </c>
      <c r="R143" s="483">
        <v>16</v>
      </c>
      <c r="S143" s="483" t="s">
        <v>166</v>
      </c>
    </row>
    <row r="144" spans="2:19" x14ac:dyDescent="0.2">
      <c r="B144" s="485" t="s">
        <v>167</v>
      </c>
      <c r="C144" s="483">
        <v>2822</v>
      </c>
      <c r="D144" s="483">
        <v>2891</v>
      </c>
      <c r="E144" s="483">
        <v>2978</v>
      </c>
      <c r="F144" s="483">
        <v>3065</v>
      </c>
      <c r="G144" s="483">
        <v>3153</v>
      </c>
      <c r="H144" s="483">
        <v>3261</v>
      </c>
      <c r="I144" s="483">
        <v>3388</v>
      </c>
      <c r="J144" s="483">
        <v>3532</v>
      </c>
      <c r="K144" s="483">
        <v>3696</v>
      </c>
      <c r="L144" s="483">
        <v>3877</v>
      </c>
      <c r="M144" s="483">
        <v>4078</v>
      </c>
      <c r="N144" s="483">
        <v>4301</v>
      </c>
      <c r="S144" s="483">
        <f>COUNTA(C144:R144)</f>
        <v>12</v>
      </c>
    </row>
    <row r="145" spans="2:19" x14ac:dyDescent="0.2">
      <c r="B145" s="485" t="s">
        <v>168</v>
      </c>
      <c r="C145" s="483">
        <v>2840</v>
      </c>
      <c r="D145" s="483">
        <v>2974</v>
      </c>
      <c r="E145" s="483">
        <v>3129</v>
      </c>
      <c r="F145" s="483">
        <v>3283</v>
      </c>
      <c r="G145" s="483">
        <v>3436</v>
      </c>
      <c r="H145" s="483">
        <v>3608</v>
      </c>
      <c r="I145" s="483">
        <v>3797</v>
      </c>
      <c r="J145" s="483">
        <v>4004</v>
      </c>
      <c r="K145" s="483">
        <v>4229</v>
      </c>
      <c r="L145" s="483">
        <v>4473</v>
      </c>
      <c r="M145" s="483">
        <v>4733</v>
      </c>
      <c r="N145" s="483">
        <v>5012</v>
      </c>
      <c r="S145" s="483">
        <f t="shared" ref="S145:S168" si="5">COUNTA(C145:R145)</f>
        <v>12</v>
      </c>
    </row>
    <row r="146" spans="2:19" x14ac:dyDescent="0.2">
      <c r="B146" s="485" t="s">
        <v>169</v>
      </c>
      <c r="C146" s="483">
        <v>2851</v>
      </c>
      <c r="D146" s="483">
        <v>3019</v>
      </c>
      <c r="E146" s="483">
        <v>3214</v>
      </c>
      <c r="F146" s="483">
        <v>3410</v>
      </c>
      <c r="G146" s="483">
        <v>3605</v>
      </c>
      <c r="H146" s="483">
        <v>3826</v>
      </c>
      <c r="I146" s="483">
        <v>4072</v>
      </c>
      <c r="J146" s="483">
        <v>4346</v>
      </c>
      <c r="K146" s="483">
        <v>4644</v>
      </c>
      <c r="L146" s="483">
        <v>4970</v>
      </c>
      <c r="M146" s="483">
        <v>5321</v>
      </c>
      <c r="N146" s="483">
        <v>5699</v>
      </c>
      <c r="S146" s="483">
        <f t="shared" si="5"/>
        <v>12</v>
      </c>
    </row>
    <row r="147" spans="2:19" x14ac:dyDescent="0.2">
      <c r="B147" s="485" t="s">
        <v>170</v>
      </c>
      <c r="C147" s="483">
        <v>3659</v>
      </c>
      <c r="D147" s="483">
        <v>3795</v>
      </c>
      <c r="E147" s="483">
        <v>3916</v>
      </c>
      <c r="F147" s="483">
        <v>4162</v>
      </c>
      <c r="G147" s="483">
        <v>4435</v>
      </c>
      <c r="H147" s="483">
        <v>4684</v>
      </c>
      <c r="I147" s="483">
        <v>4932</v>
      </c>
      <c r="J147" s="483">
        <v>5181</v>
      </c>
      <c r="K147" s="483">
        <v>5430</v>
      </c>
      <c r="L147" s="483">
        <v>5678</v>
      </c>
      <c r="M147" s="483">
        <v>5926</v>
      </c>
      <c r="N147" s="483">
        <v>6178</v>
      </c>
      <c r="S147" s="483">
        <f t="shared" si="5"/>
        <v>12</v>
      </c>
    </row>
    <row r="148" spans="2:19" x14ac:dyDescent="0.2">
      <c r="B148" s="485">
        <v>1</v>
      </c>
      <c r="C148" s="483">
        <v>1756</v>
      </c>
      <c r="D148" s="483">
        <v>1826</v>
      </c>
      <c r="E148" s="483">
        <v>1893</v>
      </c>
      <c r="F148" s="483">
        <v>1925</v>
      </c>
      <c r="G148" s="483">
        <v>1962</v>
      </c>
      <c r="H148" s="483">
        <v>1997</v>
      </c>
      <c r="I148" s="483">
        <v>2045</v>
      </c>
      <c r="S148" s="483">
        <f t="shared" si="5"/>
        <v>7</v>
      </c>
    </row>
    <row r="149" spans="2:19" x14ac:dyDescent="0.2">
      <c r="B149" s="485">
        <v>2</v>
      </c>
      <c r="C149" s="483">
        <v>1794</v>
      </c>
      <c r="D149" s="483">
        <v>1861</v>
      </c>
      <c r="E149" s="483">
        <v>1925</v>
      </c>
      <c r="F149" s="483">
        <v>1997</v>
      </c>
      <c r="G149" s="483">
        <v>2045</v>
      </c>
      <c r="H149" s="483">
        <v>2101</v>
      </c>
      <c r="I149" s="483">
        <v>2169</v>
      </c>
      <c r="J149" s="483">
        <v>2232</v>
      </c>
      <c r="S149" s="483">
        <f t="shared" si="5"/>
        <v>8</v>
      </c>
    </row>
    <row r="150" spans="2:19" x14ac:dyDescent="0.2">
      <c r="B150" s="485">
        <v>3</v>
      </c>
      <c r="C150" s="483">
        <v>1794</v>
      </c>
      <c r="D150" s="483">
        <v>1925</v>
      </c>
      <c r="E150" s="483">
        <v>1997</v>
      </c>
      <c r="F150" s="483">
        <v>2101</v>
      </c>
      <c r="G150" s="483">
        <v>2169</v>
      </c>
      <c r="H150" s="483">
        <v>2232</v>
      </c>
      <c r="I150" s="483">
        <v>2294</v>
      </c>
      <c r="J150" s="483">
        <v>2355</v>
      </c>
      <c r="K150" s="483">
        <v>2416</v>
      </c>
      <c r="S150" s="483">
        <f t="shared" si="5"/>
        <v>9</v>
      </c>
    </row>
    <row r="151" spans="2:19" x14ac:dyDescent="0.2">
      <c r="B151" s="485">
        <v>4</v>
      </c>
      <c r="C151" s="483">
        <v>1826</v>
      </c>
      <c r="D151" s="483">
        <v>1925</v>
      </c>
      <c r="E151" s="483">
        <v>1997</v>
      </c>
      <c r="F151" s="483">
        <v>2101</v>
      </c>
      <c r="G151" s="483">
        <v>2169</v>
      </c>
      <c r="H151" s="483">
        <v>2232</v>
      </c>
      <c r="I151" s="483">
        <v>2294</v>
      </c>
      <c r="J151" s="483">
        <v>2355</v>
      </c>
      <c r="K151" s="483">
        <v>2416</v>
      </c>
      <c r="L151" s="483">
        <v>2474</v>
      </c>
      <c r="M151" s="483">
        <v>2532</v>
      </c>
      <c r="S151" s="483">
        <f t="shared" si="5"/>
        <v>11</v>
      </c>
    </row>
    <row r="152" spans="2:19" x14ac:dyDescent="0.2">
      <c r="B152" s="485">
        <v>5</v>
      </c>
      <c r="C152" s="483">
        <v>1861</v>
      </c>
      <c r="D152" s="483">
        <v>1925</v>
      </c>
      <c r="E152" s="483">
        <v>1997</v>
      </c>
      <c r="F152" s="483">
        <v>2101</v>
      </c>
      <c r="G152" s="483">
        <v>2232</v>
      </c>
      <c r="H152" s="483">
        <v>2294</v>
      </c>
      <c r="I152" s="483">
        <v>2355</v>
      </c>
      <c r="J152" s="483">
        <v>2416</v>
      </c>
      <c r="K152" s="483">
        <v>2474</v>
      </c>
      <c r="L152" s="483">
        <v>2532</v>
      </c>
      <c r="M152" s="483">
        <v>2592</v>
      </c>
      <c r="N152" s="483">
        <v>2659</v>
      </c>
      <c r="S152" s="483">
        <f t="shared" si="5"/>
        <v>12</v>
      </c>
    </row>
    <row r="153" spans="2:19" x14ac:dyDescent="0.2">
      <c r="B153" s="485">
        <v>6</v>
      </c>
      <c r="C153" s="483">
        <v>1925</v>
      </c>
      <c r="D153" s="483">
        <v>1997</v>
      </c>
      <c r="E153" s="483">
        <v>2232</v>
      </c>
      <c r="F153" s="483">
        <v>2355</v>
      </c>
      <c r="G153" s="483">
        <v>2416</v>
      </c>
      <c r="H153" s="483">
        <v>2474</v>
      </c>
      <c r="I153" s="483">
        <v>2532</v>
      </c>
      <c r="J153" s="483">
        <v>2592</v>
      </c>
      <c r="K153" s="483">
        <v>2659</v>
      </c>
      <c r="L153" s="483">
        <v>2724</v>
      </c>
      <c r="M153" s="483">
        <v>2785</v>
      </c>
      <c r="S153" s="483">
        <f t="shared" si="5"/>
        <v>11</v>
      </c>
    </row>
    <row r="154" spans="2:19" x14ac:dyDescent="0.2">
      <c r="B154" s="485">
        <v>7</v>
      </c>
      <c r="C154" s="483">
        <v>2045</v>
      </c>
      <c r="D154" s="483">
        <v>2101</v>
      </c>
      <c r="E154" s="483">
        <v>2232</v>
      </c>
      <c r="F154" s="483">
        <v>2474</v>
      </c>
      <c r="G154" s="483">
        <v>2592</v>
      </c>
      <c r="H154" s="483">
        <v>2659</v>
      </c>
      <c r="I154" s="483">
        <v>2724</v>
      </c>
      <c r="J154" s="483">
        <v>2785</v>
      </c>
      <c r="K154" s="483">
        <v>2851</v>
      </c>
      <c r="L154" s="483">
        <v>2920</v>
      </c>
      <c r="M154" s="483">
        <v>2988</v>
      </c>
      <c r="N154" s="483">
        <v>3068</v>
      </c>
      <c r="S154" s="483">
        <f t="shared" si="5"/>
        <v>12</v>
      </c>
    </row>
    <row r="155" spans="2:19" x14ac:dyDescent="0.2">
      <c r="B155" s="485">
        <v>8</v>
      </c>
      <c r="C155" s="483">
        <v>2294</v>
      </c>
      <c r="D155" s="483">
        <v>2355</v>
      </c>
      <c r="E155" s="483">
        <v>2474</v>
      </c>
      <c r="F155" s="483">
        <v>2724</v>
      </c>
      <c r="G155" s="483">
        <v>2851</v>
      </c>
      <c r="H155" s="483">
        <v>2988</v>
      </c>
      <c r="I155" s="483">
        <v>3068</v>
      </c>
      <c r="J155" s="483">
        <v>3140</v>
      </c>
      <c r="K155" s="483">
        <v>3204</v>
      </c>
      <c r="L155" s="483">
        <v>3274</v>
      </c>
      <c r="M155" s="483">
        <v>3342</v>
      </c>
      <c r="N155" s="483">
        <v>3406</v>
      </c>
      <c r="O155" s="483">
        <v>3467</v>
      </c>
      <c r="S155" s="483">
        <f t="shared" si="5"/>
        <v>13</v>
      </c>
    </row>
    <row r="156" spans="2:19" x14ac:dyDescent="0.2">
      <c r="B156" s="485">
        <v>9</v>
      </c>
      <c r="C156" s="483">
        <v>2592</v>
      </c>
      <c r="D156" s="483">
        <v>2724</v>
      </c>
      <c r="E156" s="483">
        <v>2988</v>
      </c>
      <c r="F156" s="483">
        <v>3140</v>
      </c>
      <c r="G156" s="483">
        <v>3274</v>
      </c>
      <c r="H156" s="483">
        <v>3406</v>
      </c>
      <c r="I156" s="483">
        <v>3533</v>
      </c>
      <c r="J156" s="483">
        <v>3659</v>
      </c>
      <c r="K156" s="483">
        <v>3795</v>
      </c>
      <c r="L156" s="483">
        <v>3916</v>
      </c>
      <c r="S156" s="483">
        <f t="shared" si="5"/>
        <v>10</v>
      </c>
    </row>
    <row r="157" spans="2:19" x14ac:dyDescent="0.2">
      <c r="B157" s="485">
        <v>10</v>
      </c>
      <c r="C157" s="483">
        <v>2592</v>
      </c>
      <c r="D157" s="483">
        <v>2851</v>
      </c>
      <c r="E157" s="483">
        <v>2988</v>
      </c>
      <c r="F157" s="483">
        <v>3140</v>
      </c>
      <c r="G157" s="483">
        <v>3274</v>
      </c>
      <c r="H157" s="483">
        <v>3406</v>
      </c>
      <c r="I157" s="483">
        <v>3533</v>
      </c>
      <c r="J157" s="483">
        <v>3659</v>
      </c>
      <c r="K157" s="483">
        <v>3795</v>
      </c>
      <c r="L157" s="483">
        <v>3916</v>
      </c>
      <c r="M157" s="483">
        <v>4041</v>
      </c>
      <c r="N157" s="483">
        <v>4162</v>
      </c>
      <c r="O157" s="483">
        <v>4301</v>
      </c>
      <c r="S157" s="483">
        <f t="shared" si="5"/>
        <v>13</v>
      </c>
    </row>
    <row r="158" spans="2:19" x14ac:dyDescent="0.2">
      <c r="B158" s="485">
        <v>11</v>
      </c>
      <c r="C158" s="483">
        <v>2724</v>
      </c>
      <c r="D158" s="483">
        <v>2851</v>
      </c>
      <c r="E158" s="483">
        <v>2992</v>
      </c>
      <c r="F158" s="483">
        <v>3142</v>
      </c>
      <c r="G158" s="483">
        <v>3283</v>
      </c>
      <c r="H158" s="483">
        <v>3425</v>
      </c>
      <c r="I158" s="483">
        <v>3568</v>
      </c>
      <c r="J158" s="483">
        <v>3795</v>
      </c>
      <c r="K158" s="483">
        <v>3947</v>
      </c>
      <c r="L158" s="483">
        <v>4099</v>
      </c>
      <c r="M158" s="483">
        <v>4251</v>
      </c>
      <c r="N158" s="483">
        <v>4404</v>
      </c>
      <c r="O158" s="483">
        <v>4556</v>
      </c>
      <c r="P158" s="483">
        <v>4708</v>
      </c>
      <c r="Q158" s="483">
        <v>4861</v>
      </c>
      <c r="R158" s="483">
        <v>5012</v>
      </c>
      <c r="S158" s="483">
        <f t="shared" si="5"/>
        <v>16</v>
      </c>
    </row>
    <row r="159" spans="2:19" x14ac:dyDescent="0.2">
      <c r="B159" s="485">
        <v>12</v>
      </c>
      <c r="C159" s="483">
        <v>2851</v>
      </c>
      <c r="D159" s="483">
        <v>3019</v>
      </c>
      <c r="E159" s="483">
        <v>3214</v>
      </c>
      <c r="F159" s="483">
        <v>3410</v>
      </c>
      <c r="G159" s="483">
        <v>3605</v>
      </c>
      <c r="H159" s="483">
        <v>3826</v>
      </c>
      <c r="I159" s="483">
        <v>4072</v>
      </c>
      <c r="J159" s="483">
        <v>4346</v>
      </c>
      <c r="K159" s="483">
        <v>4644</v>
      </c>
      <c r="L159" s="483">
        <v>4970</v>
      </c>
      <c r="M159" s="483">
        <v>5321</v>
      </c>
      <c r="N159" s="483">
        <v>5699</v>
      </c>
      <c r="S159" s="483">
        <f t="shared" si="5"/>
        <v>12</v>
      </c>
    </row>
    <row r="160" spans="2:19" x14ac:dyDescent="0.2">
      <c r="B160" s="485">
        <v>13</v>
      </c>
      <c r="C160" s="483">
        <v>4435</v>
      </c>
      <c r="D160" s="483">
        <v>4569</v>
      </c>
      <c r="E160" s="483">
        <v>4694</v>
      </c>
      <c r="F160" s="483">
        <v>4823</v>
      </c>
      <c r="G160" s="483">
        <v>4947</v>
      </c>
      <c r="H160" s="483">
        <v>5206</v>
      </c>
      <c r="I160" s="483">
        <v>5331</v>
      </c>
      <c r="J160" s="483">
        <v>5458</v>
      </c>
      <c r="K160" s="483">
        <v>5618</v>
      </c>
      <c r="L160" s="483">
        <v>5779</v>
      </c>
      <c r="M160" s="483">
        <v>5939</v>
      </c>
      <c r="N160" s="483">
        <v>6100</v>
      </c>
      <c r="O160" s="483">
        <v>6178</v>
      </c>
      <c r="S160" s="483">
        <f t="shared" si="5"/>
        <v>13</v>
      </c>
    </row>
    <row r="161" spans="2:19" x14ac:dyDescent="0.2">
      <c r="B161" s="485">
        <v>14</v>
      </c>
      <c r="C161" s="483">
        <v>5078</v>
      </c>
      <c r="D161" s="483">
        <v>5206</v>
      </c>
      <c r="E161" s="483">
        <v>5458</v>
      </c>
      <c r="F161" s="483">
        <v>5618</v>
      </c>
      <c r="G161" s="483">
        <v>5779</v>
      </c>
      <c r="H161" s="483">
        <v>5939</v>
      </c>
      <c r="I161" s="483">
        <v>6100</v>
      </c>
      <c r="J161" s="483">
        <v>6262</v>
      </c>
      <c r="K161" s="483">
        <v>6431</v>
      </c>
      <c r="L161" s="483">
        <v>6606</v>
      </c>
      <c r="M161" s="483">
        <v>6786</v>
      </c>
      <c r="S161" s="483">
        <f t="shared" si="5"/>
        <v>11</v>
      </c>
    </row>
    <row r="162" spans="2:19" x14ac:dyDescent="0.2">
      <c r="B162" s="485">
        <v>15</v>
      </c>
      <c r="C162" s="483">
        <v>5331</v>
      </c>
      <c r="D162" s="483">
        <v>5458</v>
      </c>
      <c r="E162" s="483">
        <v>5618</v>
      </c>
      <c r="F162" s="483">
        <v>5939</v>
      </c>
      <c r="G162" s="483">
        <v>6100</v>
      </c>
      <c r="H162" s="483">
        <v>6262</v>
      </c>
      <c r="I162" s="483">
        <v>6431</v>
      </c>
      <c r="J162" s="483">
        <v>6606</v>
      </c>
      <c r="K162" s="483">
        <v>6786</v>
      </c>
      <c r="L162" s="483">
        <v>7001</v>
      </c>
      <c r="M162" s="483">
        <v>7223</v>
      </c>
      <c r="N162" s="483">
        <v>7451</v>
      </c>
      <c r="S162" s="483">
        <f t="shared" si="5"/>
        <v>12</v>
      </c>
    </row>
    <row r="163" spans="2:19" x14ac:dyDescent="0.2">
      <c r="B163" s="485">
        <v>16</v>
      </c>
      <c r="C163" s="483">
        <v>5779</v>
      </c>
      <c r="D163" s="483">
        <v>5939</v>
      </c>
      <c r="E163" s="483">
        <v>6100</v>
      </c>
      <c r="F163" s="483">
        <v>6431</v>
      </c>
      <c r="G163" s="483">
        <v>6606</v>
      </c>
      <c r="H163" s="483">
        <v>6786</v>
      </c>
      <c r="I163" s="483">
        <v>7001</v>
      </c>
      <c r="J163" s="483">
        <v>7223</v>
      </c>
      <c r="K163" s="483">
        <v>7451</v>
      </c>
      <c r="L163" s="483">
        <v>7690</v>
      </c>
      <c r="M163" s="483">
        <v>7932</v>
      </c>
      <c r="N163" s="483">
        <v>8185</v>
      </c>
      <c r="S163" s="483">
        <f t="shared" si="5"/>
        <v>12</v>
      </c>
    </row>
    <row r="164" spans="2:19" x14ac:dyDescent="0.2">
      <c r="B164" s="485">
        <v>17</v>
      </c>
      <c r="C164" s="483">
        <v>6262</v>
      </c>
      <c r="D164" s="483">
        <v>6431</v>
      </c>
      <c r="E164" s="483">
        <v>6606</v>
      </c>
      <c r="F164" s="483">
        <v>7001</v>
      </c>
      <c r="G164" s="483">
        <v>7223</v>
      </c>
      <c r="H164" s="483">
        <v>7451</v>
      </c>
      <c r="I164" s="483">
        <v>7690</v>
      </c>
      <c r="J164" s="483">
        <v>7932</v>
      </c>
      <c r="K164" s="483">
        <v>8185</v>
      </c>
      <c r="L164" s="483">
        <v>8446</v>
      </c>
      <c r="M164" s="483">
        <v>8714</v>
      </c>
      <c r="N164" s="483">
        <v>8990</v>
      </c>
      <c r="S164" s="483">
        <f t="shared" si="5"/>
        <v>12</v>
      </c>
    </row>
    <row r="165" spans="2:19" x14ac:dyDescent="0.2">
      <c r="B165" s="485" t="s">
        <v>175</v>
      </c>
      <c r="C165" s="483">
        <v>1706.86</v>
      </c>
      <c r="D165" s="483">
        <v>1731.43</v>
      </c>
      <c r="E165" s="483">
        <v>1756</v>
      </c>
      <c r="F165" s="483">
        <v>1826</v>
      </c>
      <c r="G165" s="483">
        <v>1893</v>
      </c>
      <c r="H165" s="483">
        <v>1925</v>
      </c>
      <c r="I165" s="483">
        <v>1962</v>
      </c>
      <c r="J165" s="483">
        <v>1997</v>
      </c>
      <c r="K165" s="483">
        <v>2045</v>
      </c>
      <c r="S165" s="483">
        <f t="shared" si="5"/>
        <v>9</v>
      </c>
    </row>
    <row r="166" spans="2:19" x14ac:dyDescent="0.2">
      <c r="B166" s="485" t="s">
        <v>176</v>
      </c>
      <c r="C166" s="483">
        <v>1794</v>
      </c>
      <c r="D166" s="483">
        <v>1861</v>
      </c>
      <c r="E166" s="483">
        <v>1925</v>
      </c>
      <c r="F166" s="483">
        <v>1997</v>
      </c>
      <c r="G166" s="483">
        <v>2045</v>
      </c>
      <c r="H166" s="483">
        <v>2101</v>
      </c>
      <c r="I166" s="483">
        <v>2169</v>
      </c>
      <c r="J166" s="483">
        <v>2232</v>
      </c>
      <c r="S166" s="483">
        <f t="shared" si="5"/>
        <v>8</v>
      </c>
    </row>
    <row r="167" spans="2:19" x14ac:dyDescent="0.2">
      <c r="B167" s="485" t="s">
        <v>177</v>
      </c>
      <c r="C167" s="483">
        <v>1794</v>
      </c>
      <c r="D167" s="483">
        <v>1925</v>
      </c>
      <c r="E167" s="483">
        <v>1997</v>
      </c>
      <c r="F167" s="483">
        <v>2101</v>
      </c>
      <c r="G167" s="483">
        <v>2169</v>
      </c>
      <c r="H167" s="483">
        <v>2232</v>
      </c>
      <c r="I167" s="483">
        <v>2294</v>
      </c>
      <c r="J167" s="483">
        <v>2355</v>
      </c>
      <c r="K167" s="483">
        <v>2416</v>
      </c>
      <c r="S167" s="483">
        <f t="shared" si="5"/>
        <v>9</v>
      </c>
    </row>
    <row r="168" spans="2:19" x14ac:dyDescent="0.2">
      <c r="B168" s="485" t="s">
        <v>171</v>
      </c>
      <c r="C168" s="483">
        <v>1425</v>
      </c>
      <c r="S168" s="483">
        <f t="shared" si="5"/>
        <v>1</v>
      </c>
    </row>
  </sheetData>
  <sheetProtection algorithmName="SHA-512" hashValue="6E/zjzqmMqYoG+/NylvXDJZIZ2Z6rxs1IjQfFe5K3Uj8tWPtW81bPzOR5HP47FcGiQQZvyglPE+7R0qdsjw3HQ==" saltValue="6hO/DAD7u+DMrbZxMtK4yQ==" spinCount="100000" sheet="1" objects="1" scenarios="1"/>
  <phoneticPr fontId="39" type="noConversion"/>
  <printOptions gridLines="1"/>
  <pageMargins left="0.75" right="0.75" top="1" bottom="1" header="0.5" footer="0.5"/>
  <pageSetup paperSize="9" scale="45" orientation="portrait" r:id="rId1"/>
  <headerFooter alignWithMargins="0">
    <oddHeader>&amp;L&amp;"Arial,Vet"&amp;F&amp;R&amp;"Arial,Vet"&amp;A</oddHeader>
    <oddFooter>&amp;L&amp;"Arial,Vet"keizer&amp;C&amp;P&amp;R&amp;"Arial,Vet"&amp;D</oddFooter>
  </headerFooter>
  <rowBreaks count="1" manualBreakCount="1">
    <brk id="115"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3" customWidth="1"/>
    <col min="2" max="2" width="17.140625" style="485" customWidth="1"/>
    <col min="3" max="4" width="9.140625" style="483"/>
    <col min="5" max="8" width="9.28515625" style="483" bestFit="1" customWidth="1"/>
    <col min="9" max="9" width="10.5703125" style="483" bestFit="1" customWidth="1"/>
    <col min="10" max="10" width="9.140625" style="483"/>
    <col min="11" max="11" width="10.28515625" style="483" bestFit="1" customWidth="1"/>
    <col min="12" max="12" width="9.140625" style="483"/>
    <col min="13" max="13" width="10.28515625" style="483" customWidth="1"/>
    <col min="14" max="16" width="10.42578125" style="483" customWidth="1"/>
    <col min="17" max="17" width="10.28515625" style="483" customWidth="1"/>
    <col min="18" max="18" width="10.42578125" style="483" customWidth="1"/>
    <col min="19" max="19" width="11" style="483" customWidth="1"/>
    <col min="20" max="16384" width="9.140625" style="483"/>
  </cols>
  <sheetData>
    <row r="2" spans="2:20" ht="18" x14ac:dyDescent="0.25">
      <c r="B2" s="559" t="s">
        <v>483</v>
      </c>
    </row>
    <row r="3" spans="2:20" ht="18" x14ac:dyDescent="0.25">
      <c r="B3" s="559"/>
    </row>
    <row r="4" spans="2:20" ht="15.75" x14ac:dyDescent="0.25">
      <c r="B4" s="556" t="s">
        <v>475</v>
      </c>
    </row>
    <row r="6" spans="2:20" x14ac:dyDescent="0.2">
      <c r="B6" s="478" t="s">
        <v>466</v>
      </c>
      <c r="C6" s="481">
        <v>41640</v>
      </c>
      <c r="D6" s="554" t="s">
        <v>529</v>
      </c>
      <c r="E6" s="479"/>
      <c r="F6" s="480"/>
      <c r="G6" s="562" t="s">
        <v>473</v>
      </c>
      <c r="K6" s="479"/>
      <c r="L6" s="478" t="s">
        <v>466</v>
      </c>
      <c r="M6" s="481">
        <v>41640</v>
      </c>
      <c r="N6" s="554" t="s">
        <v>529</v>
      </c>
      <c r="O6" s="479"/>
      <c r="P6" s="480"/>
      <c r="Q6" s="562" t="s">
        <v>474</v>
      </c>
    </row>
    <row r="7" spans="2:20" x14ac:dyDescent="0.2">
      <c r="B7" s="477" t="s">
        <v>165</v>
      </c>
      <c r="C7" s="477">
        <v>1</v>
      </c>
      <c r="D7" s="477">
        <v>2</v>
      </c>
      <c r="E7" s="477">
        <v>3</v>
      </c>
      <c r="F7" s="477">
        <v>4</v>
      </c>
      <c r="G7" s="477">
        <v>5</v>
      </c>
      <c r="H7" s="477">
        <v>6</v>
      </c>
      <c r="I7" s="477">
        <v>7</v>
      </c>
      <c r="J7" s="477" t="s">
        <v>166</v>
      </c>
      <c r="L7" s="477" t="s">
        <v>165</v>
      </c>
      <c r="M7" s="477">
        <v>1</v>
      </c>
      <c r="N7" s="477">
        <v>2</v>
      </c>
      <c r="O7" s="477">
        <v>3</v>
      </c>
      <c r="P7" s="477">
        <v>4</v>
      </c>
      <c r="Q7" s="477">
        <v>5</v>
      </c>
      <c r="R7" s="477">
        <v>6</v>
      </c>
      <c r="S7" s="477">
        <v>7</v>
      </c>
      <c r="T7" s="477" t="s">
        <v>166</v>
      </c>
    </row>
    <row r="8" spans="2:20" x14ac:dyDescent="0.2">
      <c r="B8" s="484" t="s">
        <v>467</v>
      </c>
      <c r="C8" s="553">
        <f>80136/12</f>
        <v>6678</v>
      </c>
      <c r="D8" s="553">
        <f>82365/12</f>
        <v>6863.75</v>
      </c>
      <c r="E8" s="553">
        <f>84611/12</f>
        <v>7050.916666666667</v>
      </c>
      <c r="F8" s="553">
        <f>86872/12</f>
        <v>7239.333333333333</v>
      </c>
      <c r="G8" s="553">
        <f>89229/12</f>
        <v>7435.75</v>
      </c>
      <c r="H8" s="553">
        <f>91665/12</f>
        <v>7638.75</v>
      </c>
      <c r="I8" s="553">
        <f>94166/12</f>
        <v>7847.166666666667</v>
      </c>
      <c r="J8" s="480">
        <f>COUNTA(C8:I8)</f>
        <v>7</v>
      </c>
      <c r="L8" s="484" t="s">
        <v>467</v>
      </c>
      <c r="M8" s="553">
        <f>+C8*12</f>
        <v>80136</v>
      </c>
      <c r="N8" s="553">
        <f t="shared" ref="N8:S8" si="0">+D8*12</f>
        <v>82365</v>
      </c>
      <c r="O8" s="553">
        <f t="shared" si="0"/>
        <v>84611</v>
      </c>
      <c r="P8" s="553">
        <f t="shared" si="0"/>
        <v>86872</v>
      </c>
      <c r="Q8" s="553">
        <f t="shared" si="0"/>
        <v>89229</v>
      </c>
      <c r="R8" s="553">
        <f t="shared" si="0"/>
        <v>91665</v>
      </c>
      <c r="S8" s="553">
        <f t="shared" si="0"/>
        <v>94166</v>
      </c>
      <c r="T8" s="480">
        <f>COUNTA(M8:S8)</f>
        <v>7</v>
      </c>
    </row>
    <row r="9" spans="2:20" x14ac:dyDescent="0.2">
      <c r="B9" s="484" t="s">
        <v>468</v>
      </c>
      <c r="C9" s="553">
        <f>86872/12</f>
        <v>7239.333333333333</v>
      </c>
      <c r="D9" s="553">
        <f>89229/12</f>
        <v>7435.75</v>
      </c>
      <c r="E9" s="553">
        <f>91665/12</f>
        <v>7638.75</v>
      </c>
      <c r="F9" s="553">
        <f>94166/12</f>
        <v>7847.166666666667</v>
      </c>
      <c r="G9" s="553">
        <f>97160/12</f>
        <v>8096.666666666667</v>
      </c>
      <c r="H9" s="553">
        <f>100265/12</f>
        <v>8355.4166666666661</v>
      </c>
      <c r="I9" s="553">
        <f>103434/12</f>
        <v>8619.5</v>
      </c>
      <c r="J9" s="480">
        <f>COUNTA(C9:I9)</f>
        <v>7</v>
      </c>
      <c r="L9" s="484" t="s">
        <v>468</v>
      </c>
      <c r="M9" s="553">
        <f>+C9*12</f>
        <v>86872</v>
      </c>
      <c r="N9" s="553">
        <f t="shared" ref="N9:S12" si="1">+D9*12</f>
        <v>89229</v>
      </c>
      <c r="O9" s="553">
        <f t="shared" si="1"/>
        <v>91665</v>
      </c>
      <c r="P9" s="553">
        <f t="shared" si="1"/>
        <v>94166</v>
      </c>
      <c r="Q9" s="553">
        <f t="shared" si="1"/>
        <v>97160</v>
      </c>
      <c r="R9" s="553">
        <f t="shared" si="1"/>
        <v>100265</v>
      </c>
      <c r="S9" s="553">
        <f t="shared" si="1"/>
        <v>103434</v>
      </c>
      <c r="T9" s="480">
        <f>COUNTA(M9:S9)</f>
        <v>7</v>
      </c>
    </row>
    <row r="10" spans="2:20" x14ac:dyDescent="0.2">
      <c r="B10" s="484" t="s">
        <v>469</v>
      </c>
      <c r="C10" s="553">
        <f>94166/12</f>
        <v>7847.166666666667</v>
      </c>
      <c r="D10" s="553">
        <f>97160/12</f>
        <v>8096.666666666667</v>
      </c>
      <c r="E10" s="553">
        <f>100265/12</f>
        <v>8355.4166666666661</v>
      </c>
      <c r="F10" s="553">
        <f>103434/12</f>
        <v>8619.5</v>
      </c>
      <c r="G10" s="553">
        <f>106763/12</f>
        <v>8896.9166666666661</v>
      </c>
      <c r="H10" s="553">
        <f>110139/12</f>
        <v>9178.25</v>
      </c>
      <c r="I10" s="553">
        <f>113658/12</f>
        <v>9471.5</v>
      </c>
      <c r="J10" s="480">
        <f>COUNTA(C10:I10)</f>
        <v>7</v>
      </c>
      <c r="L10" s="484" t="s">
        <v>469</v>
      </c>
      <c r="M10" s="553">
        <f>+C10*12</f>
        <v>94166</v>
      </c>
      <c r="N10" s="553">
        <f t="shared" si="1"/>
        <v>97160</v>
      </c>
      <c r="O10" s="553">
        <f t="shared" si="1"/>
        <v>100265</v>
      </c>
      <c r="P10" s="553">
        <f t="shared" si="1"/>
        <v>103434</v>
      </c>
      <c r="Q10" s="553">
        <f t="shared" si="1"/>
        <v>106763</v>
      </c>
      <c r="R10" s="553">
        <f t="shared" si="1"/>
        <v>110139</v>
      </c>
      <c r="S10" s="553">
        <f t="shared" si="1"/>
        <v>113658</v>
      </c>
      <c r="T10" s="480">
        <f>COUNTA(M10:S10)</f>
        <v>7</v>
      </c>
    </row>
    <row r="11" spans="2:20" x14ac:dyDescent="0.2">
      <c r="B11" s="484" t="s">
        <v>470</v>
      </c>
      <c r="C11" s="553">
        <f>103434/12</f>
        <v>8619.5</v>
      </c>
      <c r="D11" s="553">
        <f>106763/12</f>
        <v>8896.9166666666661</v>
      </c>
      <c r="E11" s="553">
        <f>110139/12</f>
        <v>9178.25</v>
      </c>
      <c r="F11" s="553">
        <f>113658/12</f>
        <v>9471.5</v>
      </c>
      <c r="G11" s="553">
        <f>117305/12</f>
        <v>9775.4166666666661</v>
      </c>
      <c r="H11" s="553">
        <f>121032/12</f>
        <v>10086</v>
      </c>
      <c r="I11" s="553">
        <f>124885/12</f>
        <v>10407.083333333334</v>
      </c>
      <c r="J11" s="480">
        <f>COUNTA(C11:I11)</f>
        <v>7</v>
      </c>
      <c r="L11" s="484" t="s">
        <v>470</v>
      </c>
      <c r="M11" s="553">
        <f>+C11*12</f>
        <v>103434</v>
      </c>
      <c r="N11" s="553">
        <f t="shared" si="1"/>
        <v>106763</v>
      </c>
      <c r="O11" s="553">
        <f t="shared" si="1"/>
        <v>110139</v>
      </c>
      <c r="P11" s="553">
        <f t="shared" si="1"/>
        <v>113658</v>
      </c>
      <c r="Q11" s="553">
        <f t="shared" si="1"/>
        <v>117305</v>
      </c>
      <c r="R11" s="553">
        <f t="shared" si="1"/>
        <v>121032</v>
      </c>
      <c r="S11" s="553">
        <f t="shared" si="1"/>
        <v>124885</v>
      </c>
      <c r="T11" s="480">
        <f>COUNTA(M11:S11)</f>
        <v>7</v>
      </c>
    </row>
    <row r="12" spans="2:20" x14ac:dyDescent="0.2">
      <c r="B12" s="484" t="s">
        <v>471</v>
      </c>
      <c r="C12" s="553">
        <f>116429/12</f>
        <v>9702.4166666666661</v>
      </c>
      <c r="D12" s="553">
        <f>119550/12</f>
        <v>9962.5</v>
      </c>
      <c r="E12" s="553">
        <f>122672/12</f>
        <v>10222.666666666666</v>
      </c>
      <c r="F12" s="553">
        <f>125793/12</f>
        <v>10482.75</v>
      </c>
      <c r="G12" s="553">
        <f>129201/12</f>
        <v>10766.75</v>
      </c>
      <c r="H12" s="553">
        <f>132609/12</f>
        <v>11050.75</v>
      </c>
      <c r="I12" s="553">
        <f>135189/12</f>
        <v>11265.75</v>
      </c>
      <c r="J12" s="480">
        <f>COUNTA(C12:I12)</f>
        <v>7</v>
      </c>
      <c r="L12" s="484" t="s">
        <v>471</v>
      </c>
      <c r="M12" s="553">
        <f>+C12*12</f>
        <v>116429</v>
      </c>
      <c r="N12" s="553">
        <f t="shared" si="1"/>
        <v>119550</v>
      </c>
      <c r="O12" s="553">
        <f t="shared" si="1"/>
        <v>122672</v>
      </c>
      <c r="P12" s="553">
        <f t="shared" si="1"/>
        <v>125793</v>
      </c>
      <c r="Q12" s="553">
        <f t="shared" si="1"/>
        <v>129201</v>
      </c>
      <c r="R12" s="553">
        <f t="shared" si="1"/>
        <v>132609</v>
      </c>
      <c r="S12" s="553">
        <f t="shared" si="1"/>
        <v>135189</v>
      </c>
      <c r="T12" s="480">
        <f>COUNTA(M12:S12)</f>
        <v>7</v>
      </c>
    </row>
    <row r="13" spans="2:20" x14ac:dyDescent="0.2">
      <c r="L13" s="485"/>
    </row>
    <row r="14" spans="2:20" hidden="1" x14ac:dyDescent="0.2">
      <c r="L14" s="485"/>
    </row>
    <row r="15" spans="2:20" hidden="1" x14ac:dyDescent="0.2">
      <c r="B15" s="478" t="s">
        <v>466</v>
      </c>
      <c r="C15" s="481">
        <v>41640</v>
      </c>
      <c r="D15" s="554" t="s">
        <v>472</v>
      </c>
      <c r="E15" s="479"/>
      <c r="F15" s="480"/>
      <c r="G15" s="479"/>
      <c r="L15" s="478" t="s">
        <v>466</v>
      </c>
      <c r="M15" s="481">
        <v>41640</v>
      </c>
      <c r="N15" s="554" t="s">
        <v>472</v>
      </c>
      <c r="O15" s="479"/>
      <c r="P15" s="480"/>
      <c r="Q15" s="479"/>
    </row>
    <row r="16" spans="2:20" hidden="1" x14ac:dyDescent="0.2">
      <c r="B16" s="477" t="s">
        <v>165</v>
      </c>
      <c r="C16" s="477">
        <v>1</v>
      </c>
      <c r="D16" s="477">
        <v>2</v>
      </c>
      <c r="E16" s="477">
        <v>3</v>
      </c>
      <c r="F16" s="477">
        <v>4</v>
      </c>
      <c r="G16" s="477">
        <v>5</v>
      </c>
      <c r="H16" s="477">
        <v>6</v>
      </c>
      <c r="I16" s="477">
        <v>7</v>
      </c>
      <c r="J16" s="477" t="s">
        <v>166</v>
      </c>
      <c r="L16" s="477" t="s">
        <v>165</v>
      </c>
      <c r="M16" s="477">
        <v>1</v>
      </c>
      <c r="N16" s="477">
        <v>2</v>
      </c>
      <c r="O16" s="477">
        <v>3</v>
      </c>
      <c r="P16" s="477">
        <v>4</v>
      </c>
      <c r="Q16" s="477">
        <v>5</v>
      </c>
      <c r="R16" s="477">
        <v>6</v>
      </c>
      <c r="S16" s="477">
        <v>7</v>
      </c>
      <c r="T16" s="477" t="s">
        <v>166</v>
      </c>
    </row>
    <row r="17" spans="2:20" hidden="1" x14ac:dyDescent="0.2">
      <c r="B17" s="484" t="s">
        <v>467</v>
      </c>
      <c r="C17" s="553">
        <f>4006/12</f>
        <v>333.83333333333331</v>
      </c>
      <c r="D17" s="553">
        <f>4118/12</f>
        <v>343.16666666666669</v>
      </c>
      <c r="E17" s="553">
        <f>4230/12</f>
        <v>352.5</v>
      </c>
      <c r="F17" s="553">
        <f>4344/12</f>
        <v>362</v>
      </c>
      <c r="G17" s="553">
        <f>4461/12</f>
        <v>371.75</v>
      </c>
      <c r="H17" s="553">
        <f>4584/12</f>
        <v>382</v>
      </c>
      <c r="I17" s="553">
        <f>4708/12</f>
        <v>392.33333333333331</v>
      </c>
      <c r="J17" s="480">
        <f>COUNTA(C17:I17)</f>
        <v>7</v>
      </c>
      <c r="L17" s="484" t="s">
        <v>467</v>
      </c>
      <c r="M17" s="553">
        <f>+C17*12</f>
        <v>4006</v>
      </c>
      <c r="N17" s="553">
        <f t="shared" ref="N17:S17" si="2">+D17*12</f>
        <v>4118</v>
      </c>
      <c r="O17" s="553">
        <f t="shared" si="2"/>
        <v>4230</v>
      </c>
      <c r="P17" s="553">
        <f t="shared" si="2"/>
        <v>4344</v>
      </c>
      <c r="Q17" s="553">
        <f t="shared" si="2"/>
        <v>4461</v>
      </c>
      <c r="R17" s="553">
        <f t="shared" si="2"/>
        <v>4584</v>
      </c>
      <c r="S17" s="553">
        <f t="shared" si="2"/>
        <v>4708</v>
      </c>
      <c r="T17" s="480">
        <f>COUNTA(M17:S17)</f>
        <v>7</v>
      </c>
    </row>
    <row r="18" spans="2:20" hidden="1" x14ac:dyDescent="0.2">
      <c r="B18" s="484" t="s">
        <v>468</v>
      </c>
      <c r="C18" s="553">
        <f>4344/12</f>
        <v>362</v>
      </c>
      <c r="D18" s="553">
        <f>4461/12</f>
        <v>371.75</v>
      </c>
      <c r="E18" s="553">
        <f>4584/12</f>
        <v>382</v>
      </c>
      <c r="F18" s="553">
        <f>4708/12</f>
        <v>392.33333333333331</v>
      </c>
      <c r="G18" s="553">
        <f>4858/12</f>
        <v>404.83333333333331</v>
      </c>
      <c r="H18" s="553">
        <f>5013/12</f>
        <v>417.75</v>
      </c>
      <c r="I18" s="553">
        <f>5172/12</f>
        <v>431</v>
      </c>
      <c r="J18" s="480">
        <f>COUNTA(C18:I18)</f>
        <v>7</v>
      </c>
      <c r="L18" s="484" t="s">
        <v>468</v>
      </c>
      <c r="M18" s="553">
        <f>+C18*12</f>
        <v>4344</v>
      </c>
      <c r="N18" s="553">
        <f t="shared" ref="N18:S21" si="3">+D18*12</f>
        <v>4461</v>
      </c>
      <c r="O18" s="553">
        <f t="shared" si="3"/>
        <v>4584</v>
      </c>
      <c r="P18" s="553">
        <f t="shared" si="3"/>
        <v>4708</v>
      </c>
      <c r="Q18" s="553">
        <f t="shared" si="3"/>
        <v>4858</v>
      </c>
      <c r="R18" s="553">
        <f t="shared" si="3"/>
        <v>5013</v>
      </c>
      <c r="S18" s="553">
        <f t="shared" si="3"/>
        <v>5172</v>
      </c>
      <c r="T18" s="480">
        <f>COUNTA(M18:S18)</f>
        <v>7</v>
      </c>
    </row>
    <row r="19" spans="2:20" hidden="1" x14ac:dyDescent="0.2">
      <c r="B19" s="484" t="s">
        <v>469</v>
      </c>
      <c r="C19" s="553">
        <f>4708/12</f>
        <v>392.33333333333331</v>
      </c>
      <c r="D19" s="553">
        <f>4858/12</f>
        <v>404.83333333333331</v>
      </c>
      <c r="E19" s="553">
        <f>5013/12</f>
        <v>417.75</v>
      </c>
      <c r="F19" s="553">
        <f>5172/12</f>
        <v>431</v>
      </c>
      <c r="G19" s="553">
        <f>5338/12</f>
        <v>444.83333333333331</v>
      </c>
      <c r="H19" s="553">
        <f>5507/12</f>
        <v>458.91666666666669</v>
      </c>
      <c r="I19" s="553">
        <f>5683/12</f>
        <v>473.58333333333331</v>
      </c>
      <c r="J19" s="480">
        <f>COUNTA(C19:I19)</f>
        <v>7</v>
      </c>
      <c r="L19" s="484" t="s">
        <v>469</v>
      </c>
      <c r="M19" s="553">
        <f>+C19*12</f>
        <v>4708</v>
      </c>
      <c r="N19" s="553">
        <f t="shared" si="3"/>
        <v>4858</v>
      </c>
      <c r="O19" s="553">
        <f t="shared" si="3"/>
        <v>5013</v>
      </c>
      <c r="P19" s="553">
        <f t="shared" si="3"/>
        <v>5172</v>
      </c>
      <c r="Q19" s="553">
        <f t="shared" si="3"/>
        <v>5338</v>
      </c>
      <c r="R19" s="553">
        <f t="shared" si="3"/>
        <v>5507</v>
      </c>
      <c r="S19" s="553">
        <f t="shared" si="3"/>
        <v>5683</v>
      </c>
      <c r="T19" s="480">
        <f>COUNTA(M19:S19)</f>
        <v>7</v>
      </c>
    </row>
    <row r="20" spans="2:20" hidden="1" x14ac:dyDescent="0.2">
      <c r="B20" s="484" t="s">
        <v>470</v>
      </c>
      <c r="C20" s="553">
        <f>5172/12</f>
        <v>431</v>
      </c>
      <c r="D20" s="553">
        <f>5338/12</f>
        <v>444.83333333333331</v>
      </c>
      <c r="E20" s="553">
        <f>5507/12</f>
        <v>458.91666666666669</v>
      </c>
      <c r="F20" s="553">
        <f>5683/12</f>
        <v>473.58333333333331</v>
      </c>
      <c r="G20" s="553">
        <f>5865/12</f>
        <v>488.75</v>
      </c>
      <c r="H20" s="553">
        <f>6051/12</f>
        <v>504.25</v>
      </c>
      <c r="I20" s="553">
        <f>6245/12</f>
        <v>520.41666666666663</v>
      </c>
      <c r="J20" s="480">
        <f>COUNTA(C20:I20)</f>
        <v>7</v>
      </c>
      <c r="L20" s="484" t="s">
        <v>470</v>
      </c>
      <c r="M20" s="553">
        <f>+C20*12</f>
        <v>5172</v>
      </c>
      <c r="N20" s="553">
        <f t="shared" si="3"/>
        <v>5338</v>
      </c>
      <c r="O20" s="553">
        <f t="shared" si="3"/>
        <v>5507</v>
      </c>
      <c r="P20" s="553">
        <f t="shared" si="3"/>
        <v>5683</v>
      </c>
      <c r="Q20" s="553">
        <f t="shared" si="3"/>
        <v>5865</v>
      </c>
      <c r="R20" s="553">
        <f t="shared" si="3"/>
        <v>6051</v>
      </c>
      <c r="S20" s="553">
        <f t="shared" si="3"/>
        <v>6245</v>
      </c>
      <c r="T20" s="480">
        <f>COUNTA(M20:S20)</f>
        <v>7</v>
      </c>
    </row>
    <row r="21" spans="2:20" hidden="1" x14ac:dyDescent="0.2">
      <c r="B21" s="484" t="s">
        <v>471</v>
      </c>
      <c r="C21" s="553">
        <f>5822/12</f>
        <v>485.16666666666669</v>
      </c>
      <c r="D21" s="553">
        <f>5978/12</f>
        <v>498.16666666666669</v>
      </c>
      <c r="E21" s="553">
        <f>6133/12</f>
        <v>511.08333333333331</v>
      </c>
      <c r="F21" s="553">
        <f>6290/12</f>
        <v>524.16666666666663</v>
      </c>
      <c r="G21" s="553">
        <f>6460/12</f>
        <v>538.33333333333337</v>
      </c>
      <c r="H21" s="553">
        <f>6631/12</f>
        <v>552.58333333333337</v>
      </c>
      <c r="I21" s="553">
        <f>6759/12</f>
        <v>563.25</v>
      </c>
      <c r="J21" s="480">
        <f>COUNTA(C21:I21)</f>
        <v>7</v>
      </c>
      <c r="L21" s="484" t="s">
        <v>471</v>
      </c>
      <c r="M21" s="553">
        <f>+C21*12</f>
        <v>5822</v>
      </c>
      <c r="N21" s="553">
        <f t="shared" si="3"/>
        <v>5978</v>
      </c>
      <c r="O21" s="553">
        <f t="shared" si="3"/>
        <v>6133</v>
      </c>
      <c r="P21" s="553">
        <f t="shared" si="3"/>
        <v>6290</v>
      </c>
      <c r="Q21" s="553">
        <f t="shared" si="3"/>
        <v>6460</v>
      </c>
      <c r="R21" s="553">
        <f t="shared" si="3"/>
        <v>6631</v>
      </c>
      <c r="S21" s="553">
        <f t="shared" si="3"/>
        <v>6759</v>
      </c>
      <c r="T21" s="480">
        <f>COUNTA(M21:S21)</f>
        <v>7</v>
      </c>
    </row>
    <row r="22" spans="2:20" hidden="1" x14ac:dyDescent="0.2">
      <c r="L22" s="485"/>
    </row>
    <row r="23" spans="2:20" hidden="1" x14ac:dyDescent="0.2">
      <c r="L23" s="485"/>
    </row>
    <row r="24" spans="2:20" x14ac:dyDescent="0.2">
      <c r="B24" s="478" t="s">
        <v>466</v>
      </c>
      <c r="C24" s="481">
        <v>41640</v>
      </c>
      <c r="D24" s="554" t="s">
        <v>530</v>
      </c>
      <c r="E24" s="479"/>
      <c r="F24" s="480"/>
      <c r="G24" s="479"/>
      <c r="L24" s="478" t="s">
        <v>466</v>
      </c>
      <c r="M24" s="481">
        <v>41640</v>
      </c>
      <c r="N24" s="554" t="s">
        <v>530</v>
      </c>
      <c r="O24" s="479"/>
      <c r="P24" s="480"/>
      <c r="Q24" s="479"/>
    </row>
    <row r="25" spans="2:20" x14ac:dyDescent="0.2">
      <c r="B25" s="477" t="s">
        <v>165</v>
      </c>
      <c r="C25" s="477">
        <v>1</v>
      </c>
      <c r="D25" s="477">
        <v>2</v>
      </c>
      <c r="E25" s="477">
        <v>3</v>
      </c>
      <c r="F25" s="477">
        <v>4</v>
      </c>
      <c r="G25" s="477">
        <v>5</v>
      </c>
      <c r="H25" s="477">
        <v>6</v>
      </c>
      <c r="I25" s="477">
        <v>7</v>
      </c>
      <c r="J25" s="477" t="s">
        <v>166</v>
      </c>
      <c r="L25" s="477" t="s">
        <v>165</v>
      </c>
      <c r="M25" s="477">
        <v>1</v>
      </c>
      <c r="N25" s="477">
        <v>2</v>
      </c>
      <c r="O25" s="477">
        <v>3</v>
      </c>
      <c r="P25" s="477">
        <v>4</v>
      </c>
      <c r="Q25" s="477">
        <v>5</v>
      </c>
      <c r="R25" s="477">
        <v>6</v>
      </c>
      <c r="S25" s="477">
        <v>7</v>
      </c>
      <c r="T25" s="477" t="s">
        <v>166</v>
      </c>
    </row>
    <row r="26" spans="2:20" x14ac:dyDescent="0.2">
      <c r="B26" s="484" t="s">
        <v>467</v>
      </c>
      <c r="C26" s="553">
        <f>+C8+C17</f>
        <v>7011.833333333333</v>
      </c>
      <c r="D26" s="553">
        <f t="shared" ref="D26:I26" si="4">+D8+D17</f>
        <v>7206.916666666667</v>
      </c>
      <c r="E26" s="553">
        <f t="shared" si="4"/>
        <v>7403.416666666667</v>
      </c>
      <c r="F26" s="553">
        <f t="shared" si="4"/>
        <v>7601.333333333333</v>
      </c>
      <c r="G26" s="553">
        <f t="shared" si="4"/>
        <v>7807.5</v>
      </c>
      <c r="H26" s="553">
        <f t="shared" si="4"/>
        <v>8020.75</v>
      </c>
      <c r="I26" s="553">
        <f t="shared" si="4"/>
        <v>8239.5</v>
      </c>
      <c r="J26" s="480">
        <f>COUNTA(C26:I26)</f>
        <v>7</v>
      </c>
      <c r="L26" s="484" t="s">
        <v>467</v>
      </c>
      <c r="M26" s="553">
        <f>+M8+M17</f>
        <v>84142</v>
      </c>
      <c r="N26" s="553">
        <f t="shared" ref="N26:S26" si="5">+N8+N17</f>
        <v>86483</v>
      </c>
      <c r="O26" s="553">
        <f t="shared" si="5"/>
        <v>88841</v>
      </c>
      <c r="P26" s="553">
        <f t="shared" si="5"/>
        <v>91216</v>
      </c>
      <c r="Q26" s="553">
        <f t="shared" si="5"/>
        <v>93690</v>
      </c>
      <c r="R26" s="553">
        <f t="shared" si="5"/>
        <v>96249</v>
      </c>
      <c r="S26" s="553">
        <f t="shared" si="5"/>
        <v>98874</v>
      </c>
      <c r="T26" s="480">
        <f>COUNTA(M26:S26)</f>
        <v>7</v>
      </c>
    </row>
    <row r="27" spans="2:20" x14ac:dyDescent="0.2">
      <c r="B27" s="484" t="s">
        <v>468</v>
      </c>
      <c r="C27" s="553">
        <f>+C9+C18</f>
        <v>7601.333333333333</v>
      </c>
      <c r="D27" s="553">
        <f t="shared" ref="D27:I28" si="6">+D9+D18</f>
        <v>7807.5</v>
      </c>
      <c r="E27" s="553">
        <f t="shared" si="6"/>
        <v>8020.75</v>
      </c>
      <c r="F27" s="553">
        <f t="shared" si="6"/>
        <v>8239.5</v>
      </c>
      <c r="G27" s="553">
        <f t="shared" si="6"/>
        <v>8501.5</v>
      </c>
      <c r="H27" s="553">
        <f t="shared" si="6"/>
        <v>8773.1666666666661</v>
      </c>
      <c r="I27" s="553">
        <f t="shared" si="6"/>
        <v>9050.5</v>
      </c>
      <c r="J27" s="480">
        <f>COUNTA(C27:I27)</f>
        <v>7</v>
      </c>
      <c r="L27" s="484" t="s">
        <v>468</v>
      </c>
      <c r="M27" s="553">
        <f t="shared" ref="M27:S27" si="7">+M9+M18</f>
        <v>91216</v>
      </c>
      <c r="N27" s="553">
        <f t="shared" si="7"/>
        <v>93690</v>
      </c>
      <c r="O27" s="553">
        <f t="shared" si="7"/>
        <v>96249</v>
      </c>
      <c r="P27" s="553">
        <f t="shared" si="7"/>
        <v>98874</v>
      </c>
      <c r="Q27" s="553">
        <f t="shared" si="7"/>
        <v>102018</v>
      </c>
      <c r="R27" s="553">
        <f t="shared" si="7"/>
        <v>105278</v>
      </c>
      <c r="S27" s="553">
        <f t="shared" si="7"/>
        <v>108606</v>
      </c>
      <c r="T27" s="480">
        <f>COUNTA(M27:S27)</f>
        <v>7</v>
      </c>
    </row>
    <row r="28" spans="2:20" x14ac:dyDescent="0.2">
      <c r="B28" s="484" t="s">
        <v>469</v>
      </c>
      <c r="C28" s="553">
        <f>+C10+C19</f>
        <v>8239.5</v>
      </c>
      <c r="D28" s="553">
        <f t="shared" si="6"/>
        <v>8501.5</v>
      </c>
      <c r="E28" s="553">
        <f t="shared" si="6"/>
        <v>8773.1666666666661</v>
      </c>
      <c r="F28" s="553">
        <f t="shared" si="6"/>
        <v>9050.5</v>
      </c>
      <c r="G28" s="553">
        <f t="shared" si="6"/>
        <v>9341.75</v>
      </c>
      <c r="H28" s="553">
        <f t="shared" si="6"/>
        <v>9637.1666666666661</v>
      </c>
      <c r="I28" s="553">
        <f t="shared" si="6"/>
        <v>9945.0833333333339</v>
      </c>
      <c r="J28" s="480">
        <f>COUNTA(C28:I28)</f>
        <v>7</v>
      </c>
      <c r="L28" s="484" t="s">
        <v>469</v>
      </c>
      <c r="M28" s="553">
        <f t="shared" ref="M28:S28" si="8">+M10+M19</f>
        <v>98874</v>
      </c>
      <c r="N28" s="553">
        <f t="shared" si="8"/>
        <v>102018</v>
      </c>
      <c r="O28" s="553">
        <f t="shared" si="8"/>
        <v>105278</v>
      </c>
      <c r="P28" s="553">
        <f t="shared" si="8"/>
        <v>108606</v>
      </c>
      <c r="Q28" s="553">
        <f t="shared" si="8"/>
        <v>112101</v>
      </c>
      <c r="R28" s="553">
        <f t="shared" si="8"/>
        <v>115646</v>
      </c>
      <c r="S28" s="553">
        <f t="shared" si="8"/>
        <v>119341</v>
      </c>
      <c r="T28" s="480">
        <f>COUNTA(M28:S28)</f>
        <v>7</v>
      </c>
    </row>
    <row r="29" spans="2:20" x14ac:dyDescent="0.2">
      <c r="B29" s="484" t="s">
        <v>470</v>
      </c>
      <c r="C29" s="553">
        <f t="shared" ref="C29:I29" si="9">+C11+C20</f>
        <v>9050.5</v>
      </c>
      <c r="D29" s="553">
        <f t="shared" si="9"/>
        <v>9341.75</v>
      </c>
      <c r="E29" s="553">
        <f t="shared" si="9"/>
        <v>9637.1666666666661</v>
      </c>
      <c r="F29" s="553">
        <f t="shared" si="9"/>
        <v>9945.0833333333339</v>
      </c>
      <c r="G29" s="553">
        <f t="shared" si="9"/>
        <v>10264.166666666666</v>
      </c>
      <c r="H29" s="553">
        <f t="shared" si="9"/>
        <v>10590.25</v>
      </c>
      <c r="I29" s="553">
        <f t="shared" si="9"/>
        <v>10927.5</v>
      </c>
      <c r="J29" s="480">
        <f>COUNTA(C29:I29)</f>
        <v>7</v>
      </c>
      <c r="L29" s="484" t="s">
        <v>470</v>
      </c>
      <c r="M29" s="553">
        <f t="shared" ref="M29:S29" si="10">+M11+M20</f>
        <v>108606</v>
      </c>
      <c r="N29" s="553">
        <f t="shared" si="10"/>
        <v>112101</v>
      </c>
      <c r="O29" s="553">
        <f t="shared" si="10"/>
        <v>115646</v>
      </c>
      <c r="P29" s="553">
        <f t="shared" si="10"/>
        <v>119341</v>
      </c>
      <c r="Q29" s="553">
        <f t="shared" si="10"/>
        <v>123170</v>
      </c>
      <c r="R29" s="553">
        <f t="shared" si="10"/>
        <v>127083</v>
      </c>
      <c r="S29" s="553">
        <f t="shared" si="10"/>
        <v>131130</v>
      </c>
      <c r="T29" s="480">
        <f>COUNTA(M29:S29)</f>
        <v>7</v>
      </c>
    </row>
    <row r="30" spans="2:20" x14ac:dyDescent="0.2">
      <c r="B30" s="484" t="s">
        <v>471</v>
      </c>
      <c r="C30" s="553">
        <f t="shared" ref="C30:I30" si="11">+C12+C21</f>
        <v>10187.583333333332</v>
      </c>
      <c r="D30" s="553">
        <f t="shared" si="11"/>
        <v>10460.666666666666</v>
      </c>
      <c r="E30" s="553">
        <f t="shared" si="11"/>
        <v>10733.75</v>
      </c>
      <c r="F30" s="553">
        <f t="shared" si="11"/>
        <v>11006.916666666666</v>
      </c>
      <c r="G30" s="553">
        <f t="shared" si="11"/>
        <v>11305.083333333334</v>
      </c>
      <c r="H30" s="553">
        <f t="shared" si="11"/>
        <v>11603.333333333334</v>
      </c>
      <c r="I30" s="553">
        <f t="shared" si="11"/>
        <v>11829</v>
      </c>
      <c r="J30" s="480">
        <f>COUNTA(C30:I30)</f>
        <v>7</v>
      </c>
      <c r="L30" s="484" t="s">
        <v>471</v>
      </c>
      <c r="M30" s="553">
        <f t="shared" ref="M30:S30" si="12">+M12+M21</f>
        <v>122251</v>
      </c>
      <c r="N30" s="553">
        <f t="shared" si="12"/>
        <v>125528</v>
      </c>
      <c r="O30" s="553">
        <f t="shared" si="12"/>
        <v>128805</v>
      </c>
      <c r="P30" s="553">
        <f t="shared" si="12"/>
        <v>132083</v>
      </c>
      <c r="Q30" s="553">
        <f t="shared" si="12"/>
        <v>135661</v>
      </c>
      <c r="R30" s="553">
        <f t="shared" si="12"/>
        <v>139240</v>
      </c>
      <c r="S30" s="553">
        <f t="shared" si="12"/>
        <v>141948</v>
      </c>
      <c r="T30" s="480">
        <f>COUNTA(M30:S30)</f>
        <v>7</v>
      </c>
    </row>
    <row r="31" spans="2:20" x14ac:dyDescent="0.2">
      <c r="S31" s="543"/>
      <c r="T31" s="543"/>
    </row>
    <row r="32" spans="2:20" x14ac:dyDescent="0.2">
      <c r="S32" s="543"/>
      <c r="T32" s="543"/>
    </row>
    <row r="33" spans="2:20" ht="15.75" x14ac:dyDescent="0.25">
      <c r="B33" s="556" t="s">
        <v>476</v>
      </c>
    </row>
    <row r="35" spans="2:20" x14ac:dyDescent="0.2">
      <c r="B35" s="478" t="s">
        <v>466</v>
      </c>
      <c r="C35" s="481">
        <v>41640</v>
      </c>
      <c r="D35" s="554" t="s">
        <v>529</v>
      </c>
      <c r="E35" s="479"/>
      <c r="F35" s="480"/>
      <c r="G35" s="554" t="s">
        <v>473</v>
      </c>
      <c r="K35" s="479"/>
      <c r="L35" s="478" t="s">
        <v>466</v>
      </c>
      <c r="M35" s="481">
        <v>41640</v>
      </c>
      <c r="N35" s="554" t="s">
        <v>529</v>
      </c>
      <c r="O35" s="479"/>
      <c r="P35" s="480"/>
      <c r="Q35" s="554" t="s">
        <v>474</v>
      </c>
    </row>
    <row r="36" spans="2:20" x14ac:dyDescent="0.2">
      <c r="B36" s="477" t="s">
        <v>165</v>
      </c>
      <c r="C36" s="477">
        <v>1</v>
      </c>
      <c r="D36" s="477">
        <v>2</v>
      </c>
      <c r="E36" s="477">
        <v>3</v>
      </c>
      <c r="F36" s="477">
        <v>4</v>
      </c>
      <c r="G36" s="477">
        <v>5</v>
      </c>
      <c r="H36" s="477">
        <v>6</v>
      </c>
      <c r="I36" s="477">
        <v>7</v>
      </c>
      <c r="J36" s="477" t="s">
        <v>166</v>
      </c>
      <c r="L36" s="477" t="s">
        <v>165</v>
      </c>
      <c r="M36" s="477">
        <v>1</v>
      </c>
      <c r="N36" s="477">
        <v>2</v>
      </c>
      <c r="O36" s="477">
        <v>3</v>
      </c>
      <c r="P36" s="477">
        <v>4</v>
      </c>
      <c r="Q36" s="477">
        <v>5</v>
      </c>
      <c r="R36" s="477">
        <v>6</v>
      </c>
      <c r="S36" s="477">
        <v>7</v>
      </c>
      <c r="T36" s="477" t="s">
        <v>166</v>
      </c>
    </row>
    <row r="37" spans="2:20" x14ac:dyDescent="0.2">
      <c r="B37" s="484" t="s">
        <v>467</v>
      </c>
      <c r="C37" s="553">
        <f>+M37/12</f>
        <v>6968.333333333333</v>
      </c>
      <c r="D37" s="553">
        <f t="shared" ref="D37:I41" si="13">+N37/12</f>
        <v>7162.166666666667</v>
      </c>
      <c r="E37" s="553">
        <f t="shared" si="13"/>
        <v>7357.416666666667</v>
      </c>
      <c r="F37" s="553">
        <f t="shared" si="13"/>
        <v>7554.083333333333</v>
      </c>
      <c r="G37" s="553">
        <f t="shared" si="13"/>
        <v>7759</v>
      </c>
      <c r="H37" s="553">
        <f t="shared" si="13"/>
        <v>7970.916666666667</v>
      </c>
      <c r="I37" s="553">
        <f t="shared" si="13"/>
        <v>8188.333333333333</v>
      </c>
      <c r="J37" s="480">
        <f>COUNTA(C37:I37)</f>
        <v>7</v>
      </c>
      <c r="L37" s="484" t="s">
        <v>467</v>
      </c>
      <c r="M37" s="553">
        <v>83620</v>
      </c>
      <c r="N37" s="553">
        <v>85946</v>
      </c>
      <c r="O37" s="553">
        <v>88289</v>
      </c>
      <c r="P37" s="553">
        <v>90649</v>
      </c>
      <c r="Q37" s="553">
        <v>93108</v>
      </c>
      <c r="R37" s="553">
        <v>95651</v>
      </c>
      <c r="S37" s="553">
        <v>98260</v>
      </c>
      <c r="T37" s="480">
        <f>COUNTA(M37:S37)</f>
        <v>7</v>
      </c>
    </row>
    <row r="38" spans="2:20" x14ac:dyDescent="0.2">
      <c r="B38" s="484" t="s">
        <v>468</v>
      </c>
      <c r="C38" s="553">
        <f>+M38/12</f>
        <v>7554.083333333333</v>
      </c>
      <c r="D38" s="553">
        <f t="shared" si="13"/>
        <v>7759</v>
      </c>
      <c r="E38" s="553">
        <f t="shared" si="13"/>
        <v>7970.916666666667</v>
      </c>
      <c r="F38" s="553">
        <f t="shared" si="13"/>
        <v>8188.333333333333</v>
      </c>
      <c r="G38" s="553">
        <f t="shared" si="13"/>
        <v>8448.6666666666661</v>
      </c>
      <c r="H38" s="553">
        <f t="shared" si="13"/>
        <v>8718.6666666666661</v>
      </c>
      <c r="I38" s="553">
        <f t="shared" si="13"/>
        <v>8994.25</v>
      </c>
      <c r="J38" s="480">
        <f>COUNTA(C38:I38)</f>
        <v>7</v>
      </c>
      <c r="L38" s="484" t="s">
        <v>468</v>
      </c>
      <c r="M38" s="553">
        <v>90649</v>
      </c>
      <c r="N38" s="553">
        <v>93108</v>
      </c>
      <c r="O38" s="553">
        <v>95651</v>
      </c>
      <c r="P38" s="553">
        <v>98260</v>
      </c>
      <c r="Q38" s="553">
        <v>101384</v>
      </c>
      <c r="R38" s="553">
        <v>104624</v>
      </c>
      <c r="S38" s="553">
        <v>107931</v>
      </c>
      <c r="T38" s="480">
        <f>COUNTA(M38:S38)</f>
        <v>7</v>
      </c>
    </row>
    <row r="39" spans="2:20" x14ac:dyDescent="0.2">
      <c r="B39" s="484" t="s">
        <v>469</v>
      </c>
      <c r="C39" s="553">
        <f>+M39/12</f>
        <v>8188.333333333333</v>
      </c>
      <c r="D39" s="553">
        <f t="shared" si="13"/>
        <v>8448.6666666666661</v>
      </c>
      <c r="E39" s="553">
        <f t="shared" si="13"/>
        <v>8718.6666666666661</v>
      </c>
      <c r="F39" s="553">
        <f t="shared" si="13"/>
        <v>8994.25</v>
      </c>
      <c r="G39" s="553">
        <f t="shared" si="13"/>
        <v>9283.6666666666661</v>
      </c>
      <c r="H39" s="553">
        <f t="shared" si="13"/>
        <v>9577.25</v>
      </c>
      <c r="I39" s="553">
        <f t="shared" si="13"/>
        <v>9883.3333333333339</v>
      </c>
      <c r="J39" s="480">
        <f>COUNTA(C39:I39)</f>
        <v>7</v>
      </c>
      <c r="L39" s="484" t="s">
        <v>469</v>
      </c>
      <c r="M39" s="553">
        <v>98260</v>
      </c>
      <c r="N39" s="553">
        <v>101384</v>
      </c>
      <c r="O39" s="553">
        <v>104624</v>
      </c>
      <c r="P39" s="553">
        <v>107931</v>
      </c>
      <c r="Q39" s="553">
        <v>111404</v>
      </c>
      <c r="R39" s="553">
        <v>114927</v>
      </c>
      <c r="S39" s="553">
        <v>118600</v>
      </c>
      <c r="T39" s="480">
        <f>COUNTA(M39:S39)</f>
        <v>7</v>
      </c>
    </row>
    <row r="40" spans="2:20" x14ac:dyDescent="0.2">
      <c r="B40" s="484" t="s">
        <v>470</v>
      </c>
      <c r="C40" s="553">
        <f>+M40/12</f>
        <v>8994.25</v>
      </c>
      <c r="D40" s="553">
        <f t="shared" si="13"/>
        <v>9283.6666666666661</v>
      </c>
      <c r="E40" s="553">
        <f t="shared" si="13"/>
        <v>9577.25</v>
      </c>
      <c r="F40" s="553">
        <f t="shared" si="13"/>
        <v>9883.3333333333339</v>
      </c>
      <c r="G40" s="553">
        <f t="shared" si="13"/>
        <v>10200.416666666666</v>
      </c>
      <c r="H40" s="553">
        <f t="shared" si="13"/>
        <v>10524.5</v>
      </c>
      <c r="I40" s="553">
        <f t="shared" si="13"/>
        <v>10859.583333333334</v>
      </c>
      <c r="J40" s="480">
        <f>COUNTA(C40:I40)</f>
        <v>7</v>
      </c>
      <c r="L40" s="484" t="s">
        <v>470</v>
      </c>
      <c r="M40" s="553">
        <v>107931</v>
      </c>
      <c r="N40" s="553">
        <v>111404</v>
      </c>
      <c r="O40" s="553">
        <v>114927</v>
      </c>
      <c r="P40" s="553">
        <v>118600</v>
      </c>
      <c r="Q40" s="553">
        <v>122405</v>
      </c>
      <c r="R40" s="553">
        <v>126294</v>
      </c>
      <c r="S40" s="553">
        <v>130315</v>
      </c>
      <c r="T40" s="480">
        <f>COUNTA(M40:S40)</f>
        <v>7</v>
      </c>
    </row>
    <row r="41" spans="2:20" x14ac:dyDescent="0.2">
      <c r="B41" s="484" t="s">
        <v>471</v>
      </c>
      <c r="C41" s="553">
        <f>+M41/12</f>
        <v>10124.25</v>
      </c>
      <c r="D41" s="553">
        <f t="shared" si="13"/>
        <v>10395.666666666666</v>
      </c>
      <c r="E41" s="553">
        <f t="shared" si="13"/>
        <v>10667.083333333334</v>
      </c>
      <c r="F41" s="553">
        <f t="shared" si="13"/>
        <v>10938.5</v>
      </c>
      <c r="G41" s="553">
        <f t="shared" si="13"/>
        <v>11234.916666666666</v>
      </c>
      <c r="H41" s="553">
        <f t="shared" si="13"/>
        <v>11531.25</v>
      </c>
      <c r="I41" s="553">
        <f t="shared" si="13"/>
        <v>11755.583333333334</v>
      </c>
      <c r="J41" s="480">
        <f>COUNTA(C41:I41)</f>
        <v>7</v>
      </c>
      <c r="L41" s="484" t="s">
        <v>471</v>
      </c>
      <c r="M41" s="553">
        <v>121491</v>
      </c>
      <c r="N41" s="553">
        <v>124748</v>
      </c>
      <c r="O41" s="553">
        <v>128005</v>
      </c>
      <c r="P41" s="553">
        <v>131262</v>
      </c>
      <c r="Q41" s="553">
        <v>134819</v>
      </c>
      <c r="R41" s="553">
        <v>138375</v>
      </c>
      <c r="S41" s="553">
        <v>141067</v>
      </c>
      <c r="T41" s="480">
        <f>COUNTA(M41:S41)</f>
        <v>7</v>
      </c>
    </row>
    <row r="42" spans="2:20" x14ac:dyDescent="0.2">
      <c r="L42" s="485"/>
    </row>
    <row r="43" spans="2:20" hidden="1" x14ac:dyDescent="0.2">
      <c r="L43" s="485"/>
    </row>
    <row r="44" spans="2:20" hidden="1" x14ac:dyDescent="0.2">
      <c r="B44" s="478" t="s">
        <v>466</v>
      </c>
      <c r="C44" s="481">
        <v>41640</v>
      </c>
      <c r="D44" s="554" t="s">
        <v>472</v>
      </c>
      <c r="E44" s="479"/>
      <c r="F44" s="480"/>
      <c r="G44" s="479"/>
      <c r="L44" s="478" t="s">
        <v>466</v>
      </c>
      <c r="M44" s="481">
        <v>41640</v>
      </c>
      <c r="N44" s="554" t="s">
        <v>472</v>
      </c>
      <c r="O44" s="479"/>
      <c r="P44" s="480"/>
      <c r="Q44" s="479"/>
    </row>
    <row r="45" spans="2:20" hidden="1" x14ac:dyDescent="0.2">
      <c r="B45" s="477" t="s">
        <v>165</v>
      </c>
      <c r="C45" s="477">
        <v>1</v>
      </c>
      <c r="D45" s="477">
        <v>2</v>
      </c>
      <c r="E45" s="477">
        <v>3</v>
      </c>
      <c r="F45" s="477">
        <v>4</v>
      </c>
      <c r="G45" s="477">
        <v>5</v>
      </c>
      <c r="H45" s="477">
        <v>6</v>
      </c>
      <c r="I45" s="477">
        <v>7</v>
      </c>
      <c r="J45" s="477" t="s">
        <v>166</v>
      </c>
      <c r="L45" s="477" t="s">
        <v>165</v>
      </c>
      <c r="M45" s="477">
        <v>1</v>
      </c>
      <c r="N45" s="477">
        <v>2</v>
      </c>
      <c r="O45" s="477">
        <v>3</v>
      </c>
      <c r="P45" s="477">
        <v>4</v>
      </c>
      <c r="Q45" s="477">
        <v>5</v>
      </c>
      <c r="R45" s="477">
        <v>6</v>
      </c>
      <c r="S45" s="477">
        <v>7</v>
      </c>
      <c r="T45" s="477" t="s">
        <v>166</v>
      </c>
    </row>
    <row r="46" spans="2:20" hidden="1" x14ac:dyDescent="0.2">
      <c r="B46" s="484" t="s">
        <v>467</v>
      </c>
      <c r="C46" s="553">
        <f>+M46/12</f>
        <v>696.83333333333337</v>
      </c>
      <c r="D46" s="553">
        <f t="shared" ref="D46:I50" si="14">+N46/12</f>
        <v>716.25</v>
      </c>
      <c r="E46" s="553">
        <f t="shared" si="14"/>
        <v>735.75</v>
      </c>
      <c r="F46" s="553">
        <f t="shared" si="14"/>
        <v>755.41666666666663</v>
      </c>
      <c r="G46" s="553">
        <f t="shared" si="14"/>
        <v>775.91666666666663</v>
      </c>
      <c r="H46" s="553">
        <f t="shared" si="14"/>
        <v>797.08333333333337</v>
      </c>
      <c r="I46" s="553">
        <f t="shared" si="14"/>
        <v>818.83333333333337</v>
      </c>
      <c r="J46" s="480">
        <f>COUNTA(C46:I46)</f>
        <v>7</v>
      </c>
      <c r="L46" s="484" t="s">
        <v>467</v>
      </c>
      <c r="M46" s="553">
        <v>8362</v>
      </c>
      <c r="N46" s="553">
        <v>8595</v>
      </c>
      <c r="O46" s="553">
        <v>8829</v>
      </c>
      <c r="P46" s="553">
        <v>9065</v>
      </c>
      <c r="Q46" s="553">
        <v>9311</v>
      </c>
      <c r="R46" s="553">
        <v>9565</v>
      </c>
      <c r="S46" s="553">
        <v>9826</v>
      </c>
      <c r="T46" s="480">
        <f>COUNTA(M46:S46)</f>
        <v>7</v>
      </c>
    </row>
    <row r="47" spans="2:20" hidden="1" x14ac:dyDescent="0.2">
      <c r="B47" s="484" t="s">
        <v>468</v>
      </c>
      <c r="C47" s="553">
        <f>+M47/12</f>
        <v>755.41666666666663</v>
      </c>
      <c r="D47" s="553">
        <f t="shared" si="14"/>
        <v>775.91666666666663</v>
      </c>
      <c r="E47" s="553">
        <f t="shared" si="14"/>
        <v>797.08333333333337</v>
      </c>
      <c r="F47" s="553">
        <f t="shared" si="14"/>
        <v>818.83333333333337</v>
      </c>
      <c r="G47" s="553">
        <f t="shared" si="14"/>
        <v>844.83333333333337</v>
      </c>
      <c r="H47" s="553">
        <f t="shared" si="14"/>
        <v>871.91666666666663</v>
      </c>
      <c r="I47" s="553">
        <f t="shared" si="14"/>
        <v>899.41666666666663</v>
      </c>
      <c r="J47" s="480">
        <f>COUNTA(C47:I47)</f>
        <v>7</v>
      </c>
      <c r="L47" s="484" t="s">
        <v>468</v>
      </c>
      <c r="M47" s="553">
        <v>9065</v>
      </c>
      <c r="N47" s="553">
        <v>9311</v>
      </c>
      <c r="O47" s="553">
        <v>9565</v>
      </c>
      <c r="P47" s="553">
        <v>9826</v>
      </c>
      <c r="Q47" s="553">
        <v>10138</v>
      </c>
      <c r="R47" s="553">
        <v>10463</v>
      </c>
      <c r="S47" s="553">
        <v>10793</v>
      </c>
      <c r="T47" s="480">
        <f>COUNTA(M47:S47)</f>
        <v>7</v>
      </c>
    </row>
    <row r="48" spans="2:20" hidden="1" x14ac:dyDescent="0.2">
      <c r="B48" s="484" t="s">
        <v>469</v>
      </c>
      <c r="C48" s="553">
        <f>+M48/12</f>
        <v>818.83333333333337</v>
      </c>
      <c r="D48" s="553">
        <f t="shared" si="14"/>
        <v>844.83333333333337</v>
      </c>
      <c r="E48" s="553">
        <f t="shared" si="14"/>
        <v>871.91666666666663</v>
      </c>
      <c r="F48" s="553">
        <f t="shared" si="14"/>
        <v>899.41666666666663</v>
      </c>
      <c r="G48" s="553">
        <f t="shared" si="14"/>
        <v>928.41666666666663</v>
      </c>
      <c r="H48" s="553">
        <f t="shared" si="14"/>
        <v>957.75</v>
      </c>
      <c r="I48" s="553">
        <f t="shared" si="14"/>
        <v>988.33333333333337</v>
      </c>
      <c r="J48" s="480">
        <f>COUNTA(C48:I48)</f>
        <v>7</v>
      </c>
      <c r="L48" s="484" t="s">
        <v>469</v>
      </c>
      <c r="M48" s="553">
        <v>9826</v>
      </c>
      <c r="N48" s="553">
        <v>10138</v>
      </c>
      <c r="O48" s="553">
        <v>10463</v>
      </c>
      <c r="P48" s="553">
        <v>10793</v>
      </c>
      <c r="Q48" s="553">
        <v>11141</v>
      </c>
      <c r="R48" s="553">
        <v>11493</v>
      </c>
      <c r="S48" s="553">
        <v>11860</v>
      </c>
      <c r="T48" s="480">
        <f>COUNTA(M48:S48)</f>
        <v>7</v>
      </c>
    </row>
    <row r="49" spans="2:20" hidden="1" x14ac:dyDescent="0.2">
      <c r="B49" s="484" t="s">
        <v>470</v>
      </c>
      <c r="C49" s="553">
        <f>+M49/12</f>
        <v>899.41666666666663</v>
      </c>
      <c r="D49" s="553">
        <f t="shared" si="14"/>
        <v>928.41666666666663</v>
      </c>
      <c r="E49" s="553">
        <f t="shared" si="14"/>
        <v>957.75</v>
      </c>
      <c r="F49" s="553">
        <f t="shared" si="14"/>
        <v>988.33333333333337</v>
      </c>
      <c r="G49" s="553">
        <f t="shared" si="14"/>
        <v>1020.0833333333334</v>
      </c>
      <c r="H49" s="553">
        <f t="shared" si="14"/>
        <v>1052.4166666666667</v>
      </c>
      <c r="I49" s="553">
        <f t="shared" si="14"/>
        <v>1086</v>
      </c>
      <c r="J49" s="480">
        <f>COUNTA(C49:I49)</f>
        <v>7</v>
      </c>
      <c r="L49" s="484" t="s">
        <v>470</v>
      </c>
      <c r="M49" s="553">
        <v>10793</v>
      </c>
      <c r="N49" s="553">
        <v>11141</v>
      </c>
      <c r="O49" s="553">
        <v>11493</v>
      </c>
      <c r="P49" s="553">
        <v>11860</v>
      </c>
      <c r="Q49" s="553">
        <v>12241</v>
      </c>
      <c r="R49" s="553">
        <v>12629</v>
      </c>
      <c r="S49" s="553">
        <v>13032</v>
      </c>
      <c r="T49" s="480">
        <f>COUNTA(M49:S49)</f>
        <v>7</v>
      </c>
    </row>
    <row r="50" spans="2:20" hidden="1" x14ac:dyDescent="0.2">
      <c r="B50" s="484" t="s">
        <v>471</v>
      </c>
      <c r="C50" s="553">
        <f>+M50/12</f>
        <v>1012.4166666666666</v>
      </c>
      <c r="D50" s="553">
        <f t="shared" si="14"/>
        <v>1039.5833333333333</v>
      </c>
      <c r="E50" s="553">
        <f t="shared" si="14"/>
        <v>1066.75</v>
      </c>
      <c r="F50" s="553">
        <f t="shared" si="14"/>
        <v>1093.9166666666667</v>
      </c>
      <c r="G50" s="553">
        <f t="shared" si="14"/>
        <v>1123.4166666666667</v>
      </c>
      <c r="H50" s="553">
        <f t="shared" si="14"/>
        <v>1153.0833333333333</v>
      </c>
      <c r="I50" s="553">
        <f t="shared" si="14"/>
        <v>1172.5</v>
      </c>
      <c r="J50" s="480">
        <f>COUNTA(C50:I50)</f>
        <v>7</v>
      </c>
      <c r="L50" s="484" t="s">
        <v>471</v>
      </c>
      <c r="M50" s="553">
        <v>12149</v>
      </c>
      <c r="N50" s="553">
        <v>12475</v>
      </c>
      <c r="O50" s="553">
        <v>12801</v>
      </c>
      <c r="P50" s="553">
        <v>13127</v>
      </c>
      <c r="Q50" s="553">
        <v>13481</v>
      </c>
      <c r="R50" s="553">
        <v>13837</v>
      </c>
      <c r="S50" s="553">
        <v>14070</v>
      </c>
      <c r="T50" s="480">
        <f>COUNTA(M50:S50)</f>
        <v>7</v>
      </c>
    </row>
    <row r="51" spans="2:20" hidden="1" x14ac:dyDescent="0.2">
      <c r="L51" s="485"/>
    </row>
    <row r="52" spans="2:20" hidden="1" x14ac:dyDescent="0.2">
      <c r="L52" s="485"/>
    </row>
    <row r="53" spans="2:20" x14ac:dyDescent="0.2">
      <c r="B53" s="478" t="s">
        <v>466</v>
      </c>
      <c r="C53" s="481">
        <v>41640</v>
      </c>
      <c r="D53" s="554" t="s">
        <v>530</v>
      </c>
      <c r="E53" s="479"/>
      <c r="F53" s="480"/>
      <c r="G53" s="479"/>
      <c r="L53" s="478" t="s">
        <v>466</v>
      </c>
      <c r="M53" s="481">
        <v>41640</v>
      </c>
      <c r="N53" s="554" t="s">
        <v>530</v>
      </c>
      <c r="O53" s="479"/>
      <c r="P53" s="480"/>
      <c r="Q53" s="479"/>
    </row>
    <row r="54" spans="2:20" x14ac:dyDescent="0.2">
      <c r="B54" s="477" t="s">
        <v>165</v>
      </c>
      <c r="C54" s="477">
        <v>1</v>
      </c>
      <c r="D54" s="477">
        <v>2</v>
      </c>
      <c r="E54" s="477">
        <v>3</v>
      </c>
      <c r="F54" s="477">
        <v>4</v>
      </c>
      <c r="G54" s="477">
        <v>5</v>
      </c>
      <c r="H54" s="477">
        <v>6</v>
      </c>
      <c r="I54" s="477">
        <v>7</v>
      </c>
      <c r="J54" s="477" t="s">
        <v>166</v>
      </c>
      <c r="L54" s="477" t="s">
        <v>165</v>
      </c>
      <c r="M54" s="477">
        <v>1</v>
      </c>
      <c r="N54" s="477">
        <v>2</v>
      </c>
      <c r="O54" s="477">
        <v>3</v>
      </c>
      <c r="P54" s="477">
        <v>4</v>
      </c>
      <c r="Q54" s="477">
        <v>5</v>
      </c>
      <c r="R54" s="477">
        <v>6</v>
      </c>
      <c r="S54" s="477">
        <v>7</v>
      </c>
      <c r="T54" s="477" t="s">
        <v>166</v>
      </c>
    </row>
    <row r="55" spans="2:20" x14ac:dyDescent="0.2">
      <c r="B55" s="484" t="s">
        <v>467</v>
      </c>
      <c r="C55" s="553">
        <f>+C37+C46</f>
        <v>7665.1666666666661</v>
      </c>
      <c r="D55" s="553">
        <f t="shared" ref="D55:I55" si="15">+D37+D46</f>
        <v>7878.416666666667</v>
      </c>
      <c r="E55" s="553">
        <f t="shared" si="15"/>
        <v>8093.166666666667</v>
      </c>
      <c r="F55" s="553">
        <f t="shared" si="15"/>
        <v>8309.5</v>
      </c>
      <c r="G55" s="553">
        <f t="shared" si="15"/>
        <v>8534.9166666666661</v>
      </c>
      <c r="H55" s="553">
        <f t="shared" si="15"/>
        <v>8768</v>
      </c>
      <c r="I55" s="553">
        <f t="shared" si="15"/>
        <v>9007.1666666666661</v>
      </c>
      <c r="J55" s="480">
        <f>COUNTA(C55:I55)</f>
        <v>7</v>
      </c>
      <c r="L55" s="484" t="s">
        <v>467</v>
      </c>
      <c r="M55" s="553">
        <f>+M37+M46</f>
        <v>91982</v>
      </c>
      <c r="N55" s="553">
        <f t="shared" ref="N55:S55" si="16">+N37+N46</f>
        <v>94541</v>
      </c>
      <c r="O55" s="553">
        <f t="shared" si="16"/>
        <v>97118</v>
      </c>
      <c r="P55" s="553">
        <f t="shared" si="16"/>
        <v>99714</v>
      </c>
      <c r="Q55" s="553">
        <f t="shared" si="16"/>
        <v>102419</v>
      </c>
      <c r="R55" s="553">
        <f t="shared" si="16"/>
        <v>105216</v>
      </c>
      <c r="S55" s="553">
        <f t="shared" si="16"/>
        <v>108086</v>
      </c>
      <c r="T55" s="480">
        <f>COUNTA(M55:S55)</f>
        <v>7</v>
      </c>
    </row>
    <row r="56" spans="2:20" x14ac:dyDescent="0.2">
      <c r="B56" s="484" t="s">
        <v>468</v>
      </c>
      <c r="C56" s="553">
        <f t="shared" ref="C56:I56" si="17">+C38+C47</f>
        <v>8309.5</v>
      </c>
      <c r="D56" s="553">
        <f t="shared" si="17"/>
        <v>8534.9166666666661</v>
      </c>
      <c r="E56" s="553">
        <f t="shared" si="17"/>
        <v>8768</v>
      </c>
      <c r="F56" s="553">
        <f t="shared" si="17"/>
        <v>9007.1666666666661</v>
      </c>
      <c r="G56" s="553">
        <f t="shared" si="17"/>
        <v>9293.5</v>
      </c>
      <c r="H56" s="553">
        <f t="shared" si="17"/>
        <v>9590.5833333333321</v>
      </c>
      <c r="I56" s="553">
        <f t="shared" si="17"/>
        <v>9893.6666666666661</v>
      </c>
      <c r="J56" s="480">
        <f>COUNTA(C56:I56)</f>
        <v>7</v>
      </c>
      <c r="L56" s="484" t="s">
        <v>468</v>
      </c>
      <c r="M56" s="553">
        <f t="shared" ref="M56:S56" si="18">+M38+M47</f>
        <v>99714</v>
      </c>
      <c r="N56" s="553">
        <f t="shared" si="18"/>
        <v>102419</v>
      </c>
      <c r="O56" s="553">
        <f t="shared" si="18"/>
        <v>105216</v>
      </c>
      <c r="P56" s="553">
        <f t="shared" si="18"/>
        <v>108086</v>
      </c>
      <c r="Q56" s="553">
        <f t="shared" si="18"/>
        <v>111522</v>
      </c>
      <c r="R56" s="553">
        <f t="shared" si="18"/>
        <v>115087</v>
      </c>
      <c r="S56" s="553">
        <f t="shared" si="18"/>
        <v>118724</v>
      </c>
      <c r="T56" s="480">
        <f>COUNTA(M56:S56)</f>
        <v>7</v>
      </c>
    </row>
    <row r="57" spans="2:20" x14ac:dyDescent="0.2">
      <c r="B57" s="484" t="s">
        <v>469</v>
      </c>
      <c r="C57" s="553">
        <f t="shared" ref="C57:I57" si="19">+C39+C48</f>
        <v>9007.1666666666661</v>
      </c>
      <c r="D57" s="553">
        <f t="shared" si="19"/>
        <v>9293.5</v>
      </c>
      <c r="E57" s="553">
        <f t="shared" si="19"/>
        <v>9590.5833333333321</v>
      </c>
      <c r="F57" s="553">
        <f t="shared" si="19"/>
        <v>9893.6666666666661</v>
      </c>
      <c r="G57" s="553">
        <f t="shared" si="19"/>
        <v>10212.083333333332</v>
      </c>
      <c r="H57" s="553">
        <f t="shared" si="19"/>
        <v>10535</v>
      </c>
      <c r="I57" s="553">
        <f t="shared" si="19"/>
        <v>10871.666666666668</v>
      </c>
      <c r="J57" s="480">
        <f>COUNTA(C57:I57)</f>
        <v>7</v>
      </c>
      <c r="L57" s="484" t="s">
        <v>469</v>
      </c>
      <c r="M57" s="553">
        <f t="shared" ref="M57:S57" si="20">+M39+M48</f>
        <v>108086</v>
      </c>
      <c r="N57" s="553">
        <f t="shared" si="20"/>
        <v>111522</v>
      </c>
      <c r="O57" s="553">
        <f t="shared" si="20"/>
        <v>115087</v>
      </c>
      <c r="P57" s="553">
        <f t="shared" si="20"/>
        <v>118724</v>
      </c>
      <c r="Q57" s="553">
        <f t="shared" si="20"/>
        <v>122545</v>
      </c>
      <c r="R57" s="553">
        <f t="shared" si="20"/>
        <v>126420</v>
      </c>
      <c r="S57" s="553">
        <f t="shared" si="20"/>
        <v>130460</v>
      </c>
      <c r="T57" s="480">
        <f>COUNTA(M57:S57)</f>
        <v>7</v>
      </c>
    </row>
    <row r="58" spans="2:20" x14ac:dyDescent="0.2">
      <c r="B58" s="484" t="s">
        <v>470</v>
      </c>
      <c r="C58" s="553">
        <f t="shared" ref="C58:I58" si="21">+C40+C49</f>
        <v>9893.6666666666661</v>
      </c>
      <c r="D58" s="553">
        <f t="shared" si="21"/>
        <v>10212.083333333332</v>
      </c>
      <c r="E58" s="553">
        <f t="shared" si="21"/>
        <v>10535</v>
      </c>
      <c r="F58" s="553">
        <f t="shared" si="21"/>
        <v>10871.666666666668</v>
      </c>
      <c r="G58" s="553">
        <f t="shared" si="21"/>
        <v>11220.5</v>
      </c>
      <c r="H58" s="553">
        <f t="shared" si="21"/>
        <v>11576.916666666666</v>
      </c>
      <c r="I58" s="553">
        <f t="shared" si="21"/>
        <v>11945.583333333334</v>
      </c>
      <c r="J58" s="480">
        <f>COUNTA(C58:I58)</f>
        <v>7</v>
      </c>
      <c r="L58" s="484" t="s">
        <v>470</v>
      </c>
      <c r="M58" s="553">
        <f t="shared" ref="M58:S58" si="22">+M40+M49</f>
        <v>118724</v>
      </c>
      <c r="N58" s="553">
        <f t="shared" si="22"/>
        <v>122545</v>
      </c>
      <c r="O58" s="553">
        <f t="shared" si="22"/>
        <v>126420</v>
      </c>
      <c r="P58" s="553">
        <f t="shared" si="22"/>
        <v>130460</v>
      </c>
      <c r="Q58" s="553">
        <f t="shared" si="22"/>
        <v>134646</v>
      </c>
      <c r="R58" s="553">
        <f t="shared" si="22"/>
        <v>138923</v>
      </c>
      <c r="S58" s="553">
        <f t="shared" si="22"/>
        <v>143347</v>
      </c>
      <c r="T58" s="480">
        <f>COUNTA(M58:S58)</f>
        <v>7</v>
      </c>
    </row>
    <row r="59" spans="2:20" x14ac:dyDescent="0.2">
      <c r="B59" s="484" t="s">
        <v>471</v>
      </c>
      <c r="C59" s="553">
        <f t="shared" ref="C59:I59" si="23">+C41+C50</f>
        <v>11136.666666666666</v>
      </c>
      <c r="D59" s="553">
        <f t="shared" si="23"/>
        <v>11435.25</v>
      </c>
      <c r="E59" s="553">
        <f t="shared" si="23"/>
        <v>11733.833333333334</v>
      </c>
      <c r="F59" s="553">
        <f t="shared" si="23"/>
        <v>12032.416666666666</v>
      </c>
      <c r="G59" s="553">
        <f t="shared" si="23"/>
        <v>12358.333333333332</v>
      </c>
      <c r="H59" s="553">
        <f t="shared" si="23"/>
        <v>12684.333333333334</v>
      </c>
      <c r="I59" s="553">
        <f t="shared" si="23"/>
        <v>12928.083333333334</v>
      </c>
      <c r="J59" s="480">
        <f>COUNTA(C59:I59)</f>
        <v>7</v>
      </c>
      <c r="L59" s="484" t="s">
        <v>471</v>
      </c>
      <c r="M59" s="553">
        <f t="shared" ref="M59:S59" si="24">+M41+M50</f>
        <v>133640</v>
      </c>
      <c r="N59" s="553">
        <f t="shared" si="24"/>
        <v>137223</v>
      </c>
      <c r="O59" s="553">
        <f t="shared" si="24"/>
        <v>140806</v>
      </c>
      <c r="P59" s="553">
        <f t="shared" si="24"/>
        <v>144389</v>
      </c>
      <c r="Q59" s="553">
        <f t="shared" si="24"/>
        <v>148300</v>
      </c>
      <c r="R59" s="553">
        <f t="shared" si="24"/>
        <v>152212</v>
      </c>
      <c r="S59" s="553">
        <f t="shared" si="24"/>
        <v>155137</v>
      </c>
      <c r="T59" s="480">
        <f>COUNTA(M59:S59)</f>
        <v>7</v>
      </c>
    </row>
    <row r="60" spans="2:20" x14ac:dyDescent="0.2">
      <c r="S60" s="543"/>
      <c r="T60" s="543"/>
    </row>
    <row r="61" spans="2:20" x14ac:dyDescent="0.2">
      <c r="S61" s="543"/>
      <c r="T61" s="543"/>
    </row>
    <row r="62" spans="2:20" x14ac:dyDescent="0.2">
      <c r="B62" s="557" t="s">
        <v>477</v>
      </c>
      <c r="S62" s="543"/>
      <c r="T62" s="543"/>
    </row>
    <row r="63" spans="2:20" x14ac:dyDescent="0.2">
      <c r="B63" s="590" t="s">
        <v>531</v>
      </c>
      <c r="S63" s="543"/>
      <c r="T63" s="543"/>
    </row>
    <row r="64" spans="2:20" x14ac:dyDescent="0.2">
      <c r="B64" s="590" t="s">
        <v>532</v>
      </c>
      <c r="S64" s="543"/>
      <c r="T64" s="543"/>
    </row>
    <row r="65" spans="2:20" x14ac:dyDescent="0.2">
      <c r="B65" s="590" t="s">
        <v>533</v>
      </c>
      <c r="S65" s="543"/>
      <c r="T65" s="543"/>
    </row>
    <row r="66" spans="2:20" x14ac:dyDescent="0.2">
      <c r="B66" s="555" t="s">
        <v>478</v>
      </c>
      <c r="D66" s="558">
        <v>0.26500000000000001</v>
      </c>
      <c r="S66" s="543"/>
      <c r="T66" s="543"/>
    </row>
    <row r="67" spans="2:20" x14ac:dyDescent="0.2">
      <c r="S67" s="543"/>
      <c r="T67" s="543"/>
    </row>
    <row r="68" spans="2:20" x14ac:dyDescent="0.2">
      <c r="B68" s="557" t="s">
        <v>479</v>
      </c>
      <c r="S68" s="543"/>
      <c r="T68" s="543"/>
    </row>
    <row r="69" spans="2:20" x14ac:dyDescent="0.2">
      <c r="B69" s="555" t="s">
        <v>480</v>
      </c>
      <c r="S69" s="543"/>
      <c r="T69" s="543"/>
    </row>
    <row r="70" spans="2:20" x14ac:dyDescent="0.2">
      <c r="B70" s="555" t="s">
        <v>481</v>
      </c>
      <c r="S70" s="543"/>
      <c r="T70" s="543"/>
    </row>
    <row r="71" spans="2:20" x14ac:dyDescent="0.2">
      <c r="B71" s="555" t="s">
        <v>482</v>
      </c>
      <c r="S71" s="543"/>
      <c r="T71" s="543"/>
    </row>
    <row r="72" spans="2:20" x14ac:dyDescent="0.2">
      <c r="S72" s="543"/>
      <c r="T72" s="543"/>
    </row>
    <row r="73" spans="2:20" x14ac:dyDescent="0.2">
      <c r="B73" s="576" t="s">
        <v>516</v>
      </c>
      <c r="M73" s="577">
        <v>180346</v>
      </c>
      <c r="S73" s="543"/>
      <c r="T73" s="543"/>
    </row>
    <row r="74" spans="2:20" x14ac:dyDescent="0.2">
      <c r="B74" s="590" t="s">
        <v>526</v>
      </c>
      <c r="M74" s="577">
        <v>182948</v>
      </c>
      <c r="S74" s="543"/>
      <c r="T74" s="543"/>
    </row>
    <row r="75" spans="2:20" x14ac:dyDescent="0.2">
      <c r="B75" s="590" t="s">
        <v>534</v>
      </c>
      <c r="M75" s="577">
        <v>184448</v>
      </c>
      <c r="S75" s="543"/>
      <c r="T75" s="543"/>
    </row>
    <row r="76" spans="2:20" x14ac:dyDescent="0.2">
      <c r="B76" s="590" t="s">
        <v>593</v>
      </c>
      <c r="M76" s="577">
        <v>184448</v>
      </c>
      <c r="S76" s="543"/>
      <c r="T76" s="543"/>
    </row>
    <row r="77" spans="2:20" x14ac:dyDescent="0.2">
      <c r="B77" s="590" t="s">
        <v>537</v>
      </c>
      <c r="S77" s="543"/>
      <c r="T77" s="543"/>
    </row>
    <row r="78" spans="2:20" x14ac:dyDescent="0.2">
      <c r="S78" s="543"/>
      <c r="T78" s="543"/>
    </row>
    <row r="79" spans="2:20" x14ac:dyDescent="0.2">
      <c r="S79" s="543"/>
      <c r="T79" s="543"/>
    </row>
    <row r="80" spans="2:20" x14ac:dyDescent="0.2">
      <c r="S80" s="543"/>
      <c r="T80" s="543"/>
    </row>
    <row r="81" spans="19:20" x14ac:dyDescent="0.2">
      <c r="S81" s="543"/>
      <c r="T81" s="543"/>
    </row>
    <row r="82" spans="19:20" x14ac:dyDescent="0.2">
      <c r="S82" s="543"/>
      <c r="T82" s="543"/>
    </row>
    <row r="83" spans="19:20" x14ac:dyDescent="0.2">
      <c r="S83" s="543"/>
      <c r="T83" s="543"/>
    </row>
    <row r="84" spans="19:20" x14ac:dyDescent="0.2">
      <c r="S84" s="543"/>
      <c r="T84" s="543"/>
    </row>
    <row r="85" spans="19:20" x14ac:dyDescent="0.2">
      <c r="S85" s="543"/>
      <c r="T85" s="543"/>
    </row>
    <row r="86" spans="19:20" x14ac:dyDescent="0.2">
      <c r="S86" s="543"/>
      <c r="T86" s="543"/>
    </row>
    <row r="87" spans="19:20" x14ac:dyDescent="0.2">
      <c r="S87" s="543"/>
      <c r="T87" s="543"/>
    </row>
    <row r="88" spans="19:20" x14ac:dyDescent="0.2">
      <c r="S88" s="543"/>
      <c r="T88" s="543"/>
    </row>
    <row r="89" spans="19:20" x14ac:dyDescent="0.2">
      <c r="S89" s="543"/>
      <c r="T89" s="543"/>
    </row>
    <row r="90" spans="19:20" x14ac:dyDescent="0.2">
      <c r="S90" s="543"/>
      <c r="T90" s="543"/>
    </row>
    <row r="91" spans="19:20" x14ac:dyDescent="0.2">
      <c r="S91" s="543"/>
      <c r="T91" s="543"/>
    </row>
    <row r="92" spans="19:20" x14ac:dyDescent="0.2">
      <c r="S92" s="543"/>
      <c r="T92" s="543"/>
    </row>
    <row r="93" spans="19:20" x14ac:dyDescent="0.2">
      <c r="S93" s="543"/>
      <c r="T93" s="543"/>
    </row>
    <row r="94" spans="19:20" x14ac:dyDescent="0.2">
      <c r="S94" s="543"/>
      <c r="T94" s="543"/>
    </row>
    <row r="95" spans="19:20" x14ac:dyDescent="0.2">
      <c r="S95" s="543"/>
      <c r="T95" s="543"/>
    </row>
    <row r="96" spans="19:20" x14ac:dyDescent="0.2">
      <c r="S96" s="543"/>
      <c r="T96" s="543"/>
    </row>
    <row r="97" spans="19:20" x14ac:dyDescent="0.2">
      <c r="S97" s="543"/>
      <c r="T97" s="543"/>
    </row>
    <row r="98" spans="19:20" x14ac:dyDescent="0.2">
      <c r="S98" s="543"/>
      <c r="T98" s="543"/>
    </row>
    <row r="99" spans="19:20" x14ac:dyDescent="0.2">
      <c r="S99" s="543"/>
      <c r="T99" s="543"/>
    </row>
    <row r="100" spans="19:20" x14ac:dyDescent="0.2">
      <c r="S100" s="543"/>
      <c r="T100" s="543"/>
    </row>
    <row r="101" spans="19:20" x14ac:dyDescent="0.2">
      <c r="S101" s="543"/>
      <c r="T101" s="543"/>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6"/>
  <sheetViews>
    <sheetView zoomScale="90" zoomScaleNormal="90" workbookViewId="0">
      <pane ySplit="9" topLeftCell="A1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2" width="14.85546875" style="11" customWidth="1"/>
    <col min="13"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4"/>
      <c r="M2" s="15"/>
    </row>
    <row r="3" spans="2:29" x14ac:dyDescent="0.2">
      <c r="B3" s="16"/>
      <c r="M3" s="18"/>
    </row>
    <row r="4" spans="2:29" s="119" customFormat="1" ht="18" x14ac:dyDescent="0.25">
      <c r="B4" s="453"/>
      <c r="C4" s="19" t="s">
        <v>68</v>
      </c>
      <c r="G4" s="409"/>
      <c r="H4" s="409"/>
      <c r="I4" s="409"/>
      <c r="J4" s="409"/>
      <c r="K4" s="409"/>
      <c r="L4" s="409"/>
      <c r="M4" s="120"/>
    </row>
    <row r="5" spans="2:29" x14ac:dyDescent="0.2">
      <c r="B5" s="16"/>
      <c r="M5" s="18"/>
    </row>
    <row r="6" spans="2:29" x14ac:dyDescent="0.2">
      <c r="B6" s="16"/>
      <c r="F6" s="70"/>
      <c r="G6" s="324"/>
      <c r="M6" s="18"/>
    </row>
    <row r="7" spans="2:29" x14ac:dyDescent="0.2">
      <c r="B7" s="16"/>
      <c r="E7" s="62" t="s">
        <v>52</v>
      </c>
      <c r="G7" s="431">
        <f>tab!D2</f>
        <v>2020</v>
      </c>
      <c r="H7" s="431">
        <f>tab!E2</f>
        <v>2021</v>
      </c>
      <c r="I7" s="431">
        <f>tab!F2</f>
        <v>2022</v>
      </c>
      <c r="J7" s="431">
        <f>tab!G2</f>
        <v>2023</v>
      </c>
      <c r="K7" s="431">
        <f>tab!H2</f>
        <v>2024</v>
      </c>
      <c r="L7" s="431">
        <f>tab!I2</f>
        <v>2025</v>
      </c>
      <c r="M7" s="18"/>
    </row>
    <row r="8" spans="2:29" x14ac:dyDescent="0.2">
      <c r="B8" s="16"/>
      <c r="E8" s="62" t="s">
        <v>181</v>
      </c>
      <c r="G8" s="431">
        <f>tab!D3</f>
        <v>2019</v>
      </c>
      <c r="H8" s="431">
        <f>tab!E3</f>
        <v>2020</v>
      </c>
      <c r="I8" s="431">
        <f>tab!F3</f>
        <v>2021</v>
      </c>
      <c r="J8" s="431">
        <f>tab!G3</f>
        <v>2022</v>
      </c>
      <c r="K8" s="431">
        <f>tab!H3</f>
        <v>2023</v>
      </c>
      <c r="L8" s="431">
        <f>tab!I3</f>
        <v>2024</v>
      </c>
      <c r="M8" s="18"/>
    </row>
    <row r="9" spans="2:29" x14ac:dyDescent="0.2">
      <c r="B9" s="16"/>
      <c r="M9" s="18"/>
    </row>
    <row r="10" spans="2:29" x14ac:dyDescent="0.2">
      <c r="B10" s="16"/>
      <c r="C10" s="2"/>
      <c r="D10" s="2"/>
      <c r="E10" s="2"/>
      <c r="F10" s="2"/>
      <c r="G10" s="3"/>
      <c r="H10" s="3"/>
      <c r="I10" s="3"/>
      <c r="J10" s="3"/>
      <c r="K10" s="3"/>
      <c r="L10" s="3"/>
      <c r="M10" s="18"/>
    </row>
    <row r="11" spans="2:29" x14ac:dyDescent="0.2">
      <c r="B11" s="16"/>
      <c r="C11" s="2"/>
      <c r="D11" s="2" t="s">
        <v>179</v>
      </c>
      <c r="E11" s="2"/>
      <c r="F11" s="2"/>
      <c r="G11" s="765" t="s">
        <v>676</v>
      </c>
      <c r="H11" s="103"/>
      <c r="I11" s="27"/>
      <c r="J11" s="3"/>
      <c r="K11" s="3"/>
      <c r="L11" s="3"/>
      <c r="M11" s="18"/>
    </row>
    <row r="12" spans="2:29" x14ac:dyDescent="0.2">
      <c r="B12" s="16"/>
      <c r="C12" s="2"/>
      <c r="D12" s="2" t="s">
        <v>180</v>
      </c>
      <c r="E12" s="2"/>
      <c r="F12" s="2"/>
      <c r="G12" s="819" t="s">
        <v>440</v>
      </c>
      <c r="H12" s="819"/>
      <c r="I12" s="819"/>
      <c r="J12" s="3"/>
      <c r="K12" s="454">
        <f>VLOOKUP(G12,schoolsoort,2,FALSE)</f>
        <v>11</v>
      </c>
      <c r="L12" s="454"/>
      <c r="M12" s="18"/>
    </row>
    <row r="13" spans="2:29" x14ac:dyDescent="0.2">
      <c r="B13" s="16"/>
      <c r="C13" s="2"/>
      <c r="D13" s="6"/>
      <c r="E13" s="2"/>
      <c r="F13" s="2"/>
      <c r="G13" s="3"/>
      <c r="H13" s="3"/>
      <c r="I13" s="455"/>
      <c r="J13" s="3"/>
      <c r="K13" s="3"/>
      <c r="L13" s="3"/>
      <c r="M13" s="18"/>
    </row>
    <row r="14" spans="2:29" x14ac:dyDescent="0.2">
      <c r="B14" s="16"/>
      <c r="D14" s="20"/>
      <c r="M14" s="18"/>
    </row>
    <row r="15" spans="2:29" x14ac:dyDescent="0.2">
      <c r="B15" s="16"/>
      <c r="C15" s="2"/>
      <c r="D15" s="2"/>
      <c r="E15" s="2"/>
      <c r="F15" s="2"/>
      <c r="G15" s="456"/>
      <c r="H15" s="456"/>
      <c r="I15" s="456"/>
      <c r="J15" s="456"/>
      <c r="K15" s="456"/>
      <c r="L15" s="456"/>
      <c r="M15" s="18"/>
      <c r="AB15" s="457"/>
      <c r="AC15" s="458"/>
    </row>
    <row r="16" spans="2:29" x14ac:dyDescent="0.2">
      <c r="B16" s="16"/>
      <c r="C16" s="2"/>
      <c r="D16" s="6" t="s">
        <v>178</v>
      </c>
      <c r="E16" s="2"/>
      <c r="F16" s="2"/>
      <c r="G16" s="456"/>
      <c r="H16" s="456"/>
      <c r="I16" s="456"/>
      <c r="J16" s="456"/>
      <c r="K16" s="456"/>
      <c r="L16" s="456"/>
      <c r="M16" s="18"/>
      <c r="AB16" s="457"/>
      <c r="AC16" s="458"/>
    </row>
    <row r="17" spans="2:29" x14ac:dyDescent="0.2">
      <c r="B17" s="16"/>
      <c r="C17" s="2"/>
      <c r="D17" s="6"/>
      <c r="E17" s="2"/>
      <c r="F17" s="2"/>
      <c r="G17" s="456"/>
      <c r="H17" s="456"/>
      <c r="I17" s="456"/>
      <c r="J17" s="456"/>
      <c r="K17" s="456"/>
      <c r="L17" s="456"/>
      <c r="M17" s="18"/>
      <c r="AB17" s="457"/>
      <c r="AC17" s="458"/>
    </row>
    <row r="18" spans="2:29" x14ac:dyDescent="0.2">
      <c r="B18" s="16"/>
      <c r="C18" s="2"/>
      <c r="D18" s="2" t="s">
        <v>27</v>
      </c>
      <c r="E18" s="2"/>
      <c r="F18" s="2"/>
      <c r="G18" s="799">
        <v>1940</v>
      </c>
      <c r="H18" s="337">
        <f>+G18</f>
        <v>1940</v>
      </c>
      <c r="I18" s="337">
        <f>+H18</f>
        <v>1940</v>
      </c>
      <c r="J18" s="337">
        <f>+I18</f>
        <v>1940</v>
      </c>
      <c r="K18" s="337">
        <f>+J18</f>
        <v>1940</v>
      </c>
      <c r="L18" s="337">
        <f>+K18</f>
        <v>1940</v>
      </c>
      <c r="M18" s="18"/>
    </row>
    <row r="19" spans="2:29" x14ac:dyDescent="0.2">
      <c r="B19" s="16"/>
      <c r="C19" s="2"/>
      <c r="D19" s="2" t="s">
        <v>28</v>
      </c>
      <c r="E19" s="2"/>
      <c r="F19" s="2"/>
      <c r="G19" s="799">
        <v>1988</v>
      </c>
      <c r="H19" s="337">
        <f t="shared" ref="H19:L26" si="0">+G19</f>
        <v>1988</v>
      </c>
      <c r="I19" s="337">
        <f t="shared" si="0"/>
        <v>1988</v>
      </c>
      <c r="J19" s="337">
        <f t="shared" si="0"/>
        <v>1988</v>
      </c>
      <c r="K19" s="337">
        <f t="shared" si="0"/>
        <v>1988</v>
      </c>
      <c r="L19" s="337">
        <f t="shared" si="0"/>
        <v>1988</v>
      </c>
      <c r="M19" s="18"/>
    </row>
    <row r="20" spans="2:29" x14ac:dyDescent="0.2">
      <c r="B20" s="16"/>
      <c r="C20" s="2"/>
      <c r="D20" s="2" t="s">
        <v>65</v>
      </c>
      <c r="E20" s="2"/>
      <c r="F20" s="2"/>
      <c r="G20" s="799">
        <v>80</v>
      </c>
      <c r="H20" s="337">
        <f t="shared" ref="H20:I21" si="1">+G20</f>
        <v>80</v>
      </c>
      <c r="I20" s="337">
        <f t="shared" si="1"/>
        <v>80</v>
      </c>
      <c r="J20" s="337">
        <f t="shared" si="0"/>
        <v>80</v>
      </c>
      <c r="K20" s="337">
        <f t="shared" si="0"/>
        <v>80</v>
      </c>
      <c r="L20" s="337">
        <f t="shared" si="0"/>
        <v>80</v>
      </c>
      <c r="M20" s="18"/>
    </row>
    <row r="21" spans="2:29" x14ac:dyDescent="0.2">
      <c r="B21" s="16"/>
      <c r="C21" s="2"/>
      <c r="D21" s="726" t="s">
        <v>684</v>
      </c>
      <c r="E21" s="784"/>
      <c r="F21" s="2"/>
      <c r="G21" s="799">
        <v>442</v>
      </c>
      <c r="H21" s="337">
        <f t="shared" si="1"/>
        <v>442</v>
      </c>
      <c r="I21" s="337">
        <f t="shared" si="1"/>
        <v>442</v>
      </c>
      <c r="J21" s="337">
        <f t="shared" si="0"/>
        <v>442</v>
      </c>
      <c r="K21" s="337">
        <f t="shared" si="0"/>
        <v>442</v>
      </c>
      <c r="L21" s="337">
        <f t="shared" si="0"/>
        <v>442</v>
      </c>
      <c r="M21" s="18"/>
    </row>
    <row r="22" spans="2:29" x14ac:dyDescent="0.2">
      <c r="B22" s="16"/>
      <c r="C22" s="2"/>
      <c r="D22" s="726" t="s">
        <v>685</v>
      </c>
      <c r="E22" s="784"/>
      <c r="F22" s="2"/>
      <c r="G22" s="799">
        <v>23</v>
      </c>
      <c r="H22" s="337">
        <f t="shared" si="0"/>
        <v>23</v>
      </c>
      <c r="I22" s="337">
        <f t="shared" si="0"/>
        <v>23</v>
      </c>
      <c r="J22" s="337">
        <f t="shared" si="0"/>
        <v>23</v>
      </c>
      <c r="K22" s="337">
        <f t="shared" si="0"/>
        <v>23</v>
      </c>
      <c r="L22" s="337">
        <f t="shared" si="0"/>
        <v>23</v>
      </c>
      <c r="M22" s="18"/>
    </row>
    <row r="23" spans="2:29" x14ac:dyDescent="0.2">
      <c r="B23" s="16"/>
      <c r="C23" s="2"/>
      <c r="D23" s="726" t="s">
        <v>686</v>
      </c>
      <c r="E23" s="784"/>
      <c r="F23" s="2"/>
      <c r="G23" s="799">
        <v>0</v>
      </c>
      <c r="H23" s="337">
        <f t="shared" si="0"/>
        <v>0</v>
      </c>
      <c r="I23" s="337">
        <f t="shared" si="0"/>
        <v>0</v>
      </c>
      <c r="J23" s="337">
        <f t="shared" si="0"/>
        <v>0</v>
      </c>
      <c r="K23" s="337">
        <f t="shared" si="0"/>
        <v>0</v>
      </c>
      <c r="L23" s="337">
        <f t="shared" si="0"/>
        <v>0</v>
      </c>
      <c r="M23" s="18"/>
    </row>
    <row r="24" spans="2:29" x14ac:dyDescent="0.2">
      <c r="B24" s="16"/>
      <c r="C24" s="2"/>
      <c r="D24" s="2" t="s">
        <v>66</v>
      </c>
      <c r="E24" s="785"/>
      <c r="F24" s="2"/>
      <c r="G24" s="799">
        <v>0</v>
      </c>
      <c r="H24" s="337">
        <f>+G24</f>
        <v>0</v>
      </c>
      <c r="I24" s="337">
        <f>+H24</f>
        <v>0</v>
      </c>
      <c r="J24" s="337">
        <f>+I24</f>
        <v>0</v>
      </c>
      <c r="K24" s="337">
        <f>+J24</f>
        <v>0</v>
      </c>
      <c r="L24" s="337">
        <f>+K24</f>
        <v>0</v>
      </c>
      <c r="M24" s="18"/>
    </row>
    <row r="25" spans="2:29" x14ac:dyDescent="0.2">
      <c r="B25" s="16"/>
      <c r="C25" s="2"/>
      <c r="D25" s="726" t="s">
        <v>687</v>
      </c>
      <c r="E25" s="2"/>
      <c r="F25" s="2"/>
      <c r="G25" s="799">
        <v>136</v>
      </c>
      <c r="H25" s="337">
        <f>+G25</f>
        <v>136</v>
      </c>
      <c r="I25" s="337">
        <f>+H25</f>
        <v>136</v>
      </c>
      <c r="J25" s="337">
        <f t="shared" si="0"/>
        <v>136</v>
      </c>
      <c r="K25" s="337">
        <f t="shared" si="0"/>
        <v>136</v>
      </c>
      <c r="L25" s="337">
        <f t="shared" si="0"/>
        <v>136</v>
      </c>
      <c r="M25" s="18"/>
    </row>
    <row r="26" spans="2:29" x14ac:dyDescent="0.2">
      <c r="B26" s="16"/>
      <c r="C26" s="2"/>
      <c r="D26" s="2" t="s">
        <v>25</v>
      </c>
      <c r="E26" s="2"/>
      <c r="F26" s="2"/>
      <c r="G26" s="799">
        <v>0</v>
      </c>
      <c r="H26" s="337">
        <f>+G26</f>
        <v>0</v>
      </c>
      <c r="I26" s="337">
        <f>+H26</f>
        <v>0</v>
      </c>
      <c r="J26" s="337">
        <f t="shared" si="0"/>
        <v>0</v>
      </c>
      <c r="K26" s="337">
        <f t="shared" si="0"/>
        <v>0</v>
      </c>
      <c r="L26" s="337">
        <f t="shared" si="0"/>
        <v>0</v>
      </c>
      <c r="M26" s="18"/>
    </row>
    <row r="27" spans="2:29" x14ac:dyDescent="0.2">
      <c r="B27" s="16"/>
      <c r="C27" s="2"/>
      <c r="D27" s="6" t="s">
        <v>16</v>
      </c>
      <c r="E27" s="2"/>
      <c r="F27" s="2"/>
      <c r="G27" s="459">
        <f>SUM(G18:G24)+G29+IF(G26&gt;0,G26,0)</f>
        <v>4485</v>
      </c>
      <c r="H27" s="459">
        <f t="shared" ref="H27:L27" si="2">SUM(H18:H24)+H29+IF(H26&gt;0,H26,0)</f>
        <v>4485</v>
      </c>
      <c r="I27" s="459">
        <f t="shared" si="2"/>
        <v>4485</v>
      </c>
      <c r="J27" s="459">
        <f t="shared" si="2"/>
        <v>4485</v>
      </c>
      <c r="K27" s="459">
        <f t="shared" si="2"/>
        <v>4485</v>
      </c>
      <c r="L27" s="459">
        <f t="shared" si="2"/>
        <v>4485</v>
      </c>
      <c r="M27" s="18"/>
    </row>
    <row r="28" spans="2:29" x14ac:dyDescent="0.2">
      <c r="B28" s="16"/>
      <c r="C28" s="2"/>
      <c r="D28" s="37" t="s">
        <v>462</v>
      </c>
      <c r="E28" s="37"/>
      <c r="F28" s="37"/>
      <c r="G28" s="231">
        <f t="shared" ref="G28:L28" si="3">G25+G26</f>
        <v>136</v>
      </c>
      <c r="H28" s="231">
        <f t="shared" si="3"/>
        <v>136</v>
      </c>
      <c r="I28" s="231">
        <f t="shared" si="3"/>
        <v>136</v>
      </c>
      <c r="J28" s="231">
        <f t="shared" si="3"/>
        <v>136</v>
      </c>
      <c r="K28" s="231">
        <f t="shared" si="3"/>
        <v>136</v>
      </c>
      <c r="L28" s="231">
        <f t="shared" si="3"/>
        <v>136</v>
      </c>
      <c r="M28" s="18"/>
    </row>
    <row r="29" spans="2:29" x14ac:dyDescent="0.2">
      <c r="B29" s="16"/>
      <c r="C29" s="2"/>
      <c r="D29" s="37" t="s">
        <v>659</v>
      </c>
      <c r="E29" s="37"/>
      <c r="F29" s="37"/>
      <c r="G29" s="799">
        <v>12</v>
      </c>
      <c r="H29" s="505">
        <f t="shared" ref="H29:L31" si="4">+G29</f>
        <v>12</v>
      </c>
      <c r="I29" s="505">
        <f t="shared" si="4"/>
        <v>12</v>
      </c>
      <c r="J29" s="505">
        <f t="shared" si="4"/>
        <v>12</v>
      </c>
      <c r="K29" s="505">
        <f t="shared" si="4"/>
        <v>12</v>
      </c>
      <c r="L29" s="505">
        <f t="shared" si="4"/>
        <v>12</v>
      </c>
      <c r="M29" s="18"/>
    </row>
    <row r="30" spans="2:29" x14ac:dyDescent="0.2">
      <c r="B30" s="16"/>
      <c r="C30" s="2"/>
      <c r="D30" s="37" t="s">
        <v>658</v>
      </c>
      <c r="E30" s="37"/>
      <c r="F30" s="37"/>
      <c r="G30" s="799">
        <v>0</v>
      </c>
      <c r="H30" s="505">
        <f>G30</f>
        <v>0</v>
      </c>
      <c r="I30" s="505">
        <f t="shared" ref="I30:L30" si="5">H30</f>
        <v>0</v>
      </c>
      <c r="J30" s="505">
        <f t="shared" si="5"/>
        <v>0</v>
      </c>
      <c r="K30" s="505">
        <f t="shared" si="5"/>
        <v>0</v>
      </c>
      <c r="L30" s="505">
        <f t="shared" si="5"/>
        <v>0</v>
      </c>
      <c r="M30" s="18"/>
    </row>
    <row r="31" spans="2:29" x14ac:dyDescent="0.2">
      <c r="B31" s="16"/>
      <c r="C31" s="2"/>
      <c r="D31" s="37" t="s">
        <v>513</v>
      </c>
      <c r="E31" s="37"/>
      <c r="F31" s="37"/>
      <c r="G31" s="799">
        <v>0</v>
      </c>
      <c r="H31" s="505">
        <f t="shared" si="4"/>
        <v>0</v>
      </c>
      <c r="I31" s="505">
        <f t="shared" si="4"/>
        <v>0</v>
      </c>
      <c r="J31" s="505">
        <f t="shared" si="4"/>
        <v>0</v>
      </c>
      <c r="K31" s="505">
        <f t="shared" si="4"/>
        <v>0</v>
      </c>
      <c r="L31" s="505">
        <f t="shared" si="4"/>
        <v>0</v>
      </c>
      <c r="M31" s="18"/>
    </row>
    <row r="32" spans="2:29" x14ac:dyDescent="0.2">
      <c r="B32" s="16"/>
      <c r="C32" s="2"/>
      <c r="D32" s="37" t="s">
        <v>692</v>
      </c>
      <c r="E32" s="37"/>
      <c r="F32" s="37"/>
      <c r="G32" s="799">
        <v>68</v>
      </c>
      <c r="H32" s="505">
        <f>G32</f>
        <v>68</v>
      </c>
      <c r="I32" s="505">
        <f t="shared" ref="I32:L32" si="6">H32</f>
        <v>68</v>
      </c>
      <c r="J32" s="505">
        <f t="shared" si="6"/>
        <v>68</v>
      </c>
      <c r="K32" s="505">
        <f t="shared" si="6"/>
        <v>68</v>
      </c>
      <c r="L32" s="505">
        <f t="shared" si="6"/>
        <v>68</v>
      </c>
      <c r="M32" s="18"/>
    </row>
    <row r="33" spans="2:13" x14ac:dyDescent="0.2">
      <c r="B33" s="16"/>
      <c r="C33" s="2"/>
      <c r="D33" s="37"/>
      <c r="E33" s="37"/>
      <c r="F33" s="37"/>
      <c r="G33" s="594"/>
      <c r="H33" s="594"/>
      <c r="I33" s="594"/>
      <c r="J33" s="594"/>
      <c r="K33" s="594"/>
      <c r="L33" s="594"/>
      <c r="M33" s="18"/>
    </row>
    <row r="34" spans="2:13" x14ac:dyDescent="0.2">
      <c r="B34" s="16"/>
      <c r="M34" s="18"/>
    </row>
    <row r="35" spans="2:13" x14ac:dyDescent="0.2">
      <c r="B35" s="16"/>
      <c r="C35" s="2"/>
      <c r="D35" s="2"/>
      <c r="E35" s="2"/>
      <c r="F35" s="2"/>
      <c r="G35" s="455"/>
      <c r="H35" s="455"/>
      <c r="I35" s="455"/>
      <c r="J35" s="455"/>
      <c r="K35" s="455"/>
      <c r="L35" s="455"/>
      <c r="M35" s="18"/>
    </row>
    <row r="36" spans="2:13" x14ac:dyDescent="0.2">
      <c r="B36" s="16"/>
      <c r="C36" s="2"/>
      <c r="D36" s="2" t="s">
        <v>38</v>
      </c>
      <c r="E36" s="2"/>
      <c r="F36" s="2"/>
      <c r="G36" s="335">
        <v>1</v>
      </c>
      <c r="H36" s="335">
        <v>1</v>
      </c>
      <c r="I36" s="337">
        <f t="shared" ref="I36:L38" si="7">H36</f>
        <v>1</v>
      </c>
      <c r="J36" s="337">
        <f t="shared" si="7"/>
        <v>1</v>
      </c>
      <c r="K36" s="337">
        <f t="shared" si="7"/>
        <v>1</v>
      </c>
      <c r="L36" s="337">
        <f t="shared" si="7"/>
        <v>1</v>
      </c>
      <c r="M36" s="18"/>
    </row>
    <row r="37" spans="2:13" x14ac:dyDescent="0.2">
      <c r="B37" s="16"/>
      <c r="C37" s="2"/>
      <c r="D37" s="2" t="s">
        <v>39</v>
      </c>
      <c r="E37" s="2"/>
      <c r="F37" s="2"/>
      <c r="G37" s="335">
        <v>0</v>
      </c>
      <c r="H37" s="335">
        <v>0</v>
      </c>
      <c r="I37" s="337">
        <f t="shared" si="7"/>
        <v>0</v>
      </c>
      <c r="J37" s="337">
        <f t="shared" si="7"/>
        <v>0</v>
      </c>
      <c r="K37" s="337">
        <f t="shared" si="7"/>
        <v>0</v>
      </c>
      <c r="L37" s="337">
        <f t="shared" si="7"/>
        <v>0</v>
      </c>
      <c r="M37" s="18"/>
    </row>
    <row r="38" spans="2:13" x14ac:dyDescent="0.2">
      <c r="B38" s="16"/>
      <c r="C38" s="2"/>
      <c r="D38" s="726" t="s">
        <v>617</v>
      </c>
      <c r="E38" s="2"/>
      <c r="F38" s="2"/>
      <c r="G38" s="335">
        <v>2</v>
      </c>
      <c r="H38" s="335">
        <v>2</v>
      </c>
      <c r="I38" s="337">
        <f t="shared" si="7"/>
        <v>2</v>
      </c>
      <c r="J38" s="337">
        <f t="shared" si="7"/>
        <v>2</v>
      </c>
      <c r="K38" s="337">
        <f t="shared" si="7"/>
        <v>2</v>
      </c>
      <c r="L38" s="337">
        <f t="shared" si="7"/>
        <v>2</v>
      </c>
      <c r="M38" s="18"/>
    </row>
    <row r="39" spans="2:13" x14ac:dyDescent="0.2">
      <c r="B39" s="16"/>
      <c r="C39" s="2"/>
      <c r="D39" s="2"/>
      <c r="E39" s="2"/>
      <c r="F39" s="2"/>
      <c r="G39" s="3"/>
      <c r="H39" s="3"/>
      <c r="I39" s="3"/>
      <c r="J39" s="3"/>
      <c r="K39" s="3"/>
      <c r="L39" s="3"/>
      <c r="M39" s="18"/>
    </row>
    <row r="40" spans="2:13" x14ac:dyDescent="0.2">
      <c r="B40" s="16"/>
      <c r="M40" s="18"/>
    </row>
    <row r="41" spans="2:13" x14ac:dyDescent="0.2">
      <c r="B41" s="16"/>
      <c r="C41" s="2"/>
      <c r="D41" s="2"/>
      <c r="E41" s="2"/>
      <c r="F41" s="2"/>
      <c r="G41" s="3"/>
      <c r="H41" s="3"/>
      <c r="I41" s="3"/>
      <c r="J41" s="3"/>
      <c r="K41" s="3"/>
      <c r="L41" s="3"/>
      <c r="M41" s="18"/>
    </row>
    <row r="42" spans="2:13" hidden="1" x14ac:dyDescent="0.2">
      <c r="B42" s="16"/>
      <c r="C42" s="2"/>
      <c r="D42" s="6" t="s">
        <v>347</v>
      </c>
      <c r="E42" s="2"/>
      <c r="F42" s="2"/>
      <c r="G42" s="3"/>
      <c r="H42" s="3"/>
      <c r="I42" s="3"/>
      <c r="J42" s="3"/>
      <c r="K42" s="3"/>
      <c r="L42" s="3"/>
      <c r="M42" s="18"/>
    </row>
    <row r="43" spans="2:13" hidden="1" x14ac:dyDescent="0.2">
      <c r="B43" s="16"/>
      <c r="C43" s="2"/>
      <c r="D43" s="2"/>
      <c r="E43" s="2"/>
      <c r="F43" s="2"/>
      <c r="G43" s="3"/>
      <c r="H43" s="3"/>
      <c r="I43" s="3"/>
      <c r="J43" s="3"/>
      <c r="K43" s="3"/>
      <c r="L43" s="3"/>
      <c r="M43" s="18"/>
    </row>
    <row r="44" spans="2:13" hidden="1" x14ac:dyDescent="0.2">
      <c r="B44" s="16"/>
      <c r="C44" s="2"/>
      <c r="D44" s="2" t="s">
        <v>82</v>
      </c>
      <c r="E44" s="2"/>
      <c r="F44" s="2"/>
      <c r="G44" s="335">
        <v>39</v>
      </c>
      <c r="H44" s="335">
        <v>39</v>
      </c>
      <c r="I44" s="337">
        <f t="shared" ref="I44:L45" si="8">+H44</f>
        <v>39</v>
      </c>
      <c r="J44" s="337">
        <f t="shared" si="8"/>
        <v>39</v>
      </c>
      <c r="K44" s="337">
        <f t="shared" si="8"/>
        <v>39</v>
      </c>
      <c r="L44" s="337">
        <f t="shared" si="8"/>
        <v>39</v>
      </c>
      <c r="M44" s="18"/>
    </row>
    <row r="45" spans="2:13" hidden="1" x14ac:dyDescent="0.2">
      <c r="B45" s="16"/>
      <c r="C45" s="2"/>
      <c r="D45" s="2" t="s">
        <v>83</v>
      </c>
      <c r="E45" s="2"/>
      <c r="F45" s="2"/>
      <c r="G45" s="335">
        <v>44</v>
      </c>
      <c r="H45" s="335">
        <v>44</v>
      </c>
      <c r="I45" s="337">
        <f t="shared" si="8"/>
        <v>44</v>
      </c>
      <c r="J45" s="337">
        <f t="shared" si="8"/>
        <v>44</v>
      </c>
      <c r="K45" s="337">
        <f t="shared" si="8"/>
        <v>44</v>
      </c>
      <c r="L45" s="337">
        <f t="shared" si="8"/>
        <v>44</v>
      </c>
      <c r="M45" s="18"/>
    </row>
    <row r="46" spans="2:13" ht="12.75" hidden="1" customHeight="1" x14ac:dyDescent="0.2">
      <c r="B46" s="16"/>
      <c r="C46" s="2"/>
      <c r="D46" s="2"/>
      <c r="E46" s="2"/>
      <c r="F46" s="2"/>
      <c r="G46" s="3"/>
      <c r="H46" s="3"/>
      <c r="I46" s="3"/>
      <c r="J46" s="3"/>
      <c r="K46" s="3"/>
      <c r="L46" s="3"/>
      <c r="M46" s="18"/>
    </row>
    <row r="47" spans="2:13" hidden="1" x14ac:dyDescent="0.2">
      <c r="B47" s="16"/>
      <c r="C47" s="2"/>
      <c r="D47" s="6" t="s">
        <v>84</v>
      </c>
      <c r="E47" s="2"/>
      <c r="F47" s="2"/>
      <c r="G47" s="456"/>
      <c r="H47" s="456"/>
      <c r="I47" s="3"/>
      <c r="J47" s="3"/>
      <c r="K47" s="3"/>
      <c r="L47" s="3"/>
      <c r="M47" s="18"/>
    </row>
    <row r="48" spans="2:13" hidden="1" x14ac:dyDescent="0.2">
      <c r="B48" s="16"/>
      <c r="C48" s="2"/>
      <c r="D48" s="6"/>
      <c r="E48" s="35" t="s">
        <v>93</v>
      </c>
      <c r="F48" s="2"/>
      <c r="G48" s="456"/>
      <c r="H48" s="456"/>
      <c r="I48" s="3"/>
      <c r="J48" s="3"/>
      <c r="K48" s="3"/>
      <c r="L48" s="3"/>
      <c r="M48" s="18"/>
    </row>
    <row r="49" spans="2:13" hidden="1" x14ac:dyDescent="0.2">
      <c r="B49" s="16"/>
      <c r="C49" s="2"/>
      <c r="D49" s="2" t="s">
        <v>86</v>
      </c>
      <c r="E49" s="482" t="s">
        <v>387</v>
      </c>
      <c r="F49" s="2"/>
      <c r="G49" s="335">
        <v>0</v>
      </c>
      <c r="H49" s="335">
        <v>0</v>
      </c>
      <c r="I49" s="337">
        <f t="shared" ref="I49:L50" si="9">+H49</f>
        <v>0</v>
      </c>
      <c r="J49" s="337">
        <f t="shared" si="9"/>
        <v>0</v>
      </c>
      <c r="K49" s="337">
        <f t="shared" si="9"/>
        <v>0</v>
      </c>
      <c r="L49" s="337">
        <f t="shared" si="9"/>
        <v>0</v>
      </c>
      <c r="M49" s="18"/>
    </row>
    <row r="50" spans="2:13" hidden="1" x14ac:dyDescent="0.2">
      <c r="B50" s="16"/>
      <c r="C50" s="2"/>
      <c r="D50" s="2" t="s">
        <v>85</v>
      </c>
      <c r="E50" s="482" t="s">
        <v>388</v>
      </c>
      <c r="F50" s="2"/>
      <c r="G50" s="335">
        <v>0</v>
      </c>
      <c r="H50" s="335">
        <v>0</v>
      </c>
      <c r="I50" s="337">
        <f t="shared" si="9"/>
        <v>0</v>
      </c>
      <c r="J50" s="337">
        <f t="shared" si="9"/>
        <v>0</v>
      </c>
      <c r="K50" s="337">
        <f t="shared" si="9"/>
        <v>0</v>
      </c>
      <c r="L50" s="337">
        <f t="shared" si="9"/>
        <v>0</v>
      </c>
      <c r="M50" s="18"/>
    </row>
    <row r="51" spans="2:13" hidden="1" x14ac:dyDescent="0.2">
      <c r="B51" s="16"/>
      <c r="C51" s="2"/>
      <c r="D51" s="2" t="s">
        <v>92</v>
      </c>
      <c r="E51" s="27" t="s">
        <v>353</v>
      </c>
      <c r="F51" s="2"/>
      <c r="G51" s="3"/>
      <c r="H51" s="455"/>
      <c r="I51" s="455"/>
      <c r="J51" s="455"/>
      <c r="K51" s="455"/>
      <c r="L51" s="455"/>
      <c r="M51" s="18"/>
    </row>
    <row r="52" spans="2:13" hidden="1" x14ac:dyDescent="0.2">
      <c r="B52" s="16"/>
      <c r="C52" s="2"/>
      <c r="D52" s="2"/>
      <c r="E52" s="2"/>
      <c r="F52" s="2"/>
      <c r="G52" s="3"/>
      <c r="H52" s="3"/>
      <c r="I52" s="3"/>
      <c r="J52" s="3"/>
      <c r="K52" s="3"/>
      <c r="L52" s="3"/>
      <c r="M52" s="18"/>
    </row>
    <row r="53" spans="2:13" x14ac:dyDescent="0.2">
      <c r="B53" s="16"/>
      <c r="C53" s="2"/>
      <c r="D53" s="6" t="s">
        <v>499</v>
      </c>
      <c r="E53" s="2"/>
      <c r="F53" s="2"/>
      <c r="G53" s="3"/>
      <c r="H53" s="3"/>
      <c r="I53" s="3"/>
      <c r="J53" s="3"/>
      <c r="K53" s="3"/>
      <c r="L53" s="3"/>
      <c r="M53" s="18"/>
    </row>
    <row r="54" spans="2:13" x14ac:dyDescent="0.2">
      <c r="B54" s="16"/>
      <c r="C54" s="2"/>
      <c r="D54" s="6"/>
      <c r="E54" s="2"/>
      <c r="F54" s="2"/>
      <c r="G54" s="3"/>
      <c r="H54" s="3"/>
      <c r="I54" s="3"/>
      <c r="J54" s="3"/>
      <c r="K54" s="3"/>
      <c r="L54" s="3"/>
      <c r="M54" s="18"/>
    </row>
    <row r="55" spans="2:13" x14ac:dyDescent="0.2">
      <c r="B55" s="16"/>
      <c r="C55" s="2"/>
      <c r="D55" s="2" t="s">
        <v>500</v>
      </c>
      <c r="E55" s="2"/>
      <c r="F55" s="2"/>
      <c r="G55" s="404">
        <f t="shared" ref="G55:L55" si="10">+G27</f>
        <v>4485</v>
      </c>
      <c r="H55" s="404">
        <f t="shared" si="10"/>
        <v>4485</v>
      </c>
      <c r="I55" s="404">
        <f t="shared" si="10"/>
        <v>4485</v>
      </c>
      <c r="J55" s="404">
        <f t="shared" si="10"/>
        <v>4485</v>
      </c>
      <c r="K55" s="404">
        <f t="shared" si="10"/>
        <v>4485</v>
      </c>
      <c r="L55" s="404">
        <f t="shared" si="10"/>
        <v>4485</v>
      </c>
      <c r="M55" s="18"/>
    </row>
    <row r="56" spans="2:13" x14ac:dyDescent="0.2">
      <c r="B56" s="16"/>
      <c r="C56" s="2"/>
      <c r="D56" s="2" t="s">
        <v>502</v>
      </c>
      <c r="E56" s="2"/>
      <c r="F56" s="2"/>
      <c r="G56" s="335">
        <f t="shared" ref="G56:L56" si="11">G29+G30</f>
        <v>12</v>
      </c>
      <c r="H56" s="335">
        <f t="shared" si="11"/>
        <v>12</v>
      </c>
      <c r="I56" s="335">
        <f t="shared" si="11"/>
        <v>12</v>
      </c>
      <c r="J56" s="335">
        <f t="shared" si="11"/>
        <v>12</v>
      </c>
      <c r="K56" s="335">
        <f t="shared" si="11"/>
        <v>12</v>
      </c>
      <c r="L56" s="335">
        <f t="shared" si="11"/>
        <v>12</v>
      </c>
      <c r="M56" s="18"/>
    </row>
    <row r="57" spans="2:13" hidden="1" x14ac:dyDescent="0.2">
      <c r="B57" s="16"/>
      <c r="C57" s="2"/>
      <c r="D57" s="2" t="s">
        <v>501</v>
      </c>
      <c r="E57" s="2"/>
      <c r="F57" s="2"/>
      <c r="G57" s="335">
        <v>0</v>
      </c>
      <c r="H57" s="335">
        <v>0</v>
      </c>
      <c r="I57" s="337">
        <f t="shared" ref="I57:L58" si="12">+H57</f>
        <v>0</v>
      </c>
      <c r="J57" s="337">
        <f t="shared" si="12"/>
        <v>0</v>
      </c>
      <c r="K57" s="337">
        <f t="shared" si="12"/>
        <v>0</v>
      </c>
      <c r="L57" s="337">
        <f t="shared" si="12"/>
        <v>0</v>
      </c>
      <c r="M57" s="18"/>
    </row>
    <row r="58" spans="2:13" hidden="1" x14ac:dyDescent="0.2">
      <c r="B58" s="16"/>
      <c r="C58" s="2"/>
      <c r="D58" s="2" t="s">
        <v>503</v>
      </c>
      <c r="E58" s="2"/>
      <c r="F58" s="2"/>
      <c r="G58" s="335">
        <v>0</v>
      </c>
      <c r="H58" s="335">
        <v>0</v>
      </c>
      <c r="I58" s="337">
        <f t="shared" si="12"/>
        <v>0</v>
      </c>
      <c r="J58" s="337">
        <f t="shared" si="12"/>
        <v>0</v>
      </c>
      <c r="K58" s="337">
        <f t="shared" si="12"/>
        <v>0</v>
      </c>
      <c r="L58" s="337">
        <f t="shared" si="12"/>
        <v>0</v>
      </c>
      <c r="M58" s="18"/>
    </row>
    <row r="59" spans="2:13" x14ac:dyDescent="0.2">
      <c r="B59" s="16"/>
      <c r="C59" s="2"/>
      <c r="D59" s="2"/>
      <c r="E59" s="2"/>
      <c r="F59" s="2"/>
      <c r="G59" s="3"/>
      <c r="H59" s="3"/>
      <c r="I59" s="3"/>
      <c r="J59" s="3"/>
      <c r="K59" s="3"/>
      <c r="L59" s="3"/>
      <c r="M59" s="18"/>
    </row>
    <row r="60" spans="2:13" x14ac:dyDescent="0.2">
      <c r="B60" s="16"/>
      <c r="M60" s="18"/>
    </row>
    <row r="61" spans="2:13" ht="13.5" thickBot="1" x14ac:dyDescent="0.25">
      <c r="B61" s="23"/>
      <c r="C61" s="24"/>
      <c r="D61" s="24"/>
      <c r="E61" s="24"/>
      <c r="F61" s="24"/>
      <c r="G61" s="25"/>
      <c r="H61" s="25"/>
      <c r="I61" s="25"/>
      <c r="J61" s="25"/>
      <c r="K61" s="25"/>
      <c r="L61" s="25"/>
      <c r="M61" s="26"/>
    </row>
    <row r="65" spans="1:12" x14ac:dyDescent="0.2">
      <c r="A65" s="424"/>
      <c r="B65" s="424"/>
      <c r="C65" s="424"/>
      <c r="D65" s="424"/>
      <c r="E65" s="424"/>
    </row>
    <row r="66" spans="1:12" x14ac:dyDescent="0.2">
      <c r="A66" s="424"/>
      <c r="B66" s="424"/>
      <c r="C66" s="424"/>
      <c r="D66" s="424"/>
      <c r="E66" s="424"/>
    </row>
    <row r="67" spans="1:12" s="424" customFormat="1" x14ac:dyDescent="0.2">
      <c r="C67" s="460">
        <v>1</v>
      </c>
      <c r="D67" s="519" t="s">
        <v>54</v>
      </c>
      <c r="G67" s="462"/>
      <c r="H67" s="462"/>
      <c r="I67" s="462"/>
      <c r="J67" s="462"/>
      <c r="K67" s="462"/>
      <c r="L67" s="462"/>
    </row>
    <row r="68" spans="1:12" s="424" customFormat="1" x14ac:dyDescent="0.2">
      <c r="C68" s="460">
        <v>2</v>
      </c>
      <c r="D68" s="519" t="s">
        <v>17</v>
      </c>
      <c r="G68" s="462"/>
      <c r="H68" s="462"/>
      <c r="I68" s="462"/>
      <c r="J68" s="462"/>
      <c r="K68" s="462"/>
      <c r="L68" s="462"/>
    </row>
    <row r="69" spans="1:12" s="424" customFormat="1" x14ac:dyDescent="0.2">
      <c r="C69" s="460">
        <v>3</v>
      </c>
      <c r="D69" s="519" t="s">
        <v>18</v>
      </c>
      <c r="G69" s="462"/>
      <c r="H69" s="462"/>
      <c r="I69" s="462"/>
      <c r="J69" s="462"/>
      <c r="K69" s="462"/>
      <c r="L69" s="462"/>
    </row>
    <row r="70" spans="1:12" s="424" customFormat="1" x14ac:dyDescent="0.2">
      <c r="C70" s="460">
        <v>4</v>
      </c>
      <c r="D70" s="519" t="s">
        <v>439</v>
      </c>
      <c r="G70" s="462"/>
      <c r="H70" s="462"/>
      <c r="I70" s="462"/>
      <c r="J70" s="462"/>
      <c r="K70" s="462"/>
      <c r="L70" s="462"/>
    </row>
    <row r="71" spans="1:12" s="424" customFormat="1" x14ac:dyDescent="0.2">
      <c r="C71" s="460">
        <v>5</v>
      </c>
      <c r="D71" s="519" t="s">
        <v>46</v>
      </c>
      <c r="G71" s="462"/>
      <c r="H71" s="462"/>
      <c r="I71" s="462"/>
      <c r="J71" s="462"/>
      <c r="K71" s="462"/>
      <c r="L71" s="462"/>
    </row>
    <row r="72" spans="1:12" s="424" customFormat="1" x14ac:dyDescent="0.2">
      <c r="C72" s="460">
        <v>6</v>
      </c>
      <c r="D72" s="519" t="s">
        <v>47</v>
      </c>
      <c r="G72" s="462"/>
      <c r="H72" s="462"/>
      <c r="I72" s="462"/>
      <c r="J72" s="462"/>
      <c r="K72" s="462"/>
      <c r="L72" s="462"/>
    </row>
    <row r="73" spans="1:12" s="424" customFormat="1" x14ac:dyDescent="0.2">
      <c r="C73" s="460">
        <v>7</v>
      </c>
      <c r="D73" s="519" t="s">
        <v>48</v>
      </c>
      <c r="G73" s="462"/>
      <c r="H73" s="462"/>
      <c r="I73" s="462"/>
      <c r="J73" s="462"/>
      <c r="K73" s="462"/>
      <c r="L73" s="462"/>
    </row>
    <row r="74" spans="1:12" s="424" customFormat="1" x14ac:dyDescent="0.2">
      <c r="C74" s="460">
        <v>8</v>
      </c>
      <c r="D74" s="519" t="s">
        <v>49</v>
      </c>
      <c r="G74" s="462"/>
      <c r="H74" s="462"/>
      <c r="I74" s="462"/>
      <c r="J74" s="462"/>
      <c r="K74" s="462"/>
      <c r="L74" s="462"/>
    </row>
    <row r="75" spans="1:12" s="424" customFormat="1" x14ac:dyDescent="0.2">
      <c r="C75" s="460">
        <v>9</v>
      </c>
      <c r="D75" s="519" t="s">
        <v>50</v>
      </c>
      <c r="G75" s="462"/>
      <c r="H75" s="462"/>
      <c r="I75" s="462"/>
      <c r="J75" s="462"/>
      <c r="K75" s="462"/>
      <c r="L75" s="462"/>
    </row>
    <row r="76" spans="1:12" s="424" customFormat="1" x14ac:dyDescent="0.2">
      <c r="C76" s="460">
        <v>10</v>
      </c>
      <c r="D76" s="519" t="s">
        <v>51</v>
      </c>
      <c r="G76" s="462"/>
      <c r="H76" s="462"/>
      <c r="I76" s="462"/>
      <c r="J76" s="462"/>
      <c r="K76" s="462"/>
      <c r="L76" s="462"/>
    </row>
    <row r="77" spans="1:12" s="424" customFormat="1" x14ac:dyDescent="0.2">
      <c r="C77" s="460">
        <v>11</v>
      </c>
      <c r="D77" s="520" t="s">
        <v>440</v>
      </c>
      <c r="G77" s="462"/>
      <c r="H77" s="462"/>
      <c r="I77" s="462"/>
      <c r="J77" s="462"/>
      <c r="K77" s="462"/>
      <c r="L77" s="462"/>
    </row>
    <row r="78" spans="1:12" s="424" customFormat="1" x14ac:dyDescent="0.2">
      <c r="C78" s="460">
        <v>12</v>
      </c>
      <c r="D78" s="519" t="s">
        <v>19</v>
      </c>
      <c r="G78" s="462"/>
      <c r="H78" s="462"/>
      <c r="I78" s="462"/>
      <c r="J78" s="462"/>
      <c r="K78" s="462"/>
      <c r="L78" s="462"/>
    </row>
    <row r="79" spans="1:12" s="424" customFormat="1" x14ac:dyDescent="0.2">
      <c r="C79" s="460">
        <v>13</v>
      </c>
      <c r="D79" s="519" t="s">
        <v>441</v>
      </c>
      <c r="G79" s="462"/>
      <c r="H79" s="462"/>
      <c r="I79" s="462"/>
      <c r="J79" s="462"/>
      <c r="K79" s="462"/>
      <c r="L79" s="462"/>
    </row>
    <row r="80" spans="1:12" s="424" customFormat="1" x14ac:dyDescent="0.2">
      <c r="C80" s="460">
        <v>14</v>
      </c>
      <c r="D80" s="519" t="s">
        <v>442</v>
      </c>
      <c r="G80" s="462"/>
      <c r="H80" s="462"/>
      <c r="I80" s="462"/>
      <c r="J80" s="462"/>
      <c r="K80" s="462"/>
      <c r="L80" s="462"/>
    </row>
    <row r="81" spans="3:12" s="424" customFormat="1" x14ac:dyDescent="0.2">
      <c r="C81" s="460">
        <v>15</v>
      </c>
      <c r="D81" s="519" t="s">
        <v>443</v>
      </c>
      <c r="G81" s="462"/>
      <c r="H81" s="462"/>
      <c r="I81" s="462"/>
      <c r="J81" s="462"/>
      <c r="K81" s="462"/>
      <c r="L81" s="462"/>
    </row>
    <row r="82" spans="3:12" s="424" customFormat="1" x14ac:dyDescent="0.2">
      <c r="C82" s="460">
        <v>16</v>
      </c>
      <c r="D82" s="521" t="s">
        <v>444</v>
      </c>
      <c r="G82" s="462"/>
      <c r="H82" s="462"/>
      <c r="I82" s="462"/>
      <c r="J82" s="462"/>
      <c r="K82" s="462"/>
      <c r="L82" s="462"/>
    </row>
    <row r="83" spans="3:12" s="424" customFormat="1" x14ac:dyDescent="0.2">
      <c r="C83" s="460">
        <v>17</v>
      </c>
      <c r="D83" s="521" t="s">
        <v>66</v>
      </c>
      <c r="G83" s="462"/>
      <c r="H83" s="462"/>
      <c r="I83" s="462"/>
      <c r="J83" s="462"/>
      <c r="K83" s="462"/>
      <c r="L83" s="462"/>
    </row>
    <row r="84" spans="3:12" s="424" customFormat="1" x14ac:dyDescent="0.2">
      <c r="C84" s="460">
        <v>18</v>
      </c>
      <c r="D84" s="521" t="s">
        <v>67</v>
      </c>
      <c r="G84" s="462"/>
      <c r="H84" s="462"/>
      <c r="I84" s="462"/>
      <c r="J84" s="462"/>
      <c r="K84" s="462"/>
      <c r="L84" s="462"/>
    </row>
    <row r="85" spans="3:12" s="424" customFormat="1" x14ac:dyDescent="0.2">
      <c r="C85" s="460"/>
      <c r="D85" s="521"/>
      <c r="G85" s="462"/>
      <c r="H85" s="462"/>
      <c r="I85" s="462"/>
      <c r="J85" s="462"/>
      <c r="K85" s="462"/>
      <c r="L85" s="462"/>
    </row>
    <row r="86" spans="3:12" s="424" customFormat="1" x14ac:dyDescent="0.2">
      <c r="C86" s="460"/>
      <c r="D86" s="461"/>
      <c r="G86" s="462"/>
      <c r="H86" s="462"/>
      <c r="I86" s="462"/>
      <c r="J86" s="462"/>
      <c r="K86" s="462"/>
      <c r="L86" s="462"/>
    </row>
    <row r="87" spans="3:12" s="424" customFormat="1" x14ac:dyDescent="0.2">
      <c r="C87" s="460"/>
      <c r="D87" s="461"/>
      <c r="G87" s="462"/>
      <c r="H87" s="462"/>
      <c r="I87" s="462"/>
      <c r="J87" s="462"/>
      <c r="K87" s="462"/>
      <c r="L87" s="462"/>
    </row>
    <row r="88" spans="3:12" s="424" customFormat="1" x14ac:dyDescent="0.2">
      <c r="C88" s="522"/>
      <c r="D88" s="517"/>
      <c r="G88" s="462"/>
      <c r="H88" s="462"/>
      <c r="I88" s="462"/>
      <c r="J88" s="462"/>
      <c r="K88" s="462"/>
      <c r="L88" s="462"/>
    </row>
    <row r="89" spans="3:12" s="424" customFormat="1" x14ac:dyDescent="0.2">
      <c r="C89" s="522"/>
      <c r="D89" s="518"/>
      <c r="G89" s="462"/>
      <c r="H89" s="462"/>
      <c r="I89" s="462"/>
      <c r="J89" s="462"/>
      <c r="K89" s="462"/>
      <c r="L89" s="462"/>
    </row>
    <row r="90" spans="3:12" s="424" customFormat="1" x14ac:dyDescent="0.2">
      <c r="C90" s="522"/>
      <c r="D90" s="518"/>
      <c r="G90" s="462"/>
      <c r="H90" s="462"/>
      <c r="I90" s="462"/>
      <c r="J90" s="462"/>
      <c r="K90" s="462"/>
      <c r="L90" s="462"/>
    </row>
    <row r="91" spans="3:12" s="424" customFormat="1" x14ac:dyDescent="0.2">
      <c r="C91" s="522"/>
      <c r="D91" s="518"/>
      <c r="G91" s="462"/>
      <c r="H91" s="462"/>
      <c r="I91" s="462"/>
      <c r="J91" s="462"/>
      <c r="K91" s="462"/>
      <c r="L91" s="462"/>
    </row>
    <row r="92" spans="3:12" s="424" customFormat="1" x14ac:dyDescent="0.2">
      <c r="C92" s="17"/>
      <c r="G92" s="462"/>
      <c r="H92" s="462"/>
      <c r="I92" s="462"/>
      <c r="J92" s="462"/>
      <c r="K92" s="462"/>
      <c r="L92" s="462"/>
    </row>
    <row r="93" spans="3:12" s="424" customFormat="1" x14ac:dyDescent="0.2">
      <c r="C93" s="17"/>
      <c r="G93" s="462"/>
      <c r="H93" s="462"/>
      <c r="I93" s="462"/>
      <c r="J93" s="462"/>
      <c r="K93" s="462"/>
      <c r="L93" s="462"/>
    </row>
    <row r="94" spans="3:12" s="424" customFormat="1" x14ac:dyDescent="0.2">
      <c r="C94" s="17"/>
      <c r="G94" s="462"/>
      <c r="H94" s="462"/>
      <c r="I94" s="462"/>
      <c r="J94" s="462"/>
      <c r="K94" s="462"/>
      <c r="L94" s="462"/>
    </row>
    <row r="95" spans="3:12" s="424" customFormat="1" x14ac:dyDescent="0.2">
      <c r="C95" s="17"/>
      <c r="G95" s="462"/>
      <c r="H95" s="462"/>
      <c r="I95" s="462"/>
      <c r="J95" s="462"/>
      <c r="K95" s="462"/>
      <c r="L95" s="462"/>
    </row>
    <row r="96" spans="3:12" s="424" customFormat="1" x14ac:dyDescent="0.2">
      <c r="G96" s="462"/>
      <c r="H96" s="462"/>
      <c r="I96" s="462"/>
      <c r="J96" s="462"/>
      <c r="K96" s="462"/>
      <c r="L96" s="462"/>
    </row>
  </sheetData>
  <sheetProtection algorithmName="SHA-512" hashValue="ZLCYQ5ZWwNTipv91PYoPnCeRwsdPFKnttOZ3sfIKGyaFoFlJannjMDZYGlH/s7yWVymmW2VfYObwMaC68Wmbig==" saltValue="vNxjrdWNleKSE0R1BJmefw==" spinCount="100000" sheet="1" objects="1" scenarios="1"/>
  <mergeCells count="1">
    <mergeCell ref="G12:I12"/>
  </mergeCells>
  <phoneticPr fontId="0" type="noConversion"/>
  <dataValidations count="4">
    <dataValidation type="list" allowBlank="1" showInputMessage="1" showErrorMessage="1" sqref="G12:I12">
      <formula1>D$67:D$85</formula1>
    </dataValidation>
    <dataValidation type="list" allowBlank="1" showInputMessage="1" showErrorMessage="1" sqref="E51">
      <formula1>"ja,nee"</formula1>
    </dataValidation>
    <dataValidation type="whole" showInputMessage="1" showErrorMessage="1" sqref="G44:H45 E21:E23 G36:H38 G20:G26 G18 G29:G32 G56:L56 H18:L26">
      <formula1>0</formula1>
      <formula2>9999</formula2>
    </dataValidation>
    <dataValidation showInputMessage="1" showErrorMessage="1" sqref="G19"/>
  </dataValidations>
  <printOptions headings="1" gridLines="1"/>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G216"/>
  <sheetViews>
    <sheetView zoomScale="85" zoomScaleNormal="85" zoomScaleSheetLayoutView="85" workbookViewId="0">
      <pane ySplit="9" topLeftCell="A10" activePane="bottomLeft" state="frozen"/>
      <selection activeCell="B2" sqref="B2"/>
      <selection pane="bottomLeft" activeCell="H66" sqref="H66"/>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3" width="16.85546875" style="115" customWidth="1"/>
    <col min="14" max="15" width="2.7109375" style="115" customWidth="1"/>
    <col min="16" max="16" width="14.7109375" style="115" customWidth="1"/>
    <col min="17" max="16384" width="9.140625" style="115"/>
  </cols>
  <sheetData>
    <row r="1" spans="2:15" ht="12.75" customHeight="1" thickBot="1" x14ac:dyDescent="0.25"/>
    <row r="2" spans="2:15" x14ac:dyDescent="0.2">
      <c r="B2" s="159"/>
      <c r="C2" s="160"/>
      <c r="D2" s="160"/>
      <c r="E2" s="160"/>
      <c r="F2" s="160"/>
      <c r="G2" s="160"/>
      <c r="H2" s="160"/>
      <c r="I2" s="160"/>
      <c r="J2" s="160"/>
      <c r="K2" s="160"/>
      <c r="L2" s="160"/>
      <c r="M2" s="160"/>
      <c r="N2" s="160"/>
      <c r="O2" s="162"/>
    </row>
    <row r="3" spans="2:15" x14ac:dyDescent="0.2">
      <c r="B3" s="163"/>
      <c r="C3" s="157"/>
      <c r="D3" s="157"/>
      <c r="E3" s="157"/>
      <c r="F3" s="157"/>
      <c r="G3" s="157"/>
      <c r="H3" s="157"/>
      <c r="I3" s="157"/>
      <c r="J3" s="157"/>
      <c r="K3" s="157"/>
      <c r="L3" s="157"/>
      <c r="M3" s="157"/>
      <c r="N3" s="157"/>
      <c r="O3" s="164"/>
    </row>
    <row r="4" spans="2:15" s="118" customFormat="1" ht="18" x14ac:dyDescent="0.25">
      <c r="B4" s="453"/>
      <c r="C4" s="19" t="s">
        <v>187</v>
      </c>
      <c r="D4" s="119"/>
      <c r="E4" s="119"/>
      <c r="F4" s="119"/>
      <c r="G4" s="119"/>
      <c r="H4" s="119"/>
      <c r="I4" s="119"/>
      <c r="J4" s="119"/>
      <c r="K4" s="119"/>
      <c r="L4" s="119"/>
      <c r="M4" s="119"/>
      <c r="N4" s="119"/>
      <c r="O4" s="120"/>
    </row>
    <row r="5" spans="2:15" x14ac:dyDescent="0.2">
      <c r="B5" s="163"/>
      <c r="C5" s="157"/>
      <c r="D5" s="157"/>
      <c r="E5" s="157"/>
      <c r="F5" s="157"/>
      <c r="G5" s="157"/>
      <c r="H5" s="157"/>
      <c r="I5" s="157"/>
      <c r="J5" s="157"/>
      <c r="K5" s="157"/>
      <c r="L5" s="157"/>
      <c r="M5" s="157"/>
      <c r="N5" s="157"/>
      <c r="O5" s="164"/>
    </row>
    <row r="6" spans="2:15" x14ac:dyDescent="0.2">
      <c r="B6" s="163"/>
      <c r="C6" s="157"/>
      <c r="D6" s="157"/>
      <c r="E6" s="157"/>
      <c r="F6" s="157"/>
      <c r="G6" s="157"/>
      <c r="H6" s="157"/>
      <c r="I6" s="157"/>
      <c r="J6" s="157"/>
      <c r="K6" s="157"/>
      <c r="L6" s="157"/>
      <c r="M6" s="157"/>
      <c r="N6" s="157"/>
      <c r="O6" s="164"/>
    </row>
    <row r="7" spans="2:15" x14ac:dyDescent="0.2">
      <c r="B7" s="163"/>
      <c r="C7" s="157"/>
      <c r="D7" s="157"/>
      <c r="E7" s="157"/>
      <c r="F7" s="62" t="s">
        <v>52</v>
      </c>
      <c r="G7" s="157"/>
      <c r="H7" s="102">
        <f>+geg!G7</f>
        <v>2020</v>
      </c>
      <c r="I7" s="102">
        <f t="shared" ref="I7:M8" si="0">H7+1</f>
        <v>2021</v>
      </c>
      <c r="J7" s="102">
        <f t="shared" si="0"/>
        <v>2022</v>
      </c>
      <c r="K7" s="102">
        <f t="shared" si="0"/>
        <v>2023</v>
      </c>
      <c r="L7" s="102">
        <f t="shared" si="0"/>
        <v>2024</v>
      </c>
      <c r="M7" s="102">
        <f t="shared" si="0"/>
        <v>2025</v>
      </c>
      <c r="N7" s="157"/>
      <c r="O7" s="164"/>
    </row>
    <row r="8" spans="2:15" x14ac:dyDescent="0.2">
      <c r="B8" s="163"/>
      <c r="C8" s="157"/>
      <c r="D8" s="157"/>
      <c r="E8" s="157"/>
      <c r="F8" s="62" t="s">
        <v>69</v>
      </c>
      <c r="G8" s="157"/>
      <c r="H8" s="102">
        <f>+geg!G8</f>
        <v>2019</v>
      </c>
      <c r="I8" s="102">
        <f t="shared" si="0"/>
        <v>2020</v>
      </c>
      <c r="J8" s="102">
        <f t="shared" si="0"/>
        <v>2021</v>
      </c>
      <c r="K8" s="102">
        <f t="shared" si="0"/>
        <v>2022</v>
      </c>
      <c r="L8" s="102">
        <f t="shared" si="0"/>
        <v>2023</v>
      </c>
      <c r="M8" s="102">
        <f t="shared" si="0"/>
        <v>2024</v>
      </c>
      <c r="N8" s="157"/>
      <c r="O8" s="164"/>
    </row>
    <row r="9" spans="2:15" x14ac:dyDescent="0.2">
      <c r="B9" s="163"/>
      <c r="C9" s="157"/>
      <c r="D9" s="157"/>
      <c r="E9" s="157"/>
      <c r="F9" s="157"/>
      <c r="G9" s="157"/>
      <c r="H9" s="157"/>
      <c r="I9" s="157"/>
      <c r="J9" s="157"/>
      <c r="K9" s="157"/>
      <c r="L9" s="157"/>
      <c r="M9" s="157"/>
      <c r="N9" s="157"/>
      <c r="O9" s="164"/>
    </row>
    <row r="10" spans="2:15" x14ac:dyDescent="0.2">
      <c r="B10" s="163"/>
      <c r="C10" s="2"/>
      <c r="D10" s="2"/>
      <c r="E10" s="2"/>
      <c r="F10" s="2"/>
      <c r="G10" s="2"/>
      <c r="H10" s="49"/>
      <c r="I10" s="2"/>
      <c r="J10" s="2"/>
      <c r="K10" s="2"/>
      <c r="L10" s="2"/>
      <c r="M10" s="2"/>
      <c r="N10" s="2"/>
      <c r="O10" s="164"/>
    </row>
    <row r="11" spans="2:15" x14ac:dyDescent="0.2">
      <c r="B11" s="163"/>
      <c r="C11" s="2"/>
      <c r="D11" s="6" t="s">
        <v>182</v>
      </c>
      <c r="E11" s="2"/>
      <c r="F11" s="2"/>
      <c r="G11" s="2"/>
      <c r="H11" s="2"/>
      <c r="I11" s="2"/>
      <c r="J11" s="2"/>
      <c r="K11" s="2"/>
      <c r="L11" s="2"/>
      <c r="M11" s="2"/>
      <c r="N11" s="2"/>
      <c r="O11" s="164"/>
    </row>
    <row r="12" spans="2:15" x14ac:dyDescent="0.2">
      <c r="B12" s="163"/>
      <c r="C12" s="2"/>
      <c r="D12" s="2"/>
      <c r="E12" s="2"/>
      <c r="F12" s="2"/>
      <c r="G12" s="2"/>
      <c r="H12" s="2"/>
      <c r="I12" s="2"/>
      <c r="J12" s="2"/>
      <c r="K12" s="2"/>
      <c r="L12" s="2"/>
      <c r="M12" s="2"/>
      <c r="N12" s="2"/>
      <c r="O12" s="164"/>
    </row>
    <row r="13" spans="2:15" x14ac:dyDescent="0.2">
      <c r="B13" s="163"/>
      <c r="C13" s="2"/>
      <c r="D13" s="37" t="s">
        <v>90</v>
      </c>
      <c r="E13" s="2"/>
      <c r="F13" s="2"/>
      <c r="G13" s="2"/>
      <c r="H13" s="2"/>
      <c r="I13" s="2"/>
      <c r="J13" s="2"/>
      <c r="K13" s="2"/>
      <c r="L13" s="2"/>
      <c r="M13" s="2"/>
      <c r="N13" s="2"/>
      <c r="O13" s="164"/>
    </row>
    <row r="14" spans="2:15" x14ac:dyDescent="0.2">
      <c r="B14" s="163"/>
      <c r="C14" s="2"/>
      <c r="D14" s="2" t="s">
        <v>74</v>
      </c>
      <c r="E14" s="2"/>
      <c r="F14" s="2"/>
      <c r="G14" s="2"/>
      <c r="H14" s="463">
        <f>IF(geg!G27=0,0,VLOOKUP(geg!$K12,ratio2020,3,FALSE)*VLOOKUP(geg!$K12,ratio2020,8,FALSE))</f>
        <v>477810.76800000004</v>
      </c>
      <c r="I14" s="463">
        <f>IF(geg!H27=0,0,VLOOKUP(geg!$K12,ratio2021,3,FALSE)*VLOOKUP(geg!$K12,ratio2021,8,FALSE))</f>
        <v>478736.76160000003</v>
      </c>
      <c r="J14" s="463">
        <f>IF(geg!I27=0,0,VLOOKUP(geg!$K12,ratio2021,3,FALSE)*VLOOKUP(geg!$K12,ratio2021,8,FALSE))</f>
        <v>478736.76160000003</v>
      </c>
      <c r="K14" s="463">
        <f>IF(geg!J27=0,0,VLOOKUP(geg!$K12,ratio2021,3,FALSE)*VLOOKUP(geg!$K12,ratio2021,8,FALSE))</f>
        <v>478736.76160000003</v>
      </c>
      <c r="L14" s="463">
        <f>IF(geg!K27=0,0,VLOOKUP(geg!$K12,ratio2021,3,FALSE)*VLOOKUP(geg!$K12,ratio2021,8,FALSE))</f>
        <v>478736.76160000003</v>
      </c>
      <c r="M14" s="463">
        <f>IF(geg!L27=0,0,VLOOKUP(geg!$K12,ratio2021,3,FALSE)*VLOOKUP(geg!$K12,ratio2021,8,FALSE))</f>
        <v>478736.76160000003</v>
      </c>
      <c r="N14" s="2"/>
      <c r="O14" s="164"/>
    </row>
    <row r="15" spans="2:15" x14ac:dyDescent="0.2">
      <c r="B15" s="163"/>
      <c r="C15" s="2"/>
      <c r="D15" s="2" t="s">
        <v>59</v>
      </c>
      <c r="E15" s="2"/>
      <c r="F15" s="2"/>
      <c r="G15" s="2"/>
      <c r="H15" s="463">
        <f>+ROUND((geg!G27-(geg!G29+geg!G30)/2-geg!G31)/VLOOKUP(geg!$K12,ratio2020,5,FALSE),3)*VLOOKUP(geg!$K12,ratio2020,6,FALSE)</f>
        <v>2842983.5096400003</v>
      </c>
      <c r="I15" s="463">
        <f>+ROUND((geg!H27-(geg!H29+geg!H30)/2-geg!H31)/VLOOKUP(geg!$K12,ratio2021,5,FALSE),3)*VLOOKUP(geg!$K12,ratio2021,6,FALSE)</f>
        <v>2848492.9761600005</v>
      </c>
      <c r="J15" s="463">
        <f>+ROUND((geg!I27-(geg!I29+geg!I30)/2-geg!I31)/VLOOKUP(geg!$K12,ratio2021,5,FALSE),3)*VLOOKUP(geg!$K12,ratio2021,6,FALSE)</f>
        <v>2848492.9761600005</v>
      </c>
      <c r="K15" s="463">
        <f>+ROUND((geg!J27-(geg!J29+geg!J30)/2-geg!J31)/VLOOKUP(geg!$K12,ratio2021,5,FALSE),3)*VLOOKUP(geg!$K12,ratio2021,6,FALSE)</f>
        <v>2848492.9761600005</v>
      </c>
      <c r="L15" s="463">
        <f>+ROUND((geg!K27-(geg!K29+geg!K30)/2-geg!K31)/VLOOKUP(geg!$K12,ratio2021,5,FALSE),3)*VLOOKUP(geg!$K12,ratio2021,6,FALSE)</f>
        <v>2848492.9761600005</v>
      </c>
      <c r="M15" s="463">
        <f>+ROUND((geg!L27-(geg!L29+geg!L30)/2-geg!L31)/VLOOKUP(geg!$K12,ratio2021,5,FALSE),3)*VLOOKUP(geg!$K12,ratio2021,6,FALSE)</f>
        <v>2848492.9761600005</v>
      </c>
      <c r="N15" s="2"/>
      <c r="O15" s="164"/>
    </row>
    <row r="16" spans="2:15" x14ac:dyDescent="0.2">
      <c r="B16" s="163"/>
      <c r="C16" s="2"/>
      <c r="D16" s="726" t="s">
        <v>657</v>
      </c>
      <c r="E16" s="2"/>
      <c r="F16" s="2"/>
      <c r="G16" s="2"/>
      <c r="H16" s="463">
        <f>ROUND((geg!G27-(geg!G29+geg!G30)/2-geg!G31)/VLOOKUP(geg!$K12,ratio2020,7,FALSE),3)*VLOOKUP(geg!$K12,ratio2020,8,FALSE)</f>
        <v>23294968.672200002</v>
      </c>
      <c r="I16" s="463">
        <f>ROUND((geg!H27-(geg!H29+geg!H30)/2-geg!H31)/VLOOKUP(geg!$K12,ratio2021,7,FALSE),3)*VLOOKUP(geg!$K12,ratio2021,8,FALSE)</f>
        <v>23340114.142640002</v>
      </c>
      <c r="J16" s="463">
        <f>ROUND((geg!I27-(geg!I29+geg!I30)/2-geg!I31)/VLOOKUP(geg!$K12,ratio2021,7,FALSE),3)*VLOOKUP(geg!$K12,ratio2021,8,FALSE)</f>
        <v>23340114.142640002</v>
      </c>
      <c r="K16" s="463">
        <f>ROUND((geg!J27-(geg!J29+geg!J30)/2-geg!J31)/VLOOKUP(geg!$K12,ratio2021,7,FALSE),3)*VLOOKUP(geg!$K12,ratio2021,8,FALSE)</f>
        <v>23340114.142640002</v>
      </c>
      <c r="L16" s="463">
        <f>ROUND((geg!K27-(geg!K29+geg!K30)/2-geg!K31)/VLOOKUP(geg!$K12,ratio2021,7,FALSE),3)*VLOOKUP(geg!$K12,ratio2021,8,FALSE)</f>
        <v>23340114.142640002</v>
      </c>
      <c r="M16" s="463">
        <f>ROUND((geg!L27-(geg!L29+geg!L30)/2-geg!L31)/VLOOKUP(geg!$K12,ratio2021,7,FALSE),3)*VLOOKUP(geg!$K12,ratio2021,8,FALSE)</f>
        <v>23340114.142640002</v>
      </c>
      <c r="N16" s="2"/>
      <c r="O16" s="164"/>
    </row>
    <row r="17" spans="2:15" x14ac:dyDescent="0.2">
      <c r="B17" s="163"/>
      <c r="C17" s="2"/>
      <c r="D17" s="2" t="s">
        <v>35</v>
      </c>
      <c r="E17" s="2"/>
      <c r="F17" s="2"/>
      <c r="G17" s="2"/>
      <c r="H17" s="463">
        <f>+ROUND((geg!G27-(geg!G29+geg!G30)/2-geg!G31)/VLOOKUP(geg!$K12,ratio2020,9,FALSE),3)*VLOOKUP(geg!$K12,ratio2020,10,FALSE)</f>
        <v>2214790.7604899998</v>
      </c>
      <c r="I17" s="463">
        <f>+ROUND((geg!H27-(geg!H29+geg!H30)/2-geg!H31)/VLOOKUP(geg!$K12,ratio2021,9,FALSE),3)*VLOOKUP(geg!$K12,ratio2021,10,FALSE)</f>
        <v>2219083.1478200001</v>
      </c>
      <c r="J17" s="463">
        <f>+ROUND((geg!I27-(geg!I29+geg!I30)/2-geg!I31)/VLOOKUP(geg!$K12,ratio2021,9,FALSE),3)*VLOOKUP(geg!$K12,ratio2021,10,FALSE)</f>
        <v>2219083.1478200001</v>
      </c>
      <c r="K17" s="463">
        <f>+ROUND((geg!J27-(geg!J29+geg!J30)/2-geg!J31)/VLOOKUP(geg!$K12,ratio2021,9,FALSE),3)*VLOOKUP(geg!$K12,ratio2021,10,FALSE)</f>
        <v>2219083.1478200001</v>
      </c>
      <c r="L17" s="463">
        <f>+ROUND((geg!K27-(geg!K29+geg!K30)/2-geg!K31)/VLOOKUP(geg!$K12,ratio2021,9,FALSE),3)*VLOOKUP(geg!$K12,ratio2021,10,FALSE)</f>
        <v>2219083.1478200001</v>
      </c>
      <c r="M17" s="463">
        <f>+ROUND((geg!L27-(geg!L29+geg!L30)/2-geg!L31)/VLOOKUP(geg!$K12,ratio2021,9,FALSE),3)*VLOOKUP(geg!$K12,ratio2021,10,FALSE)</f>
        <v>2219083.1478200001</v>
      </c>
      <c r="N17" s="2"/>
      <c r="O17" s="164"/>
    </row>
    <row r="18" spans="2:15" x14ac:dyDescent="0.2">
      <c r="B18" s="163"/>
      <c r="C18" s="2"/>
      <c r="D18" s="726" t="s">
        <v>650</v>
      </c>
      <c r="E18" s="2"/>
      <c r="F18" s="2"/>
      <c r="G18" s="2"/>
      <c r="H18" s="463">
        <f>IF(geg!G36=0,0,geg!G36)*VLOOKUP(geg!$K12,ratio2020,11,FALSE)*VLOOKUP(geg!$K12,ratio2020,8,FALSE)</f>
        <v>127475.63400000001</v>
      </c>
      <c r="I18" s="463">
        <f>IF(geg!H36=0,0,geg!H36)*VLOOKUP(geg!$K12,ratio2021,11,FALSE)*VLOOKUP(geg!$K12,ratio2021,8,FALSE)</f>
        <v>127722.68079999999</v>
      </c>
      <c r="J18" s="463">
        <f>IF(geg!I36=0,0,geg!I36)*VLOOKUP(geg!$K12,ratio2021,11,FALSE)*VLOOKUP(geg!$K12,ratio2021,8,FALSE)</f>
        <v>127722.68079999999</v>
      </c>
      <c r="K18" s="463">
        <f>IF(geg!J36=0,0,geg!J36)*VLOOKUP(geg!$K12,ratio2021,11,FALSE)*VLOOKUP(geg!$K12,ratio2021,8,FALSE)</f>
        <v>127722.68079999999</v>
      </c>
      <c r="L18" s="463">
        <f>IF(geg!K36=0,0,geg!K36)*VLOOKUP(geg!$K12,ratio2021,11,FALSE)*VLOOKUP(geg!$K12,ratio2021,8,FALSE)</f>
        <v>127722.68079999999</v>
      </c>
      <c r="M18" s="463">
        <f>IF(geg!L36=0,0,geg!L36)*VLOOKUP(geg!$K12,ratio2021,11,FALSE)*VLOOKUP(geg!$K12,ratio2021,8,FALSE)</f>
        <v>127722.68079999999</v>
      </c>
      <c r="N18" s="2"/>
      <c r="O18" s="164"/>
    </row>
    <row r="19" spans="2:15" x14ac:dyDescent="0.2">
      <c r="B19" s="163"/>
      <c r="C19" s="2"/>
      <c r="D19" s="726" t="s">
        <v>651</v>
      </c>
      <c r="E19" s="2"/>
      <c r="F19" s="2"/>
      <c r="G19" s="2"/>
      <c r="H19" s="463">
        <f>IF(geg!G37=0,0,geg!G37)*VLOOKUP(geg!$K12,ratio2020,12,FALSE)*VLOOKUP(geg!$K12,ratio2020,8,FALSE)</f>
        <v>0</v>
      </c>
      <c r="I19" s="463">
        <f>IF(geg!H37=0,0,geg!H37)*VLOOKUP(geg!$K12,ratio2021,12,FALSE)*VLOOKUP(geg!$K12,ratio2021,8,FALSE)</f>
        <v>0</v>
      </c>
      <c r="J19" s="463">
        <f>IF(geg!I37=0,0,geg!I37)*VLOOKUP(geg!$K12,ratio2021,12,FALSE)*VLOOKUP(geg!$K12,ratio2021,8,FALSE)</f>
        <v>0</v>
      </c>
      <c r="K19" s="463">
        <f>IF(geg!J37=0,0,geg!J37)*VLOOKUP(geg!$K12,ratio2021,12,FALSE)*VLOOKUP(geg!$K12,ratio2021,8,FALSE)</f>
        <v>0</v>
      </c>
      <c r="L19" s="463">
        <f>IF(geg!K37=0,0,geg!K37)*VLOOKUP(geg!$K12,ratio2021,12,FALSE)*VLOOKUP(geg!$K12,ratio2021,8,FALSE)</f>
        <v>0</v>
      </c>
      <c r="M19" s="463">
        <f>IF(geg!L37=0,0,geg!L37)*VLOOKUP(geg!$K12,ratio2021,12,FALSE)*VLOOKUP(geg!$K12,ratio2021,8,FALSE)</f>
        <v>0</v>
      </c>
      <c r="N19" s="2"/>
      <c r="O19" s="164"/>
    </row>
    <row r="20" spans="2:15" x14ac:dyDescent="0.2">
      <c r="B20" s="163"/>
      <c r="C20" s="2"/>
      <c r="D20" s="726" t="s">
        <v>648</v>
      </c>
      <c r="E20" s="2"/>
      <c r="F20" s="2"/>
      <c r="G20" s="2"/>
      <c r="H20" s="579">
        <v>0</v>
      </c>
      <c r="I20" s="579">
        <v>0</v>
      </c>
      <c r="J20" s="579">
        <v>0</v>
      </c>
      <c r="K20" s="579">
        <v>0</v>
      </c>
      <c r="L20" s="579">
        <v>0</v>
      </c>
      <c r="M20" s="579">
        <v>0</v>
      </c>
      <c r="N20" s="2"/>
      <c r="O20" s="164"/>
    </row>
    <row r="21" spans="2:15" x14ac:dyDescent="0.2">
      <c r="B21" s="163"/>
      <c r="C21" s="2"/>
      <c r="D21" s="726" t="s">
        <v>688</v>
      </c>
      <c r="E21" s="2"/>
      <c r="F21" s="2"/>
      <c r="G21" s="2"/>
      <c r="H21" s="572">
        <f>(geg!G25-0.5*geg!G30)*tab!D76</f>
        <v>636862.16</v>
      </c>
      <c r="I21" s="572">
        <f>(geg!H25-0.5*geg!H30)*tab!E76</f>
        <v>636862.16</v>
      </c>
      <c r="J21" s="572">
        <f>(geg!I25-0.5*geg!I30)*tab!F76</f>
        <v>636862.16</v>
      </c>
      <c r="K21" s="572">
        <f>(geg!J25-0.5*geg!J30)*tab!G76</f>
        <v>636862.16</v>
      </c>
      <c r="L21" s="572">
        <f>(geg!K25-0.5*geg!K30)*tab!H76</f>
        <v>636862.16</v>
      </c>
      <c r="M21" s="572">
        <f>(geg!L25-0.5*geg!L30)*tab!I76</f>
        <v>636862.16</v>
      </c>
      <c r="N21" s="2"/>
      <c r="O21" s="164"/>
    </row>
    <row r="22" spans="2:15" x14ac:dyDescent="0.2">
      <c r="B22" s="163"/>
      <c r="C22" s="2"/>
      <c r="D22" s="726" t="s">
        <v>689</v>
      </c>
      <c r="E22" s="2"/>
      <c r="F22" s="2"/>
      <c r="G22" s="2"/>
      <c r="H22" s="572">
        <f>geg!G26*tab!D76</f>
        <v>0</v>
      </c>
      <c r="I22" s="572">
        <f>geg!H26*tab!E76</f>
        <v>0</v>
      </c>
      <c r="J22" s="572">
        <f>geg!I26*tab!F76</f>
        <v>0</v>
      </c>
      <c r="K22" s="572">
        <f>geg!J26*tab!G76</f>
        <v>0</v>
      </c>
      <c r="L22" s="572">
        <f>geg!K26*tab!H76</f>
        <v>0</v>
      </c>
      <c r="M22" s="572">
        <f>geg!L26*tab!I76</f>
        <v>0</v>
      </c>
      <c r="N22" s="2"/>
      <c r="O22" s="164"/>
    </row>
    <row r="23" spans="2:15" s="22" customFormat="1" x14ac:dyDescent="0.2">
      <c r="B23" s="66"/>
      <c r="C23" s="6"/>
      <c r="D23" s="6"/>
      <c r="E23" s="6"/>
      <c r="F23" s="6"/>
      <c r="G23" s="6"/>
      <c r="H23" s="464">
        <f>SUM(H14:H22)</f>
        <v>29594891.504330002</v>
      </c>
      <c r="I23" s="464">
        <f t="shared" ref="I23:L23" si="1">SUM(I14:I22)</f>
        <v>29651011.86902</v>
      </c>
      <c r="J23" s="464">
        <f t="shared" si="1"/>
        <v>29651011.86902</v>
      </c>
      <c r="K23" s="464">
        <f t="shared" si="1"/>
        <v>29651011.86902</v>
      </c>
      <c r="L23" s="464">
        <f t="shared" si="1"/>
        <v>29651011.86902</v>
      </c>
      <c r="M23" s="464">
        <f t="shared" ref="M23" si="2">SUM(M14:M22)</f>
        <v>29651011.86902</v>
      </c>
      <c r="N23" s="6"/>
      <c r="O23" s="378"/>
    </row>
    <row r="24" spans="2:15" x14ac:dyDescent="0.2">
      <c r="B24" s="163"/>
      <c r="C24" s="2"/>
      <c r="D24" s="573"/>
      <c r="E24" s="2"/>
      <c r="F24" s="2"/>
      <c r="G24" s="2"/>
      <c r="H24" s="465">
        <f>H16+H21</f>
        <v>23931830.832200002</v>
      </c>
      <c r="I24" s="465"/>
      <c r="J24" s="465"/>
      <c r="K24" s="465"/>
      <c r="L24" s="465"/>
      <c r="M24" s="465"/>
      <c r="N24" s="2"/>
      <c r="O24" s="164"/>
    </row>
    <row r="25" spans="2:15" x14ac:dyDescent="0.2">
      <c r="B25" s="163"/>
      <c r="C25" s="2"/>
      <c r="D25" s="37" t="s">
        <v>183</v>
      </c>
      <c r="E25" s="2"/>
      <c r="F25" s="2"/>
      <c r="G25" s="2"/>
      <c r="H25" s="465"/>
      <c r="I25" s="465"/>
      <c r="J25" s="465"/>
      <c r="K25" s="465"/>
      <c r="L25" s="465"/>
      <c r="M25" s="465"/>
      <c r="N25" s="2"/>
      <c r="O25" s="164"/>
    </row>
    <row r="26" spans="2:15" x14ac:dyDescent="0.2">
      <c r="B26" s="163"/>
      <c r="C26" s="2"/>
      <c r="D26" s="2" t="s">
        <v>91</v>
      </c>
      <c r="E26" s="2"/>
      <c r="F26" s="584"/>
      <c r="G26" s="2"/>
      <c r="H26" s="776">
        <v>0</v>
      </c>
      <c r="I26" s="776">
        <v>0</v>
      </c>
      <c r="J26" s="776">
        <v>0</v>
      </c>
      <c r="K26" s="776">
        <v>0</v>
      </c>
      <c r="L26" s="776">
        <v>0</v>
      </c>
      <c r="M26" s="776">
        <v>0</v>
      </c>
      <c r="N26" s="2"/>
      <c r="O26" s="164"/>
    </row>
    <row r="27" spans="2:15" x14ac:dyDescent="0.2">
      <c r="B27" s="163"/>
      <c r="C27" s="2"/>
      <c r="D27" s="726" t="s">
        <v>655</v>
      </c>
      <c r="E27" s="2"/>
      <c r="F27" s="584"/>
      <c r="G27" s="2"/>
      <c r="H27" s="801">
        <v>0</v>
      </c>
      <c r="I27" s="803">
        <v>0</v>
      </c>
      <c r="J27" s="803">
        <v>0</v>
      </c>
      <c r="K27" s="803">
        <v>0</v>
      </c>
      <c r="L27" s="803">
        <v>0</v>
      </c>
      <c r="M27" s="802">
        <v>0</v>
      </c>
      <c r="N27" s="2"/>
      <c r="O27" s="164"/>
    </row>
    <row r="28" spans="2:15" x14ac:dyDescent="0.2">
      <c r="B28" s="163"/>
      <c r="C28" s="2"/>
      <c r="D28" s="2" t="s">
        <v>80</v>
      </c>
      <c r="E28" s="2"/>
      <c r="F28" s="584"/>
      <c r="G28" s="2"/>
      <c r="H28" s="470">
        <v>0</v>
      </c>
      <c r="I28" s="470">
        <v>0</v>
      </c>
      <c r="J28" s="470">
        <v>0</v>
      </c>
      <c r="K28" s="470">
        <v>0</v>
      </c>
      <c r="L28" s="470">
        <v>0</v>
      </c>
      <c r="M28" s="470">
        <v>0</v>
      </c>
      <c r="N28" s="2"/>
      <c r="O28" s="164"/>
    </row>
    <row r="29" spans="2:15" x14ac:dyDescent="0.2">
      <c r="B29" s="163"/>
      <c r="C29" s="2"/>
      <c r="D29" s="658" t="s">
        <v>580</v>
      </c>
      <c r="E29" s="573"/>
      <c r="F29" s="584"/>
      <c r="G29" s="2"/>
      <c r="H29" s="463">
        <f>(geg!G55-geg!G29/2)*tab!C132</f>
        <v>1480309.5</v>
      </c>
      <c r="I29" s="463">
        <f>(geg!H55-geg!H29/2)*tab!D132</f>
        <v>1480309.5</v>
      </c>
      <c r="J29" s="463">
        <f>(geg!I55-geg!I29/2)*tab!E132</f>
        <v>1480309.5</v>
      </c>
      <c r="K29" s="463">
        <f>(geg!J55-geg!J29/2)*tab!F132</f>
        <v>1480309.5</v>
      </c>
      <c r="L29" s="463">
        <f>(geg!K55-geg!K29/2)*tab!G132</f>
        <v>1480309.5</v>
      </c>
      <c r="M29" s="463">
        <f>(geg!L55-geg!L29/2)*tab!H132</f>
        <v>1480309.5</v>
      </c>
      <c r="N29" s="2"/>
      <c r="O29" s="164"/>
    </row>
    <row r="30" spans="2:15" x14ac:dyDescent="0.2">
      <c r="B30" s="163"/>
      <c r="C30" s="2"/>
      <c r="D30" s="2" t="s">
        <v>445</v>
      </c>
      <c r="E30" s="2"/>
      <c r="F30" s="2"/>
      <c r="G30" s="2"/>
      <c r="H30" s="504">
        <f>geg!G38*(VLOOKUP(geg!$K12,ratio2020,6,FALSE)+VLOOKUP(geg!$K12,ratio2020,10,FALSE))</f>
        <v>317921.59999999998</v>
      </c>
      <c r="I30" s="504">
        <f>geg!H38*(VLOOKUP(geg!$K12,ratio2021,6,FALSE)+VLOOKUP(geg!$K12,ratio2021,10,FALSE))</f>
        <v>318537.72000000003</v>
      </c>
      <c r="J30" s="504">
        <f>geg!I38*(VLOOKUP(geg!$K12,ratio2021,6,FALSE)+VLOOKUP(geg!$K12,ratio2021,10,FALSE))</f>
        <v>318537.72000000003</v>
      </c>
      <c r="K30" s="504">
        <f>geg!J38*(VLOOKUP(geg!$K12,ratio2021,6,FALSE)+VLOOKUP(geg!$K12,ratio2021,10,FALSE))</f>
        <v>318537.72000000003</v>
      </c>
      <c r="L30" s="504">
        <f>geg!K38*(VLOOKUP(geg!$K12,ratio2021,6,FALSE)+VLOOKUP(geg!$K12,ratio2021,10,FALSE))</f>
        <v>318537.72000000003</v>
      </c>
      <c r="M30" s="504">
        <f>geg!L38*(VLOOKUP(geg!$K12,ratio2021,6,FALSE)+VLOOKUP(geg!$K12,ratio2021,10,FALSE))</f>
        <v>318537.72000000003</v>
      </c>
      <c r="N30" s="2"/>
      <c r="O30" s="164"/>
    </row>
    <row r="31" spans="2:15" x14ac:dyDescent="0.2">
      <c r="B31" s="163"/>
      <c r="C31" s="2"/>
      <c r="D31" s="580" t="s">
        <v>434</v>
      </c>
      <c r="E31" s="132"/>
      <c r="F31" s="584"/>
      <c r="G31" s="132"/>
      <c r="H31" s="470">
        <v>0</v>
      </c>
      <c r="I31" s="470">
        <v>0</v>
      </c>
      <c r="J31" s="470">
        <v>0</v>
      </c>
      <c r="K31" s="470">
        <v>0</v>
      </c>
      <c r="L31" s="470">
        <v>0</v>
      </c>
      <c r="M31" s="470">
        <v>0</v>
      </c>
      <c r="N31" s="2"/>
      <c r="O31" s="164"/>
    </row>
    <row r="32" spans="2:15" x14ac:dyDescent="0.2">
      <c r="B32" s="163"/>
      <c r="C32" s="2"/>
      <c r="D32" s="658" t="s">
        <v>646</v>
      </c>
      <c r="E32" s="132"/>
      <c r="F32" s="658"/>
      <c r="G32" s="132"/>
      <c r="H32" s="470">
        <v>0</v>
      </c>
      <c r="I32" s="470">
        <v>0</v>
      </c>
      <c r="J32" s="470">
        <v>0</v>
      </c>
      <c r="K32" s="470">
        <v>0</v>
      </c>
      <c r="L32" s="470">
        <v>0</v>
      </c>
      <c r="M32" s="470">
        <v>0</v>
      </c>
      <c r="N32" s="2"/>
      <c r="O32" s="164"/>
    </row>
    <row r="33" spans="2:33" hidden="1" x14ac:dyDescent="0.2">
      <c r="B33" s="163"/>
      <c r="C33" s="2"/>
      <c r="D33" s="658" t="s">
        <v>598</v>
      </c>
      <c r="E33" s="132"/>
      <c r="F33" s="584"/>
      <c r="G33" s="132"/>
      <c r="H33" s="470">
        <v>0</v>
      </c>
      <c r="I33" s="470">
        <v>0</v>
      </c>
      <c r="J33" s="470">
        <v>0</v>
      </c>
      <c r="K33" s="470">
        <v>0</v>
      </c>
      <c r="L33" s="470">
        <v>0</v>
      </c>
      <c r="M33" s="470">
        <v>0</v>
      </c>
      <c r="N33" s="2"/>
      <c r="O33" s="164"/>
    </row>
    <row r="34" spans="2:33" x14ac:dyDescent="0.2">
      <c r="B34" s="163"/>
      <c r="C34" s="2"/>
      <c r="D34" s="658" t="s">
        <v>597</v>
      </c>
      <c r="E34" s="132"/>
      <c r="F34" s="584"/>
      <c r="G34" s="132"/>
      <c r="H34" s="470">
        <v>0</v>
      </c>
      <c r="I34" s="470">
        <v>0</v>
      </c>
      <c r="J34" s="470">
        <v>0</v>
      </c>
      <c r="K34" s="470">
        <v>0</v>
      </c>
      <c r="L34" s="470">
        <v>0</v>
      </c>
      <c r="M34" s="470">
        <v>0</v>
      </c>
      <c r="N34" s="2"/>
      <c r="O34" s="164"/>
    </row>
    <row r="35" spans="2:33" x14ac:dyDescent="0.2">
      <c r="B35" s="163"/>
      <c r="C35" s="2"/>
      <c r="D35" s="658" t="s">
        <v>624</v>
      </c>
      <c r="E35" s="132"/>
      <c r="F35" s="584"/>
      <c r="G35" s="132"/>
      <c r="H35" s="470">
        <v>0</v>
      </c>
      <c r="I35" s="470">
        <v>0</v>
      </c>
      <c r="J35" s="470">
        <v>0</v>
      </c>
      <c r="K35" s="470">
        <v>0</v>
      </c>
      <c r="L35" s="470">
        <v>0</v>
      </c>
      <c r="M35" s="470">
        <v>0</v>
      </c>
      <c r="N35" s="2"/>
      <c r="O35" s="164"/>
    </row>
    <row r="36" spans="2:33" x14ac:dyDescent="0.2">
      <c r="B36" s="163"/>
      <c r="C36" s="2"/>
      <c r="D36" s="658" t="s">
        <v>625</v>
      </c>
      <c r="E36" s="132"/>
      <c r="F36" s="584"/>
      <c r="G36" s="132"/>
      <c r="H36" s="470">
        <v>0</v>
      </c>
      <c r="I36" s="470">
        <v>0</v>
      </c>
      <c r="J36" s="470">
        <v>0</v>
      </c>
      <c r="K36" s="470">
        <v>0</v>
      </c>
      <c r="L36" s="470">
        <v>0</v>
      </c>
      <c r="M36" s="470">
        <v>0</v>
      </c>
      <c r="N36" s="2"/>
      <c r="O36" s="164"/>
    </row>
    <row r="37" spans="2:33" x14ac:dyDescent="0.2">
      <c r="B37" s="163"/>
      <c r="C37" s="2"/>
      <c r="D37" s="783" t="s">
        <v>678</v>
      </c>
      <c r="E37" s="132"/>
      <c r="F37" s="584"/>
      <c r="G37" s="132"/>
      <c r="H37" s="470">
        <v>0</v>
      </c>
      <c r="I37" s="470">
        <v>0</v>
      </c>
      <c r="J37" s="470">
        <v>0</v>
      </c>
      <c r="K37" s="470">
        <v>0</v>
      </c>
      <c r="L37" s="470">
        <v>0</v>
      </c>
      <c r="M37" s="470">
        <v>0</v>
      </c>
      <c r="N37" s="2"/>
      <c r="O37" s="164"/>
    </row>
    <row r="38" spans="2:33" x14ac:dyDescent="0.2">
      <c r="B38" s="163"/>
      <c r="C38" s="2"/>
      <c r="D38" s="777"/>
      <c r="E38" s="132"/>
      <c r="F38" s="584"/>
      <c r="G38" s="132"/>
      <c r="H38" s="470">
        <v>0</v>
      </c>
      <c r="I38" s="470">
        <v>0</v>
      </c>
      <c r="J38" s="470">
        <v>0</v>
      </c>
      <c r="K38" s="470">
        <v>0</v>
      </c>
      <c r="L38" s="470">
        <v>0</v>
      </c>
      <c r="M38" s="470">
        <v>0</v>
      </c>
      <c r="N38" s="2"/>
      <c r="O38" s="164"/>
    </row>
    <row r="39" spans="2:33" x14ac:dyDescent="0.2">
      <c r="B39" s="163"/>
      <c r="C39" s="2"/>
      <c r="D39" s="777"/>
      <c r="E39" s="132"/>
      <c r="F39" s="584"/>
      <c r="G39" s="132"/>
      <c r="H39" s="470">
        <v>0</v>
      </c>
      <c r="I39" s="470">
        <v>0</v>
      </c>
      <c r="J39" s="470">
        <v>0</v>
      </c>
      <c r="K39" s="470">
        <v>0</v>
      </c>
      <c r="L39" s="470">
        <v>0</v>
      </c>
      <c r="M39" s="470">
        <v>0</v>
      </c>
      <c r="N39" s="2"/>
      <c r="O39" s="164"/>
    </row>
    <row r="40" spans="2:33" x14ac:dyDescent="0.2">
      <c r="B40" s="163"/>
      <c r="C40" s="2"/>
      <c r="D40" s="777"/>
      <c r="E40" s="132"/>
      <c r="F40" s="584"/>
      <c r="G40" s="132"/>
      <c r="H40" s="470">
        <v>0</v>
      </c>
      <c r="I40" s="470">
        <v>0</v>
      </c>
      <c r="J40" s="470">
        <v>0</v>
      </c>
      <c r="K40" s="470">
        <v>0</v>
      </c>
      <c r="L40" s="470">
        <v>0</v>
      </c>
      <c r="M40" s="470">
        <v>0</v>
      </c>
      <c r="N40" s="2"/>
      <c r="O40" s="164"/>
    </row>
    <row r="41" spans="2:33" x14ac:dyDescent="0.2">
      <c r="B41" s="163"/>
      <c r="C41" s="2"/>
      <c r="D41" s="778"/>
      <c r="E41" s="132"/>
      <c r="F41" s="584"/>
      <c r="G41" s="132"/>
      <c r="H41" s="470">
        <v>0</v>
      </c>
      <c r="I41" s="470">
        <v>0</v>
      </c>
      <c r="J41" s="470">
        <v>0</v>
      </c>
      <c r="K41" s="470">
        <v>0</v>
      </c>
      <c r="L41" s="470">
        <v>0</v>
      </c>
      <c r="M41" s="470">
        <v>0</v>
      </c>
      <c r="N41" s="2"/>
      <c r="O41" s="164"/>
    </row>
    <row r="42" spans="2:33" x14ac:dyDescent="0.2">
      <c r="B42" s="163"/>
      <c r="C42" s="2"/>
      <c r="D42" s="778"/>
      <c r="E42" s="132"/>
      <c r="F42" s="584"/>
      <c r="G42" s="132"/>
      <c r="H42" s="470">
        <v>0</v>
      </c>
      <c r="I42" s="470">
        <v>0</v>
      </c>
      <c r="J42" s="470">
        <v>0</v>
      </c>
      <c r="K42" s="470">
        <v>0</v>
      </c>
      <c r="L42" s="470">
        <v>0</v>
      </c>
      <c r="M42" s="470">
        <v>0</v>
      </c>
      <c r="N42" s="2"/>
      <c r="O42" s="164"/>
    </row>
    <row r="43" spans="2:33" x14ac:dyDescent="0.2">
      <c r="B43" s="163"/>
      <c r="C43" s="2"/>
      <c r="D43" s="778"/>
      <c r="E43" s="132"/>
      <c r="F43" s="584"/>
      <c r="G43" s="132"/>
      <c r="H43" s="470">
        <v>0</v>
      </c>
      <c r="I43" s="470">
        <v>0</v>
      </c>
      <c r="J43" s="470">
        <v>0</v>
      </c>
      <c r="K43" s="470">
        <v>0</v>
      </c>
      <c r="L43" s="470">
        <v>0</v>
      </c>
      <c r="M43" s="470">
        <v>0</v>
      </c>
      <c r="N43" s="2"/>
      <c r="O43" s="164"/>
    </row>
    <row r="44" spans="2:33" s="22" customFormat="1" x14ac:dyDescent="0.2">
      <c r="B44" s="66"/>
      <c r="C44" s="6"/>
      <c r="D44" s="6"/>
      <c r="E44" s="6"/>
      <c r="F44" s="6"/>
      <c r="G44" s="6"/>
      <c r="H44" s="464">
        <f t="shared" ref="H44:M44" si="3">SUM(H26:H43)</f>
        <v>1798231.1</v>
      </c>
      <c r="I44" s="464">
        <f t="shared" si="3"/>
        <v>1798847.22</v>
      </c>
      <c r="J44" s="464">
        <f t="shared" si="3"/>
        <v>1798847.22</v>
      </c>
      <c r="K44" s="464">
        <f t="shared" si="3"/>
        <v>1798847.22</v>
      </c>
      <c r="L44" s="464">
        <f t="shared" si="3"/>
        <v>1798847.22</v>
      </c>
      <c r="M44" s="464">
        <f t="shared" si="3"/>
        <v>1798847.22</v>
      </c>
      <c r="N44" s="6"/>
      <c r="O44" s="378"/>
      <c r="S44" s="115"/>
      <c r="T44" s="115"/>
      <c r="U44" s="115"/>
      <c r="V44" s="115"/>
      <c r="W44" s="115"/>
      <c r="X44" s="115"/>
      <c r="Y44" s="115"/>
      <c r="Z44" s="115"/>
      <c r="AA44" s="115"/>
      <c r="AB44" s="115"/>
      <c r="AC44" s="115"/>
      <c r="AD44" s="115"/>
      <c r="AE44" s="115"/>
      <c r="AF44" s="115"/>
      <c r="AG44" s="115"/>
    </row>
    <row r="45" spans="2:33" x14ac:dyDescent="0.2">
      <c r="B45" s="163"/>
      <c r="C45" s="2"/>
      <c r="D45" s="2"/>
      <c r="E45" s="2"/>
      <c r="F45" s="2"/>
      <c r="G45" s="2"/>
      <c r="H45" s="465"/>
      <c r="I45" s="465"/>
      <c r="J45" s="465"/>
      <c r="K45" s="465"/>
      <c r="L45" s="465"/>
      <c r="M45" s="465"/>
      <c r="N45" s="2"/>
      <c r="O45" s="164"/>
    </row>
    <row r="46" spans="2:33" x14ac:dyDescent="0.2">
      <c r="B46" s="163"/>
      <c r="C46" s="2"/>
      <c r="D46" s="4" t="s">
        <v>190</v>
      </c>
      <c r="E46" s="2"/>
      <c r="F46" s="2"/>
      <c r="G46" s="2"/>
      <c r="H46" s="465"/>
      <c r="I46" s="465"/>
      <c r="J46" s="465"/>
      <c r="K46" s="465"/>
      <c r="L46" s="465"/>
      <c r="M46" s="465"/>
      <c r="N46" s="2"/>
      <c r="O46" s="164"/>
      <c r="S46" s="22"/>
      <c r="T46" s="22"/>
      <c r="U46" s="22"/>
      <c r="V46" s="22"/>
      <c r="W46" s="22"/>
      <c r="X46" s="22"/>
      <c r="Y46" s="22"/>
      <c r="Z46" s="22"/>
      <c r="AA46" s="22"/>
      <c r="AB46" s="22"/>
      <c r="AC46" s="22"/>
      <c r="AD46" s="22"/>
      <c r="AE46" s="22"/>
      <c r="AF46" s="22"/>
      <c r="AG46" s="22"/>
    </row>
    <row r="47" spans="2:33" x14ac:dyDescent="0.2">
      <c r="B47" s="163"/>
      <c r="C47" s="2"/>
      <c r="D47" s="4"/>
      <c r="E47" s="2"/>
      <c r="F47" s="2"/>
      <c r="G47" s="2"/>
      <c r="H47" s="465"/>
      <c r="I47" s="465"/>
      <c r="J47" s="465"/>
      <c r="K47" s="465"/>
      <c r="L47" s="465"/>
      <c r="M47" s="465"/>
      <c r="N47" s="2"/>
      <c r="O47" s="164"/>
    </row>
    <row r="48" spans="2:33" x14ac:dyDescent="0.2">
      <c r="B48" s="163"/>
      <c r="C48" s="2"/>
      <c r="D48" s="42" t="s">
        <v>191</v>
      </c>
      <c r="E48" s="2"/>
      <c r="F48" s="2"/>
      <c r="G48" s="2"/>
      <c r="H48" s="465"/>
      <c r="I48" s="465"/>
      <c r="J48" s="465"/>
      <c r="K48" s="465"/>
      <c r="L48" s="465"/>
      <c r="M48" s="465"/>
      <c r="N48" s="2"/>
      <c r="O48" s="164"/>
    </row>
    <row r="49" spans="2:15" x14ac:dyDescent="0.2">
      <c r="B49" s="163"/>
      <c r="C49" s="2"/>
      <c r="D49" s="103"/>
      <c r="E49" s="2"/>
      <c r="F49" s="2"/>
      <c r="G49" s="2"/>
      <c r="H49" s="470">
        <v>0</v>
      </c>
      <c r="I49" s="470">
        <v>0</v>
      </c>
      <c r="J49" s="470">
        <v>0</v>
      </c>
      <c r="K49" s="470">
        <v>0</v>
      </c>
      <c r="L49" s="470">
        <v>0</v>
      </c>
      <c r="M49" s="470">
        <v>0</v>
      </c>
      <c r="N49" s="2"/>
      <c r="O49" s="164"/>
    </row>
    <row r="50" spans="2:15" x14ac:dyDescent="0.2">
      <c r="B50" s="163"/>
      <c r="C50" s="2"/>
      <c r="D50" s="103"/>
      <c r="E50" s="2"/>
      <c r="F50" s="2"/>
      <c r="G50" s="2"/>
      <c r="H50" s="470">
        <v>0</v>
      </c>
      <c r="I50" s="470">
        <v>0</v>
      </c>
      <c r="J50" s="470">
        <v>0</v>
      </c>
      <c r="K50" s="470">
        <v>0</v>
      </c>
      <c r="L50" s="470">
        <v>0</v>
      </c>
      <c r="M50" s="470">
        <v>0</v>
      </c>
      <c r="N50" s="2"/>
      <c r="O50" s="164"/>
    </row>
    <row r="51" spans="2:15" x14ac:dyDescent="0.2">
      <c r="B51" s="163"/>
      <c r="C51" s="2"/>
      <c r="D51" s="103"/>
      <c r="E51" s="2"/>
      <c r="F51" s="2"/>
      <c r="G51" s="2"/>
      <c r="H51" s="470">
        <v>0</v>
      </c>
      <c r="I51" s="470">
        <v>0</v>
      </c>
      <c r="J51" s="470">
        <v>0</v>
      </c>
      <c r="K51" s="470">
        <v>0</v>
      </c>
      <c r="L51" s="470">
        <v>0</v>
      </c>
      <c r="M51" s="470">
        <v>0</v>
      </c>
      <c r="N51" s="2"/>
      <c r="O51" s="164"/>
    </row>
    <row r="52" spans="2:15" x14ac:dyDescent="0.2">
      <c r="B52" s="163"/>
      <c r="C52" s="2"/>
      <c r="D52" s="103"/>
      <c r="E52" s="2"/>
      <c r="F52" s="2"/>
      <c r="G52" s="2"/>
      <c r="H52" s="470">
        <v>0</v>
      </c>
      <c r="I52" s="470">
        <v>0</v>
      </c>
      <c r="J52" s="470">
        <v>0</v>
      </c>
      <c r="K52" s="470">
        <v>0</v>
      </c>
      <c r="L52" s="470">
        <v>0</v>
      </c>
      <c r="M52" s="470">
        <v>0</v>
      </c>
      <c r="N52" s="2"/>
      <c r="O52" s="164"/>
    </row>
    <row r="53" spans="2:15" x14ac:dyDescent="0.2">
      <c r="B53" s="163"/>
      <c r="C53" s="2"/>
      <c r="D53" s="103"/>
      <c r="E53" s="2"/>
      <c r="F53" s="2"/>
      <c r="G53" s="2"/>
      <c r="H53" s="470">
        <v>0</v>
      </c>
      <c r="I53" s="470">
        <v>0</v>
      </c>
      <c r="J53" s="470">
        <v>0</v>
      </c>
      <c r="K53" s="470">
        <v>0</v>
      </c>
      <c r="L53" s="470">
        <v>0</v>
      </c>
      <c r="M53" s="470">
        <v>0</v>
      </c>
      <c r="N53" s="2"/>
      <c r="O53" s="164"/>
    </row>
    <row r="54" spans="2:15" x14ac:dyDescent="0.2">
      <c r="B54" s="163"/>
      <c r="C54" s="2"/>
      <c r="D54" s="32"/>
      <c r="E54" s="2"/>
      <c r="F54" s="2"/>
      <c r="G54" s="2"/>
      <c r="H54" s="467">
        <f t="shared" ref="H54:M54" si="4">SUM(H49:H53)</f>
        <v>0</v>
      </c>
      <c r="I54" s="467">
        <f t="shared" si="4"/>
        <v>0</v>
      </c>
      <c r="J54" s="467">
        <f t="shared" si="4"/>
        <v>0</v>
      </c>
      <c r="K54" s="467">
        <f t="shared" si="4"/>
        <v>0</v>
      </c>
      <c r="L54" s="467">
        <f t="shared" si="4"/>
        <v>0</v>
      </c>
      <c r="M54" s="467">
        <f t="shared" si="4"/>
        <v>0</v>
      </c>
      <c r="N54" s="2"/>
      <c r="O54" s="164"/>
    </row>
    <row r="55" spans="2:15" x14ac:dyDescent="0.2">
      <c r="B55" s="163"/>
      <c r="C55" s="2"/>
      <c r="D55" s="37" t="s">
        <v>192</v>
      </c>
      <c r="E55" s="2"/>
      <c r="F55" s="2"/>
      <c r="G55" s="2"/>
      <c r="H55" s="465"/>
      <c r="I55" s="465"/>
      <c r="J55" s="465"/>
      <c r="K55" s="465"/>
      <c r="L55" s="465"/>
      <c r="M55" s="465"/>
      <c r="N55" s="2"/>
      <c r="O55" s="164"/>
    </row>
    <row r="56" spans="2:15" x14ac:dyDescent="0.2">
      <c r="B56" s="163"/>
      <c r="C56" s="2"/>
      <c r="D56" s="103"/>
      <c r="E56" s="2"/>
      <c r="F56" s="2"/>
      <c r="G56" s="2"/>
      <c r="H56" s="470">
        <v>0</v>
      </c>
      <c r="I56" s="470">
        <v>0</v>
      </c>
      <c r="J56" s="470">
        <v>0</v>
      </c>
      <c r="K56" s="470">
        <v>0</v>
      </c>
      <c r="L56" s="470">
        <v>0</v>
      </c>
      <c r="M56" s="470">
        <v>0</v>
      </c>
      <c r="N56" s="2"/>
      <c r="O56" s="164"/>
    </row>
    <row r="57" spans="2:15" x14ac:dyDescent="0.2">
      <c r="B57" s="163"/>
      <c r="C57" s="2"/>
      <c r="D57" s="103"/>
      <c r="E57" s="2"/>
      <c r="F57" s="2"/>
      <c r="G57" s="2"/>
      <c r="H57" s="470">
        <v>0</v>
      </c>
      <c r="I57" s="470">
        <v>0</v>
      </c>
      <c r="J57" s="470">
        <v>0</v>
      </c>
      <c r="K57" s="470">
        <v>0</v>
      </c>
      <c r="L57" s="470">
        <v>0</v>
      </c>
      <c r="M57" s="470">
        <v>0</v>
      </c>
      <c r="N57" s="2"/>
      <c r="O57" s="164"/>
    </row>
    <row r="58" spans="2:15" x14ac:dyDescent="0.2">
      <c r="B58" s="163"/>
      <c r="C58" s="2"/>
      <c r="D58" s="103"/>
      <c r="E58" s="2"/>
      <c r="F58" s="2"/>
      <c r="G58" s="2"/>
      <c r="H58" s="470">
        <v>0</v>
      </c>
      <c r="I58" s="470">
        <v>0</v>
      </c>
      <c r="J58" s="470">
        <v>0</v>
      </c>
      <c r="K58" s="470">
        <v>0</v>
      </c>
      <c r="L58" s="470">
        <v>0</v>
      </c>
      <c r="M58" s="470">
        <v>0</v>
      </c>
      <c r="N58" s="2"/>
      <c r="O58" s="164"/>
    </row>
    <row r="59" spans="2:15" x14ac:dyDescent="0.2">
      <c r="B59" s="163"/>
      <c r="C59" s="2"/>
      <c r="D59" s="103"/>
      <c r="E59" s="2"/>
      <c r="F59" s="2"/>
      <c r="G59" s="2"/>
      <c r="H59" s="470">
        <v>0</v>
      </c>
      <c r="I59" s="470">
        <v>0</v>
      </c>
      <c r="J59" s="470">
        <v>0</v>
      </c>
      <c r="K59" s="470">
        <v>0</v>
      </c>
      <c r="L59" s="470">
        <v>0</v>
      </c>
      <c r="M59" s="470">
        <v>0</v>
      </c>
      <c r="N59" s="2"/>
      <c r="O59" s="164"/>
    </row>
    <row r="60" spans="2:15" x14ac:dyDescent="0.2">
      <c r="B60" s="163"/>
      <c r="C60" s="2"/>
      <c r="D60" s="103"/>
      <c r="E60" s="2"/>
      <c r="F60" s="2"/>
      <c r="G60" s="2"/>
      <c r="H60" s="470">
        <v>0</v>
      </c>
      <c r="I60" s="470">
        <v>0</v>
      </c>
      <c r="J60" s="470">
        <v>0</v>
      </c>
      <c r="K60" s="470">
        <v>0</v>
      </c>
      <c r="L60" s="470">
        <v>0</v>
      </c>
      <c r="M60" s="470">
        <v>0</v>
      </c>
      <c r="N60" s="2"/>
      <c r="O60" s="164"/>
    </row>
    <row r="61" spans="2:15" x14ac:dyDescent="0.2">
      <c r="B61" s="163"/>
      <c r="C61" s="2"/>
      <c r="D61" s="348"/>
      <c r="E61" s="2"/>
      <c r="F61" s="2"/>
      <c r="G61" s="2"/>
      <c r="H61" s="467">
        <f t="shared" ref="H61:M61" si="5">SUM(H56:H60)</f>
        <v>0</v>
      </c>
      <c r="I61" s="467">
        <f t="shared" si="5"/>
        <v>0</v>
      </c>
      <c r="J61" s="467">
        <f t="shared" si="5"/>
        <v>0</v>
      </c>
      <c r="K61" s="467">
        <f t="shared" si="5"/>
        <v>0</v>
      </c>
      <c r="L61" s="467">
        <f t="shared" si="5"/>
        <v>0</v>
      </c>
      <c r="M61" s="467">
        <f t="shared" si="5"/>
        <v>0</v>
      </c>
      <c r="N61" s="2"/>
      <c r="O61" s="164"/>
    </row>
    <row r="62" spans="2:15" x14ac:dyDescent="0.2">
      <c r="B62" s="163"/>
      <c r="C62" s="2"/>
      <c r="D62" s="2"/>
      <c r="E62" s="2"/>
      <c r="F62" s="2"/>
      <c r="G62" s="2"/>
      <c r="H62" s="465"/>
      <c r="I62" s="465"/>
      <c r="J62" s="465"/>
      <c r="K62" s="465"/>
      <c r="L62" s="465"/>
      <c r="M62" s="465"/>
      <c r="N62" s="2"/>
      <c r="O62" s="164"/>
    </row>
    <row r="63" spans="2:15" x14ac:dyDescent="0.2">
      <c r="B63" s="163"/>
      <c r="C63" s="2"/>
      <c r="D63" s="40" t="s">
        <v>193</v>
      </c>
      <c r="E63" s="2"/>
      <c r="F63" s="2"/>
      <c r="G63" s="2"/>
      <c r="H63" s="464">
        <f t="shared" ref="H63:M63" si="6">H54-H61</f>
        <v>0</v>
      </c>
      <c r="I63" s="464">
        <f t="shared" si="6"/>
        <v>0</v>
      </c>
      <c r="J63" s="464">
        <f t="shared" si="6"/>
        <v>0</v>
      </c>
      <c r="K63" s="464">
        <f t="shared" si="6"/>
        <v>0</v>
      </c>
      <c r="L63" s="464">
        <f t="shared" si="6"/>
        <v>0</v>
      </c>
      <c r="M63" s="464">
        <f t="shared" si="6"/>
        <v>0</v>
      </c>
      <c r="N63" s="2"/>
      <c r="O63" s="164"/>
    </row>
    <row r="64" spans="2:15" x14ac:dyDescent="0.2">
      <c r="B64" s="163"/>
      <c r="C64" s="2"/>
      <c r="D64" s="2"/>
      <c r="E64" s="2"/>
      <c r="F64" s="2"/>
      <c r="G64" s="2"/>
      <c r="H64" s="465"/>
      <c r="I64" s="465"/>
      <c r="J64" s="465"/>
      <c r="K64" s="465"/>
      <c r="L64" s="465"/>
      <c r="M64" s="465"/>
      <c r="N64" s="2"/>
      <c r="O64" s="164"/>
    </row>
    <row r="65" spans="2:33" x14ac:dyDescent="0.2">
      <c r="B65" s="163"/>
      <c r="C65" s="2"/>
      <c r="D65" s="2"/>
      <c r="E65" s="2"/>
      <c r="F65" s="2"/>
      <c r="G65" s="2"/>
      <c r="H65" s="465"/>
      <c r="I65" s="465"/>
      <c r="J65" s="465"/>
      <c r="K65" s="465"/>
      <c r="L65" s="465"/>
      <c r="M65" s="465"/>
      <c r="N65" s="2"/>
      <c r="O65" s="164"/>
    </row>
    <row r="66" spans="2:33" x14ac:dyDescent="0.2">
      <c r="B66" s="163"/>
      <c r="C66" s="2"/>
      <c r="D66" s="6" t="s">
        <v>96</v>
      </c>
      <c r="E66" s="2"/>
      <c r="F66" s="2"/>
      <c r="G66" s="2"/>
      <c r="H66" s="468">
        <f t="shared" ref="H66:M66" si="7">H23+H44-H63</f>
        <v>31393122.604330003</v>
      </c>
      <c r="I66" s="468">
        <f t="shared" si="7"/>
        <v>31449859.089019999</v>
      </c>
      <c r="J66" s="468">
        <f t="shared" si="7"/>
        <v>31449859.089019999</v>
      </c>
      <c r="K66" s="468">
        <f t="shared" si="7"/>
        <v>31449859.089019999</v>
      </c>
      <c r="L66" s="468">
        <f t="shared" si="7"/>
        <v>31449859.089019999</v>
      </c>
      <c r="M66" s="468">
        <f t="shared" si="7"/>
        <v>31449859.089019999</v>
      </c>
      <c r="N66" s="2"/>
      <c r="O66" s="164"/>
    </row>
    <row r="67" spans="2:33" x14ac:dyDescent="0.2">
      <c r="B67" s="163"/>
      <c r="C67" s="2"/>
      <c r="D67" s="2"/>
      <c r="E67" s="2"/>
      <c r="F67" s="2"/>
      <c r="G67" s="2"/>
      <c r="H67" s="465"/>
      <c r="I67" s="465"/>
      <c r="J67" s="465"/>
      <c r="K67" s="465"/>
      <c r="L67" s="465"/>
      <c r="M67" s="465"/>
      <c r="N67" s="2"/>
      <c r="O67" s="164"/>
    </row>
    <row r="68" spans="2:33" x14ac:dyDescent="0.2">
      <c r="B68" s="163"/>
      <c r="C68" s="157"/>
      <c r="D68" s="157"/>
      <c r="E68" s="157"/>
      <c r="F68" s="157"/>
      <c r="G68" s="157"/>
      <c r="H68" s="466"/>
      <c r="I68" s="466"/>
      <c r="J68" s="466"/>
      <c r="K68" s="466"/>
      <c r="L68" s="466"/>
      <c r="M68" s="466"/>
      <c r="N68" s="157"/>
      <c r="O68" s="164"/>
    </row>
    <row r="69" spans="2:33" x14ac:dyDescent="0.2">
      <c r="B69" s="163"/>
      <c r="C69" s="132"/>
      <c r="D69" s="132"/>
      <c r="E69" s="132"/>
      <c r="F69" s="132"/>
      <c r="G69" s="132"/>
      <c r="H69" s="469"/>
      <c r="I69" s="469"/>
      <c r="J69" s="469"/>
      <c r="K69" s="469"/>
      <c r="L69" s="469"/>
      <c r="M69" s="469"/>
      <c r="N69" s="132"/>
      <c r="O69" s="164"/>
    </row>
    <row r="70" spans="2:33" x14ac:dyDescent="0.2">
      <c r="B70" s="163"/>
      <c r="C70" s="132"/>
      <c r="D70" s="6" t="s">
        <v>199</v>
      </c>
      <c r="E70" s="132"/>
      <c r="F70" s="132"/>
      <c r="G70" s="132"/>
      <c r="H70" s="469"/>
      <c r="I70" s="469"/>
      <c r="J70" s="469"/>
      <c r="K70" s="469"/>
      <c r="L70" s="469"/>
      <c r="M70" s="469"/>
      <c r="N70" s="132"/>
      <c r="O70" s="164"/>
    </row>
    <row r="71" spans="2:33" x14ac:dyDescent="0.2">
      <c r="B71" s="163"/>
      <c r="C71" s="132"/>
      <c r="D71" s="6"/>
      <c r="E71" s="132"/>
      <c r="F71" s="132"/>
      <c r="G71" s="132"/>
      <c r="H71" s="469"/>
      <c r="I71" s="469"/>
      <c r="J71" s="469"/>
      <c r="K71" s="469"/>
      <c r="L71" s="469"/>
      <c r="M71" s="469"/>
      <c r="N71" s="132"/>
      <c r="O71" s="164"/>
    </row>
    <row r="72" spans="2:33" x14ac:dyDescent="0.2">
      <c r="B72" s="163"/>
      <c r="C72" s="132"/>
      <c r="D72" s="436"/>
      <c r="E72" s="132"/>
      <c r="F72" s="132"/>
      <c r="G72" s="132"/>
      <c r="H72" s="470">
        <v>0</v>
      </c>
      <c r="I72" s="797">
        <v>0</v>
      </c>
      <c r="J72" s="471">
        <f t="shared" ref="J72:M76" si="8">I72</f>
        <v>0</v>
      </c>
      <c r="K72" s="471">
        <f t="shared" si="8"/>
        <v>0</v>
      </c>
      <c r="L72" s="471">
        <f t="shared" si="8"/>
        <v>0</v>
      </c>
      <c r="M72" s="471">
        <f t="shared" si="8"/>
        <v>0</v>
      </c>
      <c r="N72" s="132"/>
      <c r="O72" s="164"/>
    </row>
    <row r="73" spans="2:33" x14ac:dyDescent="0.2">
      <c r="B73" s="163"/>
      <c r="C73" s="132"/>
      <c r="D73" s="436"/>
      <c r="E73" s="132"/>
      <c r="F73" s="132"/>
      <c r="G73" s="132"/>
      <c r="H73" s="470">
        <v>0</v>
      </c>
      <c r="I73" s="797">
        <v>0</v>
      </c>
      <c r="J73" s="471">
        <f t="shared" si="8"/>
        <v>0</v>
      </c>
      <c r="K73" s="471">
        <f t="shared" si="8"/>
        <v>0</v>
      </c>
      <c r="L73" s="471">
        <f t="shared" si="8"/>
        <v>0</v>
      </c>
      <c r="M73" s="471">
        <f t="shared" si="8"/>
        <v>0</v>
      </c>
      <c r="N73" s="132"/>
      <c r="O73" s="164"/>
    </row>
    <row r="74" spans="2:33" x14ac:dyDescent="0.2">
      <c r="B74" s="163"/>
      <c r="C74" s="132"/>
      <c r="D74" s="436"/>
      <c r="E74" s="132"/>
      <c r="F74" s="132"/>
      <c r="G74" s="132"/>
      <c r="H74" s="470">
        <v>0</v>
      </c>
      <c r="I74" s="797">
        <v>0</v>
      </c>
      <c r="J74" s="471">
        <f t="shared" si="8"/>
        <v>0</v>
      </c>
      <c r="K74" s="471">
        <f t="shared" si="8"/>
        <v>0</v>
      </c>
      <c r="L74" s="471">
        <f t="shared" si="8"/>
        <v>0</v>
      </c>
      <c r="M74" s="471">
        <f t="shared" si="8"/>
        <v>0</v>
      </c>
      <c r="N74" s="132"/>
      <c r="O74" s="164"/>
    </row>
    <row r="75" spans="2:33" x14ac:dyDescent="0.2">
      <c r="B75" s="163"/>
      <c r="C75" s="132"/>
      <c r="D75" s="436"/>
      <c r="E75" s="132"/>
      <c r="F75" s="132"/>
      <c r="G75" s="132"/>
      <c r="H75" s="470">
        <v>0</v>
      </c>
      <c r="I75" s="797">
        <v>0</v>
      </c>
      <c r="J75" s="471">
        <f t="shared" si="8"/>
        <v>0</v>
      </c>
      <c r="K75" s="471">
        <f t="shared" si="8"/>
        <v>0</v>
      </c>
      <c r="L75" s="471">
        <f t="shared" si="8"/>
        <v>0</v>
      </c>
      <c r="M75" s="471">
        <f t="shared" si="8"/>
        <v>0</v>
      </c>
      <c r="N75" s="132"/>
      <c r="O75" s="164"/>
    </row>
    <row r="76" spans="2:33" x14ac:dyDescent="0.2">
      <c r="B76" s="163"/>
      <c r="C76" s="132"/>
      <c r="D76" s="436"/>
      <c r="E76" s="132"/>
      <c r="F76" s="132"/>
      <c r="G76" s="132"/>
      <c r="H76" s="470">
        <v>0</v>
      </c>
      <c r="I76" s="797">
        <v>0</v>
      </c>
      <c r="J76" s="471">
        <f t="shared" si="8"/>
        <v>0</v>
      </c>
      <c r="K76" s="471">
        <f t="shared" si="8"/>
        <v>0</v>
      </c>
      <c r="L76" s="471">
        <f t="shared" si="8"/>
        <v>0</v>
      </c>
      <c r="M76" s="471">
        <f t="shared" si="8"/>
        <v>0</v>
      </c>
      <c r="N76" s="132"/>
      <c r="O76" s="164"/>
    </row>
    <row r="77" spans="2:33" x14ac:dyDescent="0.2">
      <c r="B77" s="163"/>
      <c r="C77" s="132"/>
      <c r="D77" s="132"/>
      <c r="E77" s="132"/>
      <c r="F77" s="132"/>
      <c r="G77" s="132"/>
      <c r="H77" s="469"/>
      <c r="I77" s="469"/>
      <c r="J77" s="469"/>
      <c r="K77" s="469"/>
      <c r="L77" s="469"/>
      <c r="M77" s="469"/>
      <c r="N77" s="132"/>
      <c r="O77" s="164"/>
    </row>
    <row r="78" spans="2:33" s="22" customFormat="1" x14ac:dyDescent="0.2">
      <c r="B78" s="66"/>
      <c r="C78" s="6"/>
      <c r="D78" s="6" t="s">
        <v>16</v>
      </c>
      <c r="E78" s="6"/>
      <c r="F78" s="6"/>
      <c r="G78" s="6"/>
      <c r="H78" s="468">
        <f t="shared" ref="H78:M78" si="9">SUM(H72:H76)</f>
        <v>0</v>
      </c>
      <c r="I78" s="468">
        <f t="shared" si="9"/>
        <v>0</v>
      </c>
      <c r="J78" s="468">
        <f t="shared" si="9"/>
        <v>0</v>
      </c>
      <c r="K78" s="468">
        <f t="shared" si="9"/>
        <v>0</v>
      </c>
      <c r="L78" s="468">
        <f t="shared" si="9"/>
        <v>0</v>
      </c>
      <c r="M78" s="468">
        <f t="shared" si="9"/>
        <v>0</v>
      </c>
      <c r="N78" s="6"/>
      <c r="O78" s="378"/>
      <c r="S78" s="115"/>
      <c r="T78" s="115"/>
      <c r="U78" s="115"/>
      <c r="V78" s="115"/>
      <c r="W78" s="115"/>
      <c r="X78" s="115"/>
      <c r="Y78" s="115"/>
      <c r="Z78" s="115"/>
      <c r="AA78" s="115"/>
      <c r="AB78" s="115"/>
      <c r="AC78" s="115"/>
      <c r="AD78" s="115"/>
      <c r="AE78" s="115"/>
      <c r="AF78" s="115"/>
      <c r="AG78" s="115"/>
    </row>
    <row r="79" spans="2:33" x14ac:dyDescent="0.2">
      <c r="B79" s="163"/>
      <c r="C79" s="132"/>
      <c r="D79" s="132"/>
      <c r="E79" s="132"/>
      <c r="F79" s="132"/>
      <c r="G79" s="132"/>
      <c r="H79" s="469"/>
      <c r="I79" s="469"/>
      <c r="J79" s="469"/>
      <c r="K79" s="469"/>
      <c r="L79" s="469"/>
      <c r="M79" s="469"/>
      <c r="N79" s="132"/>
      <c r="O79" s="164"/>
    </row>
    <row r="80" spans="2:33" x14ac:dyDescent="0.2">
      <c r="B80" s="163"/>
      <c r="C80" s="157"/>
      <c r="D80" s="157"/>
      <c r="E80" s="157"/>
      <c r="F80" s="157"/>
      <c r="G80" s="157"/>
      <c r="H80" s="466"/>
      <c r="I80" s="466"/>
      <c r="J80" s="466"/>
      <c r="K80" s="466"/>
      <c r="L80" s="466"/>
      <c r="M80" s="466"/>
      <c r="N80" s="157"/>
      <c r="O80" s="164"/>
      <c r="S80" s="22"/>
      <c r="T80" s="22"/>
      <c r="U80" s="22"/>
      <c r="V80" s="22"/>
      <c r="W80" s="22"/>
      <c r="X80" s="22"/>
      <c r="Y80" s="22"/>
      <c r="Z80" s="22"/>
      <c r="AA80" s="22"/>
      <c r="AB80" s="22"/>
      <c r="AC80" s="22"/>
      <c r="AD80" s="22"/>
      <c r="AE80" s="22"/>
      <c r="AF80" s="22"/>
      <c r="AG80" s="22"/>
    </row>
    <row r="81" spans="2:15" x14ac:dyDescent="0.2">
      <c r="B81" s="163"/>
      <c r="C81" s="132"/>
      <c r="D81" s="132"/>
      <c r="E81" s="132"/>
      <c r="F81" s="132"/>
      <c r="G81" s="132"/>
      <c r="H81" s="469"/>
      <c r="I81" s="469"/>
      <c r="J81" s="469"/>
      <c r="K81" s="469"/>
      <c r="L81" s="469"/>
      <c r="M81" s="469"/>
      <c r="N81" s="132"/>
      <c r="O81" s="164"/>
    </row>
    <row r="82" spans="2:15" x14ac:dyDescent="0.2">
      <c r="B82" s="163"/>
      <c r="C82" s="132"/>
      <c r="D82" s="6" t="s">
        <v>201</v>
      </c>
      <c r="E82" s="132"/>
      <c r="F82" s="132"/>
      <c r="G82" s="132"/>
      <c r="H82" s="469"/>
      <c r="I82" s="469"/>
      <c r="J82" s="469"/>
      <c r="K82" s="469"/>
      <c r="L82" s="469"/>
      <c r="M82" s="469"/>
      <c r="N82" s="132"/>
      <c r="O82" s="164"/>
    </row>
    <row r="83" spans="2:15" x14ac:dyDescent="0.2">
      <c r="B83" s="163"/>
      <c r="C83" s="132"/>
      <c r="D83" s="6"/>
      <c r="E83" s="132"/>
      <c r="F83" s="132"/>
      <c r="G83" s="132"/>
      <c r="H83" s="469"/>
      <c r="I83" s="469"/>
      <c r="J83" s="469"/>
      <c r="K83" s="469"/>
      <c r="L83" s="469"/>
      <c r="M83" s="469"/>
      <c r="N83" s="132"/>
      <c r="O83" s="164"/>
    </row>
    <row r="84" spans="2:15" x14ac:dyDescent="0.2">
      <c r="B84" s="163"/>
      <c r="C84" s="132"/>
      <c r="D84" s="32" t="s">
        <v>185</v>
      </c>
      <c r="E84" s="132"/>
      <c r="F84" s="132"/>
      <c r="G84" s="132"/>
      <c r="H84" s="470">
        <v>0</v>
      </c>
      <c r="I84" s="797">
        <v>0</v>
      </c>
      <c r="J84" s="471">
        <f>I84</f>
        <v>0</v>
      </c>
      <c r="K84" s="471">
        <f>J84</f>
        <v>0</v>
      </c>
      <c r="L84" s="471">
        <f>K84</f>
        <v>0</v>
      </c>
      <c r="M84" s="471">
        <f>L84</f>
        <v>0</v>
      </c>
      <c r="N84" s="132"/>
      <c r="O84" s="164"/>
    </row>
    <row r="85" spans="2:15" x14ac:dyDescent="0.2">
      <c r="B85" s="163"/>
      <c r="C85" s="132"/>
      <c r="D85" s="32" t="s">
        <v>186</v>
      </c>
      <c r="E85" s="132"/>
      <c r="F85" s="132"/>
      <c r="G85" s="132"/>
      <c r="H85" s="470">
        <v>0</v>
      </c>
      <c r="I85" s="797">
        <v>0</v>
      </c>
      <c r="J85" s="471">
        <f t="shared" ref="J85:M91" si="10">I85</f>
        <v>0</v>
      </c>
      <c r="K85" s="471">
        <f t="shared" si="10"/>
        <v>0</v>
      </c>
      <c r="L85" s="471">
        <f t="shared" si="10"/>
        <v>0</v>
      </c>
      <c r="M85" s="471">
        <f t="shared" si="10"/>
        <v>0</v>
      </c>
      <c r="N85" s="132"/>
      <c r="O85" s="164"/>
    </row>
    <row r="86" spans="2:15" x14ac:dyDescent="0.2">
      <c r="B86" s="163"/>
      <c r="C86" s="2"/>
      <c r="D86" s="32" t="s">
        <v>89</v>
      </c>
      <c r="E86" s="2"/>
      <c r="F86" s="740"/>
      <c r="G86" s="2"/>
      <c r="H86" s="579">
        <v>0</v>
      </c>
      <c r="I86" s="579">
        <v>0</v>
      </c>
      <c r="J86" s="579">
        <v>0</v>
      </c>
      <c r="K86" s="723">
        <v>0</v>
      </c>
      <c r="L86" s="723">
        <v>0</v>
      </c>
      <c r="M86" s="723">
        <v>0</v>
      </c>
      <c r="N86" s="2"/>
      <c r="O86" s="164"/>
    </row>
    <row r="87" spans="2:15" x14ac:dyDescent="0.2">
      <c r="B87" s="163"/>
      <c r="C87" s="2"/>
      <c r="D87" s="593" t="s">
        <v>535</v>
      </c>
      <c r="E87" s="2"/>
      <c r="F87" s="740"/>
      <c r="G87" s="2"/>
      <c r="H87" s="579">
        <v>0</v>
      </c>
      <c r="I87" s="579">
        <v>0</v>
      </c>
      <c r="J87" s="579">
        <v>0</v>
      </c>
      <c r="K87" s="723">
        <v>0</v>
      </c>
      <c r="L87" s="723">
        <v>0</v>
      </c>
      <c r="M87" s="723">
        <v>0</v>
      </c>
      <c r="N87" s="2"/>
      <c r="O87" s="164"/>
    </row>
    <row r="88" spans="2:15" x14ac:dyDescent="0.2">
      <c r="B88" s="163"/>
      <c r="C88" s="132"/>
      <c r="D88" s="436"/>
      <c r="E88" s="132"/>
      <c r="F88" s="132"/>
      <c r="G88" s="132"/>
      <c r="H88" s="470">
        <v>0</v>
      </c>
      <c r="I88" s="797">
        <v>0</v>
      </c>
      <c r="J88" s="471">
        <f t="shared" si="10"/>
        <v>0</v>
      </c>
      <c r="K88" s="471">
        <f t="shared" si="10"/>
        <v>0</v>
      </c>
      <c r="L88" s="471">
        <f t="shared" si="10"/>
        <v>0</v>
      </c>
      <c r="M88" s="471">
        <f t="shared" si="10"/>
        <v>0</v>
      </c>
      <c r="N88" s="132"/>
      <c r="O88" s="164"/>
    </row>
    <row r="89" spans="2:15" x14ac:dyDescent="0.2">
      <c r="B89" s="163"/>
      <c r="C89" s="132"/>
      <c r="D89" s="436"/>
      <c r="E89" s="132"/>
      <c r="F89" s="132"/>
      <c r="G89" s="132"/>
      <c r="H89" s="470">
        <v>0</v>
      </c>
      <c r="I89" s="797">
        <v>0</v>
      </c>
      <c r="J89" s="471">
        <f t="shared" ref="J89:J90" si="11">I89</f>
        <v>0</v>
      </c>
      <c r="K89" s="471">
        <f t="shared" ref="K89:K90" si="12">J89</f>
        <v>0</v>
      </c>
      <c r="L89" s="471">
        <f t="shared" ref="L89:M90" si="13">K89</f>
        <v>0</v>
      </c>
      <c r="M89" s="471">
        <f t="shared" si="13"/>
        <v>0</v>
      </c>
      <c r="N89" s="132"/>
      <c r="O89" s="164"/>
    </row>
    <row r="90" spans="2:15" x14ac:dyDescent="0.2">
      <c r="B90" s="163"/>
      <c r="C90" s="132"/>
      <c r="D90" s="436"/>
      <c r="E90" s="132"/>
      <c r="F90" s="132"/>
      <c r="G90" s="132"/>
      <c r="H90" s="470">
        <v>0</v>
      </c>
      <c r="I90" s="797">
        <v>0</v>
      </c>
      <c r="J90" s="471">
        <f t="shared" si="11"/>
        <v>0</v>
      </c>
      <c r="K90" s="471">
        <f t="shared" si="12"/>
        <v>0</v>
      </c>
      <c r="L90" s="471">
        <f t="shared" si="13"/>
        <v>0</v>
      </c>
      <c r="M90" s="471">
        <f t="shared" si="13"/>
        <v>0</v>
      </c>
      <c r="N90" s="132"/>
      <c r="O90" s="164"/>
    </row>
    <row r="91" spans="2:15" x14ac:dyDescent="0.2">
      <c r="B91" s="163"/>
      <c r="C91" s="132"/>
      <c r="D91" s="436"/>
      <c r="E91" s="132"/>
      <c r="F91" s="132"/>
      <c r="G91" s="132"/>
      <c r="H91" s="470">
        <v>0</v>
      </c>
      <c r="I91" s="797">
        <v>0</v>
      </c>
      <c r="J91" s="471">
        <f t="shared" si="10"/>
        <v>0</v>
      </c>
      <c r="K91" s="471">
        <f t="shared" si="10"/>
        <v>0</v>
      </c>
      <c r="L91" s="471">
        <f t="shared" si="10"/>
        <v>0</v>
      </c>
      <c r="M91" s="471">
        <f t="shared" si="10"/>
        <v>0</v>
      </c>
      <c r="N91" s="132"/>
      <c r="O91" s="164"/>
    </row>
    <row r="92" spans="2:15" x14ac:dyDescent="0.2">
      <c r="B92" s="163"/>
      <c r="C92" s="132"/>
      <c r="D92" s="132"/>
      <c r="E92" s="132"/>
      <c r="F92" s="132"/>
      <c r="G92" s="132"/>
      <c r="H92" s="469"/>
      <c r="I92" s="469"/>
      <c r="J92" s="469"/>
      <c r="K92" s="469"/>
      <c r="L92" s="469"/>
      <c r="M92" s="469"/>
      <c r="N92" s="132"/>
      <c r="O92" s="164"/>
    </row>
    <row r="93" spans="2:15" x14ac:dyDescent="0.2">
      <c r="B93" s="163"/>
      <c r="C93" s="132"/>
      <c r="D93" s="6" t="s">
        <v>16</v>
      </c>
      <c r="E93" s="6"/>
      <c r="F93" s="6"/>
      <c r="G93" s="6"/>
      <c r="H93" s="468">
        <f t="shared" ref="H93:M93" si="14">SUM(H84:H91)</f>
        <v>0</v>
      </c>
      <c r="I93" s="468">
        <f t="shared" si="14"/>
        <v>0</v>
      </c>
      <c r="J93" s="468">
        <f t="shared" si="14"/>
        <v>0</v>
      </c>
      <c r="K93" s="468">
        <f t="shared" si="14"/>
        <v>0</v>
      </c>
      <c r="L93" s="468">
        <f t="shared" si="14"/>
        <v>0</v>
      </c>
      <c r="M93" s="468">
        <f t="shared" si="14"/>
        <v>0</v>
      </c>
      <c r="N93" s="132"/>
      <c r="O93" s="164"/>
    </row>
    <row r="94" spans="2:15" x14ac:dyDescent="0.2">
      <c r="B94" s="163"/>
      <c r="C94" s="132"/>
      <c r="D94" s="132"/>
      <c r="E94" s="132"/>
      <c r="F94" s="132"/>
      <c r="G94" s="132"/>
      <c r="H94" s="469"/>
      <c r="I94" s="469"/>
      <c r="J94" s="469"/>
      <c r="K94" s="469"/>
      <c r="L94" s="469"/>
      <c r="M94" s="469"/>
      <c r="N94" s="132"/>
      <c r="O94" s="164"/>
    </row>
    <row r="95" spans="2:15" x14ac:dyDescent="0.2">
      <c r="B95" s="163"/>
      <c r="C95" s="157"/>
      <c r="D95" s="157"/>
      <c r="E95" s="157"/>
      <c r="F95" s="157"/>
      <c r="G95" s="157"/>
      <c r="H95" s="466"/>
      <c r="I95" s="466"/>
      <c r="J95" s="466"/>
      <c r="K95" s="466"/>
      <c r="L95" s="466"/>
      <c r="M95" s="466"/>
      <c r="N95" s="157"/>
      <c r="O95" s="164"/>
    </row>
    <row r="96" spans="2:15" x14ac:dyDescent="0.2">
      <c r="B96" s="163"/>
      <c r="C96" s="132"/>
      <c r="D96" s="132"/>
      <c r="E96" s="132"/>
      <c r="F96" s="132"/>
      <c r="G96" s="132"/>
      <c r="H96" s="469"/>
      <c r="I96" s="469"/>
      <c r="J96" s="469"/>
      <c r="K96" s="469"/>
      <c r="L96" s="469"/>
      <c r="M96" s="469"/>
      <c r="N96" s="132"/>
      <c r="O96" s="164"/>
    </row>
    <row r="97" spans="2:33" x14ac:dyDescent="0.2">
      <c r="B97" s="163"/>
      <c r="C97" s="132"/>
      <c r="D97" s="6" t="s">
        <v>184</v>
      </c>
      <c r="E97" s="6"/>
      <c r="F97" s="6"/>
      <c r="G97" s="6"/>
      <c r="H97" s="468">
        <f t="shared" ref="H97:M97" si="15">H66+H78+H93</f>
        <v>31393122.604330003</v>
      </c>
      <c r="I97" s="468">
        <f t="shared" si="15"/>
        <v>31449859.089019999</v>
      </c>
      <c r="J97" s="468">
        <f t="shared" si="15"/>
        <v>31449859.089019999</v>
      </c>
      <c r="K97" s="468">
        <f t="shared" si="15"/>
        <v>31449859.089019999</v>
      </c>
      <c r="L97" s="468">
        <f t="shared" si="15"/>
        <v>31449859.089019999</v>
      </c>
      <c r="M97" s="468">
        <f t="shared" si="15"/>
        <v>31449859.089019999</v>
      </c>
      <c r="N97" s="132"/>
      <c r="O97" s="164"/>
    </row>
    <row r="98" spans="2:33" x14ac:dyDescent="0.2">
      <c r="B98" s="163"/>
      <c r="C98" s="132"/>
      <c r="D98" s="132"/>
      <c r="E98" s="132"/>
      <c r="F98" s="132"/>
      <c r="G98" s="132"/>
      <c r="H98" s="132"/>
      <c r="I98" s="132"/>
      <c r="J98" s="132"/>
      <c r="K98" s="132"/>
      <c r="L98" s="132"/>
      <c r="M98" s="132"/>
      <c r="N98" s="132"/>
      <c r="O98" s="164"/>
    </row>
    <row r="99" spans="2:33" x14ac:dyDescent="0.2">
      <c r="B99" s="163"/>
      <c r="C99" s="157"/>
      <c r="D99" s="157"/>
      <c r="E99" s="157"/>
      <c r="F99" s="157"/>
      <c r="G99" s="157"/>
      <c r="H99" s="157"/>
      <c r="I99" s="157"/>
      <c r="J99" s="157"/>
      <c r="K99" s="157"/>
      <c r="L99" s="157"/>
      <c r="M99" s="157"/>
      <c r="N99" s="157"/>
      <c r="O99" s="164"/>
    </row>
    <row r="100" spans="2:33" ht="13.5" thickBot="1" x14ac:dyDescent="0.25">
      <c r="B100" s="178"/>
      <c r="C100" s="179"/>
      <c r="D100" s="179"/>
      <c r="E100" s="179"/>
      <c r="F100" s="179"/>
      <c r="G100" s="179"/>
      <c r="H100" s="179"/>
      <c r="I100" s="179"/>
      <c r="J100" s="179"/>
      <c r="K100" s="179"/>
      <c r="L100" s="179"/>
      <c r="M100" s="179"/>
      <c r="N100" s="179"/>
      <c r="O100" s="184"/>
    </row>
    <row r="101" spans="2:33" x14ac:dyDescent="0.2">
      <c r="B101" s="159"/>
      <c r="C101" s="160"/>
      <c r="D101" s="160"/>
      <c r="E101" s="160"/>
      <c r="F101" s="160"/>
      <c r="G101" s="160"/>
      <c r="H101" s="160"/>
      <c r="I101" s="160"/>
      <c r="J101" s="160"/>
      <c r="K101" s="160"/>
      <c r="L101" s="160"/>
      <c r="M101" s="160"/>
      <c r="N101" s="160"/>
      <c r="O101" s="162"/>
    </row>
    <row r="102" spans="2:33" x14ac:dyDescent="0.2">
      <c r="B102" s="163"/>
      <c r="C102" s="157"/>
      <c r="D102" s="157"/>
      <c r="E102" s="157"/>
      <c r="F102" s="157"/>
      <c r="G102" s="157"/>
      <c r="H102" s="157"/>
      <c r="I102" s="157"/>
      <c r="J102" s="157"/>
      <c r="K102" s="157"/>
      <c r="L102" s="157"/>
      <c r="M102" s="157"/>
      <c r="N102" s="157"/>
      <c r="O102" s="164"/>
    </row>
    <row r="103" spans="2:33" s="118" customFormat="1" ht="18" x14ac:dyDescent="0.25">
      <c r="B103" s="453"/>
      <c r="C103" s="19" t="s">
        <v>187</v>
      </c>
      <c r="D103" s="119"/>
      <c r="E103" s="119"/>
      <c r="F103" s="119"/>
      <c r="G103" s="119"/>
      <c r="H103" s="119"/>
      <c r="I103" s="119"/>
      <c r="J103" s="119"/>
      <c r="K103" s="119"/>
      <c r="L103" s="119"/>
      <c r="M103" s="119"/>
      <c r="N103" s="119"/>
      <c r="O103" s="120"/>
      <c r="S103" s="115"/>
      <c r="T103" s="115"/>
      <c r="U103" s="115"/>
      <c r="V103" s="115"/>
      <c r="W103" s="115"/>
      <c r="X103" s="115"/>
      <c r="Y103" s="115"/>
      <c r="Z103" s="115"/>
      <c r="AA103" s="115"/>
      <c r="AB103" s="115"/>
      <c r="AC103" s="115"/>
      <c r="AD103" s="115"/>
      <c r="AE103" s="115"/>
      <c r="AF103" s="115"/>
      <c r="AG103" s="115"/>
    </row>
    <row r="104" spans="2:33" x14ac:dyDescent="0.2">
      <c r="B104" s="163"/>
      <c r="C104" s="157"/>
      <c r="D104" s="157"/>
      <c r="E104" s="157"/>
      <c r="F104" s="157"/>
      <c r="G104" s="157"/>
      <c r="H104" s="157"/>
      <c r="I104" s="157"/>
      <c r="J104" s="157"/>
      <c r="K104" s="157"/>
      <c r="L104" s="157"/>
      <c r="M104" s="157"/>
      <c r="N104" s="157"/>
      <c r="O104" s="164"/>
    </row>
    <row r="105" spans="2:33" ht="18" x14ac:dyDescent="0.25">
      <c r="B105" s="163"/>
      <c r="C105" s="157"/>
      <c r="D105" s="157"/>
      <c r="E105" s="157"/>
      <c r="F105" s="157"/>
      <c r="G105" s="157"/>
      <c r="H105" s="157"/>
      <c r="I105" s="157"/>
      <c r="J105" s="157"/>
      <c r="K105" s="157"/>
      <c r="L105" s="157"/>
      <c r="M105" s="157"/>
      <c r="N105" s="157"/>
      <c r="O105" s="164"/>
      <c r="S105" s="118"/>
      <c r="T105" s="118"/>
      <c r="U105" s="118"/>
      <c r="V105" s="118"/>
      <c r="W105" s="118"/>
      <c r="X105" s="118"/>
      <c r="Y105" s="118"/>
      <c r="Z105" s="118"/>
      <c r="AA105" s="118"/>
      <c r="AB105" s="118"/>
      <c r="AC105" s="118"/>
      <c r="AD105" s="118"/>
      <c r="AE105" s="118"/>
      <c r="AF105" s="118"/>
      <c r="AG105" s="118"/>
    </row>
    <row r="106" spans="2:33" x14ac:dyDescent="0.2">
      <c r="B106" s="163"/>
      <c r="C106" s="157"/>
      <c r="D106" s="157"/>
      <c r="E106" s="157"/>
      <c r="F106" s="62" t="s">
        <v>52</v>
      </c>
      <c r="G106" s="157"/>
      <c r="H106" s="102">
        <f t="shared" ref="H106:M106" si="16">H7</f>
        <v>2020</v>
      </c>
      <c r="I106" s="102">
        <f t="shared" si="16"/>
        <v>2021</v>
      </c>
      <c r="J106" s="102">
        <f t="shared" si="16"/>
        <v>2022</v>
      </c>
      <c r="K106" s="102">
        <f t="shared" si="16"/>
        <v>2023</v>
      </c>
      <c r="L106" s="102">
        <f t="shared" si="16"/>
        <v>2024</v>
      </c>
      <c r="M106" s="102">
        <f t="shared" si="16"/>
        <v>2025</v>
      </c>
      <c r="N106" s="157"/>
      <c r="O106" s="164"/>
    </row>
    <row r="107" spans="2:33" x14ac:dyDescent="0.2">
      <c r="B107" s="163"/>
      <c r="C107" s="157"/>
      <c r="D107" s="157"/>
      <c r="E107" s="157"/>
      <c r="F107" s="157"/>
      <c r="G107" s="157"/>
      <c r="H107" s="157"/>
      <c r="I107" s="157"/>
      <c r="J107" s="157"/>
      <c r="K107" s="157"/>
      <c r="L107" s="157"/>
      <c r="M107" s="157"/>
      <c r="N107" s="157"/>
      <c r="O107" s="164"/>
    </row>
    <row r="108" spans="2:33" x14ac:dyDescent="0.2">
      <c r="B108" s="163"/>
      <c r="C108" s="2"/>
      <c r="D108" s="2"/>
      <c r="E108" s="2"/>
      <c r="F108" s="2"/>
      <c r="G108" s="2"/>
      <c r="H108" s="2"/>
      <c r="I108" s="2"/>
      <c r="J108" s="2"/>
      <c r="K108" s="2"/>
      <c r="L108" s="2"/>
      <c r="M108" s="2"/>
      <c r="N108" s="2"/>
      <c r="O108" s="164"/>
    </row>
    <row r="109" spans="2:33" x14ac:dyDescent="0.2">
      <c r="B109" s="163"/>
      <c r="C109" s="2"/>
      <c r="D109" s="6" t="s">
        <v>70</v>
      </c>
      <c r="E109" s="2"/>
      <c r="F109" s="35" t="s">
        <v>73</v>
      </c>
      <c r="G109" s="2"/>
      <c r="H109" s="2"/>
      <c r="I109" s="2"/>
      <c r="J109" s="2"/>
      <c r="K109" s="2"/>
      <c r="L109" s="2"/>
      <c r="M109" s="2"/>
      <c r="N109" s="2"/>
      <c r="O109" s="164"/>
    </row>
    <row r="110" spans="2:33" x14ac:dyDescent="0.2">
      <c r="B110" s="163"/>
      <c r="C110" s="2"/>
      <c r="D110" s="2"/>
      <c r="E110" s="2"/>
      <c r="F110" s="2"/>
      <c r="G110" s="2"/>
      <c r="H110" s="2"/>
      <c r="I110" s="2"/>
      <c r="J110" s="2"/>
      <c r="K110" s="2"/>
      <c r="L110" s="2"/>
      <c r="M110" s="2"/>
      <c r="N110" s="2"/>
      <c r="O110" s="164"/>
    </row>
    <row r="111" spans="2:33" x14ac:dyDescent="0.2">
      <c r="B111" s="163"/>
      <c r="C111" s="2"/>
      <c r="D111" s="726" t="s">
        <v>611</v>
      </c>
      <c r="E111" s="2"/>
      <c r="F111" s="546"/>
      <c r="G111" s="2"/>
      <c r="H111" s="771">
        <v>0</v>
      </c>
      <c r="I111" s="771">
        <v>0</v>
      </c>
      <c r="J111" s="771">
        <v>0</v>
      </c>
      <c r="K111" s="771">
        <v>0</v>
      </c>
      <c r="L111" s="771">
        <v>0</v>
      </c>
      <c r="M111" s="771">
        <v>0</v>
      </c>
      <c r="N111" s="2"/>
      <c r="O111" s="164"/>
    </row>
    <row r="112" spans="2:33" x14ac:dyDescent="0.2">
      <c r="B112" s="163"/>
      <c r="C112" s="2"/>
      <c r="D112" s="2" t="s">
        <v>15</v>
      </c>
      <c r="E112" s="2"/>
      <c r="F112" s="546"/>
      <c r="G112" s="2"/>
      <c r="H112" s="44">
        <f>dir!V30*7/12+dir!V57*5/12</f>
        <v>73855.47</v>
      </c>
      <c r="I112" s="44">
        <f>dir!V57*7/12+dir!V84*5/12</f>
        <v>78365.039999999994</v>
      </c>
      <c r="J112" s="44">
        <f>dir!V84*7/12+dir!V111*5/12</f>
        <v>83681.52</v>
      </c>
      <c r="K112" s="44">
        <f>dir!V111*7/12+dir!V138*5/12</f>
        <v>89478.48000000001</v>
      </c>
      <c r="L112" s="44">
        <f>dir!V138*7/12+dir!V165*5/12</f>
        <v>95776.200000000012</v>
      </c>
      <c r="M112" s="44">
        <f>dir!V165*7/12+dir!V192*5/12</f>
        <v>102557.52</v>
      </c>
      <c r="N112" s="2"/>
      <c r="O112" s="164"/>
    </row>
    <row r="113" spans="2:33" x14ac:dyDescent="0.2">
      <c r="B113" s="163"/>
      <c r="C113" s="2"/>
      <c r="D113" s="2" t="s">
        <v>34</v>
      </c>
      <c r="E113" s="2"/>
      <c r="F113" s="546"/>
      <c r="G113" s="2"/>
      <c r="H113" s="44">
        <f>op!V175*7/12+op!V347*5/12</f>
        <v>55277.560000000005</v>
      </c>
      <c r="I113" s="44">
        <f>op!V347*7/12+op!V519*5/12</f>
        <v>56504.759999999995</v>
      </c>
      <c r="J113" s="44">
        <f>op!V519*7/12+op!V691*5/12</f>
        <v>58259.759999999995</v>
      </c>
      <c r="K113" s="44">
        <f>op!V691*7/12+op!V863*5/12</f>
        <v>60376.680000000008</v>
      </c>
      <c r="L113" s="44">
        <f>op!V863*7/12+op!V1035*5/12</f>
        <v>62819.64</v>
      </c>
      <c r="M113" s="44">
        <f>op!V1035*7/12+op!V1207*5/12</f>
        <v>65599.56</v>
      </c>
      <c r="N113" s="2"/>
      <c r="O113" s="164"/>
    </row>
    <row r="114" spans="2:33" x14ac:dyDescent="0.2">
      <c r="B114" s="163"/>
      <c r="C114" s="2"/>
      <c r="D114" s="2" t="s">
        <v>71</v>
      </c>
      <c r="E114" s="2"/>
      <c r="F114" s="546"/>
      <c r="G114" s="2"/>
      <c r="H114" s="44">
        <f>oop!V65*7/12+oop!V127*5/12</f>
        <v>126884.16000000002</v>
      </c>
      <c r="I114" s="44">
        <f>oop!V127*7/12+oop!V189*5/12</f>
        <v>133971.24000000002</v>
      </c>
      <c r="J114" s="44">
        <f>oop!V189*7/12+oop!V251*5/12</f>
        <v>142418.64000000001</v>
      </c>
      <c r="K114" s="44">
        <f>oop!V251*7/12+oop!V313*5/12</f>
        <v>147780.36000000002</v>
      </c>
      <c r="L114" s="44">
        <f>oop!V313*7/12+oop!V375*5/12</f>
        <v>148951.91999999998</v>
      </c>
      <c r="M114" s="44">
        <f>oop!V375*7/12+oop!V437*5/12</f>
        <v>150104.76</v>
      </c>
      <c r="N114" s="2"/>
      <c r="O114" s="164"/>
    </row>
    <row r="115" spans="2:33" x14ac:dyDescent="0.2">
      <c r="B115" s="163"/>
      <c r="C115" s="2"/>
      <c r="D115" s="2"/>
      <c r="E115" s="2"/>
      <c r="F115" s="2"/>
      <c r="G115" s="2"/>
      <c r="H115" s="214"/>
      <c r="I115" s="214"/>
      <c r="J115" s="214"/>
      <c r="K115" s="214"/>
      <c r="L115" s="214"/>
      <c r="M115" s="214"/>
      <c r="N115" s="2"/>
      <c r="O115" s="164"/>
    </row>
    <row r="116" spans="2:33" s="22" customFormat="1" x14ac:dyDescent="0.2">
      <c r="B116" s="66"/>
      <c r="C116" s="6"/>
      <c r="D116" s="6" t="s">
        <v>16</v>
      </c>
      <c r="E116" s="6"/>
      <c r="F116" s="6"/>
      <c r="G116" s="6"/>
      <c r="H116" s="155">
        <f t="shared" ref="H116:M116" si="17">SUM(H111:H114)</f>
        <v>256017.19</v>
      </c>
      <c r="I116" s="155">
        <f t="shared" si="17"/>
        <v>268841.04000000004</v>
      </c>
      <c r="J116" s="155">
        <f t="shared" si="17"/>
        <v>284359.92000000004</v>
      </c>
      <c r="K116" s="155">
        <f t="shared" si="17"/>
        <v>297635.52</v>
      </c>
      <c r="L116" s="155">
        <f t="shared" si="17"/>
        <v>307547.76</v>
      </c>
      <c r="M116" s="155">
        <f t="shared" si="17"/>
        <v>318261.84000000003</v>
      </c>
      <c r="N116" s="6"/>
      <c r="O116" s="378"/>
      <c r="S116" s="115"/>
      <c r="T116" s="115"/>
      <c r="U116" s="115"/>
      <c r="V116" s="115"/>
      <c r="W116" s="115"/>
      <c r="X116" s="115"/>
      <c r="Y116" s="115"/>
      <c r="Z116" s="115"/>
      <c r="AA116" s="115"/>
      <c r="AB116" s="115"/>
      <c r="AC116" s="115"/>
      <c r="AD116" s="115"/>
      <c r="AE116" s="115"/>
      <c r="AF116" s="115"/>
      <c r="AG116" s="115"/>
    </row>
    <row r="117" spans="2:33" x14ac:dyDescent="0.2">
      <c r="B117" s="163"/>
      <c r="C117" s="2"/>
      <c r="D117" s="2"/>
      <c r="E117" s="2"/>
      <c r="F117" s="2"/>
      <c r="G117" s="2"/>
      <c r="H117" s="214"/>
      <c r="I117" s="214"/>
      <c r="J117" s="214"/>
      <c r="K117" s="214"/>
      <c r="L117" s="214"/>
      <c r="M117" s="214"/>
      <c r="N117" s="2"/>
      <c r="O117" s="164"/>
    </row>
    <row r="118" spans="2:33" x14ac:dyDescent="0.2">
      <c r="B118" s="163"/>
      <c r="C118" s="17"/>
      <c r="D118" s="17"/>
      <c r="E118" s="17"/>
      <c r="F118" s="17"/>
      <c r="G118" s="17"/>
      <c r="H118" s="127"/>
      <c r="I118" s="127"/>
      <c r="J118" s="127"/>
      <c r="K118" s="127"/>
      <c r="L118" s="127"/>
      <c r="M118" s="127"/>
      <c r="N118" s="17"/>
      <c r="O118" s="164"/>
      <c r="S118" s="22"/>
      <c r="T118" s="22"/>
      <c r="U118" s="22"/>
      <c r="V118" s="22"/>
      <c r="W118" s="22"/>
      <c r="X118" s="22"/>
      <c r="Y118" s="22"/>
      <c r="Z118" s="22"/>
      <c r="AA118" s="22"/>
      <c r="AB118" s="22"/>
      <c r="AC118" s="22"/>
      <c r="AD118" s="22"/>
      <c r="AE118" s="22"/>
      <c r="AF118" s="22"/>
      <c r="AG118" s="22"/>
    </row>
    <row r="119" spans="2:33" x14ac:dyDescent="0.2">
      <c r="B119" s="163"/>
      <c r="C119" s="2"/>
      <c r="D119" s="2"/>
      <c r="E119" s="2"/>
      <c r="F119" s="2"/>
      <c r="G119" s="2"/>
      <c r="H119" s="214"/>
      <c r="I119" s="214"/>
      <c r="J119" s="214"/>
      <c r="K119" s="214"/>
      <c r="L119" s="214"/>
      <c r="M119" s="214"/>
      <c r="N119" s="2"/>
      <c r="O119" s="164"/>
    </row>
    <row r="120" spans="2:33" x14ac:dyDescent="0.2">
      <c r="B120" s="163"/>
      <c r="C120" s="2"/>
      <c r="D120" s="6" t="s">
        <v>72</v>
      </c>
      <c r="E120" s="2"/>
      <c r="F120" s="35" t="s">
        <v>73</v>
      </c>
      <c r="G120" s="2"/>
      <c r="H120" s="214"/>
      <c r="I120" s="214"/>
      <c r="J120" s="214"/>
      <c r="K120" s="214"/>
      <c r="L120" s="214"/>
      <c r="M120" s="214"/>
      <c r="N120" s="2"/>
      <c r="O120" s="164"/>
    </row>
    <row r="121" spans="2:33" x14ac:dyDescent="0.2">
      <c r="B121" s="163"/>
      <c r="C121" s="2"/>
      <c r="D121" s="2"/>
      <c r="E121" s="2"/>
      <c r="F121" s="2"/>
      <c r="G121" s="2"/>
      <c r="H121" s="214"/>
      <c r="I121" s="214"/>
      <c r="J121" s="214"/>
      <c r="K121" s="214"/>
      <c r="L121" s="214"/>
      <c r="M121" s="214"/>
      <c r="N121" s="2"/>
      <c r="O121" s="164"/>
    </row>
    <row r="122" spans="2:33" x14ac:dyDescent="0.2">
      <c r="B122" s="163"/>
      <c r="C122" s="2"/>
      <c r="D122" s="2" t="s">
        <v>463</v>
      </c>
      <c r="E122" s="2"/>
      <c r="F122" s="546"/>
      <c r="G122" s="2"/>
      <c r="H122" s="470">
        <v>0</v>
      </c>
      <c r="I122" s="471">
        <f t="shared" ref="I122:M144" si="18">H122</f>
        <v>0</v>
      </c>
      <c r="J122" s="471">
        <f t="shared" si="18"/>
        <v>0</v>
      </c>
      <c r="K122" s="471">
        <f t="shared" si="18"/>
        <v>0</v>
      </c>
      <c r="L122" s="471">
        <f t="shared" si="18"/>
        <v>0</v>
      </c>
      <c r="M122" s="471">
        <f t="shared" si="18"/>
        <v>0</v>
      </c>
      <c r="N122" s="2"/>
      <c r="O122" s="164"/>
    </row>
    <row r="123" spans="2:33" x14ac:dyDescent="0.2">
      <c r="B123" s="163"/>
      <c r="C123" s="2"/>
      <c r="D123" s="475" t="s">
        <v>634</v>
      </c>
      <c r="E123" s="2"/>
      <c r="F123" s="546"/>
      <c r="G123" s="2"/>
      <c r="H123" s="470">
        <v>0</v>
      </c>
      <c r="I123" s="471">
        <f t="shared" si="18"/>
        <v>0</v>
      </c>
      <c r="J123" s="471">
        <f t="shared" si="18"/>
        <v>0</v>
      </c>
      <c r="K123" s="471">
        <f t="shared" si="18"/>
        <v>0</v>
      </c>
      <c r="L123" s="471">
        <f t="shared" si="18"/>
        <v>0</v>
      </c>
      <c r="M123" s="471">
        <f t="shared" si="18"/>
        <v>0</v>
      </c>
      <c r="N123" s="2"/>
      <c r="O123" s="164"/>
    </row>
    <row r="124" spans="2:33" x14ac:dyDescent="0.2">
      <c r="B124" s="163"/>
      <c r="C124" s="2"/>
      <c r="D124" s="475" t="s">
        <v>633</v>
      </c>
      <c r="E124" s="2"/>
      <c r="F124" s="546"/>
      <c r="G124" s="2"/>
      <c r="H124" s="470">
        <v>0</v>
      </c>
      <c r="I124" s="471">
        <f t="shared" ref="I124" si="19">H124</f>
        <v>0</v>
      </c>
      <c r="J124" s="471">
        <f t="shared" ref="J124" si="20">I124</f>
        <v>0</v>
      </c>
      <c r="K124" s="471">
        <f t="shared" ref="K124" si="21">J124</f>
        <v>0</v>
      </c>
      <c r="L124" s="471">
        <f t="shared" ref="L124:M124" si="22">K124</f>
        <v>0</v>
      </c>
      <c r="M124" s="471">
        <f t="shared" si="22"/>
        <v>0</v>
      </c>
      <c r="N124" s="2"/>
      <c r="O124" s="164"/>
    </row>
    <row r="125" spans="2:33" x14ac:dyDescent="0.2">
      <c r="B125" s="163"/>
      <c r="C125" s="2"/>
      <c r="D125" s="475" t="s">
        <v>368</v>
      </c>
      <c r="E125" s="2"/>
      <c r="F125" s="546"/>
      <c r="G125" s="2"/>
      <c r="H125" s="470">
        <v>0</v>
      </c>
      <c r="I125" s="471">
        <f t="shared" si="18"/>
        <v>0</v>
      </c>
      <c r="J125" s="471">
        <f t="shared" si="18"/>
        <v>0</v>
      </c>
      <c r="K125" s="471">
        <f t="shared" si="18"/>
        <v>0</v>
      </c>
      <c r="L125" s="471">
        <f t="shared" si="18"/>
        <v>0</v>
      </c>
      <c r="M125" s="471">
        <f t="shared" si="18"/>
        <v>0</v>
      </c>
      <c r="N125" s="2"/>
      <c r="O125" s="164"/>
    </row>
    <row r="126" spans="2:33" x14ac:dyDescent="0.2">
      <c r="B126" s="163"/>
      <c r="C126" s="2"/>
      <c r="D126" s="475" t="s">
        <v>7</v>
      </c>
      <c r="E126" s="2"/>
      <c r="F126" s="546"/>
      <c r="G126" s="2"/>
      <c r="H126" s="504">
        <f>(+geg!G27-geg!G29-geg!G31)*tab!C186</f>
        <v>13955.76</v>
      </c>
      <c r="I126" s="504">
        <f>(+geg!H27-geg!H29-geg!H31)*tab!$D186</f>
        <v>13955.76</v>
      </c>
      <c r="J126" s="504">
        <f>(+geg!I27-geg!I29-geg!I31)*tab!$D186</f>
        <v>13955.76</v>
      </c>
      <c r="K126" s="504">
        <f>(+geg!J27-geg!J29-geg!J31)*tab!$D186</f>
        <v>13955.76</v>
      </c>
      <c r="L126" s="504">
        <f>(+geg!K27-geg!K29-geg!K31)*tab!$D186</f>
        <v>13955.76</v>
      </c>
      <c r="M126" s="504">
        <f>(+geg!L27-geg!L29-geg!L31)*tab!$D186</f>
        <v>13955.76</v>
      </c>
      <c r="N126" s="2"/>
      <c r="O126" s="164"/>
    </row>
    <row r="127" spans="2:33" x14ac:dyDescent="0.2">
      <c r="B127" s="163"/>
      <c r="C127" s="2"/>
      <c r="D127" s="658" t="s">
        <v>699</v>
      </c>
      <c r="E127" s="2"/>
      <c r="F127" s="546"/>
      <c r="G127" s="2"/>
      <c r="H127" s="808">
        <f>ken!F32*tab!C183</f>
        <v>3000</v>
      </c>
      <c r="I127" s="471">
        <v>0</v>
      </c>
      <c r="J127" s="471">
        <f t="shared" si="18"/>
        <v>0</v>
      </c>
      <c r="K127" s="471">
        <f t="shared" si="18"/>
        <v>0</v>
      </c>
      <c r="L127" s="471">
        <f t="shared" si="18"/>
        <v>0</v>
      </c>
      <c r="M127" s="471">
        <f t="shared" si="18"/>
        <v>0</v>
      </c>
      <c r="N127" s="2"/>
      <c r="O127" s="164"/>
    </row>
    <row r="128" spans="2:33" x14ac:dyDescent="0.2">
      <c r="B128" s="163"/>
      <c r="C128" s="2"/>
      <c r="D128" s="101" t="s">
        <v>293</v>
      </c>
      <c r="E128" s="2"/>
      <c r="F128" s="546"/>
      <c r="G128" s="2"/>
      <c r="H128" s="470">
        <v>0</v>
      </c>
      <c r="I128" s="471">
        <f t="shared" si="18"/>
        <v>0</v>
      </c>
      <c r="J128" s="471">
        <f t="shared" si="18"/>
        <v>0</v>
      </c>
      <c r="K128" s="471">
        <f t="shared" si="18"/>
        <v>0</v>
      </c>
      <c r="L128" s="471">
        <f t="shared" si="18"/>
        <v>0</v>
      </c>
      <c r="M128" s="471">
        <f t="shared" si="18"/>
        <v>0</v>
      </c>
      <c r="N128" s="2"/>
      <c r="O128" s="164"/>
    </row>
    <row r="129" spans="2:15" x14ac:dyDescent="0.2">
      <c r="B129" s="163"/>
      <c r="C129" s="2"/>
      <c r="D129" s="101" t="s">
        <v>294</v>
      </c>
      <c r="E129" s="2"/>
      <c r="F129" s="546"/>
      <c r="G129" s="2"/>
      <c r="H129" s="470">
        <v>0</v>
      </c>
      <c r="I129" s="471">
        <f t="shared" si="18"/>
        <v>0</v>
      </c>
      <c r="J129" s="471">
        <f t="shared" si="18"/>
        <v>0</v>
      </c>
      <c r="K129" s="471">
        <f t="shared" si="18"/>
        <v>0</v>
      </c>
      <c r="L129" s="471">
        <f t="shared" si="18"/>
        <v>0</v>
      </c>
      <c r="M129" s="471">
        <f t="shared" si="18"/>
        <v>0</v>
      </c>
      <c r="N129" s="2"/>
      <c r="O129" s="164"/>
    </row>
    <row r="130" spans="2:15" x14ac:dyDescent="0.2">
      <c r="B130" s="163"/>
      <c r="C130" s="2"/>
      <c r="D130" s="101" t="s">
        <v>295</v>
      </c>
      <c r="E130" s="2"/>
      <c r="F130" s="546"/>
      <c r="G130" s="2"/>
      <c r="H130" s="470">
        <v>0</v>
      </c>
      <c r="I130" s="471">
        <f t="shared" si="18"/>
        <v>0</v>
      </c>
      <c r="J130" s="471">
        <f t="shared" si="18"/>
        <v>0</v>
      </c>
      <c r="K130" s="471">
        <f t="shared" si="18"/>
        <v>0</v>
      </c>
      <c r="L130" s="471">
        <f t="shared" si="18"/>
        <v>0</v>
      </c>
      <c r="M130" s="471">
        <f t="shared" si="18"/>
        <v>0</v>
      </c>
      <c r="N130" s="2"/>
      <c r="O130" s="164"/>
    </row>
    <row r="131" spans="2:15" x14ac:dyDescent="0.2">
      <c r="B131" s="163"/>
      <c r="C131" s="2"/>
      <c r="D131" s="101" t="s">
        <v>296</v>
      </c>
      <c r="E131" s="2"/>
      <c r="F131" s="546"/>
      <c r="G131" s="2"/>
      <c r="H131" s="470">
        <v>0</v>
      </c>
      <c r="I131" s="471">
        <f t="shared" si="18"/>
        <v>0</v>
      </c>
      <c r="J131" s="471">
        <f t="shared" si="18"/>
        <v>0</v>
      </c>
      <c r="K131" s="471">
        <f t="shared" si="18"/>
        <v>0</v>
      </c>
      <c r="L131" s="471">
        <f t="shared" si="18"/>
        <v>0</v>
      </c>
      <c r="M131" s="471">
        <f t="shared" si="18"/>
        <v>0</v>
      </c>
      <c r="N131" s="2"/>
      <c r="O131" s="164"/>
    </row>
    <row r="132" spans="2:15" x14ac:dyDescent="0.2">
      <c r="B132" s="163"/>
      <c r="C132" s="2"/>
      <c r="D132" s="101" t="s">
        <v>297</v>
      </c>
      <c r="E132" s="2"/>
      <c r="F132" s="546"/>
      <c r="G132" s="2"/>
      <c r="H132" s="470">
        <v>0</v>
      </c>
      <c r="I132" s="471">
        <f t="shared" si="18"/>
        <v>0</v>
      </c>
      <c r="J132" s="471">
        <f t="shared" si="18"/>
        <v>0</v>
      </c>
      <c r="K132" s="471">
        <f t="shared" si="18"/>
        <v>0</v>
      </c>
      <c r="L132" s="471">
        <f t="shared" si="18"/>
        <v>0</v>
      </c>
      <c r="M132" s="471">
        <f t="shared" si="18"/>
        <v>0</v>
      </c>
      <c r="N132" s="2"/>
      <c r="O132" s="164"/>
    </row>
    <row r="133" spans="2:15" x14ac:dyDescent="0.2">
      <c r="B133" s="163"/>
      <c r="C133" s="2"/>
      <c r="D133" s="101" t="s">
        <v>298</v>
      </c>
      <c r="E133" s="2"/>
      <c r="F133" s="546"/>
      <c r="G133" s="2"/>
      <c r="H133" s="470">
        <v>0</v>
      </c>
      <c r="I133" s="471">
        <f t="shared" si="18"/>
        <v>0</v>
      </c>
      <c r="J133" s="471">
        <f t="shared" si="18"/>
        <v>0</v>
      </c>
      <c r="K133" s="471">
        <f t="shared" si="18"/>
        <v>0</v>
      </c>
      <c r="L133" s="471">
        <f t="shared" si="18"/>
        <v>0</v>
      </c>
      <c r="M133" s="471">
        <f t="shared" si="18"/>
        <v>0</v>
      </c>
      <c r="N133" s="2"/>
      <c r="O133" s="164"/>
    </row>
    <row r="134" spans="2:15" x14ac:dyDescent="0.2">
      <c r="B134" s="163"/>
      <c r="C134" s="2"/>
      <c r="D134" s="101" t="s">
        <v>299</v>
      </c>
      <c r="E134" s="2"/>
      <c r="F134" s="546"/>
      <c r="G134" s="2"/>
      <c r="H134" s="470">
        <v>0</v>
      </c>
      <c r="I134" s="471">
        <f t="shared" si="18"/>
        <v>0</v>
      </c>
      <c r="J134" s="471">
        <f t="shared" si="18"/>
        <v>0</v>
      </c>
      <c r="K134" s="471">
        <f t="shared" si="18"/>
        <v>0</v>
      </c>
      <c r="L134" s="471">
        <f t="shared" si="18"/>
        <v>0</v>
      </c>
      <c r="M134" s="471">
        <f t="shared" si="18"/>
        <v>0</v>
      </c>
      <c r="N134" s="2"/>
      <c r="O134" s="164"/>
    </row>
    <row r="135" spans="2:15" x14ac:dyDescent="0.2">
      <c r="B135" s="163"/>
      <c r="C135" s="2"/>
      <c r="D135" s="101" t="s">
        <v>300</v>
      </c>
      <c r="E135" s="2"/>
      <c r="F135" s="546"/>
      <c r="G135" s="2"/>
      <c r="H135" s="470">
        <v>0</v>
      </c>
      <c r="I135" s="471">
        <f t="shared" si="18"/>
        <v>0</v>
      </c>
      <c r="J135" s="471">
        <f t="shared" si="18"/>
        <v>0</v>
      </c>
      <c r="K135" s="471">
        <f t="shared" si="18"/>
        <v>0</v>
      </c>
      <c r="L135" s="471">
        <f t="shared" si="18"/>
        <v>0</v>
      </c>
      <c r="M135" s="471">
        <f t="shared" si="18"/>
        <v>0</v>
      </c>
      <c r="N135" s="2"/>
      <c r="O135" s="164"/>
    </row>
    <row r="136" spans="2:15" x14ac:dyDescent="0.2">
      <c r="B136" s="163"/>
      <c r="C136" s="2"/>
      <c r="D136" s="101" t="s">
        <v>301</v>
      </c>
      <c r="E136" s="2"/>
      <c r="F136" s="546"/>
      <c r="G136" s="2"/>
      <c r="H136" s="470">
        <v>0</v>
      </c>
      <c r="I136" s="471">
        <f t="shared" si="18"/>
        <v>0</v>
      </c>
      <c r="J136" s="471">
        <f t="shared" si="18"/>
        <v>0</v>
      </c>
      <c r="K136" s="471">
        <f t="shared" si="18"/>
        <v>0</v>
      </c>
      <c r="L136" s="471">
        <f t="shared" si="18"/>
        <v>0</v>
      </c>
      <c r="M136" s="471">
        <f t="shared" si="18"/>
        <v>0</v>
      </c>
      <c r="N136" s="2"/>
      <c r="O136" s="164"/>
    </row>
    <row r="137" spans="2:15" x14ac:dyDescent="0.2">
      <c r="B137" s="163"/>
      <c r="C137" s="2"/>
      <c r="D137" s="101" t="s">
        <v>302</v>
      </c>
      <c r="E137" s="2"/>
      <c r="F137" s="546"/>
      <c r="G137" s="2"/>
      <c r="H137" s="470">
        <v>0</v>
      </c>
      <c r="I137" s="471">
        <f t="shared" si="18"/>
        <v>0</v>
      </c>
      <c r="J137" s="471">
        <f t="shared" si="18"/>
        <v>0</v>
      </c>
      <c r="K137" s="471">
        <f t="shared" si="18"/>
        <v>0</v>
      </c>
      <c r="L137" s="471">
        <f t="shared" si="18"/>
        <v>0</v>
      </c>
      <c r="M137" s="471">
        <f t="shared" si="18"/>
        <v>0</v>
      </c>
      <c r="N137" s="2"/>
      <c r="O137" s="164"/>
    </row>
    <row r="138" spans="2:15" x14ac:dyDescent="0.2">
      <c r="B138" s="163"/>
      <c r="C138" s="2"/>
      <c r="D138" s="101" t="s">
        <v>303</v>
      </c>
      <c r="E138" s="2"/>
      <c r="F138" s="546"/>
      <c r="G138" s="2"/>
      <c r="H138" s="470">
        <v>0</v>
      </c>
      <c r="I138" s="471">
        <f t="shared" si="18"/>
        <v>0</v>
      </c>
      <c r="J138" s="471">
        <f t="shared" si="18"/>
        <v>0</v>
      </c>
      <c r="K138" s="471">
        <f t="shared" si="18"/>
        <v>0</v>
      </c>
      <c r="L138" s="471">
        <f t="shared" si="18"/>
        <v>0</v>
      </c>
      <c r="M138" s="471">
        <f t="shared" si="18"/>
        <v>0</v>
      </c>
      <c r="N138" s="2"/>
      <c r="O138" s="164"/>
    </row>
    <row r="139" spans="2:15" x14ac:dyDescent="0.2">
      <c r="B139" s="163"/>
      <c r="C139" s="2"/>
      <c r="D139" s="101" t="s">
        <v>304</v>
      </c>
      <c r="E139" s="2"/>
      <c r="F139" s="546"/>
      <c r="G139" s="2"/>
      <c r="H139" s="470">
        <v>0</v>
      </c>
      <c r="I139" s="471">
        <f t="shared" si="18"/>
        <v>0</v>
      </c>
      <c r="J139" s="471">
        <f t="shared" si="18"/>
        <v>0</v>
      </c>
      <c r="K139" s="471">
        <f t="shared" si="18"/>
        <v>0</v>
      </c>
      <c r="L139" s="471">
        <f t="shared" si="18"/>
        <v>0</v>
      </c>
      <c r="M139" s="471">
        <f t="shared" si="18"/>
        <v>0</v>
      </c>
      <c r="N139" s="2"/>
      <c r="O139" s="164"/>
    </row>
    <row r="140" spans="2:15" x14ac:dyDescent="0.2">
      <c r="B140" s="163"/>
      <c r="C140" s="2"/>
      <c r="D140" s="101" t="s">
        <v>305</v>
      </c>
      <c r="E140" s="2"/>
      <c r="F140" s="546"/>
      <c r="G140" s="2"/>
      <c r="H140" s="470">
        <v>0</v>
      </c>
      <c r="I140" s="471">
        <f t="shared" si="18"/>
        <v>0</v>
      </c>
      <c r="J140" s="471">
        <f t="shared" si="18"/>
        <v>0</v>
      </c>
      <c r="K140" s="471">
        <f t="shared" si="18"/>
        <v>0</v>
      </c>
      <c r="L140" s="471">
        <f t="shared" si="18"/>
        <v>0</v>
      </c>
      <c r="M140" s="471">
        <f t="shared" si="18"/>
        <v>0</v>
      </c>
      <c r="N140" s="2"/>
      <c r="O140" s="164"/>
    </row>
    <row r="141" spans="2:15" x14ac:dyDescent="0.2">
      <c r="B141" s="163"/>
      <c r="C141" s="2"/>
      <c r="D141" s="103"/>
      <c r="E141" s="2"/>
      <c r="F141" s="546"/>
      <c r="G141" s="2"/>
      <c r="H141" s="470">
        <v>0</v>
      </c>
      <c r="I141" s="471">
        <f t="shared" si="18"/>
        <v>0</v>
      </c>
      <c r="J141" s="471">
        <f t="shared" si="18"/>
        <v>0</v>
      </c>
      <c r="K141" s="471">
        <f t="shared" si="18"/>
        <v>0</v>
      </c>
      <c r="L141" s="471">
        <f t="shared" si="18"/>
        <v>0</v>
      </c>
      <c r="M141" s="471">
        <f t="shared" si="18"/>
        <v>0</v>
      </c>
      <c r="N141" s="2"/>
      <c r="O141" s="164"/>
    </row>
    <row r="142" spans="2:15" x14ac:dyDescent="0.2">
      <c r="B142" s="163"/>
      <c r="C142" s="2"/>
      <c r="D142" s="103"/>
      <c r="E142" s="2"/>
      <c r="F142" s="546"/>
      <c r="G142" s="2"/>
      <c r="H142" s="470">
        <v>0</v>
      </c>
      <c r="I142" s="471">
        <f t="shared" si="18"/>
        <v>0</v>
      </c>
      <c r="J142" s="471">
        <f t="shared" si="18"/>
        <v>0</v>
      </c>
      <c r="K142" s="471">
        <f t="shared" si="18"/>
        <v>0</v>
      </c>
      <c r="L142" s="471">
        <f t="shared" si="18"/>
        <v>0</v>
      </c>
      <c r="M142" s="471">
        <f t="shared" si="18"/>
        <v>0</v>
      </c>
      <c r="N142" s="2"/>
      <c r="O142" s="164"/>
    </row>
    <row r="143" spans="2:15" x14ac:dyDescent="0.2">
      <c r="B143" s="163"/>
      <c r="C143" s="2"/>
      <c r="D143" s="103"/>
      <c r="E143" s="2"/>
      <c r="F143" s="546"/>
      <c r="G143" s="2"/>
      <c r="H143" s="470">
        <v>0</v>
      </c>
      <c r="I143" s="471">
        <f t="shared" si="18"/>
        <v>0</v>
      </c>
      <c r="J143" s="471">
        <f t="shared" si="18"/>
        <v>0</v>
      </c>
      <c r="K143" s="471">
        <f t="shared" si="18"/>
        <v>0</v>
      </c>
      <c r="L143" s="471">
        <f t="shared" si="18"/>
        <v>0</v>
      </c>
      <c r="M143" s="471">
        <f t="shared" si="18"/>
        <v>0</v>
      </c>
      <c r="N143" s="2"/>
      <c r="O143" s="164"/>
    </row>
    <row r="144" spans="2:15" x14ac:dyDescent="0.2">
      <c r="B144" s="163"/>
      <c r="C144" s="2"/>
      <c r="D144" s="103"/>
      <c r="E144" s="2"/>
      <c r="F144" s="546"/>
      <c r="G144" s="2"/>
      <c r="H144" s="470">
        <v>0</v>
      </c>
      <c r="I144" s="471">
        <f t="shared" si="18"/>
        <v>0</v>
      </c>
      <c r="J144" s="471">
        <f t="shared" si="18"/>
        <v>0</v>
      </c>
      <c r="K144" s="471">
        <f t="shared" si="18"/>
        <v>0</v>
      </c>
      <c r="L144" s="471">
        <f t="shared" si="18"/>
        <v>0</v>
      </c>
      <c r="M144" s="471">
        <f t="shared" si="18"/>
        <v>0</v>
      </c>
      <c r="N144" s="2"/>
      <c r="O144" s="164"/>
    </row>
    <row r="145" spans="2:33" x14ac:dyDescent="0.2">
      <c r="B145" s="163"/>
      <c r="C145" s="2"/>
      <c r="D145" s="103"/>
      <c r="E145" s="2"/>
      <c r="F145" s="546"/>
      <c r="G145" s="2"/>
      <c r="H145" s="470">
        <v>0</v>
      </c>
      <c r="I145" s="471">
        <f t="shared" ref="I145:M146" si="23">H145</f>
        <v>0</v>
      </c>
      <c r="J145" s="471">
        <f t="shared" si="23"/>
        <v>0</v>
      </c>
      <c r="K145" s="471">
        <f t="shared" si="23"/>
        <v>0</v>
      </c>
      <c r="L145" s="471">
        <f t="shared" si="23"/>
        <v>0</v>
      </c>
      <c r="M145" s="471">
        <f t="shared" si="23"/>
        <v>0</v>
      </c>
      <c r="N145" s="2"/>
      <c r="O145" s="164"/>
    </row>
    <row r="146" spans="2:33" x14ac:dyDescent="0.2">
      <c r="B146" s="163"/>
      <c r="C146" s="2"/>
      <c r="D146" s="103"/>
      <c r="E146" s="2"/>
      <c r="F146" s="546"/>
      <c r="G146" s="2"/>
      <c r="H146" s="470">
        <v>0</v>
      </c>
      <c r="I146" s="471">
        <f t="shared" si="23"/>
        <v>0</v>
      </c>
      <c r="J146" s="471">
        <f t="shared" si="23"/>
        <v>0</v>
      </c>
      <c r="K146" s="471">
        <f t="shared" si="23"/>
        <v>0</v>
      </c>
      <c r="L146" s="471">
        <f t="shared" si="23"/>
        <v>0</v>
      </c>
      <c r="M146" s="471">
        <f t="shared" si="23"/>
        <v>0</v>
      </c>
      <c r="N146" s="2"/>
      <c r="O146" s="164"/>
    </row>
    <row r="147" spans="2:33" x14ac:dyDescent="0.2">
      <c r="B147" s="163"/>
      <c r="C147" s="2"/>
      <c r="D147" s="2"/>
      <c r="E147" s="2"/>
      <c r="F147" s="2"/>
      <c r="G147" s="2"/>
      <c r="H147" s="214"/>
      <c r="I147" s="214"/>
      <c r="J147" s="214"/>
      <c r="K147" s="214"/>
      <c r="L147" s="214"/>
      <c r="M147" s="214"/>
      <c r="N147" s="2"/>
      <c r="O147" s="164"/>
    </row>
    <row r="148" spans="2:33" x14ac:dyDescent="0.2">
      <c r="B148" s="163"/>
      <c r="C148" s="2"/>
      <c r="D148" s="6" t="s">
        <v>16</v>
      </c>
      <c r="E148" s="2"/>
      <c r="F148" s="2"/>
      <c r="G148" s="2"/>
      <c r="H148" s="155">
        <f t="shared" ref="H148:M148" si="24">SUM(H122:H146)</f>
        <v>16955.760000000002</v>
      </c>
      <c r="I148" s="155">
        <f t="shared" si="24"/>
        <v>13955.76</v>
      </c>
      <c r="J148" s="155">
        <f t="shared" si="24"/>
        <v>13955.76</v>
      </c>
      <c r="K148" s="155">
        <f t="shared" si="24"/>
        <v>13955.76</v>
      </c>
      <c r="L148" s="155">
        <f t="shared" si="24"/>
        <v>13955.76</v>
      </c>
      <c r="M148" s="155">
        <f t="shared" si="24"/>
        <v>13955.76</v>
      </c>
      <c r="N148" s="2"/>
      <c r="O148" s="164"/>
    </row>
    <row r="149" spans="2:33" x14ac:dyDescent="0.2">
      <c r="B149" s="163"/>
      <c r="C149" s="2"/>
      <c r="D149" s="2"/>
      <c r="E149" s="2"/>
      <c r="F149" s="2"/>
      <c r="G149" s="2"/>
      <c r="H149" s="214"/>
      <c r="I149" s="214"/>
      <c r="J149" s="214"/>
      <c r="K149" s="214"/>
      <c r="L149" s="214"/>
      <c r="M149" s="214"/>
      <c r="N149" s="2"/>
      <c r="O149" s="164"/>
    </row>
    <row r="150" spans="2:33" x14ac:dyDescent="0.2">
      <c r="B150" s="163"/>
      <c r="C150" s="17"/>
      <c r="D150" s="17"/>
      <c r="E150" s="17"/>
      <c r="F150" s="17"/>
      <c r="G150" s="17"/>
      <c r="H150" s="127"/>
      <c r="I150" s="127"/>
      <c r="J150" s="127"/>
      <c r="K150" s="127"/>
      <c r="L150" s="127"/>
      <c r="M150" s="127"/>
      <c r="N150" s="17"/>
      <c r="O150" s="164"/>
    </row>
    <row r="151" spans="2:33" x14ac:dyDescent="0.2">
      <c r="B151" s="163"/>
      <c r="C151" s="2"/>
      <c r="D151" s="2"/>
      <c r="E151" s="2"/>
      <c r="F151" s="2"/>
      <c r="G151" s="2"/>
      <c r="H151" s="214"/>
      <c r="I151" s="214"/>
      <c r="J151" s="214"/>
      <c r="K151" s="214"/>
      <c r="L151" s="214"/>
      <c r="M151" s="214"/>
      <c r="N151" s="2"/>
      <c r="O151" s="164"/>
    </row>
    <row r="152" spans="2:33" s="22" customFormat="1" x14ac:dyDescent="0.2">
      <c r="B152" s="66"/>
      <c r="C152" s="6"/>
      <c r="D152" s="6" t="s">
        <v>189</v>
      </c>
      <c r="E152" s="6"/>
      <c r="F152" s="6"/>
      <c r="G152" s="6"/>
      <c r="H152" s="155">
        <f t="shared" ref="H152:M152" si="25">H116+H148</f>
        <v>272972.95</v>
      </c>
      <c r="I152" s="155">
        <f t="shared" si="25"/>
        <v>282796.80000000005</v>
      </c>
      <c r="J152" s="155">
        <f t="shared" si="25"/>
        <v>298315.68000000005</v>
      </c>
      <c r="K152" s="155">
        <f t="shared" si="25"/>
        <v>311591.28000000003</v>
      </c>
      <c r="L152" s="155">
        <f t="shared" si="25"/>
        <v>321503.52</v>
      </c>
      <c r="M152" s="155">
        <f t="shared" si="25"/>
        <v>332217.60000000003</v>
      </c>
      <c r="N152" s="6"/>
      <c r="O152" s="378"/>
      <c r="S152" s="115"/>
      <c r="T152" s="115"/>
      <c r="U152" s="115"/>
      <c r="V152" s="115"/>
      <c r="W152" s="115"/>
      <c r="X152" s="115"/>
      <c r="Y152" s="115"/>
      <c r="Z152" s="115"/>
      <c r="AA152" s="115"/>
      <c r="AB152" s="115"/>
      <c r="AC152" s="115"/>
      <c r="AD152" s="115"/>
      <c r="AE152" s="115"/>
      <c r="AF152" s="115"/>
      <c r="AG152" s="115"/>
    </row>
    <row r="153" spans="2:33" x14ac:dyDescent="0.2">
      <c r="B153" s="163"/>
      <c r="C153" s="2"/>
      <c r="D153" s="2"/>
      <c r="E153" s="2"/>
      <c r="F153" s="2"/>
      <c r="G153" s="2"/>
      <c r="H153" s="214"/>
      <c r="I153" s="214"/>
      <c r="J153" s="214"/>
      <c r="K153" s="214"/>
      <c r="L153" s="214"/>
      <c r="M153" s="214"/>
      <c r="N153" s="2"/>
      <c r="O153" s="164"/>
    </row>
    <row r="154" spans="2:33" x14ac:dyDescent="0.2">
      <c r="B154" s="163"/>
      <c r="C154" s="17"/>
      <c r="D154" s="17"/>
      <c r="E154" s="17"/>
      <c r="F154" s="17"/>
      <c r="G154" s="17"/>
      <c r="H154" s="127"/>
      <c r="I154" s="127"/>
      <c r="J154" s="127"/>
      <c r="K154" s="127"/>
      <c r="L154" s="127"/>
      <c r="M154" s="127"/>
      <c r="N154" s="17"/>
      <c r="O154" s="164"/>
      <c r="S154" s="22"/>
      <c r="T154" s="22"/>
      <c r="U154" s="22"/>
      <c r="V154" s="22"/>
      <c r="W154" s="22"/>
      <c r="X154" s="22"/>
      <c r="Y154" s="22"/>
      <c r="Z154" s="22"/>
      <c r="AA154" s="22"/>
      <c r="AB154" s="22"/>
      <c r="AC154" s="22"/>
      <c r="AD154" s="22"/>
      <c r="AE154" s="22"/>
      <c r="AF154" s="22"/>
      <c r="AG154" s="22"/>
    </row>
    <row r="155" spans="2:33" x14ac:dyDescent="0.2">
      <c r="B155" s="163"/>
      <c r="C155" s="2"/>
      <c r="D155" s="2"/>
      <c r="E155" s="2"/>
      <c r="F155" s="2"/>
      <c r="G155" s="2"/>
      <c r="H155" s="214"/>
      <c r="I155" s="214"/>
      <c r="J155" s="214"/>
      <c r="K155" s="214"/>
      <c r="L155" s="214"/>
      <c r="M155" s="214"/>
      <c r="N155" s="2"/>
      <c r="O155" s="164"/>
    </row>
    <row r="156" spans="2:33" s="22" customFormat="1" x14ac:dyDescent="0.2">
      <c r="B156" s="66"/>
      <c r="C156" s="6"/>
      <c r="D156" s="6" t="s">
        <v>188</v>
      </c>
      <c r="E156" s="6"/>
      <c r="F156" s="6"/>
      <c r="G156" s="6"/>
      <c r="H156" s="155">
        <f t="shared" ref="H156:M156" si="26">H97-H152</f>
        <v>31120149.654330004</v>
      </c>
      <c r="I156" s="155">
        <f t="shared" si="26"/>
        <v>31167062.289019998</v>
      </c>
      <c r="J156" s="155">
        <f t="shared" si="26"/>
        <v>31151543.409019999</v>
      </c>
      <c r="K156" s="155">
        <f t="shared" si="26"/>
        <v>31138267.809019998</v>
      </c>
      <c r="L156" s="155">
        <f t="shared" si="26"/>
        <v>31128355.569019999</v>
      </c>
      <c r="M156" s="155">
        <f t="shared" si="26"/>
        <v>31117641.489019997</v>
      </c>
      <c r="N156" s="6"/>
      <c r="O156" s="378"/>
      <c r="S156" s="115"/>
      <c r="T156" s="115"/>
      <c r="U156" s="115"/>
      <c r="V156" s="115"/>
      <c r="W156" s="115"/>
      <c r="X156" s="115"/>
      <c r="Y156" s="115"/>
      <c r="Z156" s="115"/>
      <c r="AA156" s="115"/>
      <c r="AB156" s="115"/>
      <c r="AC156" s="115"/>
      <c r="AD156" s="115"/>
      <c r="AE156" s="115"/>
      <c r="AF156" s="115"/>
      <c r="AG156" s="115"/>
    </row>
    <row r="157" spans="2:33" x14ac:dyDescent="0.2">
      <c r="B157" s="163"/>
      <c r="C157" s="132"/>
      <c r="D157" s="132"/>
      <c r="E157" s="132"/>
      <c r="F157" s="132"/>
      <c r="G157" s="132"/>
      <c r="H157" s="132"/>
      <c r="I157" s="132"/>
      <c r="J157" s="132"/>
      <c r="K157" s="132"/>
      <c r="L157" s="132"/>
      <c r="M157" s="132"/>
      <c r="N157" s="132"/>
      <c r="O157" s="164"/>
    </row>
    <row r="158" spans="2:33" x14ac:dyDescent="0.2">
      <c r="B158" s="163"/>
      <c r="C158" s="157"/>
      <c r="D158" s="157"/>
      <c r="E158" s="157"/>
      <c r="F158" s="157"/>
      <c r="G158" s="157"/>
      <c r="H158" s="157"/>
      <c r="I158" s="157"/>
      <c r="J158" s="157"/>
      <c r="K158" s="157"/>
      <c r="L158" s="157"/>
      <c r="M158" s="157"/>
      <c r="N158" s="157"/>
      <c r="O158" s="164"/>
      <c r="S158" s="22"/>
      <c r="T158" s="22"/>
      <c r="U158" s="22"/>
      <c r="V158" s="22"/>
      <c r="W158" s="22"/>
      <c r="X158" s="22"/>
      <c r="Y158" s="22"/>
      <c r="Z158" s="22"/>
      <c r="AA158" s="22"/>
      <c r="AB158" s="22"/>
      <c r="AC158" s="22"/>
      <c r="AD158" s="22"/>
      <c r="AE158" s="22"/>
      <c r="AF158" s="22"/>
      <c r="AG158" s="22"/>
    </row>
    <row r="159" spans="2:33" x14ac:dyDescent="0.2">
      <c r="B159" s="163"/>
      <c r="C159" s="2"/>
      <c r="D159" s="2"/>
      <c r="E159" s="2"/>
      <c r="F159" s="2"/>
      <c r="G159" s="2"/>
      <c r="H159" s="214"/>
      <c r="I159" s="214"/>
      <c r="J159" s="214"/>
      <c r="K159" s="214"/>
      <c r="L159" s="214"/>
      <c r="M159" s="214"/>
      <c r="N159" s="2"/>
      <c r="O159" s="164"/>
    </row>
    <row r="160" spans="2:33" x14ac:dyDescent="0.2">
      <c r="B160" s="163"/>
      <c r="C160" s="132"/>
      <c r="D160" s="2" t="s">
        <v>348</v>
      </c>
      <c r="E160" s="132"/>
      <c r="F160" s="132"/>
      <c r="G160" s="2"/>
      <c r="H160" s="44">
        <f>(dir!AM30+op!AM175+oop!AM65)*7/12+(dir!AM57+op!AM347+oop!AM127)*5/12</f>
        <v>1118.25</v>
      </c>
      <c r="I160" s="44">
        <f>(dir!AM57+op!AM347+oop!AM127)*7/12+(dir!AM84+op!AM519+oop!AM189)*5/12</f>
        <v>2255.8500000000004</v>
      </c>
      <c r="J160" s="44">
        <f>(dir!AM84+op!AM519+oop!AM189)*7/12+(dir!AM111+op!AM691+oop!AM251)*5/12</f>
        <v>966.42000000000007</v>
      </c>
      <c r="K160" s="44">
        <f>(dir!AM111+op!AM691+oop!AM251)*7/12+(dir!AM138+op!AM863+oop!AM313)*5/12</f>
        <v>0</v>
      </c>
      <c r="L160" s="44">
        <f>(dir!AM138+op!AM863+oop!AM313)*7/12+(dir!AM165+op!AB1035+oop!AB375)*5/12</f>
        <v>0</v>
      </c>
      <c r="M160" s="44">
        <f>(dir!AM165+op!AM1035+oop!AM375)*7/12+(dir!AM192+op!AM1207+oop!AM437)*5/12</f>
        <v>1282.2749999999999</v>
      </c>
      <c r="N160" s="132"/>
      <c r="O160" s="164"/>
    </row>
    <row r="161" spans="2:15" x14ac:dyDescent="0.2">
      <c r="B161" s="163"/>
      <c r="C161" s="132"/>
      <c r="D161" s="132"/>
      <c r="E161" s="132"/>
      <c r="F161" s="132"/>
      <c r="G161" s="132"/>
      <c r="H161" s="132"/>
      <c r="I161" s="132"/>
      <c r="J161" s="132"/>
      <c r="K161" s="132"/>
      <c r="L161" s="132"/>
      <c r="M161" s="132"/>
      <c r="N161" s="132"/>
      <c r="O161" s="164"/>
    </row>
    <row r="162" spans="2:15" x14ac:dyDescent="0.2">
      <c r="B162" s="163"/>
      <c r="C162" s="157"/>
      <c r="D162" s="157"/>
      <c r="E162" s="157"/>
      <c r="F162" s="157"/>
      <c r="G162" s="157"/>
      <c r="H162" s="157"/>
      <c r="I162" s="157"/>
      <c r="J162" s="157"/>
      <c r="K162" s="157"/>
      <c r="L162" s="157"/>
      <c r="M162" s="157"/>
      <c r="N162" s="157"/>
      <c r="O162" s="164"/>
    </row>
    <row r="163" spans="2:15" ht="13.5" thickBot="1" x14ac:dyDescent="0.25">
      <c r="B163" s="178"/>
      <c r="C163" s="179"/>
      <c r="D163" s="179"/>
      <c r="E163" s="179"/>
      <c r="F163" s="179"/>
      <c r="G163" s="179"/>
      <c r="H163" s="179"/>
      <c r="I163" s="179"/>
      <c r="J163" s="179"/>
      <c r="K163" s="179"/>
      <c r="L163" s="179"/>
      <c r="M163" s="179"/>
      <c r="N163" s="179"/>
      <c r="O163" s="184"/>
    </row>
    <row r="164" spans="2:15" x14ac:dyDescent="0.2">
      <c r="B164" s="159"/>
      <c r="C164" s="160"/>
      <c r="D164" s="116"/>
      <c r="E164" s="160"/>
      <c r="F164" s="160"/>
      <c r="G164" s="160"/>
      <c r="H164" s="160"/>
      <c r="I164" s="160"/>
      <c r="J164" s="160"/>
      <c r="K164" s="160"/>
      <c r="L164" s="160"/>
      <c r="M164" s="160"/>
      <c r="N164" s="160"/>
      <c r="O164" s="162"/>
    </row>
    <row r="165" spans="2:15" ht="18" x14ac:dyDescent="0.25">
      <c r="B165" s="163"/>
      <c r="C165" s="19" t="s">
        <v>437</v>
      </c>
      <c r="D165" s="17"/>
      <c r="E165" s="19"/>
      <c r="F165" s="157"/>
      <c r="G165" s="157"/>
      <c r="H165" s="19" t="s">
        <v>436</v>
      </c>
      <c r="I165" s="157"/>
      <c r="J165" s="157"/>
      <c r="K165" s="157"/>
      <c r="L165" s="157"/>
      <c r="M165" s="157"/>
      <c r="N165" s="157"/>
      <c r="O165" s="164"/>
    </row>
    <row r="166" spans="2:15" ht="12.75" customHeight="1" x14ac:dyDescent="0.25">
      <c r="B166" s="163"/>
      <c r="C166" s="19"/>
      <c r="D166" s="17"/>
      <c r="E166" s="19"/>
      <c r="F166" s="157"/>
      <c r="G166" s="157"/>
      <c r="H166" s="19"/>
      <c r="I166" s="157"/>
      <c r="J166" s="157"/>
      <c r="K166" s="157"/>
      <c r="L166" s="157"/>
      <c r="M166" s="157"/>
      <c r="N166" s="157"/>
      <c r="O166" s="164"/>
    </row>
    <row r="167" spans="2:15" x14ac:dyDescent="0.2">
      <c r="B167" s="163"/>
      <c r="C167" s="157"/>
      <c r="D167" s="117"/>
      <c r="E167" s="157"/>
      <c r="F167" s="157"/>
      <c r="G167" s="157"/>
      <c r="H167" s="724" t="str">
        <f>+tab!D5</f>
        <v xml:space="preserve"> 2020/21</v>
      </c>
      <c r="I167" s="770" t="str">
        <f>+tab!E5</f>
        <v xml:space="preserve"> 2021/22</v>
      </c>
      <c r="J167" s="770" t="str">
        <f>+tab!F5</f>
        <v xml:space="preserve"> 2022/23</v>
      </c>
      <c r="K167" s="770" t="str">
        <f>+tab!G5</f>
        <v xml:space="preserve"> 2023/24</v>
      </c>
      <c r="L167" s="770" t="str">
        <f>+tab!H5</f>
        <v xml:space="preserve"> 2024/25</v>
      </c>
      <c r="M167" s="795" t="str">
        <f>+tab!I5</f>
        <v xml:space="preserve"> 2025/26</v>
      </c>
      <c r="N167" s="157"/>
      <c r="O167" s="164"/>
    </row>
    <row r="168" spans="2:15" x14ac:dyDescent="0.2">
      <c r="B168" s="163"/>
      <c r="C168" s="157"/>
      <c r="D168" s="117"/>
      <c r="E168" s="157"/>
      <c r="F168" s="157"/>
      <c r="G168" s="157"/>
      <c r="H168" s="390"/>
      <c r="I168" s="390"/>
      <c r="J168" s="390"/>
      <c r="K168" s="390"/>
      <c r="L168" s="390"/>
      <c r="M168" s="390"/>
      <c r="N168" s="157"/>
      <c r="O168" s="164"/>
    </row>
    <row r="169" spans="2:15" x14ac:dyDescent="0.2">
      <c r="B169" s="163"/>
      <c r="C169" s="2"/>
      <c r="D169" s="2"/>
      <c r="E169" s="2"/>
      <c r="F169" s="2"/>
      <c r="G169" s="2"/>
      <c r="H169" s="132"/>
      <c r="I169" s="132"/>
      <c r="J169" s="132"/>
      <c r="K169" s="132"/>
      <c r="L169" s="132"/>
      <c r="M169" s="132"/>
      <c r="N169" s="132"/>
      <c r="O169" s="164"/>
    </row>
    <row r="170" spans="2:15" x14ac:dyDescent="0.2">
      <c r="B170" s="163"/>
      <c r="C170" s="2"/>
      <c r="D170" s="6" t="s">
        <v>182</v>
      </c>
      <c r="E170" s="2"/>
      <c r="F170" s="2"/>
      <c r="G170" s="2"/>
      <c r="H170" s="132"/>
      <c r="I170" s="132"/>
      <c r="J170" s="132"/>
      <c r="K170" s="132"/>
      <c r="L170" s="132"/>
      <c r="M170" s="132"/>
      <c r="N170" s="132"/>
      <c r="O170" s="164"/>
    </row>
    <row r="171" spans="2:15" x14ac:dyDescent="0.2">
      <c r="B171" s="163"/>
      <c r="C171" s="2"/>
      <c r="D171" s="2"/>
      <c r="E171" s="2"/>
      <c r="F171" s="2"/>
      <c r="G171" s="2"/>
      <c r="H171" s="132"/>
      <c r="I171" s="132"/>
      <c r="J171" s="132"/>
      <c r="K171" s="132"/>
      <c r="L171" s="132"/>
      <c r="M171" s="132"/>
      <c r="N171" s="132"/>
      <c r="O171" s="164"/>
    </row>
    <row r="172" spans="2:15" x14ac:dyDescent="0.2">
      <c r="B172" s="163"/>
      <c r="C172" s="2"/>
      <c r="D172" s="37" t="s">
        <v>90</v>
      </c>
      <c r="E172" s="2"/>
      <c r="F172" s="2"/>
      <c r="G172" s="2"/>
      <c r="H172" s="132"/>
      <c r="I172" s="132"/>
      <c r="J172" s="132"/>
      <c r="K172" s="132"/>
      <c r="L172" s="132"/>
      <c r="M172" s="132"/>
      <c r="N172" s="132"/>
      <c r="O172" s="164"/>
    </row>
    <row r="173" spans="2:15" x14ac:dyDescent="0.2">
      <c r="B173" s="163"/>
      <c r="C173" s="2"/>
      <c r="D173" s="2" t="s">
        <v>74</v>
      </c>
      <c r="E173" s="2"/>
      <c r="F173" s="2"/>
      <c r="G173" s="2"/>
      <c r="H173" s="534">
        <f t="shared" ref="H173:K181" si="27">5/12*H14+7/12*I14</f>
        <v>478350.93093333335</v>
      </c>
      <c r="I173" s="534">
        <f t="shared" si="27"/>
        <v>478736.76160000003</v>
      </c>
      <c r="J173" s="534">
        <f t="shared" si="27"/>
        <v>478736.76160000003</v>
      </c>
      <c r="K173" s="534">
        <f t="shared" si="27"/>
        <v>478736.76160000003</v>
      </c>
      <c r="L173" s="534">
        <f>L14</f>
        <v>478736.76160000003</v>
      </c>
      <c r="M173" s="534">
        <f t="shared" ref="L173:M178" si="28">M14</f>
        <v>478736.76160000003</v>
      </c>
      <c r="N173" s="132"/>
      <c r="O173" s="164"/>
    </row>
    <row r="174" spans="2:15" x14ac:dyDescent="0.2">
      <c r="B174" s="163"/>
      <c r="C174" s="2"/>
      <c r="D174" s="2" t="s">
        <v>59</v>
      </c>
      <c r="E174" s="2"/>
      <c r="F174" s="2"/>
      <c r="G174" s="2"/>
      <c r="H174" s="534">
        <f t="shared" si="27"/>
        <v>2846197.3651100006</v>
      </c>
      <c r="I174" s="534">
        <f t="shared" si="27"/>
        <v>2848492.976160001</v>
      </c>
      <c r="J174" s="534">
        <f t="shared" si="27"/>
        <v>2848492.976160001</v>
      </c>
      <c r="K174" s="534">
        <f t="shared" si="27"/>
        <v>2848492.976160001</v>
      </c>
      <c r="L174" s="534">
        <f t="shared" si="28"/>
        <v>2848492.9761600005</v>
      </c>
      <c r="M174" s="534">
        <f t="shared" si="28"/>
        <v>2848492.9761600005</v>
      </c>
      <c r="N174" s="132"/>
      <c r="O174" s="164"/>
    </row>
    <row r="175" spans="2:15" x14ac:dyDescent="0.2">
      <c r="B175" s="163"/>
      <c r="C175" s="2"/>
      <c r="D175" s="2" t="s">
        <v>58</v>
      </c>
      <c r="E175" s="2"/>
      <c r="F175" s="2"/>
      <c r="G175" s="2"/>
      <c r="H175" s="534">
        <f t="shared" si="27"/>
        <v>23321303.529956669</v>
      </c>
      <c r="I175" s="534">
        <f t="shared" si="27"/>
        <v>23340114.142640002</v>
      </c>
      <c r="J175" s="534">
        <f t="shared" si="27"/>
        <v>23340114.142640002</v>
      </c>
      <c r="K175" s="534">
        <f t="shared" si="27"/>
        <v>23340114.142640002</v>
      </c>
      <c r="L175" s="534">
        <f t="shared" si="28"/>
        <v>23340114.142640002</v>
      </c>
      <c r="M175" s="534">
        <f t="shared" si="28"/>
        <v>23340114.142640002</v>
      </c>
      <c r="N175" s="132"/>
      <c r="O175" s="164"/>
    </row>
    <row r="176" spans="2:15" x14ac:dyDescent="0.2">
      <c r="B176" s="163"/>
      <c r="C176" s="2"/>
      <c r="D176" s="2" t="s">
        <v>35</v>
      </c>
      <c r="E176" s="2"/>
      <c r="F176" s="2"/>
      <c r="G176" s="2"/>
      <c r="H176" s="534">
        <f t="shared" si="27"/>
        <v>2217294.6530991667</v>
      </c>
      <c r="I176" s="534">
        <f t="shared" si="27"/>
        <v>2219083.1478200005</v>
      </c>
      <c r="J176" s="534">
        <f t="shared" si="27"/>
        <v>2219083.1478200005</v>
      </c>
      <c r="K176" s="534">
        <f t="shared" si="27"/>
        <v>2219083.1478200005</v>
      </c>
      <c r="L176" s="534">
        <f t="shared" si="28"/>
        <v>2219083.1478200001</v>
      </c>
      <c r="M176" s="534">
        <f t="shared" si="28"/>
        <v>2219083.1478200001</v>
      </c>
      <c r="N176" s="132"/>
      <c r="O176" s="164"/>
    </row>
    <row r="177" spans="2:15" x14ac:dyDescent="0.2">
      <c r="B177" s="163"/>
      <c r="C177" s="2"/>
      <c r="D177" s="2" t="s">
        <v>62</v>
      </c>
      <c r="E177" s="2"/>
      <c r="F177" s="2"/>
      <c r="G177" s="2"/>
      <c r="H177" s="534">
        <f t="shared" si="27"/>
        <v>127619.74463333334</v>
      </c>
      <c r="I177" s="534">
        <f t="shared" si="27"/>
        <v>127722.6808</v>
      </c>
      <c r="J177" s="534">
        <f t="shared" si="27"/>
        <v>127722.6808</v>
      </c>
      <c r="K177" s="534">
        <f t="shared" si="27"/>
        <v>127722.6808</v>
      </c>
      <c r="L177" s="534">
        <f t="shared" si="28"/>
        <v>127722.68079999999</v>
      </c>
      <c r="M177" s="534">
        <f t="shared" si="28"/>
        <v>127722.68079999999</v>
      </c>
      <c r="N177" s="132"/>
      <c r="O177" s="164"/>
    </row>
    <row r="178" spans="2:15" x14ac:dyDescent="0.2">
      <c r="B178" s="163"/>
      <c r="C178" s="2"/>
      <c r="D178" s="2" t="s">
        <v>63</v>
      </c>
      <c r="E178" s="2"/>
      <c r="F178" s="2"/>
      <c r="G178" s="2"/>
      <c r="H178" s="534">
        <f t="shared" si="27"/>
        <v>0</v>
      </c>
      <c r="I178" s="534">
        <f t="shared" si="27"/>
        <v>0</v>
      </c>
      <c r="J178" s="534">
        <f t="shared" si="27"/>
        <v>0</v>
      </c>
      <c r="K178" s="534">
        <f t="shared" si="27"/>
        <v>0</v>
      </c>
      <c r="L178" s="534">
        <f t="shared" si="28"/>
        <v>0</v>
      </c>
      <c r="M178" s="534">
        <f t="shared" si="28"/>
        <v>0</v>
      </c>
      <c r="N178" s="132"/>
      <c r="O178" s="164"/>
    </row>
    <row r="179" spans="2:15" x14ac:dyDescent="0.2">
      <c r="B179" s="163"/>
      <c r="C179" s="2"/>
      <c r="D179" s="726" t="s">
        <v>648</v>
      </c>
      <c r="E179" s="2"/>
      <c r="F179" s="2"/>
      <c r="G179" s="2"/>
      <c r="H179" s="534">
        <f t="shared" si="27"/>
        <v>0</v>
      </c>
      <c r="I179" s="534">
        <f t="shared" si="27"/>
        <v>0</v>
      </c>
      <c r="J179" s="534">
        <f t="shared" si="27"/>
        <v>0</v>
      </c>
      <c r="K179" s="534">
        <f t="shared" si="27"/>
        <v>0</v>
      </c>
      <c r="L179" s="534">
        <f>5/12*L20+7/12*N20</f>
        <v>0</v>
      </c>
      <c r="M179" s="534">
        <f>5/12*M20+7/12*O20</f>
        <v>0</v>
      </c>
      <c r="N179" s="132"/>
      <c r="O179" s="164"/>
    </row>
    <row r="180" spans="2:15" x14ac:dyDescent="0.2">
      <c r="B180" s="163"/>
      <c r="C180" s="2"/>
      <c r="D180" s="2" t="s">
        <v>514</v>
      </c>
      <c r="E180" s="2"/>
      <c r="F180" s="2"/>
      <c r="G180" s="2"/>
      <c r="H180" s="534">
        <f t="shared" si="27"/>
        <v>636862.16</v>
      </c>
      <c r="I180" s="534">
        <f t="shared" si="27"/>
        <v>636862.16</v>
      </c>
      <c r="J180" s="534">
        <f t="shared" si="27"/>
        <v>636862.16</v>
      </c>
      <c r="K180" s="534">
        <f t="shared" si="27"/>
        <v>636862.16</v>
      </c>
      <c r="L180" s="534">
        <f>L21</f>
        <v>636862.16</v>
      </c>
      <c r="M180" s="534">
        <f>M21</f>
        <v>636862.16</v>
      </c>
      <c r="N180" s="132"/>
      <c r="O180" s="164"/>
    </row>
    <row r="181" spans="2:15" x14ac:dyDescent="0.2">
      <c r="B181" s="163"/>
      <c r="C181" s="2"/>
      <c r="D181" s="2" t="s">
        <v>515</v>
      </c>
      <c r="E181" s="2"/>
      <c r="F181" s="2"/>
      <c r="G181" s="2"/>
      <c r="H181" s="534">
        <f t="shared" si="27"/>
        <v>0</v>
      </c>
      <c r="I181" s="534">
        <f t="shared" si="27"/>
        <v>0</v>
      </c>
      <c r="J181" s="534">
        <f t="shared" si="27"/>
        <v>0</v>
      </c>
      <c r="K181" s="534">
        <f t="shared" si="27"/>
        <v>0</v>
      </c>
      <c r="L181" s="534">
        <f>5/12*L22+7/12*N22</f>
        <v>0</v>
      </c>
      <c r="M181" s="534">
        <f>5/12*M22+7/12*O22</f>
        <v>0</v>
      </c>
      <c r="N181" s="132"/>
      <c r="O181" s="164"/>
    </row>
    <row r="182" spans="2:15" x14ac:dyDescent="0.2">
      <c r="B182" s="163"/>
      <c r="C182" s="6"/>
      <c r="D182" s="6"/>
      <c r="E182" s="6"/>
      <c r="F182" s="6"/>
      <c r="G182" s="6"/>
      <c r="H182" s="535">
        <f>SUM(H173:H181)</f>
        <v>29627628.383732501</v>
      </c>
      <c r="I182" s="535">
        <f t="shared" ref="I182:L182" si="29">SUM(I173:I181)</f>
        <v>29651011.86902</v>
      </c>
      <c r="J182" s="535">
        <f t="shared" si="29"/>
        <v>29651011.86902</v>
      </c>
      <c r="K182" s="535">
        <f t="shared" si="29"/>
        <v>29651011.86902</v>
      </c>
      <c r="L182" s="535">
        <f t="shared" si="29"/>
        <v>29651011.86902</v>
      </c>
      <c r="M182" s="535">
        <f t="shared" ref="M182" si="30">SUM(M173:M181)</f>
        <v>29651011.86902</v>
      </c>
      <c r="N182" s="132"/>
      <c r="O182" s="164"/>
    </row>
    <row r="183" spans="2:15" x14ac:dyDescent="0.2">
      <c r="B183" s="163"/>
      <c r="C183" s="132"/>
      <c r="D183" s="2"/>
      <c r="E183" s="2"/>
      <c r="F183" s="2"/>
      <c r="G183" s="2"/>
      <c r="H183" s="132"/>
      <c r="I183" s="132"/>
      <c r="J183" s="132"/>
      <c r="K183" s="132"/>
      <c r="L183" s="132"/>
      <c r="M183" s="132"/>
      <c r="N183" s="132"/>
      <c r="O183" s="164"/>
    </row>
    <row r="184" spans="2:15" x14ac:dyDescent="0.2">
      <c r="B184" s="163"/>
      <c r="C184" s="132"/>
      <c r="D184" s="37" t="s">
        <v>183</v>
      </c>
      <c r="E184" s="2"/>
      <c r="F184" s="2"/>
      <c r="G184" s="2"/>
      <c r="H184" s="132"/>
      <c r="I184" s="132"/>
      <c r="J184" s="132"/>
      <c r="K184" s="132"/>
      <c r="L184" s="132"/>
      <c r="M184" s="132"/>
      <c r="N184" s="132"/>
      <c r="O184" s="164"/>
    </row>
    <row r="185" spans="2:15" x14ac:dyDescent="0.2">
      <c r="B185" s="163"/>
      <c r="C185" s="132"/>
      <c r="D185" s="2" t="s">
        <v>183</v>
      </c>
      <c r="E185" s="132"/>
      <c r="F185" s="132"/>
      <c r="G185" s="132"/>
      <c r="H185" s="534">
        <f>5/12*H44+7/12*I44</f>
        <v>1798590.5033333334</v>
      </c>
      <c r="I185" s="534">
        <f>5/12*I44+7/12*J44</f>
        <v>1798847.2200000002</v>
      </c>
      <c r="J185" s="534">
        <f>5/12*J44+7/12*K44</f>
        <v>1798847.2200000002</v>
      </c>
      <c r="K185" s="534">
        <f>5/12*K44+7/12*L44</f>
        <v>1798847.2200000002</v>
      </c>
      <c r="L185" s="534">
        <f>L44</f>
        <v>1798847.22</v>
      </c>
      <c r="M185" s="534">
        <f>M44</f>
        <v>1798847.22</v>
      </c>
      <c r="N185" s="132"/>
      <c r="O185" s="164"/>
    </row>
    <row r="186" spans="2:15" x14ac:dyDescent="0.2">
      <c r="B186" s="163"/>
      <c r="C186" s="132"/>
      <c r="D186" s="2"/>
      <c r="E186" s="132"/>
      <c r="F186" s="132"/>
      <c r="G186" s="132"/>
      <c r="H186" s="535">
        <f t="shared" ref="H186:M186" si="31">SUM(H185:H185)</f>
        <v>1798590.5033333334</v>
      </c>
      <c r="I186" s="535">
        <f t="shared" si="31"/>
        <v>1798847.2200000002</v>
      </c>
      <c r="J186" s="535">
        <f t="shared" si="31"/>
        <v>1798847.2200000002</v>
      </c>
      <c r="K186" s="535">
        <f t="shared" si="31"/>
        <v>1798847.2200000002</v>
      </c>
      <c r="L186" s="535">
        <f t="shared" si="31"/>
        <v>1798847.22</v>
      </c>
      <c r="M186" s="535">
        <f t="shared" si="31"/>
        <v>1798847.22</v>
      </c>
      <c r="N186" s="132"/>
      <c r="O186" s="164"/>
    </row>
    <row r="187" spans="2:15" x14ac:dyDescent="0.2">
      <c r="B187" s="163"/>
      <c r="C187" s="132"/>
      <c r="D187" s="2"/>
      <c r="E187" s="132"/>
      <c r="F187" s="132"/>
      <c r="G187" s="132"/>
      <c r="H187" s="132"/>
      <c r="I187" s="132"/>
      <c r="J187" s="132"/>
      <c r="K187" s="132"/>
      <c r="L187" s="132"/>
      <c r="M187" s="132"/>
      <c r="N187" s="132"/>
      <c r="O187" s="164"/>
    </row>
    <row r="188" spans="2:15" x14ac:dyDescent="0.2">
      <c r="B188" s="163"/>
      <c r="C188" s="132"/>
      <c r="D188" s="4" t="s">
        <v>190</v>
      </c>
      <c r="E188" s="132"/>
      <c r="F188" s="132"/>
      <c r="G188" s="132"/>
      <c r="H188" s="535">
        <f>5/12*H63+7/12*I63</f>
        <v>0</v>
      </c>
      <c r="I188" s="535">
        <f>5/12*I63+7/12*J63</f>
        <v>0</v>
      </c>
      <c r="J188" s="535">
        <f>5/12*J63+7/12*K63</f>
        <v>0</v>
      </c>
      <c r="K188" s="535">
        <f>5/12*K63+7/12*L63</f>
        <v>0</v>
      </c>
      <c r="L188" s="535">
        <f>L63</f>
        <v>0</v>
      </c>
      <c r="M188" s="535">
        <f>M63</f>
        <v>0</v>
      </c>
      <c r="N188" s="533"/>
      <c r="O188" s="532"/>
    </row>
    <row r="189" spans="2:15" x14ac:dyDescent="0.2">
      <c r="B189" s="163"/>
      <c r="C189" s="132"/>
      <c r="D189" s="132"/>
      <c r="E189" s="132"/>
      <c r="F189" s="132"/>
      <c r="G189" s="132"/>
      <c r="H189" s="533"/>
      <c r="I189" s="533"/>
      <c r="J189" s="533"/>
      <c r="K189" s="533"/>
      <c r="L189" s="533"/>
      <c r="M189" s="533"/>
      <c r="N189" s="533"/>
      <c r="O189" s="532"/>
    </row>
    <row r="190" spans="2:15" x14ac:dyDescent="0.2">
      <c r="B190" s="163"/>
      <c r="C190" s="132"/>
      <c r="D190" s="6" t="s">
        <v>438</v>
      </c>
      <c r="E190" s="132"/>
      <c r="F190" s="132"/>
      <c r="G190" s="132"/>
      <c r="H190" s="535">
        <f t="shared" ref="H190:M190" si="32">+H182+H186-H188</f>
        <v>31426218.887065835</v>
      </c>
      <c r="I190" s="535">
        <f t="shared" si="32"/>
        <v>31449859.089019999</v>
      </c>
      <c r="J190" s="535">
        <f t="shared" si="32"/>
        <v>31449859.089019999</v>
      </c>
      <c r="K190" s="535">
        <f t="shared" si="32"/>
        <v>31449859.089019999</v>
      </c>
      <c r="L190" s="535">
        <f t="shared" si="32"/>
        <v>31449859.089019999</v>
      </c>
      <c r="M190" s="535">
        <f t="shared" si="32"/>
        <v>31449859.089019999</v>
      </c>
      <c r="N190" s="533"/>
      <c r="O190" s="532"/>
    </row>
    <row r="191" spans="2:15" x14ac:dyDescent="0.2">
      <c r="B191" s="163"/>
      <c r="C191" s="132"/>
      <c r="D191" s="132"/>
      <c r="E191" s="132"/>
      <c r="F191" s="132"/>
      <c r="G191" s="132"/>
      <c r="H191" s="533"/>
      <c r="I191" s="533"/>
      <c r="J191" s="533"/>
      <c r="K191" s="533"/>
      <c r="L191" s="533"/>
      <c r="M191" s="533"/>
      <c r="N191" s="533"/>
      <c r="O191" s="532"/>
    </row>
    <row r="192" spans="2:15" x14ac:dyDescent="0.2">
      <c r="B192" s="163"/>
      <c r="C192" s="132"/>
      <c r="D192" s="6" t="s">
        <v>199</v>
      </c>
      <c r="E192" s="132"/>
      <c r="F192" s="132"/>
      <c r="G192" s="132"/>
      <c r="H192" s="535">
        <f>5/12*H78+7/12*I78</f>
        <v>0</v>
      </c>
      <c r="I192" s="535">
        <f>5/12*I78+7/12*J78</f>
        <v>0</v>
      </c>
      <c r="J192" s="535">
        <f>5/12*J78+7/12*K78</f>
        <v>0</v>
      </c>
      <c r="K192" s="535">
        <f>5/12*K78+7/12*L78</f>
        <v>0</v>
      </c>
      <c r="L192" s="535">
        <f>7/12*L78+5/12*L78</f>
        <v>0</v>
      </c>
      <c r="M192" s="535">
        <f>7/12*M78+5/12*M78</f>
        <v>0</v>
      </c>
      <c r="N192" s="533"/>
      <c r="O192" s="532"/>
    </row>
    <row r="193" spans="2:15" x14ac:dyDescent="0.2">
      <c r="B193" s="163"/>
      <c r="C193" s="132"/>
      <c r="D193" s="132"/>
      <c r="E193" s="132"/>
      <c r="F193" s="132"/>
      <c r="G193" s="132"/>
      <c r="H193" s="533"/>
      <c r="I193" s="533"/>
      <c r="J193" s="533"/>
      <c r="K193" s="533"/>
      <c r="L193" s="533"/>
      <c r="M193" s="533"/>
      <c r="N193" s="533"/>
      <c r="O193" s="532"/>
    </row>
    <row r="194" spans="2:15" x14ac:dyDescent="0.2">
      <c r="B194" s="163"/>
      <c r="C194" s="132"/>
      <c r="D194" s="6" t="s">
        <v>201</v>
      </c>
      <c r="E194" s="132"/>
      <c r="F194" s="132"/>
      <c r="G194" s="132"/>
      <c r="H194" s="535">
        <f>5/12*H93+7/12*I93</f>
        <v>0</v>
      </c>
      <c r="I194" s="535">
        <f>5/12*I93+7/12*J93</f>
        <v>0</v>
      </c>
      <c r="J194" s="535">
        <f>5/12*J93+7/12*K93</f>
        <v>0</v>
      </c>
      <c r="K194" s="535">
        <f>5/12*K93+7/12*L93</f>
        <v>0</v>
      </c>
      <c r="L194" s="535">
        <f>7/12*L93+5/12*L93</f>
        <v>0</v>
      </c>
      <c r="M194" s="535">
        <f>7/12*M93+5/12*M93</f>
        <v>0</v>
      </c>
      <c r="N194" s="533"/>
      <c r="O194" s="532"/>
    </row>
    <row r="195" spans="2:15" x14ac:dyDescent="0.2">
      <c r="B195" s="163"/>
      <c r="C195" s="132"/>
      <c r="D195" s="132"/>
      <c r="E195" s="132"/>
      <c r="F195" s="132"/>
      <c r="G195" s="132"/>
      <c r="H195" s="533"/>
      <c r="I195" s="533"/>
      <c r="J195" s="533"/>
      <c r="K195" s="533"/>
      <c r="L195" s="533"/>
      <c r="M195" s="533"/>
      <c r="N195" s="533"/>
      <c r="O195" s="532"/>
    </row>
    <row r="196" spans="2:15" x14ac:dyDescent="0.2">
      <c r="B196" s="163"/>
      <c r="C196" s="132"/>
      <c r="D196" s="6" t="s">
        <v>184</v>
      </c>
      <c r="E196" s="132"/>
      <c r="F196" s="132"/>
      <c r="G196" s="132"/>
      <c r="H196" s="535">
        <f t="shared" ref="H196:M196" si="33">+H190+H192+H194</f>
        <v>31426218.887065835</v>
      </c>
      <c r="I196" s="535">
        <f t="shared" si="33"/>
        <v>31449859.089019999</v>
      </c>
      <c r="J196" s="535">
        <f t="shared" si="33"/>
        <v>31449859.089019999</v>
      </c>
      <c r="K196" s="535">
        <f t="shared" si="33"/>
        <v>31449859.089019999</v>
      </c>
      <c r="L196" s="535">
        <f t="shared" si="33"/>
        <v>31449859.089019999</v>
      </c>
      <c r="M196" s="535">
        <f t="shared" si="33"/>
        <v>31449859.089019999</v>
      </c>
      <c r="N196" s="533"/>
      <c r="O196" s="532"/>
    </row>
    <row r="197" spans="2:15" x14ac:dyDescent="0.2">
      <c r="B197" s="163"/>
      <c r="C197" s="132"/>
      <c r="D197" s="132"/>
      <c r="E197" s="132"/>
      <c r="F197" s="132"/>
      <c r="G197" s="132"/>
      <c r="H197" s="533"/>
      <c r="I197" s="533"/>
      <c r="J197" s="533"/>
      <c r="K197" s="533"/>
      <c r="L197" s="533"/>
      <c r="M197" s="533"/>
      <c r="N197" s="533"/>
      <c r="O197" s="532"/>
    </row>
    <row r="198" spans="2:15" x14ac:dyDescent="0.2">
      <c r="B198" s="163"/>
      <c r="C198" s="157"/>
      <c r="D198" s="157"/>
      <c r="E198" s="157"/>
      <c r="F198" s="157"/>
      <c r="G198" s="157"/>
      <c r="H198" s="531"/>
      <c r="I198" s="531"/>
      <c r="J198" s="531"/>
      <c r="K198" s="531"/>
      <c r="L198" s="531"/>
      <c r="M198" s="531"/>
      <c r="N198" s="531"/>
      <c r="O198" s="532"/>
    </row>
    <row r="199" spans="2:15" x14ac:dyDescent="0.2">
      <c r="B199" s="163"/>
      <c r="C199" s="132"/>
      <c r="D199" s="132"/>
      <c r="E199" s="132"/>
      <c r="F199" s="132"/>
      <c r="G199" s="132"/>
      <c r="H199" s="533"/>
      <c r="I199" s="533"/>
      <c r="J199" s="533"/>
      <c r="K199" s="533"/>
      <c r="L199" s="533"/>
      <c r="M199" s="533"/>
      <c r="N199" s="533"/>
      <c r="O199" s="532"/>
    </row>
    <row r="200" spans="2:15" x14ac:dyDescent="0.2">
      <c r="B200" s="163"/>
      <c r="C200" s="132"/>
      <c r="D200" s="6" t="s">
        <v>205</v>
      </c>
      <c r="E200" s="132"/>
      <c r="F200" s="132"/>
      <c r="G200" s="132"/>
      <c r="H200" s="533"/>
      <c r="I200" s="533"/>
      <c r="J200" s="533"/>
      <c r="K200" s="533"/>
      <c r="L200" s="533"/>
      <c r="M200" s="533"/>
      <c r="N200" s="533"/>
      <c r="O200" s="532"/>
    </row>
    <row r="201" spans="2:15" x14ac:dyDescent="0.2">
      <c r="B201" s="163"/>
      <c r="C201" s="132"/>
      <c r="D201" s="2"/>
      <c r="E201" s="132"/>
      <c r="F201" s="132"/>
      <c r="G201" s="132"/>
      <c r="H201" s="533"/>
      <c r="I201" s="533"/>
      <c r="J201" s="533"/>
      <c r="K201" s="533"/>
      <c r="L201" s="533"/>
      <c r="M201" s="533"/>
      <c r="N201" s="533"/>
      <c r="O201" s="532"/>
    </row>
    <row r="202" spans="2:15" x14ac:dyDescent="0.2">
      <c r="B202" s="163"/>
      <c r="C202" s="132"/>
      <c r="D202" s="6" t="s">
        <v>70</v>
      </c>
      <c r="E202" s="132"/>
      <c r="F202" s="132"/>
      <c r="G202" s="132"/>
      <c r="H202" s="535">
        <f>bestuurders!X57+dir!V57+op!V347+oop!V127</f>
        <v>262491.84000000003</v>
      </c>
      <c r="I202" s="535">
        <f>bestuurders!X84+dir!V84+op!V519+oop!V189</f>
        <v>277729.91999999998</v>
      </c>
      <c r="J202" s="535">
        <f>bestuurders!X111+dir!V111+op!V691+oop!V251</f>
        <v>293641.92000000004</v>
      </c>
      <c r="K202" s="535">
        <f>bestuurders!X138+dir!V138+op!V863+oop!V313</f>
        <v>303226.56000000006</v>
      </c>
      <c r="L202" s="535">
        <f>bestuurders!X165+dir!V165+op!V1035+oop!V375</f>
        <v>313597.43999999994</v>
      </c>
      <c r="M202" s="535">
        <f>bestuurders!X192+dir!V192+op!V1207+oop!V437</f>
        <v>324792</v>
      </c>
      <c r="N202" s="533"/>
      <c r="O202" s="532"/>
    </row>
    <row r="203" spans="2:15" x14ac:dyDescent="0.2">
      <c r="B203" s="163"/>
      <c r="C203" s="132"/>
      <c r="D203" s="132"/>
      <c r="E203" s="132"/>
      <c r="F203" s="132"/>
      <c r="G203" s="132"/>
      <c r="H203" s="533"/>
      <c r="I203" s="533"/>
      <c r="J203" s="533"/>
      <c r="K203" s="533"/>
      <c r="L203" s="533"/>
      <c r="M203" s="533"/>
      <c r="N203" s="533"/>
      <c r="O203" s="532"/>
    </row>
    <row r="204" spans="2:15" x14ac:dyDescent="0.2">
      <c r="B204" s="163"/>
      <c r="C204" s="132"/>
      <c r="D204" s="6" t="s">
        <v>72</v>
      </c>
      <c r="E204" s="132"/>
      <c r="F204" s="132"/>
      <c r="G204" s="132"/>
      <c r="H204" s="535">
        <f>5/12*H148+7/12*I148</f>
        <v>15205.760000000002</v>
      </c>
      <c r="I204" s="535">
        <f t="shared" ref="I204:K204" si="34">5/12*I148+7/12*J148</f>
        <v>13955.760000000002</v>
      </c>
      <c r="J204" s="535">
        <f t="shared" si="34"/>
        <v>13955.760000000002</v>
      </c>
      <c r="K204" s="535">
        <f t="shared" si="34"/>
        <v>13955.760000000002</v>
      </c>
      <c r="L204" s="535">
        <f>7/12*L148+5/12*L148</f>
        <v>13955.760000000002</v>
      </c>
      <c r="M204" s="535">
        <f>7/12*M148+5/12*M148</f>
        <v>13955.760000000002</v>
      </c>
      <c r="N204" s="533"/>
      <c r="O204" s="532"/>
    </row>
    <row r="205" spans="2:15" x14ac:dyDescent="0.2">
      <c r="B205" s="163"/>
      <c r="C205" s="132"/>
      <c r="D205" s="132"/>
      <c r="E205" s="132"/>
      <c r="F205" s="132"/>
      <c r="G205" s="132"/>
      <c r="H205" s="533"/>
      <c r="I205" s="533"/>
      <c r="J205" s="533"/>
      <c r="K205" s="533"/>
      <c r="L205" s="533"/>
      <c r="M205" s="533"/>
      <c r="N205" s="533"/>
      <c r="O205" s="532"/>
    </row>
    <row r="206" spans="2:15" x14ac:dyDescent="0.2">
      <c r="B206" s="163"/>
      <c r="C206" s="132"/>
      <c r="D206" s="6" t="s">
        <v>189</v>
      </c>
      <c r="E206" s="132"/>
      <c r="F206" s="132"/>
      <c r="G206" s="132"/>
      <c r="H206" s="535">
        <f t="shared" ref="H206:M206" si="35">+H202+H204</f>
        <v>277697.60000000003</v>
      </c>
      <c r="I206" s="535">
        <f t="shared" si="35"/>
        <v>291685.68</v>
      </c>
      <c r="J206" s="535">
        <f t="shared" si="35"/>
        <v>307597.68000000005</v>
      </c>
      <c r="K206" s="535">
        <f t="shared" si="35"/>
        <v>317182.32000000007</v>
      </c>
      <c r="L206" s="535">
        <f t="shared" si="35"/>
        <v>327553.19999999995</v>
      </c>
      <c r="M206" s="535">
        <f t="shared" si="35"/>
        <v>338747.76</v>
      </c>
      <c r="N206" s="533"/>
      <c r="O206" s="532"/>
    </row>
    <row r="207" spans="2:15" x14ac:dyDescent="0.2">
      <c r="B207" s="163"/>
      <c r="C207" s="132"/>
      <c r="D207" s="132"/>
      <c r="E207" s="132"/>
      <c r="F207" s="132"/>
      <c r="G207" s="132"/>
      <c r="H207" s="533"/>
      <c r="I207" s="533"/>
      <c r="J207" s="533"/>
      <c r="K207" s="533"/>
      <c r="L207" s="533"/>
      <c r="M207" s="533"/>
      <c r="N207" s="533"/>
      <c r="O207" s="532"/>
    </row>
    <row r="208" spans="2:15" x14ac:dyDescent="0.2">
      <c r="B208" s="163"/>
      <c r="C208" s="157"/>
      <c r="D208" s="157"/>
      <c r="E208" s="157"/>
      <c r="F208" s="157"/>
      <c r="G208" s="157"/>
      <c r="H208" s="531"/>
      <c r="I208" s="531"/>
      <c r="J208" s="531"/>
      <c r="K208" s="531"/>
      <c r="L208" s="531"/>
      <c r="M208" s="531"/>
      <c r="N208" s="531"/>
      <c r="O208" s="532"/>
    </row>
    <row r="209" spans="2:15" x14ac:dyDescent="0.2">
      <c r="B209" s="163"/>
      <c r="C209" s="132"/>
      <c r="D209" s="132"/>
      <c r="E209" s="132"/>
      <c r="F209" s="132"/>
      <c r="G209" s="132"/>
      <c r="H209" s="533"/>
      <c r="I209" s="533"/>
      <c r="J209" s="533"/>
      <c r="K209" s="533"/>
      <c r="L209" s="533"/>
      <c r="M209" s="533"/>
      <c r="N209" s="533"/>
      <c r="O209" s="532"/>
    </row>
    <row r="210" spans="2:15" x14ac:dyDescent="0.2">
      <c r="B210" s="163"/>
      <c r="C210" s="132"/>
      <c r="D210" s="6" t="s">
        <v>457</v>
      </c>
      <c r="E210" s="132"/>
      <c r="F210" s="132"/>
      <c r="G210" s="132"/>
      <c r="H210" s="535">
        <f t="shared" ref="H210:M210" si="36">+H196-H206</f>
        <v>31148521.287065834</v>
      </c>
      <c r="I210" s="535">
        <f t="shared" si="36"/>
        <v>31158173.409019999</v>
      </c>
      <c r="J210" s="535">
        <f t="shared" si="36"/>
        <v>31142261.409019999</v>
      </c>
      <c r="K210" s="535">
        <f t="shared" si="36"/>
        <v>31132676.769019999</v>
      </c>
      <c r="L210" s="535">
        <f t="shared" si="36"/>
        <v>31122305.88902</v>
      </c>
      <c r="M210" s="535">
        <f t="shared" si="36"/>
        <v>31111111.329019997</v>
      </c>
      <c r="N210" s="533"/>
      <c r="O210" s="532"/>
    </row>
    <row r="211" spans="2:15" x14ac:dyDescent="0.2">
      <c r="B211" s="163"/>
      <c r="C211" s="132"/>
      <c r="D211" s="132"/>
      <c r="E211" s="132"/>
      <c r="F211" s="132"/>
      <c r="G211" s="132"/>
      <c r="H211" s="533"/>
      <c r="I211" s="533"/>
      <c r="J211" s="533"/>
      <c r="K211" s="533"/>
      <c r="L211" s="533"/>
      <c r="M211" s="533"/>
      <c r="N211" s="533"/>
      <c r="O211" s="532"/>
    </row>
    <row r="212" spans="2:15" x14ac:dyDescent="0.2">
      <c r="B212" s="163"/>
      <c r="C212" s="157"/>
      <c r="D212" s="157"/>
      <c r="E212" s="157"/>
      <c r="F212" s="157"/>
      <c r="G212" s="157"/>
      <c r="H212" s="531"/>
      <c r="I212" s="531"/>
      <c r="J212" s="531"/>
      <c r="K212" s="531"/>
      <c r="L212" s="531"/>
      <c r="M212" s="531"/>
      <c r="N212" s="531"/>
      <c r="O212" s="532"/>
    </row>
    <row r="213" spans="2:15" x14ac:dyDescent="0.2">
      <c r="B213" s="163"/>
      <c r="C213" s="2"/>
      <c r="D213" s="2"/>
      <c r="E213" s="2"/>
      <c r="F213" s="2"/>
      <c r="G213" s="2"/>
      <c r="H213" s="214"/>
      <c r="I213" s="214"/>
      <c r="J213" s="214"/>
      <c r="K213" s="214"/>
      <c r="L213" s="214"/>
      <c r="M213" s="214"/>
      <c r="N213" s="2"/>
      <c r="O213" s="164"/>
    </row>
    <row r="214" spans="2:15" x14ac:dyDescent="0.2">
      <c r="B214" s="163"/>
      <c r="C214" s="132"/>
      <c r="D214" s="2" t="s">
        <v>348</v>
      </c>
      <c r="E214" s="132"/>
      <c r="F214" s="132"/>
      <c r="G214" s="2"/>
      <c r="H214" s="44">
        <f>+dir!AM57+op!AM347+oop!AM127</f>
        <v>2683.8</v>
      </c>
      <c r="I214" s="44">
        <f>+dir!AM84+op!AM519+oop!AM189</f>
        <v>1656.72</v>
      </c>
      <c r="J214" s="44">
        <f>dir!AM111+op!AM691+oop!AM251</f>
        <v>0</v>
      </c>
      <c r="K214" s="44">
        <f>dir!AM138+op!AM863+oop!AM313</f>
        <v>0</v>
      </c>
      <c r="L214" s="44">
        <f>+dir!AM165+op!AM1035+oop!AM375</f>
        <v>0</v>
      </c>
      <c r="M214" s="44">
        <f>dir!AM192+op!AM1207+oop!AM437</f>
        <v>3077.46</v>
      </c>
      <c r="N214" s="132"/>
      <c r="O214" s="164"/>
    </row>
    <row r="215" spans="2:15" x14ac:dyDescent="0.2">
      <c r="B215" s="163"/>
      <c r="C215" s="132"/>
      <c r="D215" s="132"/>
      <c r="E215" s="132"/>
      <c r="F215" s="132"/>
      <c r="G215" s="132"/>
      <c r="H215" s="132"/>
      <c r="I215" s="132"/>
      <c r="J215" s="132"/>
      <c r="K215" s="132"/>
      <c r="L215" s="132"/>
      <c r="M215" s="132"/>
      <c r="N215" s="132"/>
      <c r="O215" s="164"/>
    </row>
    <row r="216" spans="2:15" ht="13.5" thickBot="1" x14ac:dyDescent="0.25">
      <c r="B216" s="178"/>
      <c r="C216" s="179"/>
      <c r="D216" s="179"/>
      <c r="E216" s="179"/>
      <c r="F216" s="179"/>
      <c r="G216" s="179"/>
      <c r="H216" s="179"/>
      <c r="I216" s="179"/>
      <c r="J216" s="179"/>
      <c r="K216" s="179"/>
      <c r="L216" s="179"/>
      <c r="M216" s="179"/>
      <c r="N216" s="179"/>
      <c r="O216" s="184"/>
    </row>
  </sheetData>
  <sheetProtection algorithmName="SHA-512" hashValue="nquA0xs0DSVs16KeE6zALAqJ1YgW4gW0XDSg68AmNzgnenZvKJXiZOMYh99IKSMPHJtqTtMgbdRK/GzuQEFY1g==" saltValue="D7Bcg825hmKJDWpFgE95Cg=="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465</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60</v>
      </c>
      <c r="D7" s="177"/>
      <c r="E7" s="433" t="str">
        <f>+tab!C5</f>
        <v xml:space="preserve"> 2019/20</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142</v>
      </c>
      <c r="E8" s="451">
        <f>tab!D4</f>
        <v>43739</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820" t="s">
        <v>143</v>
      </c>
      <c r="E11" s="821"/>
      <c r="F11" s="821"/>
      <c r="G11" s="216"/>
      <c r="H11" s="820" t="s">
        <v>144</v>
      </c>
      <c r="I11" s="821"/>
      <c r="J11" s="821"/>
      <c r="K11" s="821"/>
      <c r="L11" s="3"/>
      <c r="M11" s="217" t="s">
        <v>490</v>
      </c>
      <c r="N11" s="218"/>
      <c r="O11" s="820" t="s">
        <v>484</v>
      </c>
      <c r="P11" s="820"/>
      <c r="Q11" s="820"/>
      <c r="R11" s="3"/>
      <c r="S11" s="3"/>
      <c r="T11" s="220"/>
      <c r="U11" s="220" t="s">
        <v>487</v>
      </c>
      <c r="V11" s="215" t="s">
        <v>489</v>
      </c>
      <c r="W11" s="211"/>
      <c r="X11" s="221" t="s">
        <v>506</v>
      </c>
      <c r="Y11" s="211"/>
      <c r="Z11" s="300"/>
      <c r="AA11" s="301"/>
      <c r="AB11" s="259"/>
      <c r="AC11" s="324"/>
      <c r="AD11" s="259"/>
      <c r="AE11" s="17"/>
      <c r="AF11" s="17"/>
      <c r="AN11" s="17"/>
      <c r="AO11" s="17"/>
      <c r="AP11" s="301"/>
      <c r="AQ11" s="301"/>
    </row>
    <row r="12" spans="2:43" ht="12.75" customHeight="1" x14ac:dyDescent="0.2">
      <c r="B12" s="16"/>
      <c r="C12" s="2"/>
      <c r="D12" s="225" t="s">
        <v>146</v>
      </c>
      <c r="E12" s="224" t="s">
        <v>147</v>
      </c>
      <c r="F12" s="224" t="s">
        <v>148</v>
      </c>
      <c r="G12" s="35"/>
      <c r="H12" s="225" t="s">
        <v>173</v>
      </c>
      <c r="I12" s="225" t="s">
        <v>173</v>
      </c>
      <c r="J12" s="227"/>
      <c r="K12" s="228" t="s">
        <v>153</v>
      </c>
      <c r="L12" s="229"/>
      <c r="M12" s="217" t="s">
        <v>491</v>
      </c>
      <c r="N12" s="35"/>
      <c r="O12" s="232" t="s">
        <v>485</v>
      </c>
      <c r="P12" s="232" t="s">
        <v>156</v>
      </c>
      <c r="Q12" s="232" t="s">
        <v>486</v>
      </c>
      <c r="R12" s="229"/>
      <c r="S12" s="32"/>
      <c r="T12" s="234" t="s">
        <v>159</v>
      </c>
      <c r="U12" s="220" t="s">
        <v>488</v>
      </c>
      <c r="V12" s="219" t="s">
        <v>158</v>
      </c>
      <c r="W12" s="134"/>
      <c r="X12" s="225" t="s">
        <v>96</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151</v>
      </c>
      <c r="I13" s="225" t="s">
        <v>152</v>
      </c>
      <c r="J13" s="227"/>
      <c r="K13" s="228" t="s">
        <v>162</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16"/>
      <c r="F15" s="716"/>
      <c r="G15" s="211"/>
      <c r="H15" s="175"/>
      <c r="I15" s="175"/>
      <c r="J15" s="211"/>
      <c r="K15" s="595"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7">
        <v>0</v>
      </c>
      <c r="V15" s="567">
        <v>0</v>
      </c>
      <c r="W15" s="3"/>
      <c r="X15" s="560">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595"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7">
        <v>0</v>
      </c>
      <c r="V16" s="567">
        <v>0</v>
      </c>
      <c r="W16" s="114"/>
      <c r="X16" s="560">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595" t="str">
        <f t="shared" si="0"/>
        <v/>
      </c>
      <c r="L17" s="211"/>
      <c r="M17" s="322"/>
      <c r="N17" s="211"/>
      <c r="O17" s="50" t="str">
        <f t="shared" si="1"/>
        <v/>
      </c>
      <c r="P17" s="50" t="str">
        <f>IF(E17=0,"",(O17)*beloning!$D$66)</f>
        <v/>
      </c>
      <c r="Q17" s="36" t="str">
        <f t="shared" si="2"/>
        <v/>
      </c>
      <c r="R17" s="51"/>
      <c r="S17" s="32"/>
      <c r="T17" s="140" t="e">
        <f>IF(#REF!&lt;25,0,IF(#REF!=25,25,IF(#REF!&lt;40,0,IF(#REF!=40,40,IF(#REF!&gt;=40,0)))))</f>
        <v>#REF!</v>
      </c>
      <c r="U17" s="567">
        <v>0</v>
      </c>
      <c r="V17" s="567">
        <v>0</v>
      </c>
      <c r="W17" s="114"/>
      <c r="X17" s="560">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595" t="str">
        <f t="shared" si="0"/>
        <v/>
      </c>
      <c r="L18" s="211"/>
      <c r="M18" s="322"/>
      <c r="N18" s="211"/>
      <c r="O18" s="50" t="str">
        <f t="shared" si="1"/>
        <v/>
      </c>
      <c r="P18" s="50" t="str">
        <f>IF(E18=0,"",(O18)*beloning!$D$66)</f>
        <v/>
      </c>
      <c r="Q18" s="36" t="str">
        <f t="shared" si="2"/>
        <v/>
      </c>
      <c r="R18" s="51"/>
      <c r="S18" s="32"/>
      <c r="T18" s="140" t="e">
        <f>IF(#REF!&lt;25,0,IF(#REF!=25,25,IF(#REF!&lt;40,0,IF(#REF!=40,40,IF(#REF!&gt;=40,0)))))</f>
        <v>#REF!</v>
      </c>
      <c r="U18" s="567">
        <v>0</v>
      </c>
      <c r="V18" s="567">
        <v>0</v>
      </c>
      <c r="W18" s="114"/>
      <c r="X18" s="560">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595" t="str">
        <f t="shared" si="0"/>
        <v/>
      </c>
      <c r="L19" s="211"/>
      <c r="M19" s="322"/>
      <c r="N19" s="211"/>
      <c r="O19" s="50" t="str">
        <f t="shared" si="1"/>
        <v/>
      </c>
      <c r="P19" s="50" t="str">
        <f>IF(E19=0,"",(O19)*beloning!$D$66)</f>
        <v/>
      </c>
      <c r="Q19" s="36" t="str">
        <f t="shared" si="2"/>
        <v/>
      </c>
      <c r="R19" s="51"/>
      <c r="S19" s="32"/>
      <c r="T19" s="140" t="e">
        <f>IF(#REF!&lt;25,0,IF(#REF!=25,25,IF(#REF!&lt;40,0,IF(#REF!=40,40,IF(#REF!&gt;=40,0)))))</f>
        <v>#REF!</v>
      </c>
      <c r="U19" s="567">
        <v>0</v>
      </c>
      <c r="V19" s="567">
        <v>0</v>
      </c>
      <c r="W19" s="114"/>
      <c r="X19" s="560">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595" t="str">
        <f t="shared" si="0"/>
        <v/>
      </c>
      <c r="L20" s="211"/>
      <c r="M20" s="322"/>
      <c r="N20" s="211"/>
      <c r="O20" s="50" t="str">
        <f t="shared" si="1"/>
        <v/>
      </c>
      <c r="P20" s="50" t="str">
        <f>IF(E20=0,"",(O20)*beloning!$D$66)</f>
        <v/>
      </c>
      <c r="Q20" s="36" t="str">
        <f t="shared" si="2"/>
        <v/>
      </c>
      <c r="R20" s="51"/>
      <c r="S20" s="32"/>
      <c r="T20" s="140" t="e">
        <f>IF(#REF!&lt;25,0,IF(#REF!=25,25,IF(#REF!&lt;40,0,IF(#REF!=40,40,IF(#REF!&gt;=40,0)))))</f>
        <v>#REF!</v>
      </c>
      <c r="U20" s="567">
        <v>0</v>
      </c>
      <c r="V20" s="567">
        <v>0</v>
      </c>
      <c r="W20" s="114"/>
      <c r="X20" s="560">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595" t="str">
        <f t="shared" si="0"/>
        <v/>
      </c>
      <c r="L21" s="211"/>
      <c r="M21" s="322"/>
      <c r="N21" s="211"/>
      <c r="O21" s="50" t="str">
        <f t="shared" si="1"/>
        <v/>
      </c>
      <c r="P21" s="50" t="str">
        <f>IF(E21=0,"",(O21)*beloning!$D$66)</f>
        <v/>
      </c>
      <c r="Q21" s="36" t="str">
        <f t="shared" si="2"/>
        <v/>
      </c>
      <c r="R21" s="51"/>
      <c r="S21" s="32"/>
      <c r="T21" s="140" t="e">
        <f>IF(#REF!&lt;25,0,IF(#REF!=25,25,IF(#REF!&lt;40,0,IF(#REF!=40,40,IF(#REF!&gt;=40,0)))))</f>
        <v>#REF!</v>
      </c>
      <c r="U21" s="567">
        <v>0</v>
      </c>
      <c r="V21" s="567">
        <v>0</v>
      </c>
      <c r="W21" s="114"/>
      <c r="X21" s="560">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595" t="str">
        <f t="shared" si="0"/>
        <v/>
      </c>
      <c r="L22" s="211"/>
      <c r="M22" s="322"/>
      <c r="N22" s="211"/>
      <c r="O22" s="50" t="str">
        <f t="shared" si="1"/>
        <v/>
      </c>
      <c r="P22" s="50" t="str">
        <f>IF(E22=0,"",(O22)*beloning!$D$66)</f>
        <v/>
      </c>
      <c r="Q22" s="36" t="str">
        <f t="shared" si="2"/>
        <v/>
      </c>
      <c r="R22" s="51"/>
      <c r="S22" s="32"/>
      <c r="T22" s="140" t="e">
        <f>IF(#REF!&lt;25,0,IF(#REF!=25,25,IF(#REF!&lt;40,0,IF(#REF!=40,40,IF(#REF!&gt;=40,0)))))</f>
        <v>#REF!</v>
      </c>
      <c r="U22" s="567">
        <v>0</v>
      </c>
      <c r="V22" s="567">
        <v>0</v>
      </c>
      <c r="W22" s="114"/>
      <c r="X22" s="560">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595" t="str">
        <f t="shared" si="0"/>
        <v/>
      </c>
      <c r="L23" s="211"/>
      <c r="M23" s="322"/>
      <c r="N23" s="211"/>
      <c r="O23" s="50" t="str">
        <f t="shared" si="1"/>
        <v/>
      </c>
      <c r="P23" s="50" t="str">
        <f>IF(E23=0,"",(O23)*beloning!$D$66)</f>
        <v/>
      </c>
      <c r="Q23" s="36" t="str">
        <f t="shared" si="2"/>
        <v/>
      </c>
      <c r="R23" s="51"/>
      <c r="S23" s="32"/>
      <c r="T23" s="140" t="e">
        <f>IF(#REF!&lt;25,0,IF(#REF!=25,25,IF(#REF!&lt;40,0,IF(#REF!=40,40,IF(#REF!&gt;=40,0)))))</f>
        <v>#REF!</v>
      </c>
      <c r="U23" s="567">
        <v>0</v>
      </c>
      <c r="V23" s="567">
        <v>0</v>
      </c>
      <c r="W23" s="114"/>
      <c r="X23" s="560">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595" t="str">
        <f t="shared" si="0"/>
        <v/>
      </c>
      <c r="L24" s="211"/>
      <c r="M24" s="322"/>
      <c r="N24" s="211"/>
      <c r="O24" s="50" t="str">
        <f t="shared" si="1"/>
        <v/>
      </c>
      <c r="P24" s="50" t="str">
        <f>IF(E24=0,"",(O24)*beloning!$D$66)</f>
        <v/>
      </c>
      <c r="Q24" s="36" t="str">
        <f t="shared" si="2"/>
        <v/>
      </c>
      <c r="R24" s="51"/>
      <c r="S24" s="32"/>
      <c r="T24" s="140" t="e">
        <f>IF(#REF!&lt;25,0,IF(#REF!=25,25,IF(#REF!&lt;40,0,IF(#REF!=40,40,IF(#REF!&gt;=40,0)))))</f>
        <v>#REF!</v>
      </c>
      <c r="U24" s="567">
        <v>0</v>
      </c>
      <c r="V24" s="567">
        <v>0</v>
      </c>
      <c r="W24" s="114"/>
      <c r="X24" s="560">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595" t="str">
        <f t="shared" si="0"/>
        <v/>
      </c>
      <c r="L25" s="211"/>
      <c r="M25" s="322"/>
      <c r="N25" s="211"/>
      <c r="O25" s="50" t="str">
        <f t="shared" si="1"/>
        <v/>
      </c>
      <c r="P25" s="50" t="str">
        <f>IF(E25=0,"",(O25)*beloning!$D$66)</f>
        <v/>
      </c>
      <c r="Q25" s="36" t="str">
        <f t="shared" si="2"/>
        <v/>
      </c>
      <c r="R25" s="51"/>
      <c r="S25" s="32"/>
      <c r="T25" s="140" t="e">
        <f>IF(#REF!&lt;25,0,IF(#REF!=25,25,IF(#REF!&lt;40,0,IF(#REF!=40,40,IF(#REF!&gt;=40,0)))))</f>
        <v>#REF!</v>
      </c>
      <c r="U25" s="567">
        <v>0</v>
      </c>
      <c r="V25" s="567">
        <v>0</v>
      </c>
      <c r="W25" s="114"/>
      <c r="X25" s="560">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595" t="str">
        <f t="shared" si="0"/>
        <v/>
      </c>
      <c r="L26" s="211"/>
      <c r="M26" s="322"/>
      <c r="N26" s="211"/>
      <c r="O26" s="50" t="str">
        <f t="shared" si="1"/>
        <v/>
      </c>
      <c r="P26" s="50" t="str">
        <f>IF(E26=0,"",(O26)*beloning!$D$66)</f>
        <v/>
      </c>
      <c r="Q26" s="36" t="str">
        <f t="shared" si="2"/>
        <v/>
      </c>
      <c r="R26" s="51"/>
      <c r="S26" s="32"/>
      <c r="T26" s="140" t="e">
        <f>IF(#REF!&lt;25,0,IF(#REF!=25,25,IF(#REF!&lt;40,0,IF(#REF!=40,40,IF(#REF!&gt;=40,0)))))</f>
        <v>#REF!</v>
      </c>
      <c r="U26" s="567">
        <v>0</v>
      </c>
      <c r="V26" s="567">
        <v>0</v>
      </c>
      <c r="W26" s="114"/>
      <c r="X26" s="560">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595" t="str">
        <f t="shared" si="0"/>
        <v/>
      </c>
      <c r="L27" s="211"/>
      <c r="M27" s="322"/>
      <c r="N27" s="211"/>
      <c r="O27" s="50" t="str">
        <f t="shared" si="1"/>
        <v/>
      </c>
      <c r="P27" s="50" t="str">
        <f>IF(E27=0,"",(O27)*beloning!$D$66)</f>
        <v/>
      </c>
      <c r="Q27" s="36" t="str">
        <f t="shared" si="2"/>
        <v/>
      </c>
      <c r="R27" s="51"/>
      <c r="S27" s="32"/>
      <c r="T27" s="140" t="e">
        <f>IF(#REF!&lt;25,0,IF(#REF!=25,25,IF(#REF!&lt;40,0,IF(#REF!=40,40,IF(#REF!&gt;=40,0)))))</f>
        <v>#REF!</v>
      </c>
      <c r="U27" s="567">
        <v>0</v>
      </c>
      <c r="V27" s="567">
        <v>0</v>
      </c>
      <c r="W27" s="114"/>
      <c r="X27" s="560">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595" t="str">
        <f t="shared" si="0"/>
        <v/>
      </c>
      <c r="L28" s="211"/>
      <c r="M28" s="322"/>
      <c r="N28" s="211"/>
      <c r="O28" s="50" t="str">
        <f t="shared" si="1"/>
        <v/>
      </c>
      <c r="P28" s="50" t="str">
        <f>IF(E28=0,"",(O28)*beloning!$D$66)</f>
        <v/>
      </c>
      <c r="Q28" s="36" t="str">
        <f t="shared" si="2"/>
        <v/>
      </c>
      <c r="R28" s="51"/>
      <c r="S28" s="32"/>
      <c r="T28" s="140" t="e">
        <f>IF(#REF!&lt;25,0,IF(#REF!=25,25,IF(#REF!&lt;40,0,IF(#REF!=40,40,IF(#REF!&gt;=40,0)))))</f>
        <v>#REF!</v>
      </c>
      <c r="U28" s="567">
        <v>0</v>
      </c>
      <c r="V28" s="567">
        <v>0</v>
      </c>
      <c r="W28" s="3"/>
      <c r="X28" s="560">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595" t="str">
        <f t="shared" si="0"/>
        <v/>
      </c>
      <c r="L29" s="211"/>
      <c r="M29" s="322"/>
      <c r="N29" s="211"/>
      <c r="O29" s="50" t="str">
        <f t="shared" si="1"/>
        <v/>
      </c>
      <c r="P29" s="50" t="str">
        <f>IF(E29=0,"",(O29)*beloning!$D$66)</f>
        <v/>
      </c>
      <c r="Q29" s="36" t="str">
        <f t="shared" si="2"/>
        <v/>
      </c>
      <c r="R29" s="51"/>
      <c r="S29" s="32"/>
      <c r="T29" s="140" t="e">
        <f>IF(#REF!&lt;25,0,IF(#REF!=25,25,IF(#REF!&lt;40,0,IF(#REF!=40,40,IF(#REF!&gt;=40,0)))))</f>
        <v>#REF!</v>
      </c>
      <c r="U29" s="567">
        <v>0</v>
      </c>
      <c r="V29" s="567">
        <v>0</v>
      </c>
      <c r="W29" s="3"/>
      <c r="X29" s="560">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60</v>
      </c>
      <c r="D34" s="177"/>
      <c r="E34" s="433" t="str">
        <f>+tab!D5</f>
        <v xml:space="preserve"> 2020/21</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142</v>
      </c>
      <c r="E35" s="451">
        <f>tab!E4</f>
        <v>44105</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820" t="s">
        <v>143</v>
      </c>
      <c r="E38" s="821"/>
      <c r="F38" s="821"/>
      <c r="G38" s="216"/>
      <c r="H38" s="820" t="s">
        <v>144</v>
      </c>
      <c r="I38" s="821"/>
      <c r="J38" s="821"/>
      <c r="K38" s="821"/>
      <c r="L38" s="3"/>
      <c r="M38" s="217" t="s">
        <v>490</v>
      </c>
      <c r="N38" s="218"/>
      <c r="O38" s="820" t="s">
        <v>145</v>
      </c>
      <c r="P38" s="820"/>
      <c r="Q38" s="820"/>
      <c r="R38" s="3"/>
      <c r="S38" s="3"/>
      <c r="T38" s="220"/>
      <c r="U38" s="220" t="s">
        <v>487</v>
      </c>
      <c r="V38" s="215" t="s">
        <v>489</v>
      </c>
      <c r="W38" s="211"/>
      <c r="X38" s="221" t="s">
        <v>506</v>
      </c>
      <c r="Y38" s="211"/>
      <c r="Z38" s="300"/>
      <c r="AA38" s="301"/>
      <c r="AB38" s="259"/>
      <c r="AC38" s="324"/>
      <c r="AD38" s="259"/>
      <c r="AE38" s="17"/>
      <c r="AF38" s="17"/>
      <c r="AN38" s="17"/>
      <c r="AO38" s="17"/>
      <c r="AP38" s="301"/>
      <c r="AQ38" s="301"/>
    </row>
    <row r="39" spans="2:43" ht="12.75" customHeight="1" x14ac:dyDescent="0.2">
      <c r="B39" s="16"/>
      <c r="C39" s="2"/>
      <c r="D39" s="225" t="s">
        <v>146</v>
      </c>
      <c r="E39" s="224" t="s">
        <v>147</v>
      </c>
      <c r="F39" s="224" t="s">
        <v>148</v>
      </c>
      <c r="G39" s="35"/>
      <c r="H39" s="225" t="s">
        <v>173</v>
      </c>
      <c r="I39" s="225" t="s">
        <v>173</v>
      </c>
      <c r="J39" s="227"/>
      <c r="K39" s="228" t="s">
        <v>153</v>
      </c>
      <c r="L39" s="229"/>
      <c r="M39" s="217" t="s">
        <v>491</v>
      </c>
      <c r="N39" s="35"/>
      <c r="O39" s="232" t="s">
        <v>155</v>
      </c>
      <c r="P39" s="232" t="s">
        <v>156</v>
      </c>
      <c r="Q39" s="232" t="s">
        <v>486</v>
      </c>
      <c r="R39" s="229"/>
      <c r="S39" s="32"/>
      <c r="T39" s="234" t="s">
        <v>159</v>
      </c>
      <c r="U39" s="220" t="s">
        <v>488</v>
      </c>
      <c r="V39" s="219" t="s">
        <v>158</v>
      </c>
      <c r="W39" s="134"/>
      <c r="X39" s="225" t="s">
        <v>96</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151</v>
      </c>
      <c r="I40" s="225" t="s">
        <v>152</v>
      </c>
      <c r="J40" s="227"/>
      <c r="K40" s="228" t="s">
        <v>162</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5"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7">
        <v>0</v>
      </c>
      <c r="V42" s="567">
        <v>0</v>
      </c>
      <c r="W42" s="3"/>
      <c r="X42" s="560">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595"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7">
        <v>0</v>
      </c>
      <c r="V43" s="567">
        <v>0</v>
      </c>
      <c r="W43" s="114"/>
      <c r="X43" s="560">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595"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7">
        <v>0</v>
      </c>
      <c r="V44" s="567">
        <v>0</v>
      </c>
      <c r="W44" s="114"/>
      <c r="X44" s="560">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595"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7">
        <v>0</v>
      </c>
      <c r="V45" s="567">
        <v>0</v>
      </c>
      <c r="W45" s="114"/>
      <c r="X45" s="560">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595"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7">
        <v>0</v>
      </c>
      <c r="V46" s="567">
        <v>0</v>
      </c>
      <c r="W46" s="114"/>
      <c r="X46" s="560">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595"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7">
        <v>0</v>
      </c>
      <c r="V47" s="567">
        <v>0</v>
      </c>
      <c r="W47" s="114"/>
      <c r="X47" s="560">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595"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7">
        <v>0</v>
      </c>
      <c r="V48" s="567">
        <v>0</v>
      </c>
      <c r="W48" s="114"/>
      <c r="X48" s="560">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595"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7">
        <v>0</v>
      </c>
      <c r="V49" s="567">
        <v>0</v>
      </c>
      <c r="W49" s="114"/>
      <c r="X49" s="560">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595"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7">
        <v>0</v>
      </c>
      <c r="V50" s="567">
        <v>0</v>
      </c>
      <c r="W50" s="114"/>
      <c r="X50" s="560">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595"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7">
        <v>0</v>
      </c>
      <c r="V51" s="567">
        <v>0</v>
      </c>
      <c r="W51" s="114"/>
      <c r="X51" s="560">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595"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7">
        <v>0</v>
      </c>
      <c r="V52" s="567">
        <v>0</v>
      </c>
      <c r="W52" s="114"/>
      <c r="X52" s="560">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595"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7">
        <v>0</v>
      </c>
      <c r="V53" s="567">
        <v>0</v>
      </c>
      <c r="W53" s="114"/>
      <c r="X53" s="560">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595"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7">
        <v>0</v>
      </c>
      <c r="V54" s="567">
        <v>0</v>
      </c>
      <c r="W54" s="114"/>
      <c r="X54" s="560">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595"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7">
        <v>0</v>
      </c>
      <c r="V55" s="567">
        <v>0</v>
      </c>
      <c r="W55" s="3"/>
      <c r="X55" s="560">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595"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7">
        <v>0</v>
      </c>
      <c r="V56" s="567">
        <v>0</v>
      </c>
      <c r="W56" s="3"/>
      <c r="X56" s="560">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60</v>
      </c>
      <c r="E61" s="433" t="str">
        <f>+tab!E5</f>
        <v xml:space="preserve"> 2021/22</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142</v>
      </c>
      <c r="E62" s="451">
        <f>tab!F4</f>
        <v>44470</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820" t="s">
        <v>143</v>
      </c>
      <c r="E65" s="821"/>
      <c r="F65" s="821"/>
      <c r="G65" s="216"/>
      <c r="H65" s="820" t="s">
        <v>144</v>
      </c>
      <c r="I65" s="821"/>
      <c r="J65" s="821"/>
      <c r="K65" s="821"/>
      <c r="L65" s="3"/>
      <c r="M65" s="217" t="s">
        <v>490</v>
      </c>
      <c r="N65" s="218"/>
      <c r="O65" s="820" t="s">
        <v>145</v>
      </c>
      <c r="P65" s="820"/>
      <c r="Q65" s="820"/>
      <c r="R65" s="3"/>
      <c r="S65" s="3"/>
      <c r="T65" s="220"/>
      <c r="U65" s="220" t="s">
        <v>487</v>
      </c>
      <c r="V65" s="215" t="s">
        <v>489</v>
      </c>
      <c r="W65" s="211"/>
      <c r="X65" s="221" t="s">
        <v>506</v>
      </c>
      <c r="Y65" s="211"/>
      <c r="Z65" s="300"/>
      <c r="AA65" s="301"/>
      <c r="AB65" s="259"/>
      <c r="AC65" s="324"/>
      <c r="AD65" s="259"/>
      <c r="AE65" s="17"/>
      <c r="AF65" s="17"/>
      <c r="AN65" s="17"/>
      <c r="AO65" s="17"/>
      <c r="AP65" s="301"/>
      <c r="AQ65" s="301"/>
    </row>
    <row r="66" spans="2:43" ht="12.75" customHeight="1" x14ac:dyDescent="0.2">
      <c r="B66" s="16"/>
      <c r="C66" s="2"/>
      <c r="D66" s="225" t="s">
        <v>163</v>
      </c>
      <c r="E66" s="224" t="s">
        <v>147</v>
      </c>
      <c r="F66" s="224" t="s">
        <v>148</v>
      </c>
      <c r="G66" s="35"/>
      <c r="H66" s="225" t="s">
        <v>173</v>
      </c>
      <c r="I66" s="225" t="s">
        <v>173</v>
      </c>
      <c r="J66" s="227"/>
      <c r="K66" s="228" t="s">
        <v>153</v>
      </c>
      <c r="L66" s="229"/>
      <c r="M66" s="217" t="s">
        <v>491</v>
      </c>
      <c r="N66" s="35"/>
      <c r="O66" s="232" t="s">
        <v>155</v>
      </c>
      <c r="P66" s="232" t="s">
        <v>156</v>
      </c>
      <c r="Q66" s="232" t="s">
        <v>486</v>
      </c>
      <c r="R66" s="229"/>
      <c r="S66" s="32"/>
      <c r="T66" s="234" t="s">
        <v>159</v>
      </c>
      <c r="U66" s="220" t="s">
        <v>488</v>
      </c>
      <c r="V66" s="219" t="s">
        <v>158</v>
      </c>
      <c r="W66" s="134"/>
      <c r="X66" s="225" t="s">
        <v>96</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151</v>
      </c>
      <c r="I67" s="225" t="s">
        <v>152</v>
      </c>
      <c r="J67" s="227"/>
      <c r="K67" s="228" t="s">
        <v>162</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5"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7">
        <v>0</v>
      </c>
      <c r="V69" s="567">
        <v>0</v>
      </c>
      <c r="W69" s="3"/>
      <c r="X69" s="560">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595"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7">
        <v>0</v>
      </c>
      <c r="V70" s="567">
        <v>0</v>
      </c>
      <c r="W70" s="114"/>
      <c r="X70" s="560">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595"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7">
        <v>0</v>
      </c>
      <c r="V71" s="567">
        <v>0</v>
      </c>
      <c r="W71" s="114"/>
      <c r="X71" s="560">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595"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7">
        <v>0</v>
      </c>
      <c r="V72" s="567">
        <v>0</v>
      </c>
      <c r="W72" s="114"/>
      <c r="X72" s="560">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595"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7">
        <v>0</v>
      </c>
      <c r="V73" s="567">
        <v>0</v>
      </c>
      <c r="W73" s="114"/>
      <c r="X73" s="560">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595"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7">
        <v>0</v>
      </c>
      <c r="V74" s="567">
        <v>0</v>
      </c>
      <c r="W74" s="114"/>
      <c r="X74" s="560">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595"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7">
        <v>0</v>
      </c>
      <c r="V75" s="567">
        <v>0</v>
      </c>
      <c r="W75" s="114"/>
      <c r="X75" s="560">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595"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7">
        <v>0</v>
      </c>
      <c r="V76" s="567">
        <v>0</v>
      </c>
      <c r="W76" s="114"/>
      <c r="X76" s="560">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595"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7">
        <v>0</v>
      </c>
      <c r="V77" s="567">
        <v>0</v>
      </c>
      <c r="W77" s="114"/>
      <c r="X77" s="560">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595"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7">
        <v>0</v>
      </c>
      <c r="V78" s="567">
        <v>0</v>
      </c>
      <c r="W78" s="114"/>
      <c r="X78" s="560">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595"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7">
        <v>0</v>
      </c>
      <c r="V79" s="567">
        <v>0</v>
      </c>
      <c r="W79" s="114"/>
      <c r="X79" s="560">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595"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7">
        <v>0</v>
      </c>
      <c r="V80" s="567">
        <v>0</v>
      </c>
      <c r="W80" s="114"/>
      <c r="X80" s="560">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595"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7">
        <v>0</v>
      </c>
      <c r="V81" s="567">
        <v>0</v>
      </c>
      <c r="W81" s="114"/>
      <c r="X81" s="560">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595"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7">
        <v>0</v>
      </c>
      <c r="V82" s="567">
        <v>0</v>
      </c>
      <c r="W82" s="3"/>
      <c r="X82" s="560">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595"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7">
        <v>0</v>
      </c>
      <c r="V83" s="567">
        <v>0</v>
      </c>
      <c r="W83" s="3"/>
      <c r="X83" s="560">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60</v>
      </c>
      <c r="E88" s="433" t="str">
        <f>+tab!F5</f>
        <v xml:space="preserve"> 2022/23</v>
      </c>
      <c r="H88" s="11"/>
      <c r="J88" s="177"/>
      <c r="K88" s="85"/>
      <c r="L88" s="85"/>
      <c r="M88" s="312"/>
      <c r="O88" s="85"/>
      <c r="P88" s="85"/>
      <c r="Q88" s="105"/>
      <c r="R88" s="85"/>
      <c r="S88" s="69"/>
      <c r="T88" s="313"/>
      <c r="U88" s="313"/>
      <c r="V88" s="176"/>
      <c r="Z88" s="18"/>
    </row>
    <row r="89" spans="2:43" ht="12.75" customHeight="1" x14ac:dyDescent="0.2">
      <c r="B89" s="16"/>
      <c r="C89" s="69" t="s">
        <v>142</v>
      </c>
      <c r="E89" s="451">
        <f>tab!G4</f>
        <v>44835</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820" t="s">
        <v>143</v>
      </c>
      <c r="E92" s="821"/>
      <c r="F92" s="821"/>
      <c r="G92" s="216"/>
      <c r="H92" s="820" t="s">
        <v>144</v>
      </c>
      <c r="I92" s="821"/>
      <c r="J92" s="821"/>
      <c r="K92" s="821"/>
      <c r="L92" s="3"/>
      <c r="M92" s="588" t="s">
        <v>490</v>
      </c>
      <c r="N92" s="218"/>
      <c r="O92" s="820" t="s">
        <v>145</v>
      </c>
      <c r="P92" s="820"/>
      <c r="Q92" s="820"/>
      <c r="R92" s="3"/>
      <c r="S92" s="3"/>
      <c r="T92" s="220"/>
      <c r="U92" s="220" t="s">
        <v>487</v>
      </c>
      <c r="V92" s="587" t="s">
        <v>489</v>
      </c>
      <c r="W92" s="211"/>
      <c r="X92" s="221" t="s">
        <v>506</v>
      </c>
      <c r="Y92" s="211"/>
      <c r="Z92" s="300"/>
      <c r="AA92" s="301"/>
      <c r="AB92" s="259"/>
      <c r="AC92" s="324"/>
      <c r="AD92" s="259"/>
      <c r="AE92" s="17"/>
      <c r="AF92" s="17"/>
      <c r="AN92" s="17"/>
      <c r="AO92" s="17"/>
      <c r="AP92" s="301"/>
      <c r="AQ92" s="301"/>
    </row>
    <row r="93" spans="2:43" ht="12.75" customHeight="1" x14ac:dyDescent="0.2">
      <c r="B93" s="16"/>
      <c r="C93" s="2"/>
      <c r="D93" s="225" t="s">
        <v>163</v>
      </c>
      <c r="E93" s="224" t="s">
        <v>147</v>
      </c>
      <c r="F93" s="224" t="s">
        <v>148</v>
      </c>
      <c r="G93" s="35"/>
      <c r="H93" s="225" t="s">
        <v>173</v>
      </c>
      <c r="I93" s="225" t="s">
        <v>173</v>
      </c>
      <c r="J93" s="227"/>
      <c r="K93" s="228" t="s">
        <v>153</v>
      </c>
      <c r="L93" s="229"/>
      <c r="M93" s="588" t="s">
        <v>491</v>
      </c>
      <c r="N93" s="35"/>
      <c r="O93" s="232" t="s">
        <v>155</v>
      </c>
      <c r="P93" s="232" t="s">
        <v>156</v>
      </c>
      <c r="Q93" s="232" t="s">
        <v>486</v>
      </c>
      <c r="R93" s="229"/>
      <c r="S93" s="32"/>
      <c r="T93" s="234" t="s">
        <v>159</v>
      </c>
      <c r="U93" s="220" t="s">
        <v>488</v>
      </c>
      <c r="V93" s="219" t="s">
        <v>158</v>
      </c>
      <c r="W93" s="134"/>
      <c r="X93" s="225" t="s">
        <v>96</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151</v>
      </c>
      <c r="I94" s="225" t="s">
        <v>152</v>
      </c>
      <c r="J94" s="227"/>
      <c r="K94" s="228" t="s">
        <v>162</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5"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7">
        <v>0</v>
      </c>
      <c r="V96" s="567">
        <v>0</v>
      </c>
      <c r="W96" s="3"/>
      <c r="X96" s="560">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595"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7">
        <v>0</v>
      </c>
      <c r="V97" s="567">
        <v>0</v>
      </c>
      <c r="W97" s="114"/>
      <c r="X97" s="560">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595"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7">
        <v>0</v>
      </c>
      <c r="V98" s="567">
        <v>0</v>
      </c>
      <c r="W98" s="114"/>
      <c r="X98" s="560">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595"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7">
        <v>0</v>
      </c>
      <c r="V99" s="567">
        <v>0</v>
      </c>
      <c r="W99" s="114"/>
      <c r="X99" s="560">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595"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7">
        <v>0</v>
      </c>
      <c r="V100" s="567">
        <v>0</v>
      </c>
      <c r="W100" s="114"/>
      <c r="X100" s="560">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595"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7">
        <v>0</v>
      </c>
      <c r="V101" s="567">
        <v>0</v>
      </c>
      <c r="W101" s="114"/>
      <c r="X101" s="560">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595"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7">
        <v>0</v>
      </c>
      <c r="V102" s="567">
        <v>0</v>
      </c>
      <c r="W102" s="114"/>
      <c r="X102" s="560">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595"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7">
        <v>0</v>
      </c>
      <c r="V103" s="567">
        <v>0</v>
      </c>
      <c r="W103" s="114"/>
      <c r="X103" s="560">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595"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7">
        <v>0</v>
      </c>
      <c r="V104" s="567">
        <v>0</v>
      </c>
      <c r="W104" s="114"/>
      <c r="X104" s="560">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595"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7">
        <v>0</v>
      </c>
      <c r="V105" s="567">
        <v>0</v>
      </c>
      <c r="W105" s="114"/>
      <c r="X105" s="560">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595"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7">
        <v>0</v>
      </c>
      <c r="V106" s="567">
        <v>0</v>
      </c>
      <c r="W106" s="114"/>
      <c r="X106" s="560">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595"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7">
        <v>0</v>
      </c>
      <c r="V107" s="567">
        <v>0</v>
      </c>
      <c r="W107" s="114"/>
      <c r="X107" s="560">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595"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7">
        <v>0</v>
      </c>
      <c r="V108" s="567">
        <v>0</v>
      </c>
      <c r="W108" s="114"/>
      <c r="X108" s="560">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595"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7">
        <v>0</v>
      </c>
      <c r="V109" s="567">
        <v>0</v>
      </c>
      <c r="W109" s="3"/>
      <c r="X109" s="560">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595"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7">
        <v>0</v>
      </c>
      <c r="V110" s="567">
        <v>0</v>
      </c>
      <c r="W110" s="3"/>
      <c r="X110" s="560">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88">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60</v>
      </c>
      <c r="E115" s="433" t="str">
        <f>+tab!G5</f>
        <v xml:space="preserve"> 2023/24</v>
      </c>
      <c r="H115" s="11"/>
      <c r="J115" s="177"/>
      <c r="K115" s="85"/>
      <c r="L115" s="85"/>
      <c r="M115" s="312"/>
      <c r="O115" s="85"/>
      <c r="P115" s="85"/>
      <c r="Q115" s="105"/>
      <c r="R115" s="85"/>
      <c r="S115" s="69"/>
      <c r="T115" s="313"/>
      <c r="U115" s="313"/>
      <c r="V115" s="176"/>
    </row>
    <row r="116" spans="2:43" ht="12.75" customHeight="1" x14ac:dyDescent="0.2">
      <c r="C116" s="69" t="s">
        <v>142</v>
      </c>
      <c r="E116" s="451">
        <f>tab!H4</f>
        <v>45200</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820" t="s">
        <v>143</v>
      </c>
      <c r="E119" s="821"/>
      <c r="F119" s="821"/>
      <c r="G119" s="216"/>
      <c r="H119" s="820" t="s">
        <v>144</v>
      </c>
      <c r="I119" s="821"/>
      <c r="J119" s="821"/>
      <c r="K119" s="821"/>
      <c r="L119" s="3"/>
      <c r="M119" s="217" t="s">
        <v>490</v>
      </c>
      <c r="N119" s="218"/>
      <c r="O119" s="820" t="s">
        <v>145</v>
      </c>
      <c r="P119" s="820"/>
      <c r="Q119" s="820"/>
      <c r="R119" s="3"/>
      <c r="S119" s="3"/>
      <c r="T119" s="220"/>
      <c r="U119" s="220" t="s">
        <v>487</v>
      </c>
      <c r="V119" s="215" t="s">
        <v>489</v>
      </c>
      <c r="W119" s="211"/>
      <c r="X119" s="221" t="s">
        <v>506</v>
      </c>
      <c r="Y119" s="252"/>
      <c r="Z119" s="301"/>
      <c r="AA119" s="301"/>
      <c r="AB119" s="259"/>
      <c r="AC119" s="324"/>
      <c r="AD119" s="259"/>
      <c r="AE119" s="17"/>
      <c r="AF119" s="17"/>
      <c r="AN119" s="17"/>
      <c r="AO119" s="17"/>
      <c r="AP119" s="301"/>
      <c r="AQ119" s="301"/>
    </row>
    <row r="120" spans="2:43" ht="12.75" customHeight="1" x14ac:dyDescent="0.2">
      <c r="C120" s="2"/>
      <c r="D120" s="225" t="s">
        <v>163</v>
      </c>
      <c r="E120" s="224" t="s">
        <v>147</v>
      </c>
      <c r="F120" s="224" t="s">
        <v>148</v>
      </c>
      <c r="G120" s="35"/>
      <c r="H120" s="225" t="s">
        <v>173</v>
      </c>
      <c r="I120" s="225" t="s">
        <v>173</v>
      </c>
      <c r="J120" s="227"/>
      <c r="K120" s="228" t="s">
        <v>153</v>
      </c>
      <c r="L120" s="229"/>
      <c r="M120" s="217" t="s">
        <v>491</v>
      </c>
      <c r="N120" s="35"/>
      <c r="O120" s="232" t="s">
        <v>155</v>
      </c>
      <c r="P120" s="232" t="s">
        <v>156</v>
      </c>
      <c r="Q120" s="232" t="s">
        <v>486</v>
      </c>
      <c r="R120" s="229"/>
      <c r="S120" s="32"/>
      <c r="T120" s="234" t="s">
        <v>159</v>
      </c>
      <c r="U120" s="220" t="s">
        <v>488</v>
      </c>
      <c r="V120" s="219" t="s">
        <v>158</v>
      </c>
      <c r="W120" s="134"/>
      <c r="X120" s="225" t="s">
        <v>96</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151</v>
      </c>
      <c r="I121" s="225" t="s">
        <v>152</v>
      </c>
      <c r="J121" s="227"/>
      <c r="K121" s="228" t="s">
        <v>162</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5"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7">
        <v>0</v>
      </c>
      <c r="V123" s="567">
        <v>0</v>
      </c>
      <c r="W123" s="3"/>
      <c r="X123" s="560">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595"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7">
        <v>0</v>
      </c>
      <c r="V124" s="567">
        <v>0</v>
      </c>
      <c r="W124" s="114"/>
      <c r="X124" s="560">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595"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7">
        <v>0</v>
      </c>
      <c r="V125" s="567">
        <v>0</v>
      </c>
      <c r="W125" s="114"/>
      <c r="X125" s="560">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595"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7">
        <v>0</v>
      </c>
      <c r="V126" s="567">
        <v>0</v>
      </c>
      <c r="W126" s="114"/>
      <c r="X126" s="560">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595"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7">
        <v>0</v>
      </c>
      <c r="V127" s="567">
        <v>0</v>
      </c>
      <c r="W127" s="114"/>
      <c r="X127" s="560">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595"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7">
        <v>0</v>
      </c>
      <c r="V128" s="567">
        <v>0</v>
      </c>
      <c r="W128" s="114"/>
      <c r="X128" s="560">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595"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7">
        <v>0</v>
      </c>
      <c r="V129" s="567">
        <v>0</v>
      </c>
      <c r="W129" s="114"/>
      <c r="X129" s="560">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595"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7">
        <v>0</v>
      </c>
      <c r="V130" s="567">
        <v>0</v>
      </c>
      <c r="W130" s="114"/>
      <c r="X130" s="560">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595"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7">
        <v>0</v>
      </c>
      <c r="V131" s="567">
        <v>0</v>
      </c>
      <c r="W131" s="114"/>
      <c r="X131" s="560">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595"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7">
        <v>0</v>
      </c>
      <c r="V132" s="567">
        <v>0</v>
      </c>
      <c r="W132" s="114"/>
      <c r="X132" s="560">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595"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7">
        <v>0</v>
      </c>
      <c r="V133" s="567">
        <v>0</v>
      </c>
      <c r="W133" s="114"/>
      <c r="X133" s="560">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595"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7">
        <v>0</v>
      </c>
      <c r="V134" s="567">
        <v>0</v>
      </c>
      <c r="W134" s="114"/>
      <c r="X134" s="560">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595"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7">
        <v>0</v>
      </c>
      <c r="V135" s="567">
        <v>0</v>
      </c>
      <c r="W135" s="114"/>
      <c r="X135" s="560">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595"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7">
        <v>0</v>
      </c>
      <c r="V136" s="567">
        <v>0</v>
      </c>
      <c r="W136" s="3"/>
      <c r="X136" s="560">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595"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7">
        <v>0</v>
      </c>
      <c r="V137" s="567">
        <v>0</v>
      </c>
      <c r="W137" s="3"/>
      <c r="X137" s="560">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60</v>
      </c>
      <c r="E142" s="433" t="str">
        <f>+tab!H5</f>
        <v xml:space="preserve"> 2024/25</v>
      </c>
      <c r="H142" s="11"/>
      <c r="J142" s="177"/>
      <c r="K142" s="85"/>
      <c r="L142" s="85"/>
      <c r="M142" s="312"/>
      <c r="O142" s="85"/>
      <c r="P142" s="85"/>
      <c r="Q142" s="105"/>
      <c r="R142" s="85"/>
      <c r="S142" s="69"/>
      <c r="T142" s="313"/>
      <c r="U142" s="313"/>
      <c r="V142" s="176"/>
    </row>
    <row r="143" spans="3:38" ht="12.75" customHeight="1" x14ac:dyDescent="0.2">
      <c r="C143" s="69" t="s">
        <v>142</v>
      </c>
      <c r="E143" s="451">
        <f>tab!I4</f>
        <v>45566</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820" t="s">
        <v>143</v>
      </c>
      <c r="E146" s="821"/>
      <c r="F146" s="821"/>
      <c r="G146" s="216"/>
      <c r="H146" s="820" t="s">
        <v>144</v>
      </c>
      <c r="I146" s="821"/>
      <c r="J146" s="821"/>
      <c r="K146" s="821"/>
      <c r="L146" s="3"/>
      <c r="M146" s="217" t="s">
        <v>490</v>
      </c>
      <c r="N146" s="218"/>
      <c r="O146" s="820" t="s">
        <v>145</v>
      </c>
      <c r="P146" s="820"/>
      <c r="Q146" s="820"/>
      <c r="R146" s="3"/>
      <c r="S146" s="3"/>
      <c r="T146" s="220"/>
      <c r="U146" s="220" t="s">
        <v>487</v>
      </c>
      <c r="V146" s="215" t="s">
        <v>489</v>
      </c>
      <c r="W146" s="211"/>
      <c r="X146" s="221" t="s">
        <v>506</v>
      </c>
      <c r="Y146" s="211"/>
      <c r="Z146" s="301"/>
      <c r="AA146" s="301"/>
      <c r="AB146" s="259"/>
      <c r="AC146" s="324"/>
      <c r="AD146" s="259"/>
      <c r="AE146" s="17"/>
      <c r="AF146" s="17"/>
      <c r="AN146" s="17"/>
      <c r="AO146" s="17"/>
      <c r="AP146" s="301"/>
      <c r="AQ146" s="301"/>
    </row>
    <row r="147" spans="3:43" ht="12.75" customHeight="1" x14ac:dyDescent="0.2">
      <c r="C147" s="2"/>
      <c r="D147" s="225" t="s">
        <v>163</v>
      </c>
      <c r="E147" s="224" t="s">
        <v>147</v>
      </c>
      <c r="F147" s="224" t="s">
        <v>148</v>
      </c>
      <c r="G147" s="35"/>
      <c r="H147" s="225" t="s">
        <v>173</v>
      </c>
      <c r="I147" s="225" t="s">
        <v>173</v>
      </c>
      <c r="J147" s="227"/>
      <c r="K147" s="228" t="s">
        <v>153</v>
      </c>
      <c r="L147" s="229"/>
      <c r="M147" s="217" t="s">
        <v>491</v>
      </c>
      <c r="N147" s="35"/>
      <c r="O147" s="232" t="s">
        <v>155</v>
      </c>
      <c r="P147" s="232" t="s">
        <v>156</v>
      </c>
      <c r="Q147" s="232" t="s">
        <v>486</v>
      </c>
      <c r="R147" s="229"/>
      <c r="S147" s="32"/>
      <c r="T147" s="234" t="s">
        <v>159</v>
      </c>
      <c r="U147" s="220" t="s">
        <v>488</v>
      </c>
      <c r="V147" s="219" t="s">
        <v>158</v>
      </c>
      <c r="W147" s="134"/>
      <c r="X147" s="225" t="s">
        <v>96</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151</v>
      </c>
      <c r="I148" s="225" t="s">
        <v>152</v>
      </c>
      <c r="J148" s="227"/>
      <c r="K148" s="228" t="s">
        <v>162</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5"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7">
        <v>0</v>
      </c>
      <c r="V150" s="567">
        <v>0</v>
      </c>
      <c r="W150" s="3"/>
      <c r="X150" s="560">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595"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7">
        <v>0</v>
      </c>
      <c r="V151" s="567">
        <v>0</v>
      </c>
      <c r="W151" s="114"/>
      <c r="X151" s="560">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595"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7">
        <v>0</v>
      </c>
      <c r="V152" s="567">
        <v>0</v>
      </c>
      <c r="W152" s="114"/>
      <c r="X152" s="560">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595"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7">
        <v>0</v>
      </c>
      <c r="V153" s="567">
        <v>0</v>
      </c>
      <c r="W153" s="114"/>
      <c r="X153" s="560">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595"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7">
        <v>0</v>
      </c>
      <c r="V154" s="567">
        <v>0</v>
      </c>
      <c r="W154" s="114"/>
      <c r="X154" s="560">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595"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7">
        <v>0</v>
      </c>
      <c r="V155" s="567">
        <v>0</v>
      </c>
      <c r="W155" s="114"/>
      <c r="X155" s="560">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595"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7">
        <v>0</v>
      </c>
      <c r="V156" s="567">
        <v>0</v>
      </c>
      <c r="W156" s="114"/>
      <c r="X156" s="560">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595"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7">
        <v>0</v>
      </c>
      <c r="V157" s="567">
        <v>0</v>
      </c>
      <c r="W157" s="114"/>
      <c r="X157" s="560">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595"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7">
        <v>0</v>
      </c>
      <c r="V158" s="567">
        <v>0</v>
      </c>
      <c r="W158" s="114"/>
      <c r="X158" s="560">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595"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7">
        <v>0</v>
      </c>
      <c r="V159" s="567">
        <v>0</v>
      </c>
      <c r="W159" s="114"/>
      <c r="X159" s="560">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595"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7">
        <v>0</v>
      </c>
      <c r="V160" s="567">
        <v>0</v>
      </c>
      <c r="W160" s="114"/>
      <c r="X160" s="560">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595"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7">
        <v>0</v>
      </c>
      <c r="V161" s="567">
        <v>0</v>
      </c>
      <c r="W161" s="114"/>
      <c r="X161" s="560">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595"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7">
        <v>0</v>
      </c>
      <c r="V162" s="567">
        <v>0</v>
      </c>
      <c r="W162" s="114"/>
      <c r="X162" s="560">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595"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7">
        <v>0</v>
      </c>
      <c r="V163" s="567">
        <v>0</v>
      </c>
      <c r="W163" s="3"/>
      <c r="X163" s="560">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595"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7">
        <v>0</v>
      </c>
      <c r="V164" s="567">
        <v>0</v>
      </c>
      <c r="W164" s="3"/>
      <c r="X164" s="560">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60</v>
      </c>
      <c r="E169" s="433" t="str">
        <f>+tab!I5</f>
        <v xml:space="preserve"> 2025/26</v>
      </c>
      <c r="H169" s="11"/>
      <c r="J169" s="177"/>
      <c r="K169" s="85"/>
      <c r="L169" s="85"/>
      <c r="M169" s="312"/>
      <c r="O169" s="85"/>
      <c r="P169" s="85"/>
      <c r="Q169" s="105"/>
      <c r="R169" s="85"/>
      <c r="S169" s="69"/>
      <c r="T169" s="313"/>
      <c r="U169" s="313"/>
      <c r="V169" s="176"/>
    </row>
    <row r="170" spans="3:43" ht="12.75" customHeight="1" x14ac:dyDescent="0.2">
      <c r="C170" s="69" t="s">
        <v>142</v>
      </c>
      <c r="E170" s="451">
        <f>tab!J4</f>
        <v>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820" t="s">
        <v>143</v>
      </c>
      <c r="E173" s="821"/>
      <c r="F173" s="821"/>
      <c r="G173" s="216"/>
      <c r="H173" s="820" t="s">
        <v>144</v>
      </c>
      <c r="I173" s="821"/>
      <c r="J173" s="821"/>
      <c r="K173" s="821"/>
      <c r="L173" s="3"/>
      <c r="M173" s="217" t="s">
        <v>490</v>
      </c>
      <c r="N173" s="218"/>
      <c r="O173" s="820" t="s">
        <v>145</v>
      </c>
      <c r="P173" s="820"/>
      <c r="Q173" s="820"/>
      <c r="R173" s="3"/>
      <c r="S173" s="3"/>
      <c r="T173" s="220"/>
      <c r="U173" s="220" t="s">
        <v>487</v>
      </c>
      <c r="V173" s="215" t="s">
        <v>489</v>
      </c>
      <c r="W173" s="211"/>
      <c r="X173" s="221" t="s">
        <v>506</v>
      </c>
      <c r="Y173" s="211"/>
      <c r="Z173" s="301"/>
      <c r="AA173" s="301"/>
      <c r="AB173" s="259"/>
      <c r="AC173" s="324"/>
      <c r="AD173" s="259"/>
      <c r="AE173" s="17"/>
      <c r="AF173" s="17"/>
      <c r="AN173" s="17"/>
      <c r="AO173" s="17"/>
      <c r="AP173" s="301"/>
      <c r="AQ173" s="301"/>
    </row>
    <row r="174" spans="3:43" ht="12.75" customHeight="1" x14ac:dyDescent="0.2">
      <c r="C174" s="2"/>
      <c r="D174" s="225" t="s">
        <v>163</v>
      </c>
      <c r="E174" s="224" t="s">
        <v>147</v>
      </c>
      <c r="F174" s="224" t="s">
        <v>148</v>
      </c>
      <c r="G174" s="35"/>
      <c r="H174" s="225" t="s">
        <v>173</v>
      </c>
      <c r="I174" s="225" t="s">
        <v>173</v>
      </c>
      <c r="J174" s="227"/>
      <c r="K174" s="228" t="s">
        <v>153</v>
      </c>
      <c r="L174" s="229"/>
      <c r="M174" s="217" t="s">
        <v>491</v>
      </c>
      <c r="N174" s="35"/>
      <c r="O174" s="232" t="s">
        <v>155</v>
      </c>
      <c r="P174" s="232" t="s">
        <v>156</v>
      </c>
      <c r="Q174" s="232" t="s">
        <v>486</v>
      </c>
      <c r="R174" s="229"/>
      <c r="S174" s="32"/>
      <c r="T174" s="234" t="s">
        <v>159</v>
      </c>
      <c r="U174" s="220" t="s">
        <v>488</v>
      </c>
      <c r="V174" s="219" t="s">
        <v>158</v>
      </c>
      <c r="W174" s="134"/>
      <c r="X174" s="225" t="s">
        <v>96</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151</v>
      </c>
      <c r="I175" s="225" t="s">
        <v>152</v>
      </c>
      <c r="J175" s="227"/>
      <c r="K175" s="228" t="s">
        <v>162</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5"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7">
        <v>0</v>
      </c>
      <c r="V177" s="567">
        <v>0</v>
      </c>
      <c r="W177" s="3"/>
      <c r="X177" s="560">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595"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7">
        <v>0</v>
      </c>
      <c r="V178" s="567">
        <v>0</v>
      </c>
      <c r="W178" s="114"/>
      <c r="X178" s="560">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595"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7">
        <v>0</v>
      </c>
      <c r="V179" s="567">
        <v>0</v>
      </c>
      <c r="W179" s="114"/>
      <c r="X179" s="560">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595"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7">
        <v>0</v>
      </c>
      <c r="V180" s="567">
        <v>0</v>
      </c>
      <c r="W180" s="114"/>
      <c r="X180" s="560">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595"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7">
        <v>0</v>
      </c>
      <c r="V181" s="567">
        <v>0</v>
      </c>
      <c r="W181" s="114"/>
      <c r="X181" s="560">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595"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7">
        <v>0</v>
      </c>
      <c r="V182" s="567">
        <v>0</v>
      </c>
      <c r="W182" s="114"/>
      <c r="X182" s="560">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595"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7">
        <v>0</v>
      </c>
      <c r="V183" s="567">
        <v>0</v>
      </c>
      <c r="W183" s="114"/>
      <c r="X183" s="560">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595"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7">
        <v>0</v>
      </c>
      <c r="V184" s="567">
        <v>0</v>
      </c>
      <c r="W184" s="114"/>
      <c r="X184" s="560">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595"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7">
        <v>0</v>
      </c>
      <c r="V185" s="567">
        <v>0</v>
      </c>
      <c r="W185" s="114"/>
      <c r="X185" s="560">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595"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7">
        <v>0</v>
      </c>
      <c r="V186" s="567">
        <v>0</v>
      </c>
      <c r="W186" s="114"/>
      <c r="X186" s="560">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595"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7">
        <v>0</v>
      </c>
      <c r="V187" s="567">
        <v>0</v>
      </c>
      <c r="W187" s="114"/>
      <c r="X187" s="560">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595"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7">
        <v>0</v>
      </c>
      <c r="V188" s="567">
        <v>0</v>
      </c>
      <c r="W188" s="114"/>
      <c r="X188" s="560">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595"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7">
        <v>0</v>
      </c>
      <c r="V189" s="567">
        <v>0</v>
      </c>
      <c r="W189" s="114"/>
      <c r="X189" s="560">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595"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7">
        <v>0</v>
      </c>
      <c r="V190" s="567">
        <v>0</v>
      </c>
      <c r="W190" s="3"/>
      <c r="X190" s="560">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595"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7">
        <v>0</v>
      </c>
      <c r="V191" s="567">
        <v>0</v>
      </c>
      <c r="W191" s="3"/>
      <c r="X191" s="560">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qY9FRdT1O8o+CRuMoAXkiofU/9XHMwnNB8XIybsNMYsRWKuQ995qDKcjJEjM/GsWeAw+WN64WKXfkU2kxl5Iig==" saltValue="n6caSVa0k99ydTyyCr0qFQ==" spinCount="100000" sheet="1" objects="1" scenarios="1"/>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21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00"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28" customWidth="1"/>
    <col min="39" max="39" width="12.7109375" style="629" customWidth="1"/>
    <col min="40" max="40" width="12.85546875" style="630" customWidth="1"/>
    <col min="41" max="41" width="8.7109375" style="11" customWidth="1"/>
    <col min="42" max="42" width="3.7109375" style="262" customWidth="1"/>
    <col min="43" max="43" width="3.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01"/>
      <c r="M2" s="116"/>
      <c r="N2" s="265"/>
      <c r="O2" s="187"/>
      <c r="P2" s="266"/>
      <c r="Q2" s="265"/>
      <c r="R2" s="265"/>
      <c r="S2" s="13"/>
      <c r="T2" s="13"/>
      <c r="U2" s="13"/>
      <c r="V2" s="60"/>
      <c r="W2" s="13"/>
      <c r="X2" s="15"/>
    </row>
    <row r="3" spans="2:53" x14ac:dyDescent="0.2">
      <c r="B3" s="16"/>
      <c r="X3" s="18"/>
    </row>
    <row r="4" spans="2:53" s="254" customFormat="1" ht="18.75" x14ac:dyDescent="0.3">
      <c r="B4" s="255"/>
      <c r="C4" s="165" t="s">
        <v>141</v>
      </c>
      <c r="D4" s="271"/>
      <c r="G4" s="269"/>
      <c r="H4" s="270"/>
      <c r="I4" s="271"/>
      <c r="J4" s="271"/>
      <c r="K4" s="271"/>
      <c r="L4" s="602"/>
      <c r="M4" s="272"/>
      <c r="N4" s="273"/>
      <c r="O4" s="271"/>
      <c r="P4" s="274"/>
      <c r="Q4" s="273"/>
      <c r="R4" s="273"/>
      <c r="V4" s="275"/>
      <c r="X4" s="278"/>
      <c r="AL4" s="642"/>
      <c r="AM4" s="643"/>
      <c r="AN4" s="636"/>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60</v>
      </c>
      <c r="D7" s="177"/>
      <c r="E7" s="433" t="str">
        <f>+tab!C5</f>
        <v xml:space="preserve"> 2019/20</v>
      </c>
      <c r="F7" s="280"/>
      <c r="G7" s="281"/>
      <c r="H7" s="282"/>
      <c r="I7" s="283"/>
      <c r="J7" s="283"/>
      <c r="K7" s="283"/>
      <c r="L7" s="603"/>
      <c r="M7" s="284"/>
      <c r="N7" s="259"/>
      <c r="O7" s="283"/>
      <c r="P7" s="286"/>
      <c r="Q7" s="259"/>
      <c r="R7" s="259"/>
      <c r="V7" s="287"/>
      <c r="X7" s="290"/>
      <c r="AL7" s="644"/>
      <c r="AM7" s="645"/>
      <c r="AN7" s="637"/>
      <c r="AO7" s="284"/>
      <c r="AP7" s="288"/>
      <c r="AQ7" s="284"/>
      <c r="AR7" s="284"/>
      <c r="AS7" s="284"/>
      <c r="AT7" s="284"/>
      <c r="AU7" s="285"/>
      <c r="AV7" s="283"/>
      <c r="AW7" s="286"/>
      <c r="AX7" s="291"/>
      <c r="AY7" s="285"/>
    </row>
    <row r="8" spans="2:53" ht="12.75" customHeight="1" x14ac:dyDescent="0.2">
      <c r="B8" s="16"/>
      <c r="C8" s="69" t="s">
        <v>142</v>
      </c>
      <c r="E8" s="451">
        <f>tab!D4</f>
        <v>43739</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25"/>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599"/>
      <c r="C11" s="28"/>
      <c r="D11" s="598" t="s">
        <v>143</v>
      </c>
      <c r="E11" s="222"/>
      <c r="F11" s="222"/>
      <c r="G11" s="222"/>
      <c r="H11" s="222"/>
      <c r="I11" s="724"/>
      <c r="J11" s="725"/>
      <c r="K11" s="725"/>
      <c r="L11" s="757"/>
      <c r="M11" s="598" t="s">
        <v>555</v>
      </c>
      <c r="N11" s="610"/>
      <c r="O11" s="725"/>
      <c r="P11" s="725"/>
      <c r="Q11" s="610"/>
      <c r="R11" s="658"/>
      <c r="S11" s="724" t="s">
        <v>145</v>
      </c>
      <c r="T11" s="724"/>
      <c r="U11" s="724"/>
      <c r="V11" s="724"/>
      <c r="W11" s="211"/>
      <c r="X11" s="300"/>
      <c r="Y11" s="301"/>
      <c r="Z11" s="301"/>
      <c r="AA11" s="301"/>
      <c r="AB11" s="301"/>
      <c r="AC11" s="301"/>
      <c r="AD11" s="301"/>
      <c r="AE11" s="301"/>
      <c r="AF11" s="301"/>
      <c r="AG11" s="301"/>
      <c r="AH11" s="301"/>
      <c r="AI11" s="301"/>
      <c r="AJ11" s="301"/>
      <c r="AK11" s="301"/>
      <c r="AL11" s="631"/>
      <c r="AM11" s="632"/>
      <c r="AN11" s="609"/>
      <c r="AZ11" s="301"/>
      <c r="BA11" s="301"/>
    </row>
    <row r="12" spans="2:53"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2" t="s">
        <v>157</v>
      </c>
      <c r="T12" s="232" t="s">
        <v>563</v>
      </c>
      <c r="U12" s="232" t="s">
        <v>575</v>
      </c>
      <c r="V12" s="232" t="s">
        <v>157</v>
      </c>
      <c r="W12" s="134"/>
      <c r="X12" s="302"/>
      <c r="Y12" s="303"/>
      <c r="Z12" s="303"/>
      <c r="AA12" s="303"/>
      <c r="AB12" s="303"/>
      <c r="AC12" s="650" t="s">
        <v>541</v>
      </c>
      <c r="AD12" s="651" t="s">
        <v>542</v>
      </c>
      <c r="AE12" s="652" t="s">
        <v>543</v>
      </c>
      <c r="AF12" s="652" t="s">
        <v>543</v>
      </c>
      <c r="AG12" s="652" t="s">
        <v>544</v>
      </c>
      <c r="AH12" s="652" t="s">
        <v>559</v>
      </c>
      <c r="AI12" s="652" t="s">
        <v>545</v>
      </c>
      <c r="AJ12" s="652" t="s">
        <v>546</v>
      </c>
      <c r="AK12" s="652" t="s">
        <v>547</v>
      </c>
      <c r="AL12" s="652" t="s">
        <v>159</v>
      </c>
      <c r="AM12" s="653" t="s">
        <v>548</v>
      </c>
      <c r="AN12" s="607"/>
      <c r="AO12" s="17"/>
      <c r="AP12" s="17"/>
      <c r="AX12" s="17"/>
      <c r="AY12" s="17"/>
      <c r="AZ12" s="301"/>
      <c r="BA12" s="303"/>
    </row>
    <row r="13" spans="2:53"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2" t="s">
        <v>562</v>
      </c>
      <c r="T13" s="328" t="s">
        <v>564</v>
      </c>
      <c r="U13" s="328" t="s">
        <v>574</v>
      </c>
      <c r="V13" s="232" t="s">
        <v>16</v>
      </c>
      <c r="W13" s="2"/>
      <c r="X13" s="18"/>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N13" s="660"/>
      <c r="AO13" s="17"/>
      <c r="AP13" s="17"/>
      <c r="AR13" s="586"/>
      <c r="AS13" s="586"/>
      <c r="AT13" s="586"/>
      <c r="AX13" s="17"/>
      <c r="AY13" s="17"/>
      <c r="BA13" s="85"/>
    </row>
    <row r="14" spans="2:53" ht="12.75" customHeight="1" x14ac:dyDescent="0.2">
      <c r="B14" s="16"/>
      <c r="C14" s="2"/>
      <c r="D14" s="211"/>
      <c r="E14" s="32"/>
      <c r="F14" s="32"/>
      <c r="G14" s="136"/>
      <c r="H14" s="210"/>
      <c r="I14" s="134"/>
      <c r="J14" s="134"/>
      <c r="K14" s="134"/>
      <c r="L14" s="627"/>
      <c r="M14" s="237"/>
      <c r="N14" s="238"/>
      <c r="O14" s="136"/>
      <c r="P14" s="238"/>
      <c r="Q14" s="238"/>
      <c r="R14" s="238"/>
      <c r="S14" s="239"/>
      <c r="T14" s="239"/>
      <c r="U14" s="239"/>
      <c r="V14" s="239"/>
      <c r="W14" s="2"/>
      <c r="X14" s="18"/>
      <c r="AK14" s="630"/>
      <c r="AL14" s="633"/>
      <c r="AM14" s="634"/>
      <c r="AN14" s="635"/>
      <c r="AO14" s="630"/>
      <c r="AP14" s="17"/>
      <c r="AX14" s="17"/>
      <c r="AY14" s="17"/>
      <c r="BA14" s="85"/>
    </row>
    <row r="15" spans="2:53" ht="12.75" customHeight="1" x14ac:dyDescent="0.2">
      <c r="B15" s="16"/>
      <c r="C15" s="2"/>
      <c r="D15" s="175"/>
      <c r="E15" s="716" t="s">
        <v>622</v>
      </c>
      <c r="F15" s="716" t="s">
        <v>623</v>
      </c>
      <c r="G15" s="175">
        <v>19</v>
      </c>
      <c r="H15" s="321">
        <v>23743</v>
      </c>
      <c r="I15" s="175">
        <v>12</v>
      </c>
      <c r="J15" s="175">
        <v>3</v>
      </c>
      <c r="K15" s="323">
        <v>1</v>
      </c>
      <c r="L15" s="735"/>
      <c r="M15" s="655">
        <v>0</v>
      </c>
      <c r="N15" s="623">
        <v>0</v>
      </c>
      <c r="O15" s="620">
        <f t="shared" ref="O15:O29" si="0">IF(K15="","",K15*50)</f>
        <v>50</v>
      </c>
      <c r="P15" s="612">
        <f>IF(K15="","",SUM(M15:O15))</f>
        <v>50</v>
      </c>
      <c r="Q15" s="624">
        <v>0</v>
      </c>
      <c r="R15" s="755"/>
      <c r="S15" s="50">
        <f t="shared" ref="S15:S29" si="1">IF(K15="","",(1659*K15-P15)*AF15)</f>
        <v>69986.088173598546</v>
      </c>
      <c r="T15" s="50">
        <f t="shared" ref="T15:T29" si="2">IF(K15="","",P15*AG15+AE15*(AI15+AJ15*(1-AK15)))</f>
        <v>2174.8318264014465</v>
      </c>
      <c r="U15" s="50">
        <f>ROUND(IF(K15="",0,+Q15/1659*(AC15*12*(1+tab!$C$180+tab!$C$181)-tab!$C$179)*tab!$C$177),-1)</f>
        <v>0</v>
      </c>
      <c r="V15" s="36">
        <f t="shared" ref="V15:V29" si="3">IF(K15="","",IF(E15=0,0,(S15+T15+U15)))</f>
        <v>72160.92</v>
      </c>
      <c r="W15" s="3"/>
      <c r="X15" s="304"/>
      <c r="Y15" s="85"/>
      <c r="Z15" s="85"/>
      <c r="AA15" s="85"/>
      <c r="AB15" s="85"/>
      <c r="AC15" s="614">
        <f t="shared" ref="AC15:AC29" si="4">IF(K15="",0,7/12*VLOOKUP(I15,sal19juni,J15+1,FALSE)+5/12*VLOOKUP(I15,sal20mrt,J15+1,FALSE))</f>
        <v>3854.75</v>
      </c>
      <c r="AD15" s="617">
        <f>+AD$13</f>
        <v>0.56000000000000005</v>
      </c>
      <c r="AE15" s="618">
        <f>AC15*12/1659</f>
        <v>27.88245931283906</v>
      </c>
      <c r="AF15" s="618">
        <f>AC15*12*(1+AD15)/1659</f>
        <v>43.49663652802893</v>
      </c>
      <c r="AG15" s="618">
        <f>+AF15-AE15</f>
        <v>15.614177215189869</v>
      </c>
      <c r="AH15" s="619">
        <f>Q15</f>
        <v>0</v>
      </c>
      <c r="AI15" s="619">
        <f>+O15</f>
        <v>50</v>
      </c>
      <c r="AJ15" s="619">
        <f t="shared" ref="AJ15:AJ29" si="5">(M15+N15)</f>
        <v>0</v>
      </c>
      <c r="AK15" s="616">
        <f t="shared" ref="AK15:AK29" si="6">IF(I15&gt;8,50%,40%)</f>
        <v>0.5</v>
      </c>
      <c r="AL15" s="600">
        <f t="shared" ref="AL15:AL29" si="7">IF(G15&lt;25,0,IF(G15=25,25,IF(G15&lt;40,0,IF(G15=40,40,IF(G15&gt;=40,0)))))</f>
        <v>0</v>
      </c>
      <c r="AM15" s="646">
        <f>IF(AL15=25,AC15*1.08*K15/2,IF(AL15=40,AC15*1.08*K15,0))</f>
        <v>0</v>
      </c>
      <c r="AN15" s="661"/>
      <c r="AO15" s="17"/>
      <c r="AP15" s="17"/>
      <c r="AR15" s="88"/>
      <c r="AS15" s="88"/>
      <c r="AT15" s="88"/>
      <c r="AX15" s="17"/>
      <c r="AY15" s="17"/>
      <c r="AZ15" s="85"/>
      <c r="BA15" s="59"/>
    </row>
    <row r="16" spans="2:53" ht="12.75" customHeight="1" x14ac:dyDescent="0.2">
      <c r="B16" s="16"/>
      <c r="C16" s="2"/>
      <c r="D16" s="175"/>
      <c r="E16" s="716"/>
      <c r="F16" s="716"/>
      <c r="G16" s="175"/>
      <c r="H16" s="321"/>
      <c r="I16" s="175"/>
      <c r="J16" s="175"/>
      <c r="K16" s="323"/>
      <c r="L16" s="735"/>
      <c r="M16" s="655">
        <v>0</v>
      </c>
      <c r="N16" s="623">
        <v>0</v>
      </c>
      <c r="O16" s="620" t="str">
        <f t="shared" si="0"/>
        <v/>
      </c>
      <c r="P16" s="612" t="str">
        <f t="shared" ref="P16:P29" si="8">IF(K16="","",SUM(M16:O16))</f>
        <v/>
      </c>
      <c r="Q16" s="624">
        <v>0</v>
      </c>
      <c r="R16" s="755"/>
      <c r="S16" s="50" t="str">
        <f t="shared" si="1"/>
        <v/>
      </c>
      <c r="T16" s="50" t="str">
        <f t="shared" si="2"/>
        <v/>
      </c>
      <c r="U16" s="50">
        <f>ROUND(IF(K16="",0,+Q16/1659*(AC16*12*(1+tab!$C$180+tab!$C$181)-tab!$C$179)*tab!$C$177),-1)</f>
        <v>0</v>
      </c>
      <c r="V16" s="36" t="str">
        <f t="shared" si="3"/>
        <v/>
      </c>
      <c r="W16" s="114"/>
      <c r="X16" s="305"/>
      <c r="Y16" s="306"/>
      <c r="Z16" s="306"/>
      <c r="AA16" s="306"/>
      <c r="AB16" s="306"/>
      <c r="AC16" s="614">
        <f t="shared" si="4"/>
        <v>0</v>
      </c>
      <c r="AD16" s="617">
        <f t="shared" ref="AD16:AD29" si="9">+AD$13</f>
        <v>0.56000000000000005</v>
      </c>
      <c r="AE16" s="618">
        <f t="shared" ref="AE16:AE30" si="10">AC16*12/1659</f>
        <v>0</v>
      </c>
      <c r="AF16" s="618">
        <f t="shared" ref="AF16:AF29" si="11">AC16*12*(1+AD16)/1659</f>
        <v>0</v>
      </c>
      <c r="AG16" s="618">
        <f t="shared" ref="AG16:AG29" si="12">+AF16-AE16</f>
        <v>0</v>
      </c>
      <c r="AH16" s="619">
        <f t="shared" ref="AH16:AH29" si="13">Q16</f>
        <v>0</v>
      </c>
      <c r="AI16" s="619" t="str">
        <f t="shared" ref="AI16:AI29" si="14">+O16</f>
        <v/>
      </c>
      <c r="AJ16" s="619">
        <f t="shared" si="5"/>
        <v>0</v>
      </c>
      <c r="AK16" s="616">
        <f t="shared" si="6"/>
        <v>0.4</v>
      </c>
      <c r="AL16" s="600">
        <f t="shared" si="7"/>
        <v>0</v>
      </c>
      <c r="AM16" s="646">
        <f t="shared" ref="AM16:AM29" si="15">IF(AL16=25,AC16*1.08*K16/2,IF(AL16=40,AC16*1.08*K16,0))</f>
        <v>0</v>
      </c>
      <c r="AN16" s="605"/>
      <c r="AO16" s="17"/>
      <c r="AP16" s="17"/>
      <c r="AX16" s="17"/>
      <c r="AY16" s="17"/>
      <c r="AZ16" s="59"/>
      <c r="BA16" s="85"/>
    </row>
    <row r="17" spans="2:53" ht="12.75" customHeight="1" x14ac:dyDescent="0.2">
      <c r="B17" s="16"/>
      <c r="C17" s="2"/>
      <c r="D17" s="175"/>
      <c r="E17" s="716"/>
      <c r="F17" s="716"/>
      <c r="G17" s="175"/>
      <c r="H17" s="321"/>
      <c r="I17" s="175"/>
      <c r="J17" s="175"/>
      <c r="K17" s="323"/>
      <c r="L17" s="735"/>
      <c r="M17" s="655">
        <v>0</v>
      </c>
      <c r="N17" s="623">
        <v>0</v>
      </c>
      <c r="O17" s="620" t="str">
        <f>IF(K17="","",K17*50)</f>
        <v/>
      </c>
      <c r="P17" s="612" t="str">
        <f t="shared" si="8"/>
        <v/>
      </c>
      <c r="Q17" s="624">
        <v>0</v>
      </c>
      <c r="R17" s="755"/>
      <c r="S17" s="50" t="str">
        <f t="shared" si="1"/>
        <v/>
      </c>
      <c r="T17" s="50" t="str">
        <f t="shared" si="2"/>
        <v/>
      </c>
      <c r="U17" s="50">
        <f>ROUND(IF(K17="",0,+Q17/1659*(AC17*12*(1+tab!$C$180+tab!$C$181)-tab!$C$179)*tab!$C$177),-1)</f>
        <v>0</v>
      </c>
      <c r="V17" s="36" t="str">
        <f t="shared" si="3"/>
        <v/>
      </c>
      <c r="W17" s="114"/>
      <c r="X17" s="305"/>
      <c r="Y17" s="306"/>
      <c r="Z17" s="306"/>
      <c r="AA17" s="306"/>
      <c r="AB17" s="306"/>
      <c r="AC17" s="614">
        <f t="shared" si="4"/>
        <v>0</v>
      </c>
      <c r="AD17" s="617">
        <f t="shared" si="9"/>
        <v>0.56000000000000005</v>
      </c>
      <c r="AE17" s="618">
        <f t="shared" si="10"/>
        <v>0</v>
      </c>
      <c r="AF17" s="618">
        <f t="shared" si="11"/>
        <v>0</v>
      </c>
      <c r="AG17" s="618">
        <f t="shared" si="12"/>
        <v>0</v>
      </c>
      <c r="AH17" s="619">
        <f t="shared" si="13"/>
        <v>0</v>
      </c>
      <c r="AI17" s="619" t="str">
        <f t="shared" si="14"/>
        <v/>
      </c>
      <c r="AJ17" s="619">
        <f t="shared" si="5"/>
        <v>0</v>
      </c>
      <c r="AK17" s="616">
        <f t="shared" si="6"/>
        <v>0.4</v>
      </c>
      <c r="AL17" s="600">
        <f t="shared" si="7"/>
        <v>0</v>
      </c>
      <c r="AM17" s="646">
        <f t="shared" si="15"/>
        <v>0</v>
      </c>
      <c r="AN17" s="605"/>
      <c r="AO17" s="17"/>
      <c r="AP17" s="17"/>
      <c r="AX17" s="17"/>
      <c r="AY17" s="17"/>
      <c r="AZ17" s="59"/>
      <c r="BA17" s="85"/>
    </row>
    <row r="18" spans="2:53" ht="12.75" customHeight="1" x14ac:dyDescent="0.2">
      <c r="B18" s="16"/>
      <c r="C18" s="2"/>
      <c r="D18" s="175"/>
      <c r="E18" s="101"/>
      <c r="F18" s="101"/>
      <c r="G18" s="175"/>
      <c r="H18" s="321"/>
      <c r="I18" s="175"/>
      <c r="J18" s="175"/>
      <c r="K18" s="323"/>
      <c r="L18" s="735"/>
      <c r="M18" s="655">
        <v>0</v>
      </c>
      <c r="N18" s="623">
        <v>0</v>
      </c>
      <c r="O18" s="620" t="str">
        <f t="shared" si="0"/>
        <v/>
      </c>
      <c r="P18" s="612" t="str">
        <f t="shared" si="8"/>
        <v/>
      </c>
      <c r="Q18" s="624">
        <v>0</v>
      </c>
      <c r="R18" s="755"/>
      <c r="S18" s="50" t="str">
        <f t="shared" si="1"/>
        <v/>
      </c>
      <c r="T18" s="50" t="str">
        <f t="shared" si="2"/>
        <v/>
      </c>
      <c r="U18" s="50">
        <f>ROUND(IF(K18="",0,+Q18/1659*(AC18*12*(1+tab!$C$180+tab!$C$181)-tab!$C$179)*tab!$C$177),-1)</f>
        <v>0</v>
      </c>
      <c r="V18" s="36" t="str">
        <f t="shared" si="3"/>
        <v/>
      </c>
      <c r="W18" s="114"/>
      <c r="X18" s="305"/>
      <c r="Y18" s="306"/>
      <c r="Z18" s="306"/>
      <c r="AA18" s="306"/>
      <c r="AB18" s="306"/>
      <c r="AC18" s="614">
        <f t="shared" si="4"/>
        <v>0</v>
      </c>
      <c r="AD18" s="617">
        <f t="shared" si="9"/>
        <v>0.56000000000000005</v>
      </c>
      <c r="AE18" s="618">
        <f t="shared" si="10"/>
        <v>0</v>
      </c>
      <c r="AF18" s="618">
        <f t="shared" si="11"/>
        <v>0</v>
      </c>
      <c r="AG18" s="618">
        <f t="shared" si="12"/>
        <v>0</v>
      </c>
      <c r="AH18" s="619">
        <f t="shared" si="13"/>
        <v>0</v>
      </c>
      <c r="AI18" s="619" t="str">
        <f t="shared" si="14"/>
        <v/>
      </c>
      <c r="AJ18" s="619">
        <f t="shared" si="5"/>
        <v>0</v>
      </c>
      <c r="AK18" s="616">
        <f t="shared" si="6"/>
        <v>0.4</v>
      </c>
      <c r="AL18" s="600">
        <f t="shared" si="7"/>
        <v>0</v>
      </c>
      <c r="AM18" s="646">
        <f t="shared" si="15"/>
        <v>0</v>
      </c>
      <c r="AN18" s="605"/>
      <c r="AO18" s="17"/>
      <c r="AP18" s="17"/>
      <c r="AX18" s="17"/>
      <c r="AY18" s="17"/>
      <c r="AZ18" s="59"/>
      <c r="BA18" s="85"/>
    </row>
    <row r="19" spans="2:53" ht="12.75" customHeight="1" x14ac:dyDescent="0.2">
      <c r="B19" s="16"/>
      <c r="C19" s="2"/>
      <c r="D19" s="175"/>
      <c r="E19" s="101"/>
      <c r="F19" s="101"/>
      <c r="G19" s="175"/>
      <c r="H19" s="321"/>
      <c r="I19" s="175"/>
      <c r="J19" s="175"/>
      <c r="K19" s="323"/>
      <c r="L19" s="735"/>
      <c r="M19" s="655">
        <v>0</v>
      </c>
      <c r="N19" s="623">
        <v>0</v>
      </c>
      <c r="O19" s="620" t="str">
        <f t="shared" si="0"/>
        <v/>
      </c>
      <c r="P19" s="612" t="str">
        <f t="shared" si="8"/>
        <v/>
      </c>
      <c r="Q19" s="624">
        <v>0</v>
      </c>
      <c r="R19" s="755"/>
      <c r="S19" s="50" t="str">
        <f t="shared" si="1"/>
        <v/>
      </c>
      <c r="T19" s="50" t="str">
        <f t="shared" si="2"/>
        <v/>
      </c>
      <c r="U19" s="50">
        <f>ROUND(IF(K19="",0,+Q19/1659*(AC19*12*(1+tab!$C$180+tab!$C$181)-tab!$C$179)*tab!$C$177),-1)</f>
        <v>0</v>
      </c>
      <c r="V19" s="36" t="str">
        <f t="shared" si="3"/>
        <v/>
      </c>
      <c r="W19" s="114"/>
      <c r="X19" s="305"/>
      <c r="Y19" s="306"/>
      <c r="Z19" s="306"/>
      <c r="AA19" s="306"/>
      <c r="AB19" s="306"/>
      <c r="AC19" s="614">
        <f t="shared" si="4"/>
        <v>0</v>
      </c>
      <c r="AD19" s="617">
        <f t="shared" si="9"/>
        <v>0.56000000000000005</v>
      </c>
      <c r="AE19" s="618">
        <f t="shared" si="10"/>
        <v>0</v>
      </c>
      <c r="AF19" s="618">
        <f t="shared" si="11"/>
        <v>0</v>
      </c>
      <c r="AG19" s="618">
        <f t="shared" si="12"/>
        <v>0</v>
      </c>
      <c r="AH19" s="619">
        <f t="shared" si="13"/>
        <v>0</v>
      </c>
      <c r="AI19" s="619" t="str">
        <f t="shared" si="14"/>
        <v/>
      </c>
      <c r="AJ19" s="619">
        <f t="shared" si="5"/>
        <v>0</v>
      </c>
      <c r="AK19" s="616">
        <f t="shared" si="6"/>
        <v>0.4</v>
      </c>
      <c r="AL19" s="600">
        <f t="shared" si="7"/>
        <v>0</v>
      </c>
      <c r="AM19" s="646">
        <f t="shared" si="15"/>
        <v>0</v>
      </c>
      <c r="AN19" s="605"/>
      <c r="AO19" s="17"/>
      <c r="AP19" s="17"/>
      <c r="AX19" s="17"/>
      <c r="AY19" s="17"/>
      <c r="AZ19" s="59"/>
      <c r="BA19" s="85"/>
    </row>
    <row r="20" spans="2:53" ht="12.75" customHeight="1" x14ac:dyDescent="0.2">
      <c r="B20" s="16"/>
      <c r="C20" s="2"/>
      <c r="D20" s="175"/>
      <c r="E20" s="101"/>
      <c r="F20" s="101"/>
      <c r="G20" s="175"/>
      <c r="H20" s="321"/>
      <c r="I20" s="175"/>
      <c r="J20" s="175"/>
      <c r="K20" s="323"/>
      <c r="L20" s="735"/>
      <c r="M20" s="655">
        <v>0</v>
      </c>
      <c r="N20" s="623">
        <v>0</v>
      </c>
      <c r="O20" s="620" t="str">
        <f t="shared" si="0"/>
        <v/>
      </c>
      <c r="P20" s="612" t="str">
        <f t="shared" si="8"/>
        <v/>
      </c>
      <c r="Q20" s="624">
        <v>0</v>
      </c>
      <c r="R20" s="755"/>
      <c r="S20" s="50" t="str">
        <f t="shared" si="1"/>
        <v/>
      </c>
      <c r="T20" s="50" t="str">
        <f t="shared" si="2"/>
        <v/>
      </c>
      <c r="U20" s="50">
        <f>ROUND(IF(K20="",0,+Q20/1659*(AC20*12*(1+tab!$C$180+tab!$C$181)-tab!$C$179)*tab!$C$177),-1)</f>
        <v>0</v>
      </c>
      <c r="V20" s="36" t="str">
        <f t="shared" si="3"/>
        <v/>
      </c>
      <c r="W20" s="114"/>
      <c r="X20" s="305"/>
      <c r="Y20" s="306"/>
      <c r="Z20" s="306"/>
      <c r="AA20" s="306"/>
      <c r="AB20" s="306"/>
      <c r="AC20" s="614">
        <f t="shared" si="4"/>
        <v>0</v>
      </c>
      <c r="AD20" s="617">
        <f t="shared" si="9"/>
        <v>0.56000000000000005</v>
      </c>
      <c r="AE20" s="618">
        <f t="shared" si="10"/>
        <v>0</v>
      </c>
      <c r="AF20" s="618">
        <f t="shared" si="11"/>
        <v>0</v>
      </c>
      <c r="AG20" s="618">
        <f t="shared" si="12"/>
        <v>0</v>
      </c>
      <c r="AH20" s="619">
        <f t="shared" si="13"/>
        <v>0</v>
      </c>
      <c r="AI20" s="619" t="str">
        <f t="shared" si="14"/>
        <v/>
      </c>
      <c r="AJ20" s="619">
        <f t="shared" si="5"/>
        <v>0</v>
      </c>
      <c r="AK20" s="616">
        <f t="shared" si="6"/>
        <v>0.4</v>
      </c>
      <c r="AL20" s="600">
        <f t="shared" si="7"/>
        <v>0</v>
      </c>
      <c r="AM20" s="646">
        <f t="shared" si="15"/>
        <v>0</v>
      </c>
      <c r="AN20" s="605"/>
      <c r="AO20" s="17"/>
      <c r="AP20" s="17"/>
      <c r="AX20" s="17"/>
      <c r="AY20" s="17"/>
      <c r="AZ20" s="59"/>
      <c r="BA20" s="85"/>
    </row>
    <row r="21" spans="2:53" ht="12.75" customHeight="1" x14ac:dyDescent="0.2">
      <c r="B21" s="16"/>
      <c r="C21" s="2"/>
      <c r="D21" s="175"/>
      <c r="E21" s="101"/>
      <c r="F21" s="101"/>
      <c r="G21" s="175"/>
      <c r="H21" s="321"/>
      <c r="I21" s="175"/>
      <c r="J21" s="175"/>
      <c r="K21" s="323"/>
      <c r="L21" s="735"/>
      <c r="M21" s="655">
        <v>0</v>
      </c>
      <c r="N21" s="623">
        <v>0</v>
      </c>
      <c r="O21" s="620" t="str">
        <f t="shared" si="0"/>
        <v/>
      </c>
      <c r="P21" s="612" t="str">
        <f t="shared" si="8"/>
        <v/>
      </c>
      <c r="Q21" s="624">
        <v>0</v>
      </c>
      <c r="R21" s="755"/>
      <c r="S21" s="50" t="str">
        <f t="shared" si="1"/>
        <v/>
      </c>
      <c r="T21" s="50" t="str">
        <f t="shared" si="2"/>
        <v/>
      </c>
      <c r="U21" s="50">
        <f>ROUND(IF(K21="",0,+Q21/1659*(AC21*12*(1+tab!$C$180+tab!$C$181)-tab!$C$179)*tab!$C$177),-1)</f>
        <v>0</v>
      </c>
      <c r="V21" s="36" t="str">
        <f t="shared" si="3"/>
        <v/>
      </c>
      <c r="W21" s="114"/>
      <c r="X21" s="305"/>
      <c r="Y21" s="306"/>
      <c r="Z21" s="306"/>
      <c r="AA21" s="306"/>
      <c r="AB21" s="306"/>
      <c r="AC21" s="614">
        <f t="shared" si="4"/>
        <v>0</v>
      </c>
      <c r="AD21" s="617">
        <f t="shared" si="9"/>
        <v>0.56000000000000005</v>
      </c>
      <c r="AE21" s="618">
        <f t="shared" si="10"/>
        <v>0</v>
      </c>
      <c r="AF21" s="618">
        <f t="shared" si="11"/>
        <v>0</v>
      </c>
      <c r="AG21" s="618">
        <f t="shared" si="12"/>
        <v>0</v>
      </c>
      <c r="AH21" s="619">
        <f t="shared" si="13"/>
        <v>0</v>
      </c>
      <c r="AI21" s="619" t="str">
        <f t="shared" si="14"/>
        <v/>
      </c>
      <c r="AJ21" s="619">
        <f t="shared" si="5"/>
        <v>0</v>
      </c>
      <c r="AK21" s="616">
        <f t="shared" si="6"/>
        <v>0.4</v>
      </c>
      <c r="AL21" s="600">
        <f t="shared" si="7"/>
        <v>0</v>
      </c>
      <c r="AM21" s="646">
        <f t="shared" si="15"/>
        <v>0</v>
      </c>
      <c r="AN21" s="605"/>
      <c r="AO21" s="17"/>
      <c r="AP21" s="17"/>
      <c r="AX21" s="17"/>
      <c r="AY21" s="17"/>
      <c r="AZ21" s="59"/>
      <c r="BA21" s="85"/>
    </row>
    <row r="22" spans="2:53" ht="12.75" customHeight="1" x14ac:dyDescent="0.2">
      <c r="B22" s="16"/>
      <c r="C22" s="2"/>
      <c r="D22" s="175"/>
      <c r="E22" s="101"/>
      <c r="F22" s="101"/>
      <c r="G22" s="175"/>
      <c r="H22" s="321"/>
      <c r="I22" s="175"/>
      <c r="J22" s="175"/>
      <c r="K22" s="323"/>
      <c r="L22" s="735"/>
      <c r="M22" s="655">
        <v>0</v>
      </c>
      <c r="N22" s="623">
        <v>0</v>
      </c>
      <c r="O22" s="620" t="str">
        <f t="shared" si="0"/>
        <v/>
      </c>
      <c r="P22" s="612" t="str">
        <f t="shared" si="8"/>
        <v/>
      </c>
      <c r="Q22" s="624">
        <v>0</v>
      </c>
      <c r="R22" s="755"/>
      <c r="S22" s="50" t="str">
        <f t="shared" si="1"/>
        <v/>
      </c>
      <c r="T22" s="50" t="str">
        <f t="shared" si="2"/>
        <v/>
      </c>
      <c r="U22" s="50">
        <f>ROUND(IF(K22="",0,+Q22/1659*(AC22*12*(1+tab!$C$180+tab!$C$181)-tab!$C$179)*tab!$C$177),-1)</f>
        <v>0</v>
      </c>
      <c r="V22" s="36" t="str">
        <f t="shared" si="3"/>
        <v/>
      </c>
      <c r="W22" s="114"/>
      <c r="X22" s="305"/>
      <c r="Y22" s="306"/>
      <c r="Z22" s="306"/>
      <c r="AA22" s="306"/>
      <c r="AB22" s="306"/>
      <c r="AC22" s="614">
        <f t="shared" si="4"/>
        <v>0</v>
      </c>
      <c r="AD22" s="617">
        <f t="shared" si="9"/>
        <v>0.56000000000000005</v>
      </c>
      <c r="AE22" s="618">
        <f t="shared" si="10"/>
        <v>0</v>
      </c>
      <c r="AF22" s="618">
        <f t="shared" si="11"/>
        <v>0</v>
      </c>
      <c r="AG22" s="618">
        <f t="shared" si="12"/>
        <v>0</v>
      </c>
      <c r="AH22" s="619">
        <f t="shared" si="13"/>
        <v>0</v>
      </c>
      <c r="AI22" s="619" t="str">
        <f t="shared" si="14"/>
        <v/>
      </c>
      <c r="AJ22" s="619">
        <f t="shared" si="5"/>
        <v>0</v>
      </c>
      <c r="AK22" s="616">
        <f t="shared" si="6"/>
        <v>0.4</v>
      </c>
      <c r="AL22" s="600">
        <f t="shared" si="7"/>
        <v>0</v>
      </c>
      <c r="AM22" s="646">
        <f t="shared" si="15"/>
        <v>0</v>
      </c>
      <c r="AN22" s="605"/>
      <c r="AO22" s="17"/>
      <c r="AP22" s="17"/>
      <c r="AX22" s="17"/>
      <c r="AY22" s="17"/>
      <c r="AZ22" s="59"/>
      <c r="BA22" s="85"/>
    </row>
    <row r="23" spans="2:53" ht="12.75" customHeight="1" x14ac:dyDescent="0.2">
      <c r="B23" s="16"/>
      <c r="C23" s="2"/>
      <c r="D23" s="175"/>
      <c r="E23" s="101"/>
      <c r="F23" s="101"/>
      <c r="G23" s="175"/>
      <c r="H23" s="321"/>
      <c r="I23" s="175"/>
      <c r="J23" s="175"/>
      <c r="K23" s="323"/>
      <c r="L23" s="735"/>
      <c r="M23" s="655">
        <v>0</v>
      </c>
      <c r="N23" s="623">
        <v>0</v>
      </c>
      <c r="O23" s="620" t="str">
        <f t="shared" si="0"/>
        <v/>
      </c>
      <c r="P23" s="612" t="str">
        <f t="shared" si="8"/>
        <v/>
      </c>
      <c r="Q23" s="624">
        <v>0</v>
      </c>
      <c r="R23" s="755"/>
      <c r="S23" s="50" t="str">
        <f t="shared" si="1"/>
        <v/>
      </c>
      <c r="T23" s="50" t="str">
        <f t="shared" si="2"/>
        <v/>
      </c>
      <c r="U23" s="50">
        <f>ROUND(IF(K23="",0,+Q23/1659*(AC23*12*(1+tab!$C$180+tab!$C$181)-tab!$C$179)*tab!$C$177),-1)</f>
        <v>0</v>
      </c>
      <c r="V23" s="36" t="str">
        <f t="shared" si="3"/>
        <v/>
      </c>
      <c r="W23" s="114"/>
      <c r="X23" s="305"/>
      <c r="Y23" s="306"/>
      <c r="Z23" s="306"/>
      <c r="AA23" s="306"/>
      <c r="AB23" s="306"/>
      <c r="AC23" s="614">
        <f t="shared" si="4"/>
        <v>0</v>
      </c>
      <c r="AD23" s="617">
        <f t="shared" si="9"/>
        <v>0.56000000000000005</v>
      </c>
      <c r="AE23" s="618">
        <f t="shared" si="10"/>
        <v>0</v>
      </c>
      <c r="AF23" s="618">
        <f t="shared" si="11"/>
        <v>0</v>
      </c>
      <c r="AG23" s="618">
        <f t="shared" si="12"/>
        <v>0</v>
      </c>
      <c r="AH23" s="619">
        <f t="shared" si="13"/>
        <v>0</v>
      </c>
      <c r="AI23" s="619" t="str">
        <f t="shared" si="14"/>
        <v/>
      </c>
      <c r="AJ23" s="619">
        <f t="shared" si="5"/>
        <v>0</v>
      </c>
      <c r="AK23" s="616">
        <f t="shared" si="6"/>
        <v>0.4</v>
      </c>
      <c r="AL23" s="600">
        <f t="shared" si="7"/>
        <v>0</v>
      </c>
      <c r="AM23" s="646">
        <f t="shared" si="15"/>
        <v>0</v>
      </c>
      <c r="AN23" s="605"/>
      <c r="AO23" s="17"/>
      <c r="AP23" s="17"/>
      <c r="AX23" s="17"/>
      <c r="AY23" s="17"/>
      <c r="AZ23" s="59"/>
      <c r="BA23" s="85"/>
    </row>
    <row r="24" spans="2:53" ht="12.75" customHeight="1" x14ac:dyDescent="0.2">
      <c r="B24" s="16"/>
      <c r="C24" s="2"/>
      <c r="D24" s="175"/>
      <c r="E24" s="101"/>
      <c r="F24" s="101"/>
      <c r="G24" s="175"/>
      <c r="H24" s="321"/>
      <c r="I24" s="175"/>
      <c r="J24" s="175"/>
      <c r="K24" s="323"/>
      <c r="L24" s="735"/>
      <c r="M24" s="655">
        <v>0</v>
      </c>
      <c r="N24" s="623">
        <v>0</v>
      </c>
      <c r="O24" s="620" t="str">
        <f t="shared" si="0"/>
        <v/>
      </c>
      <c r="P24" s="612" t="str">
        <f t="shared" si="8"/>
        <v/>
      </c>
      <c r="Q24" s="624">
        <v>0</v>
      </c>
      <c r="R24" s="755"/>
      <c r="S24" s="50" t="str">
        <f t="shared" si="1"/>
        <v/>
      </c>
      <c r="T24" s="50" t="str">
        <f t="shared" si="2"/>
        <v/>
      </c>
      <c r="U24" s="50">
        <f>ROUND(IF(K24="",0,+Q24/1659*(AC24*12*(1+tab!$C$180+tab!$C$181)-tab!$C$179)*tab!$C$177),-1)</f>
        <v>0</v>
      </c>
      <c r="V24" s="36" t="str">
        <f t="shared" si="3"/>
        <v/>
      </c>
      <c r="W24" s="114"/>
      <c r="X24" s="305"/>
      <c r="Y24" s="306"/>
      <c r="Z24" s="306"/>
      <c r="AA24" s="306"/>
      <c r="AB24" s="306"/>
      <c r="AC24" s="614">
        <f t="shared" si="4"/>
        <v>0</v>
      </c>
      <c r="AD24" s="617">
        <f t="shared" si="9"/>
        <v>0.56000000000000005</v>
      </c>
      <c r="AE24" s="618">
        <f t="shared" si="10"/>
        <v>0</v>
      </c>
      <c r="AF24" s="618">
        <f t="shared" si="11"/>
        <v>0</v>
      </c>
      <c r="AG24" s="618">
        <f t="shared" si="12"/>
        <v>0</v>
      </c>
      <c r="AH24" s="619">
        <f t="shared" si="13"/>
        <v>0</v>
      </c>
      <c r="AI24" s="619" t="str">
        <f t="shared" si="14"/>
        <v/>
      </c>
      <c r="AJ24" s="619">
        <f t="shared" si="5"/>
        <v>0</v>
      </c>
      <c r="AK24" s="616">
        <f t="shared" si="6"/>
        <v>0.4</v>
      </c>
      <c r="AL24" s="600">
        <f t="shared" si="7"/>
        <v>0</v>
      </c>
      <c r="AM24" s="646">
        <f t="shared" si="15"/>
        <v>0</v>
      </c>
      <c r="AN24" s="605"/>
      <c r="AO24" s="17"/>
      <c r="AP24" s="17"/>
      <c r="AX24" s="17"/>
      <c r="AY24" s="17"/>
      <c r="AZ24" s="59"/>
      <c r="BA24" s="85"/>
    </row>
    <row r="25" spans="2:53" ht="12.75" customHeight="1" x14ac:dyDescent="0.2">
      <c r="B25" s="16"/>
      <c r="C25" s="2"/>
      <c r="D25" s="175"/>
      <c r="E25" s="101"/>
      <c r="F25" s="101"/>
      <c r="G25" s="175"/>
      <c r="H25" s="321"/>
      <c r="I25" s="175"/>
      <c r="J25" s="175"/>
      <c r="K25" s="323"/>
      <c r="L25" s="735"/>
      <c r="M25" s="655">
        <v>0</v>
      </c>
      <c r="N25" s="623">
        <v>0</v>
      </c>
      <c r="O25" s="620" t="str">
        <f t="shared" si="0"/>
        <v/>
      </c>
      <c r="P25" s="612" t="str">
        <f t="shared" si="8"/>
        <v/>
      </c>
      <c r="Q25" s="624">
        <v>0</v>
      </c>
      <c r="R25" s="755"/>
      <c r="S25" s="50" t="str">
        <f t="shared" si="1"/>
        <v/>
      </c>
      <c r="T25" s="50" t="str">
        <f t="shared" si="2"/>
        <v/>
      </c>
      <c r="U25" s="50">
        <f>ROUND(IF(K25="",0,+Q25/1659*(AC25*12*(1+tab!$C$180+tab!$C$181)-tab!$C$179)*tab!$C$177),-1)</f>
        <v>0</v>
      </c>
      <c r="V25" s="36" t="str">
        <f t="shared" si="3"/>
        <v/>
      </c>
      <c r="W25" s="114"/>
      <c r="X25" s="305"/>
      <c r="Y25" s="306"/>
      <c r="Z25" s="306"/>
      <c r="AA25" s="306"/>
      <c r="AB25" s="306"/>
      <c r="AC25" s="614">
        <f t="shared" si="4"/>
        <v>0</v>
      </c>
      <c r="AD25" s="617">
        <f t="shared" si="9"/>
        <v>0.56000000000000005</v>
      </c>
      <c r="AE25" s="618">
        <f t="shared" si="10"/>
        <v>0</v>
      </c>
      <c r="AF25" s="618">
        <f t="shared" si="11"/>
        <v>0</v>
      </c>
      <c r="AG25" s="618">
        <f t="shared" si="12"/>
        <v>0</v>
      </c>
      <c r="AH25" s="619">
        <f t="shared" si="13"/>
        <v>0</v>
      </c>
      <c r="AI25" s="619" t="str">
        <f t="shared" si="14"/>
        <v/>
      </c>
      <c r="AJ25" s="619">
        <f t="shared" si="5"/>
        <v>0</v>
      </c>
      <c r="AK25" s="616">
        <f t="shared" si="6"/>
        <v>0.4</v>
      </c>
      <c r="AL25" s="600">
        <f t="shared" si="7"/>
        <v>0</v>
      </c>
      <c r="AM25" s="646">
        <f t="shared" si="15"/>
        <v>0</v>
      </c>
      <c r="AN25" s="605"/>
      <c r="AO25" s="17"/>
      <c r="AP25" s="17"/>
      <c r="AX25" s="17"/>
      <c r="AY25" s="17"/>
      <c r="AZ25" s="59"/>
      <c r="BA25" s="85"/>
    </row>
    <row r="26" spans="2:53" ht="12.75" customHeight="1" x14ac:dyDescent="0.2">
      <c r="B26" s="16"/>
      <c r="C26" s="2"/>
      <c r="D26" s="175"/>
      <c r="E26" s="101"/>
      <c r="F26" s="101"/>
      <c r="G26" s="175"/>
      <c r="H26" s="321"/>
      <c r="I26" s="175"/>
      <c r="J26" s="175"/>
      <c r="K26" s="323"/>
      <c r="L26" s="735"/>
      <c r="M26" s="655">
        <v>0</v>
      </c>
      <c r="N26" s="623">
        <v>0</v>
      </c>
      <c r="O26" s="620" t="str">
        <f t="shared" si="0"/>
        <v/>
      </c>
      <c r="P26" s="612" t="str">
        <f t="shared" si="8"/>
        <v/>
      </c>
      <c r="Q26" s="624">
        <v>0</v>
      </c>
      <c r="R26" s="755"/>
      <c r="S26" s="50" t="str">
        <f t="shared" si="1"/>
        <v/>
      </c>
      <c r="T26" s="50" t="str">
        <f t="shared" si="2"/>
        <v/>
      </c>
      <c r="U26" s="50">
        <f>ROUND(IF(K26="",0,+Q26/1659*(AC26*12*(1+tab!$C$180+tab!$C$181)-tab!$C$179)*tab!$C$177),-1)</f>
        <v>0</v>
      </c>
      <c r="V26" s="36" t="str">
        <f t="shared" si="3"/>
        <v/>
      </c>
      <c r="W26" s="114"/>
      <c r="X26" s="305"/>
      <c r="Y26" s="306"/>
      <c r="Z26" s="306"/>
      <c r="AA26" s="306"/>
      <c r="AB26" s="306"/>
      <c r="AC26" s="614">
        <f t="shared" si="4"/>
        <v>0</v>
      </c>
      <c r="AD26" s="617">
        <f t="shared" si="9"/>
        <v>0.56000000000000005</v>
      </c>
      <c r="AE26" s="618">
        <f t="shared" si="10"/>
        <v>0</v>
      </c>
      <c r="AF26" s="618">
        <f t="shared" si="11"/>
        <v>0</v>
      </c>
      <c r="AG26" s="618">
        <f t="shared" si="12"/>
        <v>0</v>
      </c>
      <c r="AH26" s="619">
        <f t="shared" si="13"/>
        <v>0</v>
      </c>
      <c r="AI26" s="619" t="str">
        <f t="shared" si="14"/>
        <v/>
      </c>
      <c r="AJ26" s="619">
        <f t="shared" si="5"/>
        <v>0</v>
      </c>
      <c r="AK26" s="616">
        <f t="shared" si="6"/>
        <v>0.4</v>
      </c>
      <c r="AL26" s="600">
        <f t="shared" si="7"/>
        <v>0</v>
      </c>
      <c r="AM26" s="646">
        <f t="shared" si="15"/>
        <v>0</v>
      </c>
      <c r="AN26" s="605"/>
      <c r="AO26" s="17"/>
      <c r="AP26" s="17"/>
      <c r="AX26" s="17"/>
      <c r="AY26" s="17"/>
      <c r="AZ26" s="59"/>
      <c r="BA26" s="85"/>
    </row>
    <row r="27" spans="2:53" ht="12.75" customHeight="1" x14ac:dyDescent="0.2">
      <c r="B27" s="16"/>
      <c r="C27" s="2"/>
      <c r="D27" s="175"/>
      <c r="E27" s="101"/>
      <c r="F27" s="101"/>
      <c r="G27" s="175"/>
      <c r="H27" s="321"/>
      <c r="I27" s="175"/>
      <c r="J27" s="175"/>
      <c r="K27" s="323"/>
      <c r="L27" s="735"/>
      <c r="M27" s="655">
        <v>0</v>
      </c>
      <c r="N27" s="623">
        <v>0</v>
      </c>
      <c r="O27" s="620" t="str">
        <f t="shared" si="0"/>
        <v/>
      </c>
      <c r="P27" s="612" t="str">
        <f t="shared" si="8"/>
        <v/>
      </c>
      <c r="Q27" s="624">
        <v>0</v>
      </c>
      <c r="R27" s="755"/>
      <c r="S27" s="50" t="str">
        <f t="shared" si="1"/>
        <v/>
      </c>
      <c r="T27" s="50" t="str">
        <f t="shared" si="2"/>
        <v/>
      </c>
      <c r="U27" s="50">
        <f>ROUND(IF(K27="",0,+Q27/1659*(AC27*12*(1+tab!$C$180+tab!$C$181)-tab!$C$179)*tab!$C$177),-1)</f>
        <v>0</v>
      </c>
      <c r="V27" s="36" t="str">
        <f t="shared" si="3"/>
        <v/>
      </c>
      <c r="W27" s="114"/>
      <c r="X27" s="305"/>
      <c r="Y27" s="306"/>
      <c r="Z27" s="306"/>
      <c r="AA27" s="306"/>
      <c r="AB27" s="306"/>
      <c r="AC27" s="614">
        <f t="shared" si="4"/>
        <v>0</v>
      </c>
      <c r="AD27" s="617">
        <f t="shared" si="9"/>
        <v>0.56000000000000005</v>
      </c>
      <c r="AE27" s="618">
        <f t="shared" si="10"/>
        <v>0</v>
      </c>
      <c r="AF27" s="618">
        <f t="shared" si="11"/>
        <v>0</v>
      </c>
      <c r="AG27" s="618">
        <f t="shared" si="12"/>
        <v>0</v>
      </c>
      <c r="AH27" s="619">
        <f t="shared" si="13"/>
        <v>0</v>
      </c>
      <c r="AI27" s="619" t="str">
        <f t="shared" si="14"/>
        <v/>
      </c>
      <c r="AJ27" s="619">
        <f t="shared" si="5"/>
        <v>0</v>
      </c>
      <c r="AK27" s="616">
        <f t="shared" si="6"/>
        <v>0.4</v>
      </c>
      <c r="AL27" s="600">
        <f t="shared" si="7"/>
        <v>0</v>
      </c>
      <c r="AM27" s="646">
        <f t="shared" si="15"/>
        <v>0</v>
      </c>
      <c r="AN27" s="605"/>
      <c r="AO27" s="17"/>
      <c r="AP27" s="17"/>
      <c r="AX27" s="17"/>
      <c r="AY27" s="17"/>
      <c r="AZ27" s="59"/>
      <c r="BA27" s="85"/>
    </row>
    <row r="28" spans="2:53" ht="12.75" customHeight="1" x14ac:dyDescent="0.2">
      <c r="B28" s="16"/>
      <c r="C28" s="2"/>
      <c r="D28" s="175"/>
      <c r="E28" s="101"/>
      <c r="F28" s="101"/>
      <c r="G28" s="175"/>
      <c r="H28" s="321"/>
      <c r="I28" s="175"/>
      <c r="J28" s="175"/>
      <c r="K28" s="323"/>
      <c r="L28" s="735"/>
      <c r="M28" s="655">
        <v>0</v>
      </c>
      <c r="N28" s="623">
        <v>0</v>
      </c>
      <c r="O28" s="620" t="str">
        <f t="shared" si="0"/>
        <v/>
      </c>
      <c r="P28" s="612" t="str">
        <f t="shared" si="8"/>
        <v/>
      </c>
      <c r="Q28" s="624">
        <v>0</v>
      </c>
      <c r="R28" s="755"/>
      <c r="S28" s="50" t="str">
        <f t="shared" si="1"/>
        <v/>
      </c>
      <c r="T28" s="50" t="str">
        <f t="shared" si="2"/>
        <v/>
      </c>
      <c r="U28" s="50">
        <f>ROUND(IF(K28="",0,+Q28/1659*(AC28*12*(1+tab!$C$180+tab!$C$181)-tab!$C$179)*tab!$C$177),-1)</f>
        <v>0</v>
      </c>
      <c r="V28" s="36" t="str">
        <f t="shared" si="3"/>
        <v/>
      </c>
      <c r="W28" s="3"/>
      <c r="X28" s="304"/>
      <c r="Y28" s="85"/>
      <c r="Z28" s="85"/>
      <c r="AA28" s="85"/>
      <c r="AB28" s="85"/>
      <c r="AC28" s="614">
        <f t="shared" si="4"/>
        <v>0</v>
      </c>
      <c r="AD28" s="617">
        <f t="shared" si="9"/>
        <v>0.56000000000000005</v>
      </c>
      <c r="AE28" s="618">
        <f t="shared" si="10"/>
        <v>0</v>
      </c>
      <c r="AF28" s="618">
        <f t="shared" si="11"/>
        <v>0</v>
      </c>
      <c r="AG28" s="618">
        <f t="shared" si="12"/>
        <v>0</v>
      </c>
      <c r="AH28" s="619">
        <f t="shared" si="13"/>
        <v>0</v>
      </c>
      <c r="AI28" s="619" t="str">
        <f t="shared" si="14"/>
        <v/>
      </c>
      <c r="AJ28" s="619">
        <f t="shared" si="5"/>
        <v>0</v>
      </c>
      <c r="AK28" s="616">
        <f t="shared" si="6"/>
        <v>0.4</v>
      </c>
      <c r="AL28" s="600">
        <f t="shared" si="7"/>
        <v>0</v>
      </c>
      <c r="AM28" s="646">
        <f t="shared" si="15"/>
        <v>0</v>
      </c>
      <c r="AN28" s="605"/>
      <c r="AO28" s="17"/>
      <c r="AP28" s="17"/>
      <c r="AX28" s="17"/>
      <c r="AY28" s="17"/>
      <c r="AZ28" s="85"/>
      <c r="BA28" s="59"/>
    </row>
    <row r="29" spans="2:53" ht="12.75" customHeight="1" x14ac:dyDescent="0.2">
      <c r="B29" s="16"/>
      <c r="C29" s="2"/>
      <c r="D29" s="175"/>
      <c r="E29" s="101"/>
      <c r="F29" s="101"/>
      <c r="G29" s="175"/>
      <c r="H29" s="321"/>
      <c r="I29" s="175"/>
      <c r="J29" s="175"/>
      <c r="K29" s="323"/>
      <c r="L29" s="735"/>
      <c r="M29" s="655">
        <v>0</v>
      </c>
      <c r="N29" s="623">
        <v>0</v>
      </c>
      <c r="O29" s="620" t="str">
        <f t="shared" si="0"/>
        <v/>
      </c>
      <c r="P29" s="612" t="str">
        <f t="shared" si="8"/>
        <v/>
      </c>
      <c r="Q29" s="624">
        <v>0</v>
      </c>
      <c r="R29" s="755"/>
      <c r="S29" s="50" t="str">
        <f t="shared" si="1"/>
        <v/>
      </c>
      <c r="T29" s="50" t="str">
        <f t="shared" si="2"/>
        <v/>
      </c>
      <c r="U29" s="50">
        <f>ROUND(IF(K29="",0,+Q29/1659*(AC29*12*(1+tab!$C$180+tab!$C$181)-tab!$C$179)*tab!$C$177),-1)</f>
        <v>0</v>
      </c>
      <c r="V29" s="36" t="str">
        <f t="shared" si="3"/>
        <v/>
      </c>
      <c r="W29" s="3"/>
      <c r="X29" s="304"/>
      <c r="Y29" s="85"/>
      <c r="Z29" s="85"/>
      <c r="AA29" s="85"/>
      <c r="AB29" s="85"/>
      <c r="AC29" s="614">
        <f t="shared" si="4"/>
        <v>0</v>
      </c>
      <c r="AD29" s="617">
        <f t="shared" si="9"/>
        <v>0.56000000000000005</v>
      </c>
      <c r="AE29" s="618">
        <f t="shared" si="10"/>
        <v>0</v>
      </c>
      <c r="AF29" s="618">
        <f t="shared" si="11"/>
        <v>0</v>
      </c>
      <c r="AG29" s="618">
        <f t="shared" si="12"/>
        <v>0</v>
      </c>
      <c r="AH29" s="619">
        <f t="shared" si="13"/>
        <v>0</v>
      </c>
      <c r="AI29" s="619" t="str">
        <f t="shared" si="14"/>
        <v/>
      </c>
      <c r="AJ29" s="619">
        <f t="shared" si="5"/>
        <v>0</v>
      </c>
      <c r="AK29" s="616">
        <f t="shared" si="6"/>
        <v>0.4</v>
      </c>
      <c r="AL29" s="600">
        <f t="shared" si="7"/>
        <v>0</v>
      </c>
      <c r="AM29" s="646">
        <f t="shared" si="15"/>
        <v>0</v>
      </c>
      <c r="AN29" s="605"/>
      <c r="AO29" s="17"/>
      <c r="AP29" s="17"/>
      <c r="AX29" s="17"/>
      <c r="AY29" s="17"/>
      <c r="AZ29" s="85"/>
      <c r="BA29" s="59"/>
    </row>
    <row r="30" spans="2:53" ht="12.75" customHeight="1" x14ac:dyDescent="0.2">
      <c r="B30" s="16"/>
      <c r="C30" s="2"/>
      <c r="D30" s="250"/>
      <c r="E30" s="4"/>
      <c r="F30" s="4"/>
      <c r="G30" s="242"/>
      <c r="H30" s="243"/>
      <c r="I30" s="3"/>
      <c r="J30" s="3"/>
      <c r="K30" s="739">
        <f>SUM(K15:K29)</f>
        <v>1</v>
      </c>
      <c r="L30" s="626"/>
      <c r="M30" s="613">
        <f>SUM(M15:M29)</f>
        <v>0</v>
      </c>
      <c r="N30" s="613">
        <f t="shared" ref="N30:Q30" si="16">SUM(N15:N29)</f>
        <v>0</v>
      </c>
      <c r="O30" s="613">
        <f t="shared" si="16"/>
        <v>50</v>
      </c>
      <c r="P30" s="613">
        <f t="shared" si="16"/>
        <v>50</v>
      </c>
      <c r="Q30" s="613">
        <f t="shared" si="16"/>
        <v>0</v>
      </c>
      <c r="R30" s="756"/>
      <c r="S30" s="244">
        <f>SUM(S15:S29)</f>
        <v>69986.088173598546</v>
      </c>
      <c r="T30" s="244">
        <f t="shared" ref="T30:U30" si="17">SUM(T15:T29)</f>
        <v>2174.8318264014465</v>
      </c>
      <c r="U30" s="244">
        <f t="shared" si="17"/>
        <v>0</v>
      </c>
      <c r="V30" s="244">
        <f>SUM(V15:V29)</f>
        <v>72160.92</v>
      </c>
      <c r="W30" s="114"/>
      <c r="X30" s="307"/>
      <c r="Y30" s="306"/>
      <c r="Z30" s="306"/>
      <c r="AA30" s="306"/>
      <c r="AB30" s="306"/>
      <c r="AC30" s="308">
        <f>SUM(AC15:AC29)</f>
        <v>3854.75</v>
      </c>
      <c r="AD30" s="306"/>
      <c r="AE30" s="306">
        <f t="shared" si="10"/>
        <v>27.88245931283906</v>
      </c>
      <c r="AF30" s="306"/>
      <c r="AG30" s="306"/>
      <c r="AH30" s="306"/>
      <c r="AI30" s="306"/>
      <c r="AJ30" s="306"/>
      <c r="AK30" s="306"/>
      <c r="AL30" s="647">
        <f>SUM(AL15:AL29)</f>
        <v>0</v>
      </c>
      <c r="AM30" s="639">
        <f>SUM(AM15:AM29)</f>
        <v>0</v>
      </c>
      <c r="AN30" s="639"/>
      <c r="AO30" s="17"/>
      <c r="AP30" s="17"/>
      <c r="AX30" s="17"/>
      <c r="AY30" s="17"/>
      <c r="AZ30" s="59"/>
      <c r="BA30" s="85"/>
    </row>
    <row r="31" spans="2:53" ht="12.75" customHeight="1" x14ac:dyDescent="0.2">
      <c r="B31" s="16"/>
      <c r="C31" s="2"/>
      <c r="D31" s="211"/>
      <c r="E31" s="32"/>
      <c r="F31" s="32"/>
      <c r="G31" s="3"/>
      <c r="H31" s="210"/>
      <c r="I31" s="3"/>
      <c r="J31" s="211"/>
      <c r="K31" s="211"/>
      <c r="L31" s="625"/>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48"/>
      <c r="AM31" s="639"/>
      <c r="AN31" s="640"/>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48"/>
      <c r="AM32" s="639"/>
      <c r="AN32" s="640"/>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48"/>
      <c r="AM33" s="639"/>
      <c r="AN33" s="640"/>
      <c r="AO33" s="17"/>
      <c r="AP33" s="17"/>
      <c r="AX33" s="17"/>
      <c r="AY33" s="17"/>
      <c r="AZ33" s="59"/>
      <c r="BA33" s="85"/>
    </row>
    <row r="34" spans="2:53" s="256" customFormat="1" ht="12.75" customHeight="1" x14ac:dyDescent="0.2">
      <c r="B34" s="257"/>
      <c r="C34" s="17" t="s">
        <v>60</v>
      </c>
      <c r="D34" s="177"/>
      <c r="E34" s="433" t="str">
        <f>+tab!D5</f>
        <v xml:space="preserve"> 2020/21</v>
      </c>
      <c r="F34" s="280"/>
      <c r="G34" s="281"/>
      <c r="H34" s="282"/>
      <c r="I34" s="283"/>
      <c r="J34" s="283"/>
      <c r="K34" s="283"/>
      <c r="L34" s="603"/>
      <c r="M34" s="284"/>
      <c r="N34" s="285"/>
      <c r="O34" s="283"/>
      <c r="P34" s="286"/>
      <c r="Q34" s="285"/>
      <c r="R34" s="285"/>
      <c r="V34" s="287"/>
      <c r="X34" s="290"/>
      <c r="AL34" s="644"/>
      <c r="AM34" s="645"/>
      <c r="AN34" s="637"/>
      <c r="AO34" s="284"/>
      <c r="AP34" s="288"/>
      <c r="AQ34" s="284"/>
      <c r="AR34" s="284"/>
      <c r="AS34" s="284"/>
      <c r="AT34" s="284"/>
      <c r="AU34" s="285"/>
      <c r="AV34" s="283"/>
      <c r="AW34" s="286"/>
      <c r="AX34" s="291"/>
      <c r="AY34" s="285"/>
    </row>
    <row r="35" spans="2:53" ht="12.75" customHeight="1" x14ac:dyDescent="0.2">
      <c r="B35" s="16"/>
      <c r="C35" s="69" t="s">
        <v>142</v>
      </c>
      <c r="E35" s="451">
        <f>tab!E4</f>
        <v>44105</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25"/>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599"/>
      <c r="C38" s="28"/>
      <c r="D38" s="598" t="s">
        <v>143</v>
      </c>
      <c r="E38" s="222"/>
      <c r="F38" s="222"/>
      <c r="G38" s="222"/>
      <c r="H38" s="222"/>
      <c r="I38" s="724"/>
      <c r="J38" s="816" t="s">
        <v>725</v>
      </c>
      <c r="K38" s="725"/>
      <c r="L38" s="757"/>
      <c r="M38" s="598" t="s">
        <v>555</v>
      </c>
      <c r="N38" s="610"/>
      <c r="O38" s="725"/>
      <c r="P38" s="725"/>
      <c r="Q38" s="610"/>
      <c r="R38" s="658"/>
      <c r="S38" s="724" t="s">
        <v>145</v>
      </c>
      <c r="T38" s="724"/>
      <c r="U38" s="724"/>
      <c r="V38" s="724"/>
      <c r="W38" s="211"/>
      <c r="X38" s="300"/>
      <c r="Y38" s="301"/>
      <c r="Z38" s="301"/>
      <c r="AA38" s="301"/>
      <c r="AB38" s="301"/>
      <c r="AC38" s="301"/>
      <c r="AD38" s="301"/>
      <c r="AE38" s="301"/>
      <c r="AF38" s="301"/>
      <c r="AG38" s="301"/>
      <c r="AH38" s="301"/>
      <c r="AI38" s="301"/>
      <c r="AJ38" s="301"/>
      <c r="AK38" s="301"/>
      <c r="AL38" s="631"/>
      <c r="AM38" s="632"/>
      <c r="AN38" s="609"/>
      <c r="AZ38" s="301"/>
      <c r="BA38" s="301"/>
    </row>
    <row r="39" spans="2:53" ht="12.75" customHeight="1" x14ac:dyDescent="0.2">
      <c r="B39" s="16"/>
      <c r="C39" s="2"/>
      <c r="D39" s="225" t="s">
        <v>146</v>
      </c>
      <c r="E39" s="224" t="s">
        <v>147</v>
      </c>
      <c r="F39" s="224" t="s">
        <v>148</v>
      </c>
      <c r="G39" s="225" t="s">
        <v>149</v>
      </c>
      <c r="H39" s="226" t="s">
        <v>150</v>
      </c>
      <c r="I39" s="225" t="s">
        <v>151</v>
      </c>
      <c r="J39" s="225" t="s">
        <v>724</v>
      </c>
      <c r="K39" s="230" t="s">
        <v>154</v>
      </c>
      <c r="L39" s="758"/>
      <c r="M39" s="232" t="s">
        <v>557</v>
      </c>
      <c r="N39" s="230" t="s">
        <v>538</v>
      </c>
      <c r="O39" s="231" t="s">
        <v>556</v>
      </c>
      <c r="P39" s="611" t="s">
        <v>540</v>
      </c>
      <c r="Q39" s="230" t="s">
        <v>559</v>
      </c>
      <c r="R39" s="760"/>
      <c r="S39" s="232" t="s">
        <v>157</v>
      </c>
      <c r="T39" s="232" t="s">
        <v>563</v>
      </c>
      <c r="U39" s="232" t="s">
        <v>575</v>
      </c>
      <c r="V39" s="232" t="s">
        <v>157</v>
      </c>
      <c r="W39" s="134"/>
      <c r="X39" s="302"/>
      <c r="Y39" s="303"/>
      <c r="Z39" s="303"/>
      <c r="AA39" s="303"/>
      <c r="AB39" s="303"/>
      <c r="AC39" s="650" t="s">
        <v>541</v>
      </c>
      <c r="AD39" s="651" t="s">
        <v>542</v>
      </c>
      <c r="AE39" s="652" t="s">
        <v>543</v>
      </c>
      <c r="AF39" s="652" t="s">
        <v>543</v>
      </c>
      <c r="AG39" s="652" t="s">
        <v>544</v>
      </c>
      <c r="AH39" s="652" t="s">
        <v>559</v>
      </c>
      <c r="AI39" s="652" t="s">
        <v>545</v>
      </c>
      <c r="AJ39" s="652" t="s">
        <v>546</v>
      </c>
      <c r="AK39" s="652" t="s">
        <v>547</v>
      </c>
      <c r="AL39" s="652" t="s">
        <v>159</v>
      </c>
      <c r="AM39" s="653" t="s">
        <v>548</v>
      </c>
      <c r="AN39" s="607"/>
      <c r="AO39" s="17"/>
      <c r="AP39" s="17"/>
      <c r="AX39" s="17"/>
      <c r="AY39" s="17"/>
      <c r="AZ39" s="301"/>
      <c r="BA39" s="303"/>
    </row>
    <row r="40" spans="2:53" ht="12.75" customHeight="1" x14ac:dyDescent="0.2">
      <c r="B40" s="16"/>
      <c r="C40" s="2"/>
      <c r="D40" s="140"/>
      <c r="E40" s="224"/>
      <c r="F40" s="235"/>
      <c r="G40" s="225" t="s">
        <v>160</v>
      </c>
      <c r="H40" s="226" t="s">
        <v>161</v>
      </c>
      <c r="I40" s="225"/>
      <c r="J40" s="225" t="s">
        <v>723</v>
      </c>
      <c r="K40" s="225"/>
      <c r="L40" s="759"/>
      <c r="M40" s="228" t="s">
        <v>561</v>
      </c>
      <c r="N40" s="230" t="s">
        <v>558</v>
      </c>
      <c r="O40" s="231" t="s">
        <v>539</v>
      </c>
      <c r="P40" s="611" t="s">
        <v>16</v>
      </c>
      <c r="Q40" s="230" t="s">
        <v>560</v>
      </c>
      <c r="R40" s="760"/>
      <c r="S40" s="232" t="s">
        <v>562</v>
      </c>
      <c r="T40" s="328" t="s">
        <v>564</v>
      </c>
      <c r="U40" s="328" t="s">
        <v>574</v>
      </c>
      <c r="V40" s="232" t="s">
        <v>16</v>
      </c>
      <c r="W40" s="2"/>
      <c r="X40" s="18"/>
      <c r="AC40" s="652" t="s">
        <v>549</v>
      </c>
      <c r="AD40" s="654">
        <f>tab!$C$170</f>
        <v>0.56000000000000005</v>
      </c>
      <c r="AE40" s="652" t="s">
        <v>550</v>
      </c>
      <c r="AF40" s="652" t="s">
        <v>551</v>
      </c>
      <c r="AG40" s="652" t="s">
        <v>552</v>
      </c>
      <c r="AH40" s="652" t="s">
        <v>560</v>
      </c>
      <c r="AI40" s="652" t="s">
        <v>553</v>
      </c>
      <c r="AJ40" s="652" t="s">
        <v>553</v>
      </c>
      <c r="AK40" s="652" t="s">
        <v>554</v>
      </c>
      <c r="AL40" s="652"/>
      <c r="AM40" s="652" t="s">
        <v>158</v>
      </c>
      <c r="AN40" s="660"/>
      <c r="AO40" s="17"/>
      <c r="AP40" s="17"/>
      <c r="AX40" s="17"/>
      <c r="AY40" s="17"/>
      <c r="BA40" s="85"/>
    </row>
    <row r="41" spans="2:53" ht="12.75" customHeight="1" x14ac:dyDescent="0.2">
      <c r="B41" s="16"/>
      <c r="C41" s="2"/>
      <c r="D41" s="211"/>
      <c r="E41" s="32"/>
      <c r="F41" s="32"/>
      <c r="G41" s="136"/>
      <c r="H41" s="210"/>
      <c r="I41" s="134"/>
      <c r="J41" s="134"/>
      <c r="K41" s="134"/>
      <c r="L41" s="627"/>
      <c r="M41" s="237"/>
      <c r="N41" s="238"/>
      <c r="O41" s="136"/>
      <c r="P41" s="238"/>
      <c r="Q41" s="238"/>
      <c r="R41" s="760"/>
      <c r="S41" s="239"/>
      <c r="T41" s="239"/>
      <c r="U41" s="239"/>
      <c r="V41" s="239"/>
      <c r="W41" s="2"/>
      <c r="X41" s="18"/>
      <c r="AK41" s="630"/>
      <c r="AL41" s="633"/>
      <c r="AM41" s="634"/>
      <c r="AN41" s="635"/>
      <c r="AO41" s="630"/>
      <c r="AP41" s="17"/>
      <c r="AR41" s="485" t="s">
        <v>152</v>
      </c>
      <c r="AS41" s="812" t="s">
        <v>708</v>
      </c>
      <c r="AT41" s="812" t="s">
        <v>709</v>
      </c>
      <c r="AU41" s="483" t="s">
        <v>152</v>
      </c>
      <c r="AV41" s="483"/>
      <c r="AW41" s="483"/>
      <c r="AX41" s="17"/>
      <c r="AY41" s="17"/>
      <c r="BA41" s="85"/>
    </row>
    <row r="42" spans="2:53" ht="12.75" customHeight="1" x14ac:dyDescent="0.2">
      <c r="B42" s="16"/>
      <c r="C42" s="2"/>
      <c r="D42" s="140" t="str">
        <f>IF(D15="","",D15)</f>
        <v/>
      </c>
      <c r="E42" s="222" t="str">
        <f t="shared" ref="E42:F56" si="18">IF(E15=0,"",E15)</f>
        <v>piet</v>
      </c>
      <c r="F42" s="222" t="str">
        <f t="shared" si="18"/>
        <v>directeur</v>
      </c>
      <c r="G42" s="140">
        <f>IF(G15="","",G15+1)</f>
        <v>20</v>
      </c>
      <c r="H42" s="223">
        <f>IF(H15="","",H15)</f>
        <v>23743</v>
      </c>
      <c r="I42" s="248">
        <f>IF(I15=0,"",I15)</f>
        <v>12</v>
      </c>
      <c r="J42" s="248">
        <f t="shared" ref="J42:J56" si="19">IF(I42=12,VLOOKUP(J15+1,overgangstabel,4,FALSE),IF(E42="","",IF(J15+1&gt;VLOOKUP(I42,sal20aug,18,FALSE),J15,J15+1)))</f>
        <v>7</v>
      </c>
      <c r="K42" s="249">
        <f>IF(K15="","",K15)</f>
        <v>1</v>
      </c>
      <c r="L42" s="735"/>
      <c r="M42" s="655">
        <f>IF(M15=0,0,M15)</f>
        <v>0</v>
      </c>
      <c r="N42" s="655">
        <f>IF(N15=0,0,N15)</f>
        <v>0</v>
      </c>
      <c r="O42" s="620">
        <f t="shared" ref="O42:O56" si="20">IF(K42="","",K42*50)</f>
        <v>50</v>
      </c>
      <c r="P42" s="612">
        <f>IF(K42="","",SUM(M42:O42))</f>
        <v>50</v>
      </c>
      <c r="Q42" s="655">
        <f>IF(Q15=0,0,Q15)</f>
        <v>0</v>
      </c>
      <c r="R42" s="755"/>
      <c r="S42" s="50">
        <f t="shared" ref="S42:S56" si="21">IF(K42="","",(1659*K42-P42)*AF42)</f>
        <v>73930.436745027124</v>
      </c>
      <c r="T42" s="50">
        <f t="shared" ref="T42:T56" si="22">IF(K42="","",P42*AG42+AE42*(AI42+AJ42*(1-AK42)))</f>
        <v>2297.4032549728749</v>
      </c>
      <c r="U42" s="50">
        <f>ROUND(IF(K42="",0,+Q42/1659*(AC42*12*(1+tab!$D$180+tab!$D$181)-tab!$D$179)*tab!$D$177),-1)</f>
        <v>0</v>
      </c>
      <c r="V42" s="36">
        <f t="shared" ref="V42:V56" si="23">IF(K42="","",IF(E42=0,0,(S42+T42+U42)))</f>
        <v>76227.839999999997</v>
      </c>
      <c r="W42" s="3"/>
      <c r="X42" s="304"/>
      <c r="Y42" s="85"/>
      <c r="Z42" s="85"/>
      <c r="AA42" s="85"/>
      <c r="AB42" s="85"/>
      <c r="AC42" s="614">
        <f t="shared" ref="AC42:AC56" si="24">IF(K42="",0,VLOOKUP(I42,sal20aug,J42+1,FALSE))</f>
        <v>4072</v>
      </c>
      <c r="AD42" s="617">
        <f>+$AD$40</f>
        <v>0.56000000000000005</v>
      </c>
      <c r="AE42" s="618">
        <f>AC42*12/1659</f>
        <v>29.45388788426763</v>
      </c>
      <c r="AF42" s="618">
        <f>AC42*12*(1+AD42)/1659</f>
        <v>45.948065099457502</v>
      </c>
      <c r="AG42" s="618">
        <f>+AF42-AE42</f>
        <v>16.494177215189872</v>
      </c>
      <c r="AH42" s="619">
        <f>Q42</f>
        <v>0</v>
      </c>
      <c r="AI42" s="619">
        <f>+O42</f>
        <v>50</v>
      </c>
      <c r="AJ42" s="619">
        <f>(M42+N42)</f>
        <v>0</v>
      </c>
      <c r="AK42" s="616">
        <f>IF(I42&gt;8,50%,40%)</f>
        <v>0.5</v>
      </c>
      <c r="AL42" s="600">
        <f>IF(G42&lt;25,0,IF(G42=25,25,IF(G42&lt;40,0,IF(G42=40,40,IF(G42&gt;=40,0)))))</f>
        <v>0</v>
      </c>
      <c r="AM42" s="646">
        <f>IF(AL42=25,AC42*1.08*K42/2,IF(AL42=40,AC42*1.08*K42,0))</f>
        <v>0</v>
      </c>
      <c r="AN42" s="605"/>
      <c r="AO42" s="17"/>
      <c r="AP42" s="17"/>
      <c r="AR42" s="485"/>
      <c r="AS42" s="483"/>
      <c r="AT42" s="483">
        <v>2851</v>
      </c>
      <c r="AU42" s="483">
        <v>1</v>
      </c>
      <c r="AV42" s="483"/>
      <c r="AW42" s="483"/>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35"/>
      <c r="M43" s="655">
        <f t="shared" ref="M43:N43" si="29">IF(M16=0,0,M16)</f>
        <v>0</v>
      </c>
      <c r="N43" s="655">
        <f t="shared" si="29"/>
        <v>0</v>
      </c>
      <c r="O43" s="620" t="str">
        <f t="shared" si="20"/>
        <v/>
      </c>
      <c r="P43" s="612" t="str">
        <f t="shared" ref="P43:P56" si="30">IF(K43="","",SUM(M43:O43))</f>
        <v/>
      </c>
      <c r="Q43" s="655">
        <f t="shared" ref="Q43:Q56" si="31">IF(Q16=0,0,Q16)</f>
        <v>0</v>
      </c>
      <c r="R43" s="755"/>
      <c r="S43" s="50" t="str">
        <f t="shared" si="21"/>
        <v/>
      </c>
      <c r="T43" s="50" t="str">
        <f t="shared" si="22"/>
        <v/>
      </c>
      <c r="U43" s="50">
        <f>ROUND(IF(K43="",0,+Q43/1659*(AC43*12*(1+tab!$D$180+tab!$D$181)-tab!$D$179)*tab!$D$177),-1)</f>
        <v>0</v>
      </c>
      <c r="V43" s="36" t="str">
        <f t="shared" si="23"/>
        <v/>
      </c>
      <c r="W43" s="114"/>
      <c r="X43" s="305"/>
      <c r="Y43" s="306"/>
      <c r="Z43" s="306"/>
      <c r="AA43" s="306"/>
      <c r="AB43" s="306"/>
      <c r="AC43" s="614">
        <f t="shared" si="24"/>
        <v>0</v>
      </c>
      <c r="AD43" s="617">
        <f t="shared" ref="AD43:AD56" si="32">+$AD$40</f>
        <v>0.56000000000000005</v>
      </c>
      <c r="AE43" s="618">
        <f t="shared" ref="AE43:AE57" si="33">AC43*12/1659</f>
        <v>0</v>
      </c>
      <c r="AF43" s="618">
        <f t="shared" ref="AF43:AF56" si="34">AC43*12*(1+AD43)/1659</f>
        <v>0</v>
      </c>
      <c r="AG43" s="618">
        <f t="shared" ref="AG43:AG56" si="35">+AF43-AE43</f>
        <v>0</v>
      </c>
      <c r="AH43" s="619">
        <f t="shared" ref="AH43:AH56" si="36">Q43</f>
        <v>0</v>
      </c>
      <c r="AI43" s="619" t="str">
        <f t="shared" ref="AI43:AI56" si="37">+O43</f>
        <v/>
      </c>
      <c r="AJ43" s="619">
        <f t="shared" ref="AJ43:AJ56" si="38">(M43+N43)</f>
        <v>0</v>
      </c>
      <c r="AK43" s="616">
        <f t="shared" ref="AK43:AK56" si="39">IF(I43&gt;8,50%,40%)</f>
        <v>0.5</v>
      </c>
      <c r="AL43" s="600">
        <f t="shared" ref="AL43:AL56" si="40">IF(G43&lt;25,0,IF(G43=25,25,IF(G43&lt;40,0,IF(G43=40,40,IF(G43&gt;=40,0)))))</f>
        <v>0</v>
      </c>
      <c r="AM43" s="646">
        <f t="shared" ref="AM43:AM56" si="41">IF(AL43=25,AC43*1.08*K43/2,IF(AL43=40,AC43*1.08*K43,0))</f>
        <v>0</v>
      </c>
      <c r="AN43" s="605"/>
      <c r="AO43" s="17"/>
      <c r="AP43" s="17"/>
      <c r="AR43" s="485"/>
      <c r="AS43" s="483"/>
      <c r="AT43" s="483">
        <v>3019</v>
      </c>
      <c r="AU43" s="483">
        <v>2</v>
      </c>
      <c r="AV43" s="483"/>
      <c r="AW43" s="483"/>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35"/>
      <c r="M44" s="655">
        <f t="shared" ref="M44:N44" si="43">IF(M17=0,0,M17)</f>
        <v>0</v>
      </c>
      <c r="N44" s="655">
        <f t="shared" si="43"/>
        <v>0</v>
      </c>
      <c r="O44" s="620" t="str">
        <f t="shared" si="20"/>
        <v/>
      </c>
      <c r="P44" s="612" t="str">
        <f t="shared" si="30"/>
        <v/>
      </c>
      <c r="Q44" s="655">
        <f t="shared" si="31"/>
        <v>0</v>
      </c>
      <c r="R44" s="755"/>
      <c r="S44" s="50" t="str">
        <f t="shared" si="21"/>
        <v/>
      </c>
      <c r="T44" s="50" t="str">
        <f t="shared" si="22"/>
        <v/>
      </c>
      <c r="U44" s="50">
        <f>ROUND(IF(K44="",0,+Q44/1659*(AC44*12*(1+tab!$D$180+tab!$D$181)-tab!$D$179)*tab!$D$177),-1)</f>
        <v>0</v>
      </c>
      <c r="V44" s="36" t="str">
        <f t="shared" si="23"/>
        <v/>
      </c>
      <c r="W44" s="114"/>
      <c r="X44" s="305"/>
      <c r="Y44" s="306"/>
      <c r="Z44" s="306"/>
      <c r="AA44" s="306"/>
      <c r="AB44" s="306"/>
      <c r="AC44" s="614">
        <f t="shared" si="24"/>
        <v>0</v>
      </c>
      <c r="AD44" s="617">
        <f t="shared" si="32"/>
        <v>0.56000000000000005</v>
      </c>
      <c r="AE44" s="618">
        <f t="shared" si="33"/>
        <v>0</v>
      </c>
      <c r="AF44" s="618">
        <f t="shared" si="34"/>
        <v>0</v>
      </c>
      <c r="AG44" s="618">
        <f t="shared" si="35"/>
        <v>0</v>
      </c>
      <c r="AH44" s="619">
        <f t="shared" si="36"/>
        <v>0</v>
      </c>
      <c r="AI44" s="619" t="str">
        <f t="shared" si="37"/>
        <v/>
      </c>
      <c r="AJ44" s="619">
        <f t="shared" si="38"/>
        <v>0</v>
      </c>
      <c r="AK44" s="616">
        <f t="shared" si="39"/>
        <v>0.5</v>
      </c>
      <c r="AL44" s="600">
        <f t="shared" si="40"/>
        <v>0</v>
      </c>
      <c r="AM44" s="646">
        <f t="shared" si="41"/>
        <v>0</v>
      </c>
      <c r="AN44" s="605"/>
      <c r="AO44" s="17"/>
      <c r="AP44" s="17"/>
      <c r="AR44" s="485"/>
      <c r="AS44" s="483"/>
      <c r="AT44" s="483">
        <v>3214</v>
      </c>
      <c r="AU44" s="483">
        <v>3</v>
      </c>
      <c r="AV44" s="483"/>
      <c r="AW44" s="483">
        <f>VLOOKUP(J42,overgangstabel,4,FALSE)</f>
        <v>9</v>
      </c>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35"/>
      <c r="M45" s="655">
        <f t="shared" ref="M45:N45" si="44">IF(M18=0,0,M18)</f>
        <v>0</v>
      </c>
      <c r="N45" s="655">
        <f t="shared" si="44"/>
        <v>0</v>
      </c>
      <c r="O45" s="620" t="str">
        <f t="shared" si="20"/>
        <v/>
      </c>
      <c r="P45" s="612" t="str">
        <f t="shared" si="30"/>
        <v/>
      </c>
      <c r="Q45" s="655">
        <f t="shared" si="31"/>
        <v>0</v>
      </c>
      <c r="R45" s="755"/>
      <c r="S45" s="50" t="str">
        <f t="shared" si="21"/>
        <v/>
      </c>
      <c r="T45" s="50" t="str">
        <f t="shared" si="22"/>
        <v/>
      </c>
      <c r="U45" s="50">
        <f>ROUND(IF(K45="",0,+Q45/1659*(AC45*12*(1+tab!$D$180+tab!$D$181)-tab!$D$179)*tab!$D$177),-1)</f>
        <v>0</v>
      </c>
      <c r="V45" s="36" t="str">
        <f t="shared" si="23"/>
        <v/>
      </c>
      <c r="W45" s="114"/>
      <c r="X45" s="305"/>
      <c r="Y45" s="306"/>
      <c r="Z45" s="306"/>
      <c r="AA45" s="306"/>
      <c r="AB45" s="306"/>
      <c r="AC45" s="614">
        <f t="shared" si="24"/>
        <v>0</v>
      </c>
      <c r="AD45" s="617">
        <f t="shared" si="32"/>
        <v>0.56000000000000005</v>
      </c>
      <c r="AE45" s="618">
        <f t="shared" si="33"/>
        <v>0</v>
      </c>
      <c r="AF45" s="618">
        <f t="shared" si="34"/>
        <v>0</v>
      </c>
      <c r="AG45" s="618">
        <f t="shared" si="35"/>
        <v>0</v>
      </c>
      <c r="AH45" s="619">
        <f t="shared" si="36"/>
        <v>0</v>
      </c>
      <c r="AI45" s="619" t="str">
        <f t="shared" si="37"/>
        <v/>
      </c>
      <c r="AJ45" s="619">
        <f t="shared" si="38"/>
        <v>0</v>
      </c>
      <c r="AK45" s="616">
        <f t="shared" si="39"/>
        <v>0.5</v>
      </c>
      <c r="AL45" s="600">
        <f t="shared" si="40"/>
        <v>0</v>
      </c>
      <c r="AM45" s="646">
        <f t="shared" si="41"/>
        <v>0</v>
      </c>
      <c r="AN45" s="605"/>
      <c r="AO45" s="17"/>
      <c r="AP45" s="17"/>
      <c r="AR45" s="485"/>
      <c r="AS45" s="483"/>
      <c r="AT45" s="483">
        <v>3410</v>
      </c>
      <c r="AU45" s="483">
        <v>4</v>
      </c>
      <c r="AV45" s="483"/>
      <c r="AW45" s="483"/>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35"/>
      <c r="M46" s="655">
        <f t="shared" ref="M46:N46" si="45">IF(M19=0,0,M19)</f>
        <v>0</v>
      </c>
      <c r="N46" s="655">
        <f t="shared" si="45"/>
        <v>0</v>
      </c>
      <c r="O46" s="620" t="str">
        <f t="shared" si="20"/>
        <v/>
      </c>
      <c r="P46" s="612" t="str">
        <f t="shared" si="30"/>
        <v/>
      </c>
      <c r="Q46" s="655">
        <f t="shared" si="31"/>
        <v>0</v>
      </c>
      <c r="R46" s="755"/>
      <c r="S46" s="50" t="str">
        <f t="shared" si="21"/>
        <v/>
      </c>
      <c r="T46" s="50" t="str">
        <f t="shared" si="22"/>
        <v/>
      </c>
      <c r="U46" s="50">
        <f>ROUND(IF(K46="",0,+Q46/1659*(AC46*12*(1+tab!$D$180+tab!$D$181)-tab!$D$179)*tab!$D$177),-1)</f>
        <v>0</v>
      </c>
      <c r="V46" s="36" t="str">
        <f t="shared" si="23"/>
        <v/>
      </c>
      <c r="W46" s="114"/>
      <c r="X46" s="305"/>
      <c r="Y46" s="306"/>
      <c r="Z46" s="306"/>
      <c r="AA46" s="306"/>
      <c r="AB46" s="306"/>
      <c r="AC46" s="614">
        <f t="shared" si="24"/>
        <v>0</v>
      </c>
      <c r="AD46" s="617">
        <f t="shared" si="32"/>
        <v>0.56000000000000005</v>
      </c>
      <c r="AE46" s="618">
        <f t="shared" si="33"/>
        <v>0</v>
      </c>
      <c r="AF46" s="618">
        <f t="shared" si="34"/>
        <v>0</v>
      </c>
      <c r="AG46" s="618">
        <f t="shared" si="35"/>
        <v>0</v>
      </c>
      <c r="AH46" s="619">
        <f t="shared" si="36"/>
        <v>0</v>
      </c>
      <c r="AI46" s="619" t="str">
        <f t="shared" si="37"/>
        <v/>
      </c>
      <c r="AJ46" s="619">
        <f t="shared" si="38"/>
        <v>0</v>
      </c>
      <c r="AK46" s="616">
        <f t="shared" si="39"/>
        <v>0.5</v>
      </c>
      <c r="AL46" s="600">
        <f t="shared" si="40"/>
        <v>0</v>
      </c>
      <c r="AM46" s="646">
        <f t="shared" si="41"/>
        <v>0</v>
      </c>
      <c r="AN46" s="605"/>
      <c r="AO46" s="17"/>
      <c r="AP46" s="17"/>
      <c r="AR46" s="485"/>
      <c r="AS46" s="483"/>
      <c r="AT46" s="483">
        <v>3605</v>
      </c>
      <c r="AU46" s="483">
        <v>5</v>
      </c>
      <c r="AV46" s="483"/>
      <c r="AW46" s="483"/>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35"/>
      <c r="M47" s="655">
        <f t="shared" ref="M47:N47" si="46">IF(M20=0,0,M20)</f>
        <v>0</v>
      </c>
      <c r="N47" s="655">
        <f t="shared" si="46"/>
        <v>0</v>
      </c>
      <c r="O47" s="620" t="str">
        <f t="shared" si="20"/>
        <v/>
      </c>
      <c r="P47" s="612" t="str">
        <f t="shared" si="30"/>
        <v/>
      </c>
      <c r="Q47" s="655">
        <f t="shared" si="31"/>
        <v>0</v>
      </c>
      <c r="R47" s="755"/>
      <c r="S47" s="50" t="str">
        <f t="shared" si="21"/>
        <v/>
      </c>
      <c r="T47" s="50" t="str">
        <f t="shared" si="22"/>
        <v/>
      </c>
      <c r="U47" s="50">
        <f>ROUND(IF(K47="",0,+Q47/1659*(AC47*12*(1+tab!$D$180+tab!$D$181)-tab!$D$179)*tab!$D$177),-1)</f>
        <v>0</v>
      </c>
      <c r="V47" s="36" t="str">
        <f t="shared" si="23"/>
        <v/>
      </c>
      <c r="W47" s="114"/>
      <c r="X47" s="305"/>
      <c r="Y47" s="306"/>
      <c r="Z47" s="306"/>
      <c r="AA47" s="306"/>
      <c r="AB47" s="306"/>
      <c r="AC47" s="614">
        <f t="shared" si="24"/>
        <v>0</v>
      </c>
      <c r="AD47" s="617">
        <f t="shared" si="32"/>
        <v>0.56000000000000005</v>
      </c>
      <c r="AE47" s="618">
        <f t="shared" si="33"/>
        <v>0</v>
      </c>
      <c r="AF47" s="618">
        <f t="shared" si="34"/>
        <v>0</v>
      </c>
      <c r="AG47" s="618">
        <f t="shared" si="35"/>
        <v>0</v>
      </c>
      <c r="AH47" s="619">
        <f t="shared" si="36"/>
        <v>0</v>
      </c>
      <c r="AI47" s="619" t="str">
        <f t="shared" si="37"/>
        <v/>
      </c>
      <c r="AJ47" s="619">
        <f t="shared" si="38"/>
        <v>0</v>
      </c>
      <c r="AK47" s="616">
        <f t="shared" si="39"/>
        <v>0.5</v>
      </c>
      <c r="AL47" s="600">
        <f t="shared" si="40"/>
        <v>0</v>
      </c>
      <c r="AM47" s="646">
        <f t="shared" si="41"/>
        <v>0</v>
      </c>
      <c r="AN47" s="605"/>
      <c r="AO47" s="17"/>
      <c r="AP47" s="17"/>
      <c r="AR47" s="485">
        <v>1</v>
      </c>
      <c r="AS47" s="483">
        <v>3659</v>
      </c>
      <c r="AT47" s="483">
        <v>3826</v>
      </c>
      <c r="AU47" s="483">
        <v>6</v>
      </c>
      <c r="AV47" s="483"/>
      <c r="AW47" s="483"/>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35"/>
      <c r="M48" s="655">
        <f t="shared" ref="M48:N48" si="47">IF(M21=0,0,M21)</f>
        <v>0</v>
      </c>
      <c r="N48" s="655">
        <f t="shared" si="47"/>
        <v>0</v>
      </c>
      <c r="O48" s="620" t="str">
        <f t="shared" si="20"/>
        <v/>
      </c>
      <c r="P48" s="612" t="str">
        <f t="shared" si="30"/>
        <v/>
      </c>
      <c r="Q48" s="655">
        <f t="shared" si="31"/>
        <v>0</v>
      </c>
      <c r="R48" s="755"/>
      <c r="S48" s="50" t="str">
        <f t="shared" si="21"/>
        <v/>
      </c>
      <c r="T48" s="50" t="str">
        <f t="shared" si="22"/>
        <v/>
      </c>
      <c r="U48" s="50">
        <f>ROUND(IF(K48="",0,+Q48/1659*(AC48*12*(1+tab!$D$180+tab!$D$181)-tab!$D$179)*tab!$D$177),-1)</f>
        <v>0</v>
      </c>
      <c r="V48" s="36" t="str">
        <f t="shared" si="23"/>
        <v/>
      </c>
      <c r="W48" s="114"/>
      <c r="X48" s="305"/>
      <c r="Y48" s="306"/>
      <c r="Z48" s="306"/>
      <c r="AA48" s="306"/>
      <c r="AB48" s="306"/>
      <c r="AC48" s="614">
        <f t="shared" si="24"/>
        <v>0</v>
      </c>
      <c r="AD48" s="617">
        <f t="shared" si="32"/>
        <v>0.56000000000000005</v>
      </c>
      <c r="AE48" s="618">
        <f t="shared" si="33"/>
        <v>0</v>
      </c>
      <c r="AF48" s="618">
        <f t="shared" si="34"/>
        <v>0</v>
      </c>
      <c r="AG48" s="618">
        <f t="shared" si="35"/>
        <v>0</v>
      </c>
      <c r="AH48" s="619">
        <f t="shared" si="36"/>
        <v>0</v>
      </c>
      <c r="AI48" s="619" t="str">
        <f t="shared" si="37"/>
        <v/>
      </c>
      <c r="AJ48" s="619">
        <f t="shared" si="38"/>
        <v>0</v>
      </c>
      <c r="AK48" s="616">
        <f t="shared" si="39"/>
        <v>0.5</v>
      </c>
      <c r="AL48" s="600">
        <f t="shared" si="40"/>
        <v>0</v>
      </c>
      <c r="AM48" s="646">
        <f t="shared" si="41"/>
        <v>0</v>
      </c>
      <c r="AN48" s="605"/>
      <c r="AO48" s="17"/>
      <c r="AP48" s="17"/>
      <c r="AR48" s="485">
        <v>2</v>
      </c>
      <c r="AS48" s="483">
        <v>3795</v>
      </c>
      <c r="AT48" s="483">
        <v>3826</v>
      </c>
      <c r="AU48" s="483">
        <v>6</v>
      </c>
      <c r="AV48" s="483"/>
      <c r="AW48" s="483"/>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35"/>
      <c r="M49" s="655">
        <f t="shared" ref="M49:N49" si="48">IF(M22=0,0,M22)</f>
        <v>0</v>
      </c>
      <c r="N49" s="655">
        <f t="shared" si="48"/>
        <v>0</v>
      </c>
      <c r="O49" s="620" t="str">
        <f t="shared" si="20"/>
        <v/>
      </c>
      <c r="P49" s="612" t="str">
        <f t="shared" si="30"/>
        <v/>
      </c>
      <c r="Q49" s="655">
        <f t="shared" si="31"/>
        <v>0</v>
      </c>
      <c r="R49" s="755"/>
      <c r="S49" s="50" t="str">
        <f t="shared" si="21"/>
        <v/>
      </c>
      <c r="T49" s="50" t="str">
        <f t="shared" si="22"/>
        <v/>
      </c>
      <c r="U49" s="50">
        <f>ROUND(IF(K49="",0,+Q49/1659*(AC49*12*(1+tab!$D$180+tab!$D$181)-tab!$D$179)*tab!$D$177),-1)</f>
        <v>0</v>
      </c>
      <c r="V49" s="36" t="str">
        <f t="shared" si="23"/>
        <v/>
      </c>
      <c r="W49" s="114"/>
      <c r="X49" s="305"/>
      <c r="Y49" s="306"/>
      <c r="Z49" s="306"/>
      <c r="AA49" s="306"/>
      <c r="AB49" s="306"/>
      <c r="AC49" s="614">
        <f t="shared" si="24"/>
        <v>0</v>
      </c>
      <c r="AD49" s="617">
        <f t="shared" si="32"/>
        <v>0.56000000000000005</v>
      </c>
      <c r="AE49" s="618">
        <f t="shared" si="33"/>
        <v>0</v>
      </c>
      <c r="AF49" s="618">
        <f t="shared" si="34"/>
        <v>0</v>
      </c>
      <c r="AG49" s="618">
        <f t="shared" si="35"/>
        <v>0</v>
      </c>
      <c r="AH49" s="619">
        <f t="shared" si="36"/>
        <v>0</v>
      </c>
      <c r="AI49" s="619" t="str">
        <f t="shared" si="37"/>
        <v/>
      </c>
      <c r="AJ49" s="619">
        <f t="shared" si="38"/>
        <v>0</v>
      </c>
      <c r="AK49" s="616">
        <f t="shared" si="39"/>
        <v>0.5</v>
      </c>
      <c r="AL49" s="600">
        <f t="shared" si="40"/>
        <v>0</v>
      </c>
      <c r="AM49" s="646">
        <f t="shared" si="41"/>
        <v>0</v>
      </c>
      <c r="AN49" s="605"/>
      <c r="AO49" s="17"/>
      <c r="AP49" s="17"/>
      <c r="AR49" s="485">
        <v>3</v>
      </c>
      <c r="AS49" s="483">
        <v>3916</v>
      </c>
      <c r="AT49" s="483">
        <v>4072</v>
      </c>
      <c r="AU49" s="483">
        <v>7</v>
      </c>
      <c r="AV49" s="483"/>
      <c r="AW49" s="483"/>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35"/>
      <c r="M50" s="655">
        <f t="shared" ref="M50:N50" si="49">IF(M23=0,0,M23)</f>
        <v>0</v>
      </c>
      <c r="N50" s="655">
        <f t="shared" si="49"/>
        <v>0</v>
      </c>
      <c r="O50" s="620" t="str">
        <f t="shared" si="20"/>
        <v/>
      </c>
      <c r="P50" s="612" t="str">
        <f t="shared" si="30"/>
        <v/>
      </c>
      <c r="Q50" s="655">
        <f t="shared" si="31"/>
        <v>0</v>
      </c>
      <c r="R50" s="755"/>
      <c r="S50" s="50" t="str">
        <f t="shared" si="21"/>
        <v/>
      </c>
      <c r="T50" s="50" t="str">
        <f t="shared" si="22"/>
        <v/>
      </c>
      <c r="U50" s="50">
        <f>ROUND(IF(K50="",0,+Q50/1659*(AC50*12*(1+tab!$D$180+tab!$D$181)-tab!$D$179)*tab!$D$177),-1)</f>
        <v>0</v>
      </c>
      <c r="V50" s="36" t="str">
        <f t="shared" si="23"/>
        <v/>
      </c>
      <c r="W50" s="114"/>
      <c r="X50" s="305"/>
      <c r="Y50" s="306"/>
      <c r="Z50" s="306"/>
      <c r="AA50" s="306"/>
      <c r="AB50" s="306"/>
      <c r="AC50" s="614">
        <f t="shared" si="24"/>
        <v>0</v>
      </c>
      <c r="AD50" s="617">
        <f t="shared" si="32"/>
        <v>0.56000000000000005</v>
      </c>
      <c r="AE50" s="618">
        <f t="shared" si="33"/>
        <v>0</v>
      </c>
      <c r="AF50" s="618">
        <f t="shared" si="34"/>
        <v>0</v>
      </c>
      <c r="AG50" s="618">
        <f t="shared" si="35"/>
        <v>0</v>
      </c>
      <c r="AH50" s="619">
        <f t="shared" si="36"/>
        <v>0</v>
      </c>
      <c r="AI50" s="619" t="str">
        <f t="shared" si="37"/>
        <v/>
      </c>
      <c r="AJ50" s="619">
        <f t="shared" si="38"/>
        <v>0</v>
      </c>
      <c r="AK50" s="616">
        <f t="shared" si="39"/>
        <v>0.5</v>
      </c>
      <c r="AL50" s="600">
        <f t="shared" si="40"/>
        <v>0</v>
      </c>
      <c r="AM50" s="646">
        <f t="shared" si="41"/>
        <v>0</v>
      </c>
      <c r="AN50" s="605"/>
      <c r="AO50" s="17"/>
      <c r="AP50" s="17"/>
      <c r="AR50" s="485">
        <v>4</v>
      </c>
      <c r="AS50" s="483">
        <v>4041</v>
      </c>
      <c r="AT50" s="483">
        <v>4072</v>
      </c>
      <c r="AU50" s="483">
        <v>7</v>
      </c>
      <c r="AV50" s="483"/>
      <c r="AW50" s="483"/>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35"/>
      <c r="M51" s="655">
        <f t="shared" ref="M51:N51" si="50">IF(M24=0,0,M24)</f>
        <v>0</v>
      </c>
      <c r="N51" s="655">
        <f t="shared" si="50"/>
        <v>0</v>
      </c>
      <c r="O51" s="620" t="str">
        <f t="shared" si="20"/>
        <v/>
      </c>
      <c r="P51" s="612" t="str">
        <f t="shared" si="30"/>
        <v/>
      </c>
      <c r="Q51" s="655">
        <f t="shared" si="31"/>
        <v>0</v>
      </c>
      <c r="R51" s="755"/>
      <c r="S51" s="50" t="str">
        <f t="shared" si="21"/>
        <v/>
      </c>
      <c r="T51" s="50" t="str">
        <f t="shared" si="22"/>
        <v/>
      </c>
      <c r="U51" s="50">
        <f>ROUND(IF(K51="",0,+Q51/1659*(AC51*12*(1+tab!$D$180+tab!$D$181)-tab!$D$179)*tab!$D$177),-1)</f>
        <v>0</v>
      </c>
      <c r="V51" s="36" t="str">
        <f t="shared" si="23"/>
        <v/>
      </c>
      <c r="W51" s="114"/>
      <c r="X51" s="305"/>
      <c r="Y51" s="306"/>
      <c r="Z51" s="306"/>
      <c r="AA51" s="306"/>
      <c r="AB51" s="306"/>
      <c r="AC51" s="614">
        <f t="shared" si="24"/>
        <v>0</v>
      </c>
      <c r="AD51" s="617">
        <f t="shared" si="32"/>
        <v>0.56000000000000005</v>
      </c>
      <c r="AE51" s="618">
        <f t="shared" si="33"/>
        <v>0</v>
      </c>
      <c r="AF51" s="618">
        <f t="shared" si="34"/>
        <v>0</v>
      </c>
      <c r="AG51" s="618">
        <f t="shared" si="35"/>
        <v>0</v>
      </c>
      <c r="AH51" s="619">
        <f t="shared" si="36"/>
        <v>0</v>
      </c>
      <c r="AI51" s="619" t="str">
        <f t="shared" si="37"/>
        <v/>
      </c>
      <c r="AJ51" s="619">
        <f t="shared" si="38"/>
        <v>0</v>
      </c>
      <c r="AK51" s="616">
        <f t="shared" si="39"/>
        <v>0.5</v>
      </c>
      <c r="AL51" s="600">
        <f t="shared" si="40"/>
        <v>0</v>
      </c>
      <c r="AM51" s="646">
        <f t="shared" si="41"/>
        <v>0</v>
      </c>
      <c r="AN51" s="605"/>
      <c r="AO51" s="17"/>
      <c r="AP51" s="17"/>
      <c r="AR51" s="485">
        <v>5</v>
      </c>
      <c r="AS51" s="483">
        <v>4162</v>
      </c>
      <c r="AT51" s="483">
        <v>4346</v>
      </c>
      <c r="AU51" s="483">
        <v>8</v>
      </c>
      <c r="AV51" s="483"/>
      <c r="AW51" s="483"/>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35"/>
      <c r="M52" s="655">
        <f t="shared" ref="M52:N52" si="51">IF(M25=0,0,M25)</f>
        <v>0</v>
      </c>
      <c r="N52" s="655">
        <f t="shared" si="51"/>
        <v>0</v>
      </c>
      <c r="O52" s="620" t="str">
        <f t="shared" si="20"/>
        <v/>
      </c>
      <c r="P52" s="612" t="str">
        <f t="shared" si="30"/>
        <v/>
      </c>
      <c r="Q52" s="655">
        <f t="shared" si="31"/>
        <v>0</v>
      </c>
      <c r="R52" s="755"/>
      <c r="S52" s="50" t="str">
        <f t="shared" si="21"/>
        <v/>
      </c>
      <c r="T52" s="50" t="str">
        <f t="shared" si="22"/>
        <v/>
      </c>
      <c r="U52" s="50">
        <f>ROUND(IF(K52="",0,+Q52/1659*(AC52*12*(1+tab!$D$180+tab!$D$181)-tab!$D$179)*tab!$D$177),-1)</f>
        <v>0</v>
      </c>
      <c r="V52" s="36" t="str">
        <f t="shared" si="23"/>
        <v/>
      </c>
      <c r="W52" s="114"/>
      <c r="X52" s="305"/>
      <c r="Y52" s="306"/>
      <c r="Z52" s="306"/>
      <c r="AA52" s="306"/>
      <c r="AB52" s="306"/>
      <c r="AC52" s="614">
        <f t="shared" si="24"/>
        <v>0</v>
      </c>
      <c r="AD52" s="617">
        <f t="shared" si="32"/>
        <v>0.56000000000000005</v>
      </c>
      <c r="AE52" s="618">
        <f t="shared" si="33"/>
        <v>0</v>
      </c>
      <c r="AF52" s="618">
        <f t="shared" si="34"/>
        <v>0</v>
      </c>
      <c r="AG52" s="618">
        <f t="shared" si="35"/>
        <v>0</v>
      </c>
      <c r="AH52" s="619">
        <f t="shared" si="36"/>
        <v>0</v>
      </c>
      <c r="AI52" s="619" t="str">
        <f t="shared" si="37"/>
        <v/>
      </c>
      <c r="AJ52" s="619">
        <f t="shared" si="38"/>
        <v>0</v>
      </c>
      <c r="AK52" s="616">
        <f t="shared" si="39"/>
        <v>0.5</v>
      </c>
      <c r="AL52" s="600">
        <f t="shared" si="40"/>
        <v>0</v>
      </c>
      <c r="AM52" s="646">
        <f t="shared" si="41"/>
        <v>0</v>
      </c>
      <c r="AN52" s="605"/>
      <c r="AO52" s="17"/>
      <c r="AP52" s="17"/>
      <c r="AR52" s="485">
        <v>6</v>
      </c>
      <c r="AS52" s="483">
        <v>4301</v>
      </c>
      <c r="AT52" s="483">
        <v>4346</v>
      </c>
      <c r="AU52" s="483">
        <v>8</v>
      </c>
      <c r="AV52" s="483"/>
      <c r="AW52" s="483"/>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35"/>
      <c r="M53" s="655">
        <f t="shared" ref="M53:N53" si="52">IF(M26=0,0,M26)</f>
        <v>0</v>
      </c>
      <c r="N53" s="655">
        <f t="shared" si="52"/>
        <v>0</v>
      </c>
      <c r="O53" s="620" t="str">
        <f t="shared" si="20"/>
        <v/>
      </c>
      <c r="P53" s="612" t="str">
        <f t="shared" si="30"/>
        <v/>
      </c>
      <c r="Q53" s="655">
        <f t="shared" si="31"/>
        <v>0</v>
      </c>
      <c r="R53" s="755"/>
      <c r="S53" s="50" t="str">
        <f t="shared" si="21"/>
        <v/>
      </c>
      <c r="T53" s="50" t="str">
        <f t="shared" si="22"/>
        <v/>
      </c>
      <c r="U53" s="50">
        <f>ROUND(IF(K53="",0,+Q53/1659*(AC53*12*(1+tab!$D$180+tab!$D$181)-tab!$D$179)*tab!$D$177),-1)</f>
        <v>0</v>
      </c>
      <c r="V53" s="36" t="str">
        <f t="shared" si="23"/>
        <v/>
      </c>
      <c r="W53" s="114"/>
      <c r="X53" s="305"/>
      <c r="Y53" s="306"/>
      <c r="Z53" s="306"/>
      <c r="AA53" s="306"/>
      <c r="AB53" s="306"/>
      <c r="AC53" s="614">
        <f t="shared" si="24"/>
        <v>0</v>
      </c>
      <c r="AD53" s="617">
        <f t="shared" si="32"/>
        <v>0.56000000000000005</v>
      </c>
      <c r="AE53" s="618">
        <f t="shared" si="33"/>
        <v>0</v>
      </c>
      <c r="AF53" s="618">
        <f t="shared" si="34"/>
        <v>0</v>
      </c>
      <c r="AG53" s="618">
        <f t="shared" si="35"/>
        <v>0</v>
      </c>
      <c r="AH53" s="619">
        <f t="shared" si="36"/>
        <v>0</v>
      </c>
      <c r="AI53" s="619" t="str">
        <f t="shared" si="37"/>
        <v/>
      </c>
      <c r="AJ53" s="619">
        <f t="shared" si="38"/>
        <v>0</v>
      </c>
      <c r="AK53" s="616">
        <f t="shared" si="39"/>
        <v>0.5</v>
      </c>
      <c r="AL53" s="600">
        <f t="shared" si="40"/>
        <v>0</v>
      </c>
      <c r="AM53" s="646">
        <f t="shared" si="41"/>
        <v>0</v>
      </c>
      <c r="AN53" s="605"/>
      <c r="AO53" s="17"/>
      <c r="AP53" s="17"/>
      <c r="AR53" s="485">
        <v>7</v>
      </c>
      <c r="AS53" s="483">
        <v>4569</v>
      </c>
      <c r="AT53" s="483">
        <v>4644</v>
      </c>
      <c r="AU53" s="483">
        <v>9</v>
      </c>
      <c r="AV53" s="483"/>
      <c r="AW53" s="483"/>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35"/>
      <c r="M54" s="655">
        <f t="shared" ref="M54:N54" si="53">IF(M27=0,0,M27)</f>
        <v>0</v>
      </c>
      <c r="N54" s="655">
        <f t="shared" si="53"/>
        <v>0</v>
      </c>
      <c r="O54" s="620" t="str">
        <f t="shared" si="20"/>
        <v/>
      </c>
      <c r="P54" s="612" t="str">
        <f t="shared" si="30"/>
        <v/>
      </c>
      <c r="Q54" s="655">
        <f t="shared" si="31"/>
        <v>0</v>
      </c>
      <c r="R54" s="755"/>
      <c r="S54" s="50" t="str">
        <f t="shared" si="21"/>
        <v/>
      </c>
      <c r="T54" s="50" t="str">
        <f t="shared" si="22"/>
        <v/>
      </c>
      <c r="U54" s="50">
        <f>ROUND(IF(K54="",0,+Q54/1659*(AC54*12*(1+tab!$D$180+tab!$D$181)-tab!$D$179)*tab!$D$177),-1)</f>
        <v>0</v>
      </c>
      <c r="V54" s="36" t="str">
        <f t="shared" si="23"/>
        <v/>
      </c>
      <c r="W54" s="114"/>
      <c r="X54" s="305"/>
      <c r="Y54" s="306"/>
      <c r="Z54" s="306"/>
      <c r="AA54" s="306"/>
      <c r="AB54" s="306"/>
      <c r="AC54" s="614">
        <f t="shared" si="24"/>
        <v>0</v>
      </c>
      <c r="AD54" s="617">
        <f t="shared" si="32"/>
        <v>0.56000000000000005</v>
      </c>
      <c r="AE54" s="618">
        <f t="shared" si="33"/>
        <v>0</v>
      </c>
      <c r="AF54" s="618">
        <f t="shared" si="34"/>
        <v>0</v>
      </c>
      <c r="AG54" s="618">
        <f t="shared" si="35"/>
        <v>0</v>
      </c>
      <c r="AH54" s="619">
        <f t="shared" si="36"/>
        <v>0</v>
      </c>
      <c r="AI54" s="619" t="str">
        <f t="shared" si="37"/>
        <v/>
      </c>
      <c r="AJ54" s="619">
        <f t="shared" si="38"/>
        <v>0</v>
      </c>
      <c r="AK54" s="616">
        <f t="shared" si="39"/>
        <v>0.5</v>
      </c>
      <c r="AL54" s="600">
        <f t="shared" si="40"/>
        <v>0</v>
      </c>
      <c r="AM54" s="646">
        <f t="shared" si="41"/>
        <v>0</v>
      </c>
      <c r="AN54" s="605"/>
      <c r="AO54" s="17"/>
      <c r="AP54" s="17"/>
      <c r="AR54" s="485">
        <v>8</v>
      </c>
      <c r="AS54" s="483">
        <v>4694</v>
      </c>
      <c r="AT54" s="483">
        <v>4970</v>
      </c>
      <c r="AU54" s="483">
        <v>10</v>
      </c>
      <c r="AV54" s="483"/>
      <c r="AW54" s="483"/>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35"/>
      <c r="M55" s="655">
        <f t="shared" ref="M55:N55" si="54">IF(M28=0,0,M28)</f>
        <v>0</v>
      </c>
      <c r="N55" s="655">
        <f t="shared" si="54"/>
        <v>0</v>
      </c>
      <c r="O55" s="620" t="str">
        <f t="shared" si="20"/>
        <v/>
      </c>
      <c r="P55" s="612" t="str">
        <f t="shared" si="30"/>
        <v/>
      </c>
      <c r="Q55" s="655">
        <f t="shared" si="31"/>
        <v>0</v>
      </c>
      <c r="R55" s="755"/>
      <c r="S55" s="50" t="str">
        <f t="shared" si="21"/>
        <v/>
      </c>
      <c r="T55" s="50" t="str">
        <f t="shared" si="22"/>
        <v/>
      </c>
      <c r="U55" s="50">
        <f>ROUND(IF(K55="",0,+Q55/1659*(AC55*12*(1+tab!$D$180+tab!$D$181)-tab!$D$179)*tab!$D$177),-1)</f>
        <v>0</v>
      </c>
      <c r="V55" s="36" t="str">
        <f t="shared" si="23"/>
        <v/>
      </c>
      <c r="W55" s="3"/>
      <c r="X55" s="304"/>
      <c r="Y55" s="85"/>
      <c r="Z55" s="85"/>
      <c r="AA55" s="85"/>
      <c r="AB55" s="85"/>
      <c r="AC55" s="614">
        <f t="shared" si="24"/>
        <v>0</v>
      </c>
      <c r="AD55" s="617">
        <f t="shared" si="32"/>
        <v>0.56000000000000005</v>
      </c>
      <c r="AE55" s="618">
        <f t="shared" si="33"/>
        <v>0</v>
      </c>
      <c r="AF55" s="618">
        <f t="shared" si="34"/>
        <v>0</v>
      </c>
      <c r="AG55" s="618">
        <f t="shared" si="35"/>
        <v>0</v>
      </c>
      <c r="AH55" s="619">
        <f t="shared" si="36"/>
        <v>0</v>
      </c>
      <c r="AI55" s="619" t="str">
        <f t="shared" si="37"/>
        <v/>
      </c>
      <c r="AJ55" s="619">
        <f t="shared" si="38"/>
        <v>0</v>
      </c>
      <c r="AK55" s="616">
        <f t="shared" si="39"/>
        <v>0.5</v>
      </c>
      <c r="AL55" s="600">
        <f t="shared" si="40"/>
        <v>0</v>
      </c>
      <c r="AM55" s="646">
        <f t="shared" si="41"/>
        <v>0</v>
      </c>
      <c r="AN55" s="605"/>
      <c r="AO55" s="17"/>
      <c r="AP55" s="17"/>
      <c r="AR55" s="485">
        <v>9</v>
      </c>
      <c r="AS55" s="483">
        <v>4823</v>
      </c>
      <c r="AT55" s="483">
        <v>4970</v>
      </c>
      <c r="AU55" s="483">
        <v>10</v>
      </c>
      <c r="AV55" s="483"/>
      <c r="AW55" s="483"/>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35"/>
      <c r="M56" s="655">
        <f t="shared" ref="M56:N56" si="55">IF(M29=0,0,M29)</f>
        <v>0</v>
      </c>
      <c r="N56" s="655">
        <f t="shared" si="55"/>
        <v>0</v>
      </c>
      <c r="O56" s="620" t="str">
        <f t="shared" si="20"/>
        <v/>
      </c>
      <c r="P56" s="612" t="str">
        <f t="shared" si="30"/>
        <v/>
      </c>
      <c r="Q56" s="655">
        <f t="shared" si="31"/>
        <v>0</v>
      </c>
      <c r="R56" s="755"/>
      <c r="S56" s="50" t="str">
        <f t="shared" si="21"/>
        <v/>
      </c>
      <c r="T56" s="50" t="str">
        <f t="shared" si="22"/>
        <v/>
      </c>
      <c r="U56" s="50">
        <f>ROUND(IF(K56="",0,+Q56/1659*(AC56*12*(1+tab!$D$180+tab!$D$181)-tab!$D$179)*tab!$D$177),-1)</f>
        <v>0</v>
      </c>
      <c r="V56" s="36" t="str">
        <f t="shared" si="23"/>
        <v/>
      </c>
      <c r="W56" s="3"/>
      <c r="X56" s="304"/>
      <c r="Y56" s="85"/>
      <c r="Z56" s="85"/>
      <c r="AA56" s="85"/>
      <c r="AB56" s="85"/>
      <c r="AC56" s="614">
        <f t="shared" si="24"/>
        <v>0</v>
      </c>
      <c r="AD56" s="617">
        <f t="shared" si="32"/>
        <v>0.56000000000000005</v>
      </c>
      <c r="AE56" s="618">
        <f t="shared" si="33"/>
        <v>0</v>
      </c>
      <c r="AF56" s="618">
        <f t="shared" si="34"/>
        <v>0</v>
      </c>
      <c r="AG56" s="618">
        <f t="shared" si="35"/>
        <v>0</v>
      </c>
      <c r="AH56" s="619">
        <f t="shared" si="36"/>
        <v>0</v>
      </c>
      <c r="AI56" s="619" t="str">
        <f t="shared" si="37"/>
        <v/>
      </c>
      <c r="AJ56" s="619">
        <f t="shared" si="38"/>
        <v>0</v>
      </c>
      <c r="AK56" s="616">
        <f t="shared" si="39"/>
        <v>0.5</v>
      </c>
      <c r="AL56" s="600">
        <f t="shared" si="40"/>
        <v>0</v>
      </c>
      <c r="AM56" s="646">
        <f t="shared" si="41"/>
        <v>0</v>
      </c>
      <c r="AN56" s="605"/>
      <c r="AO56" s="17"/>
      <c r="AP56" s="17"/>
      <c r="AR56" s="485">
        <v>10</v>
      </c>
      <c r="AS56" s="483">
        <v>4947</v>
      </c>
      <c r="AT56" s="483">
        <v>4970</v>
      </c>
      <c r="AU56" s="483">
        <v>10</v>
      </c>
      <c r="AV56" s="483"/>
      <c r="AW56" s="483"/>
      <c r="AX56" s="17"/>
      <c r="AY56" s="17"/>
      <c r="AZ56" s="85"/>
      <c r="BA56" s="59"/>
    </row>
    <row r="57" spans="2:53" ht="12.75" customHeight="1" x14ac:dyDescent="0.2">
      <c r="B57" s="16"/>
      <c r="C57" s="2"/>
      <c r="D57" s="250"/>
      <c r="E57" s="4"/>
      <c r="F57" s="4"/>
      <c r="G57" s="242"/>
      <c r="H57" s="243"/>
      <c r="I57" s="3"/>
      <c r="J57" s="3"/>
      <c r="K57" s="739">
        <f>SUM(K42:K56)</f>
        <v>1</v>
      </c>
      <c r="L57" s="626"/>
      <c r="M57" s="613">
        <f>SUM(M42:M56)</f>
        <v>0</v>
      </c>
      <c r="N57" s="613">
        <f t="shared" ref="N57" si="56">SUM(N42:N56)</f>
        <v>0</v>
      </c>
      <c r="O57" s="613">
        <f t="shared" ref="O57" si="57">SUM(O42:O56)</f>
        <v>50</v>
      </c>
      <c r="P57" s="613">
        <f t="shared" ref="P57:Q57" si="58">SUM(P42:P56)</f>
        <v>50</v>
      </c>
      <c r="Q57" s="613">
        <f t="shared" si="58"/>
        <v>0</v>
      </c>
      <c r="R57" s="756"/>
      <c r="S57" s="244">
        <f>SUM(S42:S56)</f>
        <v>73930.436745027124</v>
      </c>
      <c r="T57" s="244">
        <f t="shared" ref="T57:V57" si="59">SUM(T42:T56)</f>
        <v>2297.4032549728749</v>
      </c>
      <c r="U57" s="244">
        <f t="shared" si="59"/>
        <v>0</v>
      </c>
      <c r="V57" s="244">
        <f t="shared" si="59"/>
        <v>76227.839999999997</v>
      </c>
      <c r="W57" s="114"/>
      <c r="X57" s="307"/>
      <c r="Y57" s="306"/>
      <c r="Z57" s="306"/>
      <c r="AA57" s="306"/>
      <c r="AB57" s="306"/>
      <c r="AC57" s="308">
        <f>SUM(AC42:AC56)</f>
        <v>4072</v>
      </c>
      <c r="AD57" s="306"/>
      <c r="AE57" s="306">
        <f t="shared" si="33"/>
        <v>29.45388788426763</v>
      </c>
      <c r="AF57" s="306"/>
      <c r="AG57" s="306"/>
      <c r="AH57" s="306"/>
      <c r="AI57" s="306"/>
      <c r="AJ57" s="306"/>
      <c r="AK57" s="306"/>
      <c r="AL57" s="647">
        <f>SUM(AL42:AL56)</f>
        <v>0</v>
      </c>
      <c r="AM57" s="639">
        <f>SUM(AM42:AM56)</f>
        <v>0</v>
      </c>
      <c r="AN57" s="639"/>
      <c r="AO57" s="17"/>
      <c r="AP57" s="17"/>
      <c r="AR57" s="485">
        <v>11</v>
      </c>
      <c r="AS57" s="483">
        <v>5078</v>
      </c>
      <c r="AT57" s="483">
        <v>5321</v>
      </c>
      <c r="AU57" s="483">
        <v>11</v>
      </c>
      <c r="AV57" s="483"/>
      <c r="AW57" s="483"/>
      <c r="AX57" s="17"/>
      <c r="AY57" s="17"/>
      <c r="AZ57" s="59"/>
      <c r="BA57" s="85"/>
    </row>
    <row r="58" spans="2:53" ht="12.75" customHeight="1" x14ac:dyDescent="0.2">
      <c r="B58" s="16"/>
      <c r="C58" s="2"/>
      <c r="D58" s="211"/>
      <c r="E58" s="32"/>
      <c r="F58" s="32"/>
      <c r="G58" s="3"/>
      <c r="H58" s="210"/>
      <c r="I58" s="3"/>
      <c r="J58" s="211"/>
      <c r="K58" s="211"/>
      <c r="L58" s="625"/>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48"/>
      <c r="AM58" s="639"/>
      <c r="AN58" s="640"/>
      <c r="AO58" s="17"/>
      <c r="AP58" s="17"/>
      <c r="AR58" s="485">
        <v>12</v>
      </c>
      <c r="AS58" s="483">
        <v>5206</v>
      </c>
      <c r="AT58" s="483">
        <v>5321</v>
      </c>
      <c r="AU58" s="483">
        <v>11</v>
      </c>
      <c r="AV58" s="483"/>
      <c r="AW58" s="483"/>
      <c r="AX58" s="17"/>
      <c r="AY58" s="17"/>
      <c r="AZ58" s="59"/>
      <c r="BA58" s="85"/>
    </row>
    <row r="59" spans="2:53" ht="12.75" customHeight="1" x14ac:dyDescent="0.2">
      <c r="B59" s="16"/>
      <c r="I59" s="11"/>
      <c r="K59" s="600"/>
      <c r="M59" s="600"/>
      <c r="P59" s="259"/>
      <c r="S59" s="308"/>
      <c r="T59" s="308"/>
      <c r="U59" s="308"/>
      <c r="V59" s="308"/>
      <c r="W59" s="117"/>
      <c r="X59" s="307"/>
      <c r="Y59" s="306"/>
      <c r="Z59" s="306"/>
      <c r="AA59" s="306"/>
      <c r="AB59" s="306"/>
      <c r="AC59" s="306"/>
      <c r="AD59" s="306"/>
      <c r="AE59" s="306"/>
      <c r="AF59" s="306"/>
      <c r="AG59" s="306"/>
      <c r="AH59" s="306"/>
      <c r="AI59" s="306"/>
      <c r="AJ59" s="306"/>
      <c r="AK59" s="306"/>
      <c r="AL59" s="648"/>
      <c r="AM59" s="639"/>
      <c r="AN59" s="640"/>
      <c r="AO59" s="17"/>
      <c r="AP59" s="17"/>
      <c r="AR59" s="485">
        <v>13</v>
      </c>
      <c r="AS59" s="483">
        <v>5331</v>
      </c>
      <c r="AT59" s="483">
        <v>5699</v>
      </c>
      <c r="AU59" s="483">
        <v>12</v>
      </c>
      <c r="AV59" s="483"/>
      <c r="AW59" s="483"/>
      <c r="AX59" s="17"/>
      <c r="AY59" s="17"/>
      <c r="AZ59" s="59"/>
      <c r="BA59" s="85"/>
    </row>
    <row r="60" spans="2:53" ht="12.75" customHeight="1" x14ac:dyDescent="0.2">
      <c r="B60" s="16"/>
      <c r="I60" s="11"/>
      <c r="K60" s="600"/>
      <c r="M60" s="600"/>
      <c r="P60" s="259"/>
      <c r="S60" s="308"/>
      <c r="T60" s="308"/>
      <c r="U60" s="308"/>
      <c r="V60" s="308"/>
      <c r="W60" s="117"/>
      <c r="X60" s="307"/>
      <c r="Y60" s="306"/>
      <c r="Z60" s="306"/>
      <c r="AA60" s="306"/>
      <c r="AB60" s="306"/>
      <c r="AC60" s="306"/>
      <c r="AD60" s="306"/>
      <c r="AE60" s="306"/>
      <c r="AF60" s="306"/>
      <c r="AG60" s="306"/>
      <c r="AH60" s="306"/>
      <c r="AI60" s="306"/>
      <c r="AJ60" s="306"/>
      <c r="AK60" s="306"/>
      <c r="AL60" s="648"/>
      <c r="AM60" s="639"/>
      <c r="AN60" s="640"/>
      <c r="AO60" s="17"/>
      <c r="AP60" s="17"/>
      <c r="AR60" s="485">
        <v>14</v>
      </c>
      <c r="AS60" s="483">
        <v>5458</v>
      </c>
      <c r="AT60" s="483">
        <v>5699</v>
      </c>
      <c r="AU60" s="483">
        <v>12</v>
      </c>
      <c r="AV60" s="483"/>
      <c r="AW60" s="483"/>
      <c r="AX60" s="17"/>
      <c r="AY60" s="17"/>
      <c r="AZ60" s="59"/>
      <c r="BA60" s="85"/>
    </row>
    <row r="61" spans="2:53" ht="12.75" customHeight="1" x14ac:dyDescent="0.2">
      <c r="B61" s="16"/>
      <c r="C61" s="17" t="s">
        <v>60</v>
      </c>
      <c r="E61" s="433" t="str">
        <f>+tab!E5</f>
        <v xml:space="preserve"> 2021/22</v>
      </c>
      <c r="I61" s="11"/>
      <c r="K61" s="600"/>
      <c r="M61" s="600"/>
      <c r="P61" s="259"/>
      <c r="S61" s="308"/>
      <c r="T61" s="308"/>
      <c r="U61" s="308"/>
      <c r="V61" s="308"/>
      <c r="W61" s="117"/>
      <c r="X61" s="307"/>
      <c r="Y61" s="306"/>
      <c r="Z61" s="306"/>
      <c r="AA61" s="306"/>
      <c r="AB61" s="306"/>
      <c r="AC61" s="306"/>
      <c r="AD61" s="306"/>
      <c r="AE61" s="306"/>
      <c r="AF61" s="306"/>
      <c r="AG61" s="306"/>
      <c r="AH61" s="306"/>
      <c r="AI61" s="306"/>
      <c r="AJ61" s="306"/>
      <c r="AK61" s="306"/>
      <c r="AL61" s="648"/>
      <c r="AM61" s="639"/>
      <c r="AN61" s="640"/>
      <c r="AO61" s="17"/>
      <c r="AP61" s="17"/>
      <c r="AR61" s="485">
        <v>15</v>
      </c>
      <c r="AS61" s="483">
        <v>5618</v>
      </c>
      <c r="AT61" s="483">
        <v>5699</v>
      </c>
      <c r="AU61" s="483">
        <v>12</v>
      </c>
      <c r="AV61" s="483"/>
      <c r="AW61" s="483"/>
      <c r="AX61" s="17"/>
      <c r="AY61" s="17"/>
      <c r="AZ61" s="59"/>
      <c r="BA61" s="85"/>
    </row>
    <row r="62" spans="2:53" ht="12.75" customHeight="1" x14ac:dyDescent="0.2">
      <c r="B62" s="16"/>
      <c r="C62" s="69" t="s">
        <v>142</v>
      </c>
      <c r="E62" s="451">
        <f>tab!F4</f>
        <v>44470</v>
      </c>
      <c r="F62" s="327"/>
      <c r="I62" s="11"/>
      <c r="K62" s="600"/>
      <c r="M62" s="600"/>
      <c r="P62" s="259"/>
      <c r="S62" s="308"/>
      <c r="T62" s="308"/>
      <c r="U62" s="308"/>
      <c r="V62" s="308"/>
      <c r="W62" s="117"/>
      <c r="X62" s="307"/>
      <c r="Y62" s="306"/>
      <c r="Z62" s="306"/>
      <c r="AA62" s="306"/>
      <c r="AB62" s="306"/>
      <c r="AC62" s="306"/>
      <c r="AD62" s="306"/>
      <c r="AE62" s="306"/>
      <c r="AF62" s="306"/>
      <c r="AG62" s="306"/>
      <c r="AH62" s="306"/>
      <c r="AI62" s="306"/>
      <c r="AJ62" s="306"/>
      <c r="AK62" s="306"/>
      <c r="AL62" s="648"/>
      <c r="AM62" s="639"/>
      <c r="AN62" s="640"/>
      <c r="AO62" s="17"/>
      <c r="AP62" s="17"/>
      <c r="AR62" s="485">
        <v>16</v>
      </c>
      <c r="AS62" s="483">
        <v>5699</v>
      </c>
      <c r="AT62" s="483">
        <v>5699</v>
      </c>
      <c r="AU62" s="483">
        <v>12</v>
      </c>
      <c r="AV62" s="483"/>
      <c r="AW62" s="483"/>
      <c r="AX62" s="17"/>
      <c r="AY62" s="17"/>
      <c r="AZ62" s="59"/>
      <c r="BA62" s="85"/>
    </row>
    <row r="63" spans="2:53" ht="12.75" customHeight="1" x14ac:dyDescent="0.2">
      <c r="B63" s="16"/>
      <c r="I63" s="11"/>
      <c r="K63" s="600"/>
      <c r="M63" s="600"/>
      <c r="P63" s="259"/>
      <c r="S63" s="308"/>
      <c r="T63" s="308"/>
      <c r="U63" s="308"/>
      <c r="V63" s="308"/>
      <c r="W63" s="117"/>
      <c r="X63" s="307"/>
      <c r="Y63" s="306"/>
      <c r="Z63" s="306"/>
      <c r="AA63" s="306"/>
      <c r="AB63" s="306"/>
      <c r="AC63" s="306"/>
      <c r="AD63" s="306"/>
      <c r="AE63" s="306"/>
      <c r="AF63" s="306"/>
      <c r="AG63" s="306"/>
      <c r="AH63" s="306"/>
      <c r="AI63" s="306"/>
      <c r="AJ63" s="306"/>
      <c r="AK63" s="306"/>
      <c r="AL63" s="648"/>
      <c r="AM63" s="639"/>
      <c r="AN63" s="640"/>
      <c r="AO63" s="17"/>
      <c r="AP63" s="17"/>
      <c r="AR63" s="294"/>
      <c r="AS63" s="294"/>
      <c r="AT63" s="117"/>
      <c r="AU63" s="296"/>
      <c r="AV63" s="297"/>
      <c r="AW63" s="298"/>
      <c r="AX63" s="17"/>
      <c r="AY63" s="17"/>
      <c r="AZ63" s="59"/>
      <c r="BA63" s="85"/>
    </row>
    <row r="64" spans="2:53" ht="12.75" customHeight="1" x14ac:dyDescent="0.2">
      <c r="B64" s="16"/>
      <c r="C64" s="2"/>
      <c r="D64" s="211"/>
      <c r="E64" s="41"/>
      <c r="F64" s="32"/>
      <c r="G64" s="3"/>
      <c r="H64" s="210"/>
      <c r="I64" s="211"/>
      <c r="J64" s="211"/>
      <c r="K64" s="211"/>
      <c r="L64" s="625"/>
      <c r="M64" s="114"/>
      <c r="N64" s="212"/>
      <c r="O64" s="211"/>
      <c r="P64" s="213"/>
      <c r="Q64" s="212"/>
      <c r="R64" s="212"/>
      <c r="S64" s="2"/>
      <c r="T64" s="2"/>
      <c r="U64" s="2"/>
      <c r="V64" s="33"/>
      <c r="W64" s="2"/>
      <c r="X64" s="18"/>
      <c r="AO64" s="294"/>
      <c r="AP64" s="295"/>
      <c r="AQ64" s="294"/>
      <c r="AR64" s="405"/>
      <c r="AS64" s="405"/>
      <c r="AT64" s="405"/>
      <c r="AU64" s="405"/>
      <c r="AV64" s="405"/>
      <c r="AW64" s="405"/>
      <c r="AX64" s="299"/>
      <c r="AY64" s="296"/>
    </row>
    <row r="65" spans="2:53" s="405" customFormat="1" ht="12.75" customHeight="1" x14ac:dyDescent="0.2">
      <c r="B65" s="599"/>
      <c r="C65" s="28"/>
      <c r="D65" s="598" t="s">
        <v>143</v>
      </c>
      <c r="E65" s="222"/>
      <c r="F65" s="222"/>
      <c r="G65" s="222"/>
      <c r="H65" s="222"/>
      <c r="I65" s="724"/>
      <c r="J65" s="725"/>
      <c r="K65" s="725"/>
      <c r="L65" s="757"/>
      <c r="M65" s="598" t="s">
        <v>555</v>
      </c>
      <c r="N65" s="610"/>
      <c r="O65" s="725"/>
      <c r="P65" s="725"/>
      <c r="Q65" s="610"/>
      <c r="R65" s="658"/>
      <c r="S65" s="724" t="s">
        <v>145</v>
      </c>
      <c r="T65" s="724"/>
      <c r="U65" s="724"/>
      <c r="V65" s="724"/>
      <c r="W65" s="211"/>
      <c r="X65" s="300"/>
      <c r="Y65" s="301"/>
      <c r="Z65" s="301"/>
      <c r="AA65" s="301"/>
      <c r="AB65" s="301"/>
      <c r="AC65" s="301"/>
      <c r="AD65" s="301"/>
      <c r="AE65" s="301"/>
      <c r="AF65" s="301"/>
      <c r="AG65" s="301"/>
      <c r="AH65" s="301"/>
      <c r="AI65" s="301"/>
      <c r="AJ65" s="301"/>
      <c r="AK65" s="301"/>
      <c r="AL65" s="631"/>
      <c r="AM65" s="632"/>
      <c r="AN65" s="609"/>
      <c r="AR65" s="17"/>
      <c r="AS65" s="17"/>
      <c r="AT65" s="17"/>
      <c r="AU65" s="17"/>
      <c r="AV65" s="17"/>
      <c r="AW65" s="17"/>
      <c r="AZ65" s="301"/>
      <c r="BA65" s="301"/>
    </row>
    <row r="66" spans="2:53" ht="12.75" customHeight="1" x14ac:dyDescent="0.2">
      <c r="B66" s="16"/>
      <c r="C66" s="2"/>
      <c r="D66" s="225" t="s">
        <v>146</v>
      </c>
      <c r="E66" s="224" t="s">
        <v>147</v>
      </c>
      <c r="F66" s="224" t="s">
        <v>148</v>
      </c>
      <c r="G66" s="225" t="s">
        <v>149</v>
      </c>
      <c r="H66" s="226" t="s">
        <v>150</v>
      </c>
      <c r="I66" s="225" t="s">
        <v>151</v>
      </c>
      <c r="J66" s="225" t="s">
        <v>152</v>
      </c>
      <c r="K66" s="230" t="s">
        <v>154</v>
      </c>
      <c r="L66" s="758"/>
      <c r="M66" s="232" t="s">
        <v>557</v>
      </c>
      <c r="N66" s="230" t="s">
        <v>538</v>
      </c>
      <c r="O66" s="231" t="s">
        <v>556</v>
      </c>
      <c r="P66" s="611" t="s">
        <v>540</v>
      </c>
      <c r="Q66" s="230" t="s">
        <v>559</v>
      </c>
      <c r="R66" s="760"/>
      <c r="S66" s="232" t="s">
        <v>157</v>
      </c>
      <c r="T66" s="232" t="s">
        <v>563</v>
      </c>
      <c r="U66" s="232" t="s">
        <v>575</v>
      </c>
      <c r="V66" s="232" t="s">
        <v>157</v>
      </c>
      <c r="W66" s="134"/>
      <c r="X66" s="302"/>
      <c r="Y66" s="303"/>
      <c r="Z66" s="303"/>
      <c r="AA66" s="303"/>
      <c r="AB66" s="303"/>
      <c r="AC66" s="650" t="s">
        <v>541</v>
      </c>
      <c r="AD66" s="651" t="s">
        <v>542</v>
      </c>
      <c r="AE66" s="652" t="s">
        <v>543</v>
      </c>
      <c r="AF66" s="652" t="s">
        <v>543</v>
      </c>
      <c r="AG66" s="652" t="s">
        <v>544</v>
      </c>
      <c r="AH66" s="652" t="s">
        <v>559</v>
      </c>
      <c r="AI66" s="652" t="s">
        <v>545</v>
      </c>
      <c r="AJ66" s="652" t="s">
        <v>546</v>
      </c>
      <c r="AK66" s="652" t="s">
        <v>547</v>
      </c>
      <c r="AL66" s="652" t="s">
        <v>159</v>
      </c>
      <c r="AM66" s="653" t="s">
        <v>548</v>
      </c>
      <c r="AN66" s="607"/>
      <c r="AO66" s="17"/>
      <c r="AP66" s="17"/>
      <c r="AX66" s="17"/>
      <c r="AY66" s="17"/>
      <c r="AZ66" s="301"/>
      <c r="BA66" s="303"/>
    </row>
    <row r="67" spans="2:53" ht="12.75" customHeight="1" x14ac:dyDescent="0.2">
      <c r="B67" s="16"/>
      <c r="C67" s="2"/>
      <c r="D67" s="140"/>
      <c r="E67" s="224"/>
      <c r="F67" s="235"/>
      <c r="G67" s="225" t="s">
        <v>160</v>
      </c>
      <c r="H67" s="226" t="s">
        <v>161</v>
      </c>
      <c r="I67" s="225"/>
      <c r="J67" s="225"/>
      <c r="K67" s="225"/>
      <c r="L67" s="759"/>
      <c r="M67" s="228" t="s">
        <v>561</v>
      </c>
      <c r="N67" s="230" t="s">
        <v>558</v>
      </c>
      <c r="O67" s="231" t="s">
        <v>539</v>
      </c>
      <c r="P67" s="611" t="s">
        <v>16</v>
      </c>
      <c r="Q67" s="230" t="s">
        <v>560</v>
      </c>
      <c r="R67" s="760"/>
      <c r="S67" s="232" t="s">
        <v>562</v>
      </c>
      <c r="T67" s="328" t="s">
        <v>564</v>
      </c>
      <c r="U67" s="328" t="s">
        <v>574</v>
      </c>
      <c r="V67" s="232" t="s">
        <v>16</v>
      </c>
      <c r="W67" s="2"/>
      <c r="X67" s="18"/>
      <c r="AC67" s="652" t="s">
        <v>549</v>
      </c>
      <c r="AD67" s="654">
        <f>tab!$D$170</f>
        <v>0.56000000000000005</v>
      </c>
      <c r="AE67" s="652" t="s">
        <v>550</v>
      </c>
      <c r="AF67" s="652" t="s">
        <v>551</v>
      </c>
      <c r="AG67" s="652" t="s">
        <v>552</v>
      </c>
      <c r="AH67" s="652" t="s">
        <v>560</v>
      </c>
      <c r="AI67" s="652" t="s">
        <v>553</v>
      </c>
      <c r="AJ67" s="652" t="s">
        <v>553</v>
      </c>
      <c r="AK67" s="652" t="s">
        <v>554</v>
      </c>
      <c r="AL67" s="652"/>
      <c r="AM67" s="652" t="s">
        <v>158</v>
      </c>
      <c r="AN67" s="638"/>
      <c r="AO67" s="17"/>
      <c r="AP67" s="17"/>
      <c r="AX67" s="17"/>
      <c r="AY67" s="17"/>
      <c r="BA67" s="85"/>
    </row>
    <row r="68" spans="2:53" ht="12.75" customHeight="1" x14ac:dyDescent="0.2">
      <c r="B68" s="16"/>
      <c r="C68" s="2"/>
      <c r="D68" s="211"/>
      <c r="E68" s="32"/>
      <c r="F68" s="32"/>
      <c r="G68" s="136"/>
      <c r="H68" s="210"/>
      <c r="I68" s="134"/>
      <c r="J68" s="134"/>
      <c r="K68" s="134"/>
      <c r="L68" s="627"/>
      <c r="M68" s="237"/>
      <c r="N68" s="238"/>
      <c r="O68" s="136"/>
      <c r="P68" s="238"/>
      <c r="Q68" s="238"/>
      <c r="R68" s="760"/>
      <c r="S68" s="239"/>
      <c r="T68" s="239"/>
      <c r="U68" s="239"/>
      <c r="V68" s="239"/>
      <c r="W68" s="2"/>
      <c r="X68" s="18"/>
      <c r="AL68" s="633"/>
      <c r="AM68" s="634"/>
      <c r="AN68" s="635"/>
      <c r="AO68" s="17"/>
      <c r="AP68" s="17"/>
      <c r="AX68" s="17"/>
      <c r="AY68" s="17"/>
      <c r="BA68" s="85"/>
    </row>
    <row r="69" spans="2:53" ht="12.75" customHeight="1" x14ac:dyDescent="0.2">
      <c r="B69" s="16"/>
      <c r="C69" s="2"/>
      <c r="D69" s="140" t="str">
        <f>IF(D42="","",D42)</f>
        <v/>
      </c>
      <c r="E69" s="222" t="str">
        <f t="shared" ref="E69:F69" si="60">IF(E42=0,"",E42)</f>
        <v>piet</v>
      </c>
      <c r="F69" s="222" t="str">
        <f t="shared" si="60"/>
        <v>directeur</v>
      </c>
      <c r="G69" s="140">
        <f>IF(G42="","",G42+1)</f>
        <v>21</v>
      </c>
      <c r="H69" s="223">
        <f>IF(H42="","",H42)</f>
        <v>23743</v>
      </c>
      <c r="I69" s="248">
        <f>IF(I42=0,"",I42)</f>
        <v>12</v>
      </c>
      <c r="J69" s="248">
        <f t="shared" ref="J69:J83" si="61">IF(E69="","",IF(J42+1&gt;VLOOKUP(I69,sal20aug,18,FALSE),J42,J42+1))</f>
        <v>8</v>
      </c>
      <c r="K69" s="249">
        <f>IF(K42="","",K42)</f>
        <v>1</v>
      </c>
      <c r="L69" s="735"/>
      <c r="M69" s="655">
        <f>IF(M42=0,0,M42)</f>
        <v>0</v>
      </c>
      <c r="N69" s="655">
        <f>IF(N42=0,0,N42)</f>
        <v>0</v>
      </c>
      <c r="O69" s="620">
        <f t="shared" ref="O69:O83" si="62">IF(K69="","",K69*50)</f>
        <v>50</v>
      </c>
      <c r="P69" s="612">
        <f>IF(K69="","",SUM(M69:O69))</f>
        <v>50</v>
      </c>
      <c r="Q69" s="655">
        <f>IF(Q42=0,0,Q42)</f>
        <v>0</v>
      </c>
      <c r="R69" s="755"/>
      <c r="S69" s="50">
        <f t="shared" ref="S69:S83" si="63">IF(K69="","",(1659*K69-P69)*AF69)</f>
        <v>78905.127233273059</v>
      </c>
      <c r="T69" s="50">
        <f t="shared" ref="T69:T83" si="64">IF(K69="","",P69*AG69+AE69*(AI69+AJ69*(1-AK69)))</f>
        <v>2451.992766726944</v>
      </c>
      <c r="U69" s="50">
        <f>ROUND(IF(K69="",0,+Q69/1659*(AC69*12*(1+tab!$D$180+tab!$D$181)-tab!$D$179)*tab!$D$177),-1)</f>
        <v>0</v>
      </c>
      <c r="V69" s="36">
        <f t="shared" ref="V69:V83" si="65">IF(K69="","",IF(E69=0,0,(S69+T69+U69)))</f>
        <v>81357.119999999995</v>
      </c>
      <c r="W69" s="3"/>
      <c r="X69" s="304"/>
      <c r="Y69" s="85"/>
      <c r="Z69" s="85"/>
      <c r="AA69" s="85"/>
      <c r="AB69" s="85"/>
      <c r="AC69" s="614">
        <f t="shared" ref="AC69:AC83" si="66">IF(K69="",0,VLOOKUP(I69,sal20aug,J69+1,FALSE))</f>
        <v>4346</v>
      </c>
      <c r="AD69" s="617">
        <f>+$AD$67</f>
        <v>0.56000000000000005</v>
      </c>
      <c r="AE69" s="618">
        <f>AC69*12/1659</f>
        <v>31.435804701627486</v>
      </c>
      <c r="AF69" s="618">
        <f>AC69*12*(1+AD69)/1659</f>
        <v>49.039855334538885</v>
      </c>
      <c r="AG69" s="618">
        <f>+AF69-AE69</f>
        <v>17.604050632911399</v>
      </c>
      <c r="AH69" s="619">
        <f>Q69</f>
        <v>0</v>
      </c>
      <c r="AI69" s="619">
        <f>+O69</f>
        <v>50</v>
      </c>
      <c r="AJ69" s="619">
        <f>(M69+N69)</f>
        <v>0</v>
      </c>
      <c r="AK69" s="616">
        <f>IF(I69&gt;8,50%,40%)</f>
        <v>0.5</v>
      </c>
      <c r="AL69" s="600">
        <f>IF(G69&lt;25,0,IF(G69=25,25,IF(G69&lt;40,0,IF(G69=40,40,IF(G69&gt;=40,0)))))</f>
        <v>0</v>
      </c>
      <c r="AM69" s="646">
        <f>IF(AL69=25,AC69*1.08*K69/2,IF(AL69=40,AC69*1.08*K69,0))</f>
        <v>0</v>
      </c>
      <c r="AN69" s="605"/>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35"/>
      <c r="M70" s="655">
        <f t="shared" ref="M70:N70" si="72">IF(M43=0,0,M43)</f>
        <v>0</v>
      </c>
      <c r="N70" s="655">
        <f t="shared" si="72"/>
        <v>0</v>
      </c>
      <c r="O70" s="620" t="str">
        <f t="shared" si="62"/>
        <v/>
      </c>
      <c r="P70" s="612" t="str">
        <f t="shared" ref="P70:P83" si="73">IF(K70="","",SUM(M70:O70))</f>
        <v/>
      </c>
      <c r="Q70" s="655">
        <f t="shared" ref="Q70:Q83" si="74">IF(Q43=0,0,Q43)</f>
        <v>0</v>
      </c>
      <c r="R70" s="755"/>
      <c r="S70" s="50" t="str">
        <f t="shared" si="63"/>
        <v/>
      </c>
      <c r="T70" s="50" t="str">
        <f t="shared" si="64"/>
        <v/>
      </c>
      <c r="U70" s="50">
        <f>ROUND(IF(K70="",0,+Q70/1659*(AC70*12*(1+tab!$D$180+tab!$D$181)-tab!$D$179)*tab!$D$177),-1)</f>
        <v>0</v>
      </c>
      <c r="V70" s="36" t="str">
        <f t="shared" si="65"/>
        <v/>
      </c>
      <c r="W70" s="114"/>
      <c r="X70" s="305"/>
      <c r="Y70" s="306"/>
      <c r="Z70" s="306"/>
      <c r="AA70" s="306"/>
      <c r="AB70" s="306"/>
      <c r="AC70" s="614">
        <f t="shared" si="66"/>
        <v>0</v>
      </c>
      <c r="AD70" s="617">
        <f t="shared" ref="AD70:AD83" si="75">+$AD$67</f>
        <v>0.56000000000000005</v>
      </c>
      <c r="AE70" s="618">
        <f t="shared" ref="AE70:AE84" si="76">AC70*12/1659</f>
        <v>0</v>
      </c>
      <c r="AF70" s="618">
        <f t="shared" ref="AF70:AF83" si="77">AC70*12*(1+AD70)/1659</f>
        <v>0</v>
      </c>
      <c r="AG70" s="618">
        <f t="shared" ref="AG70:AG83" si="78">+AF70-AE70</f>
        <v>0</v>
      </c>
      <c r="AH70" s="619">
        <f t="shared" ref="AH70:AH83" si="79">Q70</f>
        <v>0</v>
      </c>
      <c r="AI70" s="619" t="str">
        <f t="shared" ref="AI70:AI83" si="80">+O70</f>
        <v/>
      </c>
      <c r="AJ70" s="619">
        <f t="shared" ref="AJ70:AJ83" si="81">(M70+N70)</f>
        <v>0</v>
      </c>
      <c r="AK70" s="616">
        <f t="shared" ref="AK70:AK83" si="82">IF(I70&gt;8,50%,40%)</f>
        <v>0.5</v>
      </c>
      <c r="AL70" s="600">
        <f t="shared" ref="AL70:AL83" si="83">IF(G70&lt;25,0,IF(G70=25,25,IF(G70&lt;40,0,IF(G70=40,40,IF(G70&gt;=40,0)))))</f>
        <v>0</v>
      </c>
      <c r="AM70" s="646">
        <f t="shared" ref="AM70:AM83" si="84">IF(AL70=25,AC70*1.08*K70/2,IF(AL70=40,AC70*1.08*K70,0))</f>
        <v>0</v>
      </c>
      <c r="AN70" s="605"/>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35"/>
      <c r="M71" s="655">
        <f t="shared" ref="M71:N71" si="87">IF(M44=0,0,M44)</f>
        <v>0</v>
      </c>
      <c r="N71" s="655">
        <f t="shared" si="87"/>
        <v>0</v>
      </c>
      <c r="O71" s="620" t="str">
        <f t="shared" si="62"/>
        <v/>
      </c>
      <c r="P71" s="612" t="str">
        <f t="shared" si="73"/>
        <v/>
      </c>
      <c r="Q71" s="655">
        <f t="shared" si="74"/>
        <v>0</v>
      </c>
      <c r="R71" s="755"/>
      <c r="S71" s="50" t="str">
        <f t="shared" si="63"/>
        <v/>
      </c>
      <c r="T71" s="50" t="str">
        <f t="shared" si="64"/>
        <v/>
      </c>
      <c r="U71" s="50">
        <f>ROUND(IF(K71="",0,+Q71/1659*(AC71*12*(1+tab!$D$180+tab!$D$181)-tab!$D$179)*tab!$D$177),-1)</f>
        <v>0</v>
      </c>
      <c r="V71" s="36" t="str">
        <f t="shared" si="65"/>
        <v/>
      </c>
      <c r="W71" s="114"/>
      <c r="X71" s="305"/>
      <c r="Y71" s="306"/>
      <c r="Z71" s="306"/>
      <c r="AA71" s="306"/>
      <c r="AB71" s="306"/>
      <c r="AC71" s="614">
        <f t="shared" si="66"/>
        <v>0</v>
      </c>
      <c r="AD71" s="617">
        <f t="shared" si="75"/>
        <v>0.56000000000000005</v>
      </c>
      <c r="AE71" s="618">
        <f t="shared" si="76"/>
        <v>0</v>
      </c>
      <c r="AF71" s="618">
        <f t="shared" si="77"/>
        <v>0</v>
      </c>
      <c r="AG71" s="618">
        <f t="shared" si="78"/>
        <v>0</v>
      </c>
      <c r="AH71" s="619">
        <f t="shared" si="79"/>
        <v>0</v>
      </c>
      <c r="AI71" s="619" t="str">
        <f t="shared" si="80"/>
        <v/>
      </c>
      <c r="AJ71" s="619">
        <f t="shared" si="81"/>
        <v>0</v>
      </c>
      <c r="AK71" s="616">
        <f t="shared" si="82"/>
        <v>0.5</v>
      </c>
      <c r="AL71" s="600">
        <f t="shared" si="83"/>
        <v>0</v>
      </c>
      <c r="AM71" s="646">
        <f t="shared" si="84"/>
        <v>0</v>
      </c>
      <c r="AN71" s="605"/>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35"/>
      <c r="M72" s="655">
        <f t="shared" ref="M72:N72" si="89">IF(M45=0,0,M45)</f>
        <v>0</v>
      </c>
      <c r="N72" s="655">
        <f t="shared" si="89"/>
        <v>0</v>
      </c>
      <c r="O72" s="620" t="str">
        <f t="shared" si="62"/>
        <v/>
      </c>
      <c r="P72" s="612" t="str">
        <f t="shared" si="73"/>
        <v/>
      </c>
      <c r="Q72" s="655">
        <f t="shared" si="74"/>
        <v>0</v>
      </c>
      <c r="R72" s="755"/>
      <c r="S72" s="50" t="str">
        <f t="shared" si="63"/>
        <v/>
      </c>
      <c r="T72" s="50" t="str">
        <f t="shared" si="64"/>
        <v/>
      </c>
      <c r="U72" s="50">
        <f>ROUND(IF(K72="",0,+Q72/1659*(AC72*12*(1+tab!$D$180+tab!$D$181)-tab!$D$179)*tab!$D$177),-1)</f>
        <v>0</v>
      </c>
      <c r="V72" s="36" t="str">
        <f t="shared" si="65"/>
        <v/>
      </c>
      <c r="W72" s="114"/>
      <c r="X72" s="305"/>
      <c r="Y72" s="306"/>
      <c r="Z72" s="306"/>
      <c r="AA72" s="306"/>
      <c r="AB72" s="306"/>
      <c r="AC72" s="614">
        <f t="shared" si="66"/>
        <v>0</v>
      </c>
      <c r="AD72" s="617">
        <f t="shared" si="75"/>
        <v>0.56000000000000005</v>
      </c>
      <c r="AE72" s="618">
        <f t="shared" si="76"/>
        <v>0</v>
      </c>
      <c r="AF72" s="618">
        <f t="shared" si="77"/>
        <v>0</v>
      </c>
      <c r="AG72" s="618">
        <f t="shared" si="78"/>
        <v>0</v>
      </c>
      <c r="AH72" s="619">
        <f t="shared" si="79"/>
        <v>0</v>
      </c>
      <c r="AI72" s="619" t="str">
        <f t="shared" si="80"/>
        <v/>
      </c>
      <c r="AJ72" s="619">
        <f t="shared" si="81"/>
        <v>0</v>
      </c>
      <c r="AK72" s="616">
        <f t="shared" si="82"/>
        <v>0.5</v>
      </c>
      <c r="AL72" s="600">
        <f t="shared" si="83"/>
        <v>0</v>
      </c>
      <c r="AM72" s="646">
        <f t="shared" si="84"/>
        <v>0</v>
      </c>
      <c r="AN72" s="605"/>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35"/>
      <c r="M73" s="655">
        <f t="shared" ref="M73:N73" si="91">IF(M46=0,0,M46)</f>
        <v>0</v>
      </c>
      <c r="N73" s="655">
        <f t="shared" si="91"/>
        <v>0</v>
      </c>
      <c r="O73" s="620" t="str">
        <f t="shared" si="62"/>
        <v/>
      </c>
      <c r="P73" s="612" t="str">
        <f t="shared" si="73"/>
        <v/>
      </c>
      <c r="Q73" s="655">
        <f t="shared" si="74"/>
        <v>0</v>
      </c>
      <c r="R73" s="755"/>
      <c r="S73" s="50" t="str">
        <f t="shared" si="63"/>
        <v/>
      </c>
      <c r="T73" s="50" t="str">
        <f t="shared" si="64"/>
        <v/>
      </c>
      <c r="U73" s="50">
        <f>ROUND(IF(K73="",0,+Q73/1659*(AC73*12*(1+tab!$D$180+tab!$D$181)-tab!$D$179)*tab!$D$177),-1)</f>
        <v>0</v>
      </c>
      <c r="V73" s="36" t="str">
        <f t="shared" si="65"/>
        <v/>
      </c>
      <c r="W73" s="114"/>
      <c r="X73" s="305"/>
      <c r="Y73" s="306"/>
      <c r="Z73" s="306"/>
      <c r="AA73" s="306"/>
      <c r="AB73" s="306"/>
      <c r="AC73" s="614">
        <f t="shared" si="66"/>
        <v>0</v>
      </c>
      <c r="AD73" s="617">
        <f t="shared" si="75"/>
        <v>0.56000000000000005</v>
      </c>
      <c r="AE73" s="618">
        <f t="shared" si="76"/>
        <v>0</v>
      </c>
      <c r="AF73" s="618">
        <f t="shared" si="77"/>
        <v>0</v>
      </c>
      <c r="AG73" s="618">
        <f t="shared" si="78"/>
        <v>0</v>
      </c>
      <c r="AH73" s="619">
        <f t="shared" si="79"/>
        <v>0</v>
      </c>
      <c r="AI73" s="619" t="str">
        <f t="shared" si="80"/>
        <v/>
      </c>
      <c r="AJ73" s="619">
        <f t="shared" si="81"/>
        <v>0</v>
      </c>
      <c r="AK73" s="616">
        <f t="shared" si="82"/>
        <v>0.5</v>
      </c>
      <c r="AL73" s="600">
        <f t="shared" si="83"/>
        <v>0</v>
      </c>
      <c r="AM73" s="646">
        <f t="shared" si="84"/>
        <v>0</v>
      </c>
      <c r="AN73" s="605"/>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35"/>
      <c r="M74" s="655">
        <f t="shared" ref="M74:N74" si="93">IF(M47=0,0,M47)</f>
        <v>0</v>
      </c>
      <c r="N74" s="655">
        <f t="shared" si="93"/>
        <v>0</v>
      </c>
      <c r="O74" s="620" t="str">
        <f t="shared" si="62"/>
        <v/>
      </c>
      <c r="P74" s="612" t="str">
        <f t="shared" si="73"/>
        <v/>
      </c>
      <c r="Q74" s="655">
        <f t="shared" si="74"/>
        <v>0</v>
      </c>
      <c r="R74" s="755"/>
      <c r="S74" s="50" t="str">
        <f t="shared" si="63"/>
        <v/>
      </c>
      <c r="T74" s="50" t="str">
        <f t="shared" si="64"/>
        <v/>
      </c>
      <c r="U74" s="50">
        <f>ROUND(IF(K74="",0,+Q74/1659*(AC74*12*(1+tab!$D$180+tab!$D$181)-tab!$D$179)*tab!$D$177),-1)</f>
        <v>0</v>
      </c>
      <c r="V74" s="36" t="str">
        <f t="shared" si="65"/>
        <v/>
      </c>
      <c r="W74" s="114"/>
      <c r="X74" s="305"/>
      <c r="Y74" s="306"/>
      <c r="Z74" s="306"/>
      <c r="AA74" s="306"/>
      <c r="AB74" s="306"/>
      <c r="AC74" s="614">
        <f t="shared" si="66"/>
        <v>0</v>
      </c>
      <c r="AD74" s="617">
        <f t="shared" si="75"/>
        <v>0.56000000000000005</v>
      </c>
      <c r="AE74" s="618">
        <f t="shared" si="76"/>
        <v>0</v>
      </c>
      <c r="AF74" s="618">
        <f t="shared" si="77"/>
        <v>0</v>
      </c>
      <c r="AG74" s="618">
        <f t="shared" si="78"/>
        <v>0</v>
      </c>
      <c r="AH74" s="619">
        <f t="shared" si="79"/>
        <v>0</v>
      </c>
      <c r="AI74" s="619" t="str">
        <f t="shared" si="80"/>
        <v/>
      </c>
      <c r="AJ74" s="619">
        <f t="shared" si="81"/>
        <v>0</v>
      </c>
      <c r="AK74" s="616">
        <f t="shared" si="82"/>
        <v>0.5</v>
      </c>
      <c r="AL74" s="600">
        <f t="shared" si="83"/>
        <v>0</v>
      </c>
      <c r="AM74" s="646">
        <f t="shared" si="84"/>
        <v>0</v>
      </c>
      <c r="AN74" s="605"/>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35"/>
      <c r="M75" s="655">
        <f t="shared" ref="M75:N75" si="95">IF(M48=0,0,M48)</f>
        <v>0</v>
      </c>
      <c r="N75" s="655">
        <f t="shared" si="95"/>
        <v>0</v>
      </c>
      <c r="O75" s="620" t="str">
        <f t="shared" si="62"/>
        <v/>
      </c>
      <c r="P75" s="612" t="str">
        <f t="shared" si="73"/>
        <v/>
      </c>
      <c r="Q75" s="655">
        <f t="shared" si="74"/>
        <v>0</v>
      </c>
      <c r="R75" s="755"/>
      <c r="S75" s="50" t="str">
        <f t="shared" si="63"/>
        <v/>
      </c>
      <c r="T75" s="50" t="str">
        <f t="shared" si="64"/>
        <v/>
      </c>
      <c r="U75" s="50">
        <f>ROUND(IF(K75="",0,+Q75/1659*(AC75*12*(1+tab!$D$180+tab!$D$181)-tab!$D$179)*tab!$D$177),-1)</f>
        <v>0</v>
      </c>
      <c r="V75" s="36" t="str">
        <f t="shared" si="65"/>
        <v/>
      </c>
      <c r="W75" s="114"/>
      <c r="X75" s="305"/>
      <c r="Y75" s="306"/>
      <c r="Z75" s="306"/>
      <c r="AA75" s="306"/>
      <c r="AB75" s="306"/>
      <c r="AC75" s="614">
        <f t="shared" si="66"/>
        <v>0</v>
      </c>
      <c r="AD75" s="617">
        <f t="shared" si="75"/>
        <v>0.56000000000000005</v>
      </c>
      <c r="AE75" s="618">
        <f t="shared" si="76"/>
        <v>0</v>
      </c>
      <c r="AF75" s="618">
        <f t="shared" si="77"/>
        <v>0</v>
      </c>
      <c r="AG75" s="618">
        <f t="shared" si="78"/>
        <v>0</v>
      </c>
      <c r="AH75" s="619">
        <f t="shared" si="79"/>
        <v>0</v>
      </c>
      <c r="AI75" s="619" t="str">
        <f t="shared" si="80"/>
        <v/>
      </c>
      <c r="AJ75" s="619">
        <f t="shared" si="81"/>
        <v>0</v>
      </c>
      <c r="AK75" s="616">
        <f t="shared" si="82"/>
        <v>0.5</v>
      </c>
      <c r="AL75" s="600">
        <f t="shared" si="83"/>
        <v>0</v>
      </c>
      <c r="AM75" s="646">
        <f t="shared" si="84"/>
        <v>0</v>
      </c>
      <c r="AN75" s="605"/>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35"/>
      <c r="M76" s="655">
        <f t="shared" ref="M76:N76" si="97">IF(M49=0,0,M49)</f>
        <v>0</v>
      </c>
      <c r="N76" s="655">
        <f t="shared" si="97"/>
        <v>0</v>
      </c>
      <c r="O76" s="620" t="str">
        <f t="shared" si="62"/>
        <v/>
      </c>
      <c r="P76" s="612" t="str">
        <f t="shared" si="73"/>
        <v/>
      </c>
      <c r="Q76" s="655">
        <f t="shared" si="74"/>
        <v>0</v>
      </c>
      <c r="R76" s="755"/>
      <c r="S76" s="50" t="str">
        <f t="shared" si="63"/>
        <v/>
      </c>
      <c r="T76" s="50" t="str">
        <f t="shared" si="64"/>
        <v/>
      </c>
      <c r="U76" s="50">
        <f>ROUND(IF(K76="",0,+Q76/1659*(AC76*12*(1+tab!$D$180+tab!$D$181)-tab!$D$179)*tab!$D$177),-1)</f>
        <v>0</v>
      </c>
      <c r="V76" s="36" t="str">
        <f t="shared" si="65"/>
        <v/>
      </c>
      <c r="W76" s="114"/>
      <c r="X76" s="305"/>
      <c r="Y76" s="306"/>
      <c r="Z76" s="306"/>
      <c r="AA76" s="306"/>
      <c r="AB76" s="306"/>
      <c r="AC76" s="614">
        <f t="shared" si="66"/>
        <v>0</v>
      </c>
      <c r="AD76" s="617">
        <f t="shared" si="75"/>
        <v>0.56000000000000005</v>
      </c>
      <c r="AE76" s="618">
        <f t="shared" si="76"/>
        <v>0</v>
      </c>
      <c r="AF76" s="618">
        <f t="shared" si="77"/>
        <v>0</v>
      </c>
      <c r="AG76" s="618">
        <f t="shared" si="78"/>
        <v>0</v>
      </c>
      <c r="AH76" s="619">
        <f t="shared" si="79"/>
        <v>0</v>
      </c>
      <c r="AI76" s="619" t="str">
        <f t="shared" si="80"/>
        <v/>
      </c>
      <c r="AJ76" s="619">
        <f t="shared" si="81"/>
        <v>0</v>
      </c>
      <c r="AK76" s="616">
        <f t="shared" si="82"/>
        <v>0.5</v>
      </c>
      <c r="AL76" s="600">
        <f t="shared" si="83"/>
        <v>0</v>
      </c>
      <c r="AM76" s="646">
        <f t="shared" si="84"/>
        <v>0</v>
      </c>
      <c r="AN76" s="605"/>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35"/>
      <c r="M77" s="655">
        <f t="shared" ref="M77:N77" si="99">IF(M50=0,0,M50)</f>
        <v>0</v>
      </c>
      <c r="N77" s="655">
        <f t="shared" si="99"/>
        <v>0</v>
      </c>
      <c r="O77" s="620" t="str">
        <f t="shared" si="62"/>
        <v/>
      </c>
      <c r="P77" s="612" t="str">
        <f t="shared" si="73"/>
        <v/>
      </c>
      <c r="Q77" s="655">
        <f t="shared" si="74"/>
        <v>0</v>
      </c>
      <c r="R77" s="755"/>
      <c r="S77" s="50" t="str">
        <f t="shared" si="63"/>
        <v/>
      </c>
      <c r="T77" s="50" t="str">
        <f t="shared" si="64"/>
        <v/>
      </c>
      <c r="U77" s="50">
        <f>ROUND(IF(K77="",0,+Q77/1659*(AC77*12*(1+tab!$D$180+tab!$D$181)-tab!$D$179)*tab!$D$177),-1)</f>
        <v>0</v>
      </c>
      <c r="V77" s="36" t="str">
        <f t="shared" si="65"/>
        <v/>
      </c>
      <c r="W77" s="114"/>
      <c r="X77" s="305"/>
      <c r="Y77" s="306"/>
      <c r="Z77" s="306"/>
      <c r="AA77" s="306"/>
      <c r="AB77" s="306"/>
      <c r="AC77" s="614">
        <f t="shared" si="66"/>
        <v>0</v>
      </c>
      <c r="AD77" s="617">
        <f t="shared" si="75"/>
        <v>0.56000000000000005</v>
      </c>
      <c r="AE77" s="618">
        <f t="shared" si="76"/>
        <v>0</v>
      </c>
      <c r="AF77" s="618">
        <f t="shared" si="77"/>
        <v>0</v>
      </c>
      <c r="AG77" s="618">
        <f t="shared" si="78"/>
        <v>0</v>
      </c>
      <c r="AH77" s="619">
        <f t="shared" si="79"/>
        <v>0</v>
      </c>
      <c r="AI77" s="619" t="str">
        <f t="shared" si="80"/>
        <v/>
      </c>
      <c r="AJ77" s="619">
        <f t="shared" si="81"/>
        <v>0</v>
      </c>
      <c r="AK77" s="616">
        <f t="shared" si="82"/>
        <v>0.5</v>
      </c>
      <c r="AL77" s="600">
        <f t="shared" si="83"/>
        <v>0</v>
      </c>
      <c r="AM77" s="646">
        <f t="shared" si="84"/>
        <v>0</v>
      </c>
      <c r="AN77" s="605"/>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35"/>
      <c r="M78" s="655">
        <f t="shared" ref="M78:N78" si="101">IF(M51=0,0,M51)</f>
        <v>0</v>
      </c>
      <c r="N78" s="655">
        <f t="shared" si="101"/>
        <v>0</v>
      </c>
      <c r="O78" s="620" t="str">
        <f t="shared" si="62"/>
        <v/>
      </c>
      <c r="P78" s="612" t="str">
        <f t="shared" si="73"/>
        <v/>
      </c>
      <c r="Q78" s="655">
        <f t="shared" si="74"/>
        <v>0</v>
      </c>
      <c r="R78" s="755"/>
      <c r="S78" s="50" t="str">
        <f t="shared" si="63"/>
        <v/>
      </c>
      <c r="T78" s="50" t="str">
        <f t="shared" si="64"/>
        <v/>
      </c>
      <c r="U78" s="50">
        <f>ROUND(IF(K78="",0,+Q78/1659*(AC78*12*(1+tab!$D$180+tab!$D$181)-tab!$D$179)*tab!$D$177),-1)</f>
        <v>0</v>
      </c>
      <c r="V78" s="36" t="str">
        <f t="shared" si="65"/>
        <v/>
      </c>
      <c r="W78" s="114"/>
      <c r="X78" s="305"/>
      <c r="Y78" s="306"/>
      <c r="Z78" s="306"/>
      <c r="AA78" s="306"/>
      <c r="AB78" s="306"/>
      <c r="AC78" s="614">
        <f t="shared" si="66"/>
        <v>0</v>
      </c>
      <c r="AD78" s="617">
        <f t="shared" si="75"/>
        <v>0.56000000000000005</v>
      </c>
      <c r="AE78" s="618">
        <f t="shared" si="76"/>
        <v>0</v>
      </c>
      <c r="AF78" s="618">
        <f t="shared" si="77"/>
        <v>0</v>
      </c>
      <c r="AG78" s="618">
        <f t="shared" si="78"/>
        <v>0</v>
      </c>
      <c r="AH78" s="619">
        <f t="shared" si="79"/>
        <v>0</v>
      </c>
      <c r="AI78" s="619" t="str">
        <f t="shared" si="80"/>
        <v/>
      </c>
      <c r="AJ78" s="619">
        <f t="shared" si="81"/>
        <v>0</v>
      </c>
      <c r="AK78" s="616">
        <f t="shared" si="82"/>
        <v>0.5</v>
      </c>
      <c r="AL78" s="600">
        <f t="shared" si="83"/>
        <v>0</v>
      </c>
      <c r="AM78" s="646">
        <f t="shared" si="84"/>
        <v>0</v>
      </c>
      <c r="AN78" s="605"/>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35"/>
      <c r="M79" s="655">
        <f t="shared" ref="M79:N79" si="103">IF(M52=0,0,M52)</f>
        <v>0</v>
      </c>
      <c r="N79" s="655">
        <f t="shared" si="103"/>
        <v>0</v>
      </c>
      <c r="O79" s="620" t="str">
        <f t="shared" si="62"/>
        <v/>
      </c>
      <c r="P79" s="612" t="str">
        <f t="shared" si="73"/>
        <v/>
      </c>
      <c r="Q79" s="655">
        <f t="shared" si="74"/>
        <v>0</v>
      </c>
      <c r="R79" s="755"/>
      <c r="S79" s="50" t="str">
        <f t="shared" si="63"/>
        <v/>
      </c>
      <c r="T79" s="50" t="str">
        <f t="shared" si="64"/>
        <v/>
      </c>
      <c r="U79" s="50">
        <f>ROUND(IF(K79="",0,+Q79/1659*(AC79*12*(1+tab!$D$180+tab!$D$181)-tab!$D$179)*tab!$D$177),-1)</f>
        <v>0</v>
      </c>
      <c r="V79" s="36" t="str">
        <f t="shared" si="65"/>
        <v/>
      </c>
      <c r="W79" s="114"/>
      <c r="X79" s="305"/>
      <c r="Y79" s="306"/>
      <c r="Z79" s="306"/>
      <c r="AA79" s="306"/>
      <c r="AB79" s="306"/>
      <c r="AC79" s="614">
        <f t="shared" si="66"/>
        <v>0</v>
      </c>
      <c r="AD79" s="617">
        <f t="shared" si="75"/>
        <v>0.56000000000000005</v>
      </c>
      <c r="AE79" s="618">
        <f t="shared" si="76"/>
        <v>0</v>
      </c>
      <c r="AF79" s="618">
        <f t="shared" si="77"/>
        <v>0</v>
      </c>
      <c r="AG79" s="618">
        <f t="shared" si="78"/>
        <v>0</v>
      </c>
      <c r="AH79" s="619">
        <f t="shared" si="79"/>
        <v>0</v>
      </c>
      <c r="AI79" s="619" t="str">
        <f t="shared" si="80"/>
        <v/>
      </c>
      <c r="AJ79" s="619">
        <f t="shared" si="81"/>
        <v>0</v>
      </c>
      <c r="AK79" s="616">
        <f t="shared" si="82"/>
        <v>0.5</v>
      </c>
      <c r="AL79" s="600">
        <f t="shared" si="83"/>
        <v>0</v>
      </c>
      <c r="AM79" s="646">
        <f t="shared" si="84"/>
        <v>0</v>
      </c>
      <c r="AN79" s="605"/>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35"/>
      <c r="M80" s="655">
        <f t="shared" ref="M80:N80" si="105">IF(M53=0,0,M53)</f>
        <v>0</v>
      </c>
      <c r="N80" s="655">
        <f t="shared" si="105"/>
        <v>0</v>
      </c>
      <c r="O80" s="620" t="str">
        <f t="shared" si="62"/>
        <v/>
      </c>
      <c r="P80" s="612" t="str">
        <f t="shared" si="73"/>
        <v/>
      </c>
      <c r="Q80" s="655">
        <f t="shared" si="74"/>
        <v>0</v>
      </c>
      <c r="R80" s="755"/>
      <c r="S80" s="50" t="str">
        <f t="shared" si="63"/>
        <v/>
      </c>
      <c r="T80" s="50" t="str">
        <f t="shared" si="64"/>
        <v/>
      </c>
      <c r="U80" s="50">
        <f>ROUND(IF(K80="",0,+Q80/1659*(AC80*12*(1+tab!$D$180+tab!$D$181)-tab!$D$179)*tab!$D$177),-1)</f>
        <v>0</v>
      </c>
      <c r="V80" s="36" t="str">
        <f t="shared" si="65"/>
        <v/>
      </c>
      <c r="W80" s="114"/>
      <c r="X80" s="305"/>
      <c r="Y80" s="306"/>
      <c r="Z80" s="306"/>
      <c r="AA80" s="306"/>
      <c r="AB80" s="306"/>
      <c r="AC80" s="614">
        <f t="shared" si="66"/>
        <v>0</v>
      </c>
      <c r="AD80" s="617">
        <f t="shared" si="75"/>
        <v>0.56000000000000005</v>
      </c>
      <c r="AE80" s="618">
        <f t="shared" si="76"/>
        <v>0</v>
      </c>
      <c r="AF80" s="618">
        <f t="shared" si="77"/>
        <v>0</v>
      </c>
      <c r="AG80" s="618">
        <f t="shared" si="78"/>
        <v>0</v>
      </c>
      <c r="AH80" s="619">
        <f t="shared" si="79"/>
        <v>0</v>
      </c>
      <c r="AI80" s="619" t="str">
        <f t="shared" si="80"/>
        <v/>
      </c>
      <c r="AJ80" s="619">
        <f t="shared" si="81"/>
        <v>0</v>
      </c>
      <c r="AK80" s="616">
        <f t="shared" si="82"/>
        <v>0.5</v>
      </c>
      <c r="AL80" s="600">
        <f t="shared" si="83"/>
        <v>0</v>
      </c>
      <c r="AM80" s="646">
        <f t="shared" si="84"/>
        <v>0</v>
      </c>
      <c r="AN80" s="605"/>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35"/>
      <c r="M81" s="655">
        <f t="shared" ref="M81:N81" si="107">IF(M54=0,0,M54)</f>
        <v>0</v>
      </c>
      <c r="N81" s="655">
        <f t="shared" si="107"/>
        <v>0</v>
      </c>
      <c r="O81" s="620" t="str">
        <f t="shared" si="62"/>
        <v/>
      </c>
      <c r="P81" s="612" t="str">
        <f t="shared" si="73"/>
        <v/>
      </c>
      <c r="Q81" s="655">
        <f t="shared" si="74"/>
        <v>0</v>
      </c>
      <c r="R81" s="755"/>
      <c r="S81" s="50" t="str">
        <f t="shared" si="63"/>
        <v/>
      </c>
      <c r="T81" s="50" t="str">
        <f t="shared" si="64"/>
        <v/>
      </c>
      <c r="U81" s="50">
        <f>ROUND(IF(K81="",0,+Q81/1659*(AC81*12*(1+tab!$D$180+tab!$D$181)-tab!$D$179)*tab!$D$177),-1)</f>
        <v>0</v>
      </c>
      <c r="V81" s="36" t="str">
        <f t="shared" si="65"/>
        <v/>
      </c>
      <c r="W81" s="114"/>
      <c r="X81" s="305"/>
      <c r="Y81" s="306"/>
      <c r="Z81" s="306"/>
      <c r="AA81" s="306"/>
      <c r="AB81" s="306"/>
      <c r="AC81" s="614">
        <f t="shared" si="66"/>
        <v>0</v>
      </c>
      <c r="AD81" s="617">
        <f t="shared" si="75"/>
        <v>0.56000000000000005</v>
      </c>
      <c r="AE81" s="618">
        <f t="shared" si="76"/>
        <v>0</v>
      </c>
      <c r="AF81" s="618">
        <f t="shared" si="77"/>
        <v>0</v>
      </c>
      <c r="AG81" s="618">
        <f t="shared" si="78"/>
        <v>0</v>
      </c>
      <c r="AH81" s="619">
        <f t="shared" si="79"/>
        <v>0</v>
      </c>
      <c r="AI81" s="619" t="str">
        <f t="shared" si="80"/>
        <v/>
      </c>
      <c r="AJ81" s="619">
        <f t="shared" si="81"/>
        <v>0</v>
      </c>
      <c r="AK81" s="616">
        <f t="shared" si="82"/>
        <v>0.5</v>
      </c>
      <c r="AL81" s="600">
        <f t="shared" si="83"/>
        <v>0</v>
      </c>
      <c r="AM81" s="646">
        <f t="shared" si="84"/>
        <v>0</v>
      </c>
      <c r="AN81" s="605"/>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35"/>
      <c r="M82" s="655">
        <f t="shared" ref="M82:N82" si="109">IF(M55=0,0,M55)</f>
        <v>0</v>
      </c>
      <c r="N82" s="655">
        <f t="shared" si="109"/>
        <v>0</v>
      </c>
      <c r="O82" s="620" t="str">
        <f t="shared" si="62"/>
        <v/>
      </c>
      <c r="P82" s="612" t="str">
        <f t="shared" si="73"/>
        <v/>
      </c>
      <c r="Q82" s="655">
        <f t="shared" si="74"/>
        <v>0</v>
      </c>
      <c r="R82" s="755"/>
      <c r="S82" s="50" t="str">
        <f t="shared" si="63"/>
        <v/>
      </c>
      <c r="T82" s="50" t="str">
        <f t="shared" si="64"/>
        <v/>
      </c>
      <c r="U82" s="50">
        <f>ROUND(IF(K82="",0,+Q82/1659*(AC82*12*(1+tab!$D$180+tab!$D$181)-tab!$D$179)*tab!$D$177),-1)</f>
        <v>0</v>
      </c>
      <c r="V82" s="36" t="str">
        <f t="shared" si="65"/>
        <v/>
      </c>
      <c r="W82" s="3"/>
      <c r="X82" s="304"/>
      <c r="Y82" s="85"/>
      <c r="Z82" s="85"/>
      <c r="AA82" s="85"/>
      <c r="AB82" s="85"/>
      <c r="AC82" s="614">
        <f t="shared" si="66"/>
        <v>0</v>
      </c>
      <c r="AD82" s="617">
        <f t="shared" si="75"/>
        <v>0.56000000000000005</v>
      </c>
      <c r="AE82" s="618">
        <f t="shared" si="76"/>
        <v>0</v>
      </c>
      <c r="AF82" s="618">
        <f t="shared" si="77"/>
        <v>0</v>
      </c>
      <c r="AG82" s="618">
        <f t="shared" si="78"/>
        <v>0</v>
      </c>
      <c r="AH82" s="619">
        <f t="shared" si="79"/>
        <v>0</v>
      </c>
      <c r="AI82" s="619" t="str">
        <f t="shared" si="80"/>
        <v/>
      </c>
      <c r="AJ82" s="619">
        <f t="shared" si="81"/>
        <v>0</v>
      </c>
      <c r="AK82" s="616">
        <f t="shared" si="82"/>
        <v>0.5</v>
      </c>
      <c r="AL82" s="600">
        <f t="shared" si="83"/>
        <v>0</v>
      </c>
      <c r="AM82" s="646">
        <f t="shared" si="84"/>
        <v>0</v>
      </c>
      <c r="AN82" s="605"/>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35"/>
      <c r="M83" s="655">
        <f t="shared" ref="M83:N83" si="111">IF(M56=0,0,M56)</f>
        <v>0</v>
      </c>
      <c r="N83" s="655">
        <f t="shared" si="111"/>
        <v>0</v>
      </c>
      <c r="O83" s="620" t="str">
        <f t="shared" si="62"/>
        <v/>
      </c>
      <c r="P83" s="612" t="str">
        <f t="shared" si="73"/>
        <v/>
      </c>
      <c r="Q83" s="655">
        <f t="shared" si="74"/>
        <v>0</v>
      </c>
      <c r="R83" s="755"/>
      <c r="S83" s="50" t="str">
        <f t="shared" si="63"/>
        <v/>
      </c>
      <c r="T83" s="50" t="str">
        <f t="shared" si="64"/>
        <v/>
      </c>
      <c r="U83" s="50">
        <f>ROUND(IF(K83="",0,+Q83/1659*(AC83*12*(1+tab!$D$180+tab!$D$181)-tab!$D$179)*tab!$D$177),-1)</f>
        <v>0</v>
      </c>
      <c r="V83" s="36" t="str">
        <f t="shared" si="65"/>
        <v/>
      </c>
      <c r="W83" s="3"/>
      <c r="X83" s="304"/>
      <c r="Y83" s="85"/>
      <c r="Z83" s="85"/>
      <c r="AA83" s="85"/>
      <c r="AB83" s="85"/>
      <c r="AC83" s="614">
        <f t="shared" si="66"/>
        <v>0</v>
      </c>
      <c r="AD83" s="617">
        <f t="shared" si="75"/>
        <v>0.56000000000000005</v>
      </c>
      <c r="AE83" s="618">
        <f t="shared" si="76"/>
        <v>0</v>
      </c>
      <c r="AF83" s="618">
        <f t="shared" si="77"/>
        <v>0</v>
      </c>
      <c r="AG83" s="618">
        <f t="shared" si="78"/>
        <v>0</v>
      </c>
      <c r="AH83" s="619">
        <f t="shared" si="79"/>
        <v>0</v>
      </c>
      <c r="AI83" s="619" t="str">
        <f t="shared" si="80"/>
        <v/>
      </c>
      <c r="AJ83" s="619">
        <f t="shared" si="81"/>
        <v>0</v>
      </c>
      <c r="AK83" s="616">
        <f t="shared" si="82"/>
        <v>0.5</v>
      </c>
      <c r="AL83" s="600">
        <f t="shared" si="83"/>
        <v>0</v>
      </c>
      <c r="AM83" s="646">
        <f t="shared" si="84"/>
        <v>0</v>
      </c>
      <c r="AN83" s="605"/>
      <c r="AO83" s="17"/>
      <c r="AP83" s="17"/>
      <c r="AX83" s="17"/>
      <c r="AY83" s="17"/>
      <c r="AZ83" s="85"/>
      <c r="BA83" s="59"/>
    </row>
    <row r="84" spans="2:53" ht="12.75" customHeight="1" x14ac:dyDescent="0.2">
      <c r="B84" s="16"/>
      <c r="C84" s="2"/>
      <c r="D84" s="250"/>
      <c r="E84" s="4"/>
      <c r="F84" s="4"/>
      <c r="G84" s="242"/>
      <c r="H84" s="243"/>
      <c r="I84" s="3"/>
      <c r="J84" s="3"/>
      <c r="K84" s="739">
        <f>SUM(K69:K83)</f>
        <v>1</v>
      </c>
      <c r="L84" s="626"/>
      <c r="M84" s="613">
        <f>SUM(M69:M83)</f>
        <v>0</v>
      </c>
      <c r="N84" s="613">
        <f t="shared" ref="N84" si="112">SUM(N69:N83)</f>
        <v>0</v>
      </c>
      <c r="O84" s="613">
        <f t="shared" ref="O84" si="113">SUM(O69:O83)</f>
        <v>50</v>
      </c>
      <c r="P84" s="613">
        <f t="shared" ref="P84" si="114">SUM(P69:P83)</f>
        <v>50</v>
      </c>
      <c r="Q84" s="613">
        <f t="shared" ref="Q84" si="115">SUM(Q69:Q83)</f>
        <v>0</v>
      </c>
      <c r="R84" s="756"/>
      <c r="S84" s="244">
        <f>SUM(S69:S83)</f>
        <v>78905.127233273059</v>
      </c>
      <c r="T84" s="244">
        <f t="shared" ref="T84" si="116">SUM(T69:T83)</f>
        <v>2451.992766726944</v>
      </c>
      <c r="U84" s="244">
        <f t="shared" ref="U84" si="117">SUM(U69:U83)</f>
        <v>0</v>
      </c>
      <c r="V84" s="244">
        <f t="shared" ref="V84" si="118">SUM(V69:V83)</f>
        <v>81357.119999999995</v>
      </c>
      <c r="W84" s="114"/>
      <c r="X84" s="307"/>
      <c r="Y84" s="306"/>
      <c r="Z84" s="306"/>
      <c r="AA84" s="306"/>
      <c r="AB84" s="306"/>
      <c r="AC84" s="308">
        <f>SUM(AC69:AC83)</f>
        <v>4346</v>
      </c>
      <c r="AD84" s="306"/>
      <c r="AE84" s="306">
        <f t="shared" si="76"/>
        <v>31.435804701627486</v>
      </c>
      <c r="AF84" s="306"/>
      <c r="AG84" s="306"/>
      <c r="AH84" s="306"/>
      <c r="AI84" s="306"/>
      <c r="AJ84" s="306"/>
      <c r="AK84" s="306"/>
      <c r="AL84" s="647">
        <f>SUM(AL69:AL83)</f>
        <v>0</v>
      </c>
      <c r="AM84" s="639">
        <f>SUM(AM69:AM83)</f>
        <v>0</v>
      </c>
      <c r="AN84" s="639"/>
      <c r="AO84" s="17"/>
      <c r="AP84" s="17"/>
      <c r="AV84" s="326"/>
      <c r="AX84" s="17"/>
      <c r="AY84" s="17"/>
      <c r="AZ84" s="59"/>
      <c r="BA84" s="85"/>
    </row>
    <row r="85" spans="2:53" ht="12.75" customHeight="1" x14ac:dyDescent="0.2">
      <c r="B85" s="16"/>
      <c r="C85" s="2"/>
      <c r="D85" s="211"/>
      <c r="E85" s="32"/>
      <c r="F85" s="32"/>
      <c r="G85" s="3"/>
      <c r="H85" s="210"/>
      <c r="I85" s="3"/>
      <c r="J85" s="211"/>
      <c r="K85" s="211"/>
      <c r="L85" s="625"/>
      <c r="M85" s="211"/>
      <c r="N85" s="212"/>
      <c r="O85" s="212"/>
      <c r="P85" s="212"/>
      <c r="Q85" s="212"/>
      <c r="R85" s="212"/>
      <c r="S85" s="245"/>
      <c r="T85" s="245"/>
      <c r="U85" s="245"/>
      <c r="V85" s="245"/>
      <c r="W85" s="2"/>
      <c r="X85" s="18"/>
      <c r="AL85" s="648"/>
      <c r="AM85" s="639"/>
    </row>
    <row r="86" spans="2:53" ht="12.75" customHeight="1" thickBot="1" x14ac:dyDescent="0.25">
      <c r="B86" s="23"/>
      <c r="C86" s="24"/>
      <c r="D86" s="183"/>
      <c r="E86" s="314"/>
      <c r="F86" s="314"/>
      <c r="G86" s="25"/>
      <c r="H86" s="315"/>
      <c r="I86" s="25"/>
      <c r="J86" s="183"/>
      <c r="K86" s="604"/>
      <c r="L86" s="604"/>
      <c r="M86" s="316"/>
      <c r="N86" s="317"/>
      <c r="O86" s="318"/>
      <c r="P86" s="318"/>
      <c r="Q86" s="317"/>
      <c r="R86" s="317"/>
      <c r="S86" s="316"/>
      <c r="T86" s="316"/>
      <c r="U86" s="316"/>
      <c r="V86" s="319"/>
      <c r="W86" s="24"/>
      <c r="X86" s="26"/>
      <c r="AL86" s="649"/>
      <c r="AM86" s="646"/>
    </row>
    <row r="87" spans="2:53" ht="12.75" customHeight="1" x14ac:dyDescent="0.2">
      <c r="I87" s="11"/>
      <c r="K87" s="600"/>
      <c r="M87" s="85"/>
      <c r="N87" s="312"/>
      <c r="O87" s="259"/>
      <c r="P87" s="259"/>
      <c r="Q87" s="312"/>
      <c r="R87" s="312"/>
      <c r="S87" s="85"/>
      <c r="T87" s="85"/>
      <c r="U87" s="85"/>
      <c r="V87" s="105"/>
      <c r="AL87" s="649"/>
      <c r="AM87" s="646"/>
    </row>
    <row r="88" spans="2:53" ht="12.75" customHeight="1" x14ac:dyDescent="0.2">
      <c r="C88" s="17" t="s">
        <v>60</v>
      </c>
      <c r="E88" s="433" t="str">
        <f>+tab!F5</f>
        <v xml:space="preserve"> 2022/23</v>
      </c>
      <c r="I88" s="11"/>
      <c r="K88" s="600"/>
      <c r="M88" s="85"/>
      <c r="N88" s="312"/>
      <c r="O88" s="259"/>
      <c r="P88" s="259"/>
      <c r="Q88" s="312"/>
      <c r="R88" s="312"/>
      <c r="S88" s="85"/>
      <c r="T88" s="85"/>
      <c r="U88" s="85"/>
      <c r="V88" s="105"/>
      <c r="AL88" s="649"/>
      <c r="AM88" s="646"/>
    </row>
    <row r="89" spans="2:53" ht="12.75" customHeight="1" x14ac:dyDescent="0.2">
      <c r="C89" s="69" t="s">
        <v>142</v>
      </c>
      <c r="E89" s="451">
        <f>tab!G4</f>
        <v>44835</v>
      </c>
      <c r="F89" s="327"/>
      <c r="I89" s="11"/>
      <c r="K89" s="600"/>
      <c r="M89" s="85"/>
      <c r="N89" s="312"/>
      <c r="O89" s="259"/>
      <c r="P89" s="259"/>
      <c r="Q89" s="312"/>
      <c r="R89" s="312"/>
      <c r="S89" s="85"/>
      <c r="T89" s="85"/>
      <c r="U89" s="85"/>
      <c r="V89" s="105"/>
      <c r="AL89" s="649"/>
      <c r="AM89" s="646"/>
    </row>
    <row r="90" spans="2:53" ht="12.75" customHeight="1" x14ac:dyDescent="0.2">
      <c r="I90" s="11"/>
      <c r="K90" s="600"/>
      <c r="M90" s="85"/>
      <c r="N90" s="312"/>
      <c r="O90" s="259"/>
      <c r="P90" s="259"/>
      <c r="Q90" s="312"/>
      <c r="R90" s="312"/>
      <c r="S90" s="85"/>
      <c r="T90" s="85"/>
      <c r="U90" s="85"/>
      <c r="V90" s="105"/>
      <c r="AL90" s="649"/>
      <c r="AM90" s="646"/>
      <c r="AR90" s="294"/>
      <c r="AS90" s="294"/>
      <c r="AT90" s="117"/>
      <c r="AU90" s="296"/>
      <c r="AV90" s="297"/>
      <c r="AW90" s="298"/>
    </row>
    <row r="91" spans="2:53" ht="12.75" customHeight="1" x14ac:dyDescent="0.2">
      <c r="C91" s="2"/>
      <c r="D91" s="211"/>
      <c r="E91" s="41"/>
      <c r="F91" s="32"/>
      <c r="G91" s="3"/>
      <c r="H91" s="210"/>
      <c r="I91" s="211"/>
      <c r="J91" s="211"/>
      <c r="K91" s="211"/>
      <c r="L91" s="625"/>
      <c r="M91" s="114"/>
      <c r="N91" s="212"/>
      <c r="O91" s="211"/>
      <c r="P91" s="213"/>
      <c r="Q91" s="212"/>
      <c r="R91" s="212"/>
      <c r="S91" s="2"/>
      <c r="T91" s="2"/>
      <c r="U91" s="2"/>
      <c r="V91" s="33"/>
      <c r="W91" s="2"/>
      <c r="AO91" s="294"/>
      <c r="AP91" s="295"/>
      <c r="AQ91" s="294"/>
      <c r="AR91" s="405"/>
      <c r="AS91" s="405"/>
      <c r="AT91" s="405"/>
      <c r="AU91" s="405"/>
      <c r="AV91" s="405"/>
      <c r="AW91" s="405"/>
      <c r="AX91" s="299"/>
      <c r="AY91" s="296"/>
    </row>
    <row r="92" spans="2:53" s="405" customFormat="1" ht="12.75" customHeight="1" x14ac:dyDescent="0.2">
      <c r="C92" s="28"/>
      <c r="D92" s="598" t="s">
        <v>143</v>
      </c>
      <c r="E92" s="222"/>
      <c r="F92" s="222"/>
      <c r="G92" s="222"/>
      <c r="H92" s="222"/>
      <c r="I92" s="724"/>
      <c r="J92" s="725"/>
      <c r="K92" s="725"/>
      <c r="L92" s="757"/>
      <c r="M92" s="598" t="s">
        <v>555</v>
      </c>
      <c r="N92" s="610"/>
      <c r="O92" s="725"/>
      <c r="P92" s="725"/>
      <c r="Q92" s="610"/>
      <c r="R92" s="658"/>
      <c r="S92" s="724" t="s">
        <v>145</v>
      </c>
      <c r="T92" s="724"/>
      <c r="U92" s="724"/>
      <c r="V92" s="724"/>
      <c r="W92" s="211"/>
      <c r="X92" s="301"/>
      <c r="Y92" s="301"/>
      <c r="Z92" s="301"/>
      <c r="AA92" s="301"/>
      <c r="AB92" s="301"/>
      <c r="AC92" s="301"/>
      <c r="AD92" s="301"/>
      <c r="AE92" s="301"/>
      <c r="AF92" s="301"/>
      <c r="AG92" s="301"/>
      <c r="AH92" s="301"/>
      <c r="AI92" s="301"/>
      <c r="AJ92" s="301"/>
      <c r="AK92" s="301"/>
      <c r="AL92" s="631"/>
      <c r="AM92" s="632"/>
      <c r="AN92" s="609"/>
      <c r="AR92" s="17"/>
      <c r="AS92" s="17"/>
      <c r="AT92" s="17"/>
      <c r="AU92" s="17"/>
      <c r="AV92" s="17"/>
      <c r="AW92" s="17"/>
      <c r="AZ92" s="301"/>
      <c r="BA92" s="301"/>
    </row>
    <row r="93" spans="2:53" ht="12.75" customHeight="1" x14ac:dyDescent="0.2">
      <c r="C93" s="2"/>
      <c r="D93" s="225" t="s">
        <v>146</v>
      </c>
      <c r="E93" s="224" t="s">
        <v>147</v>
      </c>
      <c r="F93" s="224" t="s">
        <v>148</v>
      </c>
      <c r="G93" s="225" t="s">
        <v>149</v>
      </c>
      <c r="H93" s="226" t="s">
        <v>150</v>
      </c>
      <c r="I93" s="225" t="s">
        <v>151</v>
      </c>
      <c r="J93" s="225" t="s">
        <v>152</v>
      </c>
      <c r="K93" s="230" t="s">
        <v>154</v>
      </c>
      <c r="L93" s="758"/>
      <c r="M93" s="232" t="s">
        <v>557</v>
      </c>
      <c r="N93" s="230" t="s">
        <v>538</v>
      </c>
      <c r="O93" s="231" t="s">
        <v>556</v>
      </c>
      <c r="P93" s="611" t="s">
        <v>540</v>
      </c>
      <c r="Q93" s="230" t="s">
        <v>559</v>
      </c>
      <c r="R93" s="760"/>
      <c r="S93" s="232" t="s">
        <v>157</v>
      </c>
      <c r="T93" s="232" t="s">
        <v>563</v>
      </c>
      <c r="U93" s="232" t="s">
        <v>575</v>
      </c>
      <c r="V93" s="232" t="s">
        <v>157</v>
      </c>
      <c r="W93" s="134"/>
      <c r="X93" s="303"/>
      <c r="Y93" s="303"/>
      <c r="Z93" s="303"/>
      <c r="AA93" s="303"/>
      <c r="AB93" s="303"/>
      <c r="AC93" s="650" t="s">
        <v>541</v>
      </c>
      <c r="AD93" s="651" t="s">
        <v>542</v>
      </c>
      <c r="AE93" s="652" t="s">
        <v>543</v>
      </c>
      <c r="AF93" s="652" t="s">
        <v>543</v>
      </c>
      <c r="AG93" s="652" t="s">
        <v>544</v>
      </c>
      <c r="AH93" s="652" t="s">
        <v>559</v>
      </c>
      <c r="AI93" s="652" t="s">
        <v>545</v>
      </c>
      <c r="AJ93" s="652" t="s">
        <v>546</v>
      </c>
      <c r="AK93" s="652" t="s">
        <v>547</v>
      </c>
      <c r="AL93" s="652" t="s">
        <v>159</v>
      </c>
      <c r="AM93" s="653" t="s">
        <v>548</v>
      </c>
      <c r="AN93" s="607"/>
      <c r="AO93" s="17"/>
      <c r="AP93" s="17"/>
      <c r="AX93" s="17"/>
      <c r="AY93" s="17"/>
      <c r="AZ93" s="301"/>
      <c r="BA93" s="303"/>
    </row>
    <row r="94" spans="2:53" ht="12.75" customHeight="1" x14ac:dyDescent="0.2">
      <c r="C94" s="2"/>
      <c r="D94" s="140"/>
      <c r="E94" s="224"/>
      <c r="F94" s="235"/>
      <c r="G94" s="225" t="s">
        <v>160</v>
      </c>
      <c r="H94" s="226" t="s">
        <v>161</v>
      </c>
      <c r="I94" s="225"/>
      <c r="J94" s="225"/>
      <c r="K94" s="225"/>
      <c r="L94" s="759"/>
      <c r="M94" s="228" t="s">
        <v>561</v>
      </c>
      <c r="N94" s="230" t="s">
        <v>558</v>
      </c>
      <c r="O94" s="231" t="s">
        <v>539</v>
      </c>
      <c r="P94" s="611" t="s">
        <v>16</v>
      </c>
      <c r="Q94" s="230" t="s">
        <v>560</v>
      </c>
      <c r="R94" s="760"/>
      <c r="S94" s="232" t="s">
        <v>562</v>
      </c>
      <c r="T94" s="328" t="s">
        <v>564</v>
      </c>
      <c r="U94" s="328" t="s">
        <v>574</v>
      </c>
      <c r="V94" s="232" t="s">
        <v>16</v>
      </c>
      <c r="W94" s="2"/>
      <c r="AC94" s="652" t="s">
        <v>549</v>
      </c>
      <c r="AD94" s="654">
        <f>tab!$D$170</f>
        <v>0.56000000000000005</v>
      </c>
      <c r="AE94" s="652" t="s">
        <v>550</v>
      </c>
      <c r="AF94" s="652" t="s">
        <v>551</v>
      </c>
      <c r="AG94" s="652" t="s">
        <v>552</v>
      </c>
      <c r="AH94" s="652" t="s">
        <v>560</v>
      </c>
      <c r="AI94" s="652" t="s">
        <v>553</v>
      </c>
      <c r="AJ94" s="652" t="s">
        <v>553</v>
      </c>
      <c r="AK94" s="652" t="s">
        <v>554</v>
      </c>
      <c r="AL94" s="652"/>
      <c r="AM94" s="652" t="s">
        <v>158</v>
      </c>
      <c r="AN94" s="638"/>
      <c r="AO94" s="17"/>
      <c r="AP94" s="17"/>
      <c r="AX94" s="17"/>
      <c r="AY94" s="17"/>
      <c r="BA94" s="85"/>
    </row>
    <row r="95" spans="2:53" ht="12.75" customHeight="1" x14ac:dyDescent="0.2">
      <c r="C95" s="2"/>
      <c r="D95" s="211"/>
      <c r="E95" s="32"/>
      <c r="F95" s="32"/>
      <c r="G95" s="136"/>
      <c r="H95" s="210"/>
      <c r="I95" s="134"/>
      <c r="J95" s="134"/>
      <c r="K95" s="134"/>
      <c r="L95" s="627"/>
      <c r="M95" s="237"/>
      <c r="N95" s="238"/>
      <c r="O95" s="136"/>
      <c r="P95" s="238"/>
      <c r="Q95" s="238"/>
      <c r="R95" s="760"/>
      <c r="S95" s="239"/>
      <c r="T95" s="239"/>
      <c r="U95" s="239"/>
      <c r="V95" s="239"/>
      <c r="W95" s="2"/>
      <c r="AL95" s="633"/>
      <c r="AM95" s="634"/>
      <c r="AN95" s="635"/>
      <c r="AO95" s="17"/>
      <c r="AP95" s="17"/>
      <c r="AX95" s="17"/>
      <c r="AY95" s="17"/>
      <c r="BA95" s="85"/>
    </row>
    <row r="96" spans="2:53" ht="12.75" customHeight="1" x14ac:dyDescent="0.2">
      <c r="C96" s="2"/>
      <c r="D96" s="140" t="str">
        <f>IF(D69="","",D69)</f>
        <v/>
      </c>
      <c r="E96" s="222" t="str">
        <f t="shared" ref="E96:F96" si="119">IF(E69=0,"",E69)</f>
        <v>piet</v>
      </c>
      <c r="F96" s="222" t="str">
        <f t="shared" si="119"/>
        <v>directeur</v>
      </c>
      <c r="G96" s="140">
        <f>IF(G69="","",G69+1)</f>
        <v>22</v>
      </c>
      <c r="H96" s="223">
        <f>IF(H69="","",H69)</f>
        <v>23743</v>
      </c>
      <c r="I96" s="248">
        <f>IF(I69=0,"",I69)</f>
        <v>12</v>
      </c>
      <c r="J96" s="248">
        <f t="shared" ref="J96:J110" si="120">IF(E96="","",IF(J69+1&gt;VLOOKUP(I96,sal20aug,18,FALSE),J69,J69+1))</f>
        <v>9</v>
      </c>
      <c r="K96" s="249">
        <f>IF(K69="","",K69)</f>
        <v>1</v>
      </c>
      <c r="L96" s="735"/>
      <c r="M96" s="655">
        <f>IF(M69=0,0,M69)</f>
        <v>0</v>
      </c>
      <c r="N96" s="655">
        <f>IF(N69=0,0,N69)</f>
        <v>0</v>
      </c>
      <c r="O96" s="620">
        <f t="shared" ref="O96:O110" si="121">IF(K96="","",K96*50)</f>
        <v>50</v>
      </c>
      <c r="P96" s="612">
        <f>IF(K96="","",SUM(M96:O96))</f>
        <v>50</v>
      </c>
      <c r="Q96" s="655">
        <f>IF(Q69=0,0,Q69)</f>
        <v>0</v>
      </c>
      <c r="R96" s="755"/>
      <c r="S96" s="50">
        <f t="shared" ref="S96:S110" si="122">IF(K96="","",(1659*K96-P96)*AF96)</f>
        <v>84315.557034358048</v>
      </c>
      <c r="T96" s="50">
        <f t="shared" ref="T96:T110" si="123">IF(K96="","",P96*AG96+AE96*(AI96+AJ96*(1-AK96)))</f>
        <v>2620.1229656419532</v>
      </c>
      <c r="U96" s="50">
        <f>ROUND(IF(K96="",0,+Q96/1659*(AC96*12*(1+tab!$D$180+tab!$D$181)-tab!$D$179)*tab!$D$177),-1)</f>
        <v>0</v>
      </c>
      <c r="V96" s="36">
        <f t="shared" ref="V96:V110" si="124">IF(K96="","",IF(E96=0,0,(S96+T96+U96)))</f>
        <v>86935.680000000008</v>
      </c>
      <c r="W96" s="3"/>
      <c r="X96" s="85"/>
      <c r="Y96" s="85"/>
      <c r="Z96" s="85"/>
      <c r="AA96" s="85"/>
      <c r="AB96" s="85"/>
      <c r="AC96" s="614">
        <f t="shared" ref="AC96:AC110" si="125">IF(K96="",0,VLOOKUP(I96,sal20aug,J96+1,FALSE))</f>
        <v>4644</v>
      </c>
      <c r="AD96" s="617">
        <f>+$AD$94</f>
        <v>0.56000000000000005</v>
      </c>
      <c r="AE96" s="618">
        <f>AC96*12/1659</f>
        <v>33.591320072332728</v>
      </c>
      <c r="AF96" s="618">
        <f>AC96*12*(1+AD96)/1659</f>
        <v>52.402459312839063</v>
      </c>
      <c r="AG96" s="618">
        <f>+AF96-AE96</f>
        <v>18.811139240506336</v>
      </c>
      <c r="AH96" s="619">
        <f>Q96</f>
        <v>0</v>
      </c>
      <c r="AI96" s="619">
        <f>+O96</f>
        <v>50</v>
      </c>
      <c r="AJ96" s="619">
        <f>(M96+N96)</f>
        <v>0</v>
      </c>
      <c r="AK96" s="616">
        <f>IF(I96&gt;8,50%,40%)</f>
        <v>0.5</v>
      </c>
      <c r="AL96" s="600">
        <f>IF(G96&lt;25,0,IF(G96=25,25,IF(G96&lt;40,0,IF(G96=40,40,IF(G96&gt;=40,0)))))</f>
        <v>0</v>
      </c>
      <c r="AM96" s="646">
        <f>IF(AL96=25,AC96*1.08*K96/2,IF(AL96=40,AC96*1.08*K96,0))</f>
        <v>0</v>
      </c>
      <c r="AN96" s="605"/>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5"/>
      <c r="M97" s="655">
        <f t="shared" ref="M97:N97" si="131">IF(M70=0,0,M70)</f>
        <v>0</v>
      </c>
      <c r="N97" s="655">
        <f t="shared" si="131"/>
        <v>0</v>
      </c>
      <c r="O97" s="620" t="str">
        <f t="shared" si="121"/>
        <v/>
      </c>
      <c r="P97" s="612" t="str">
        <f t="shared" ref="P97:P110" si="132">IF(K97="","",SUM(M97:O97))</f>
        <v/>
      </c>
      <c r="Q97" s="655">
        <f t="shared" ref="Q97:Q110" si="133">IF(Q70=0,0,Q70)</f>
        <v>0</v>
      </c>
      <c r="R97" s="755"/>
      <c r="S97" s="50" t="str">
        <f t="shared" si="122"/>
        <v/>
      </c>
      <c r="T97" s="50" t="str">
        <f t="shared" si="123"/>
        <v/>
      </c>
      <c r="U97" s="50">
        <f>ROUND(IF(K97="",0,+Q97/1659*(AC97*12*(1+tab!$D$180+tab!$D$181)-tab!$D$179)*tab!$D$177),-1)</f>
        <v>0</v>
      </c>
      <c r="V97" s="36" t="str">
        <f t="shared" si="124"/>
        <v/>
      </c>
      <c r="W97" s="114"/>
      <c r="X97" s="656"/>
      <c r="Y97" s="306"/>
      <c r="Z97" s="306"/>
      <c r="AA97" s="306"/>
      <c r="AB97" s="306"/>
      <c r="AC97" s="614">
        <f t="shared" si="125"/>
        <v>0</v>
      </c>
      <c r="AD97" s="617">
        <f t="shared" ref="AD97:AD110" si="134">+$AD$94</f>
        <v>0.56000000000000005</v>
      </c>
      <c r="AE97" s="618">
        <f t="shared" ref="AE97:AE111" si="135">AC97*12/1659</f>
        <v>0</v>
      </c>
      <c r="AF97" s="618">
        <f t="shared" ref="AF97:AF110" si="136">AC97*12*(1+AD97)/1659</f>
        <v>0</v>
      </c>
      <c r="AG97" s="618">
        <f t="shared" ref="AG97:AG110" si="137">+AF97-AE97</f>
        <v>0</v>
      </c>
      <c r="AH97" s="619">
        <f t="shared" ref="AH97:AH110" si="138">Q97</f>
        <v>0</v>
      </c>
      <c r="AI97" s="619" t="str">
        <f t="shared" ref="AI97:AI110" si="139">+O97</f>
        <v/>
      </c>
      <c r="AJ97" s="619">
        <f t="shared" ref="AJ97:AJ110" si="140">(M97+N97)</f>
        <v>0</v>
      </c>
      <c r="AK97" s="616">
        <f t="shared" ref="AK97:AK110" si="141">IF(I97&gt;8,50%,40%)</f>
        <v>0.5</v>
      </c>
      <c r="AL97" s="600">
        <f t="shared" ref="AL97:AL110" si="142">IF(G97&lt;25,0,IF(G97=25,25,IF(G97&lt;40,0,IF(G97=40,40,IF(G97&gt;=40,0)))))</f>
        <v>0</v>
      </c>
      <c r="AM97" s="646">
        <f t="shared" ref="AM97:AM110" si="143">IF(AL97=25,AC97*1.08*K97/2,IF(AL97=40,AC97*1.08*K97,0))</f>
        <v>0</v>
      </c>
      <c r="AN97" s="605"/>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5"/>
      <c r="M98" s="655">
        <f t="shared" ref="M98:N98" si="146">IF(M71=0,0,M71)</f>
        <v>0</v>
      </c>
      <c r="N98" s="655">
        <f t="shared" si="146"/>
        <v>0</v>
      </c>
      <c r="O98" s="620" t="str">
        <f t="shared" si="121"/>
        <v/>
      </c>
      <c r="P98" s="612" t="str">
        <f t="shared" si="132"/>
        <v/>
      </c>
      <c r="Q98" s="655">
        <f t="shared" si="133"/>
        <v>0</v>
      </c>
      <c r="R98" s="755"/>
      <c r="S98" s="50" t="str">
        <f t="shared" si="122"/>
        <v/>
      </c>
      <c r="T98" s="50" t="str">
        <f t="shared" si="123"/>
        <v/>
      </c>
      <c r="U98" s="50">
        <f>ROUND(IF(K98="",0,+Q98/1659*(AC98*12*(1+tab!$D$180+tab!$D$181)-tab!$D$179)*tab!$D$177),-1)</f>
        <v>0</v>
      </c>
      <c r="V98" s="36" t="str">
        <f t="shared" si="124"/>
        <v/>
      </c>
      <c r="W98" s="114"/>
      <c r="X98" s="656"/>
      <c r="Y98" s="306"/>
      <c r="Z98" s="306"/>
      <c r="AA98" s="306"/>
      <c r="AB98" s="306"/>
      <c r="AC98" s="614">
        <f t="shared" si="125"/>
        <v>0</v>
      </c>
      <c r="AD98" s="617">
        <f t="shared" si="134"/>
        <v>0.56000000000000005</v>
      </c>
      <c r="AE98" s="618">
        <f t="shared" si="135"/>
        <v>0</v>
      </c>
      <c r="AF98" s="618">
        <f t="shared" si="136"/>
        <v>0</v>
      </c>
      <c r="AG98" s="618">
        <f t="shared" si="137"/>
        <v>0</v>
      </c>
      <c r="AH98" s="619">
        <f t="shared" si="138"/>
        <v>0</v>
      </c>
      <c r="AI98" s="619" t="str">
        <f t="shared" si="139"/>
        <v/>
      </c>
      <c r="AJ98" s="619">
        <f t="shared" si="140"/>
        <v>0</v>
      </c>
      <c r="AK98" s="616">
        <f t="shared" si="141"/>
        <v>0.5</v>
      </c>
      <c r="AL98" s="600">
        <f t="shared" si="142"/>
        <v>0</v>
      </c>
      <c r="AM98" s="646">
        <f t="shared" si="143"/>
        <v>0</v>
      </c>
      <c r="AN98" s="605"/>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5"/>
      <c r="M99" s="655">
        <f t="shared" ref="M99:N99" si="148">IF(M72=0,0,M72)</f>
        <v>0</v>
      </c>
      <c r="N99" s="655">
        <f t="shared" si="148"/>
        <v>0</v>
      </c>
      <c r="O99" s="620" t="str">
        <f t="shared" si="121"/>
        <v/>
      </c>
      <c r="P99" s="612" t="str">
        <f t="shared" si="132"/>
        <v/>
      </c>
      <c r="Q99" s="655">
        <f t="shared" si="133"/>
        <v>0</v>
      </c>
      <c r="R99" s="755"/>
      <c r="S99" s="50" t="str">
        <f t="shared" si="122"/>
        <v/>
      </c>
      <c r="T99" s="50" t="str">
        <f t="shared" si="123"/>
        <v/>
      </c>
      <c r="U99" s="50">
        <f>ROUND(IF(K99="",0,+Q99/1659*(AC99*12*(1+tab!$D$180+tab!$D$181)-tab!$D$179)*tab!$D$177),-1)</f>
        <v>0</v>
      </c>
      <c r="V99" s="36" t="str">
        <f t="shared" si="124"/>
        <v/>
      </c>
      <c r="W99" s="114"/>
      <c r="X99" s="656"/>
      <c r="Y99" s="306"/>
      <c r="Z99" s="306"/>
      <c r="AA99" s="306"/>
      <c r="AB99" s="306"/>
      <c r="AC99" s="614">
        <f t="shared" si="125"/>
        <v>0</v>
      </c>
      <c r="AD99" s="617">
        <f t="shared" si="134"/>
        <v>0.56000000000000005</v>
      </c>
      <c r="AE99" s="618">
        <f t="shared" si="135"/>
        <v>0</v>
      </c>
      <c r="AF99" s="618">
        <f t="shared" si="136"/>
        <v>0</v>
      </c>
      <c r="AG99" s="618">
        <f t="shared" si="137"/>
        <v>0</v>
      </c>
      <c r="AH99" s="619">
        <f t="shared" si="138"/>
        <v>0</v>
      </c>
      <c r="AI99" s="619" t="str">
        <f t="shared" si="139"/>
        <v/>
      </c>
      <c r="AJ99" s="619">
        <f t="shared" si="140"/>
        <v>0</v>
      </c>
      <c r="AK99" s="616">
        <f t="shared" si="141"/>
        <v>0.5</v>
      </c>
      <c r="AL99" s="600">
        <f t="shared" si="142"/>
        <v>0</v>
      </c>
      <c r="AM99" s="646">
        <f t="shared" si="143"/>
        <v>0</v>
      </c>
      <c r="AN99" s="605"/>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5"/>
      <c r="M100" s="655">
        <f t="shared" ref="M100:N100" si="150">IF(M73=0,0,M73)</f>
        <v>0</v>
      </c>
      <c r="N100" s="655">
        <f t="shared" si="150"/>
        <v>0</v>
      </c>
      <c r="O100" s="620" t="str">
        <f t="shared" si="121"/>
        <v/>
      </c>
      <c r="P100" s="612" t="str">
        <f t="shared" si="132"/>
        <v/>
      </c>
      <c r="Q100" s="655">
        <f t="shared" si="133"/>
        <v>0</v>
      </c>
      <c r="R100" s="755"/>
      <c r="S100" s="50" t="str">
        <f t="shared" si="122"/>
        <v/>
      </c>
      <c r="T100" s="50" t="str">
        <f t="shared" si="123"/>
        <v/>
      </c>
      <c r="U100" s="50">
        <f>ROUND(IF(K100="",0,+Q100/1659*(AC100*12*(1+tab!$D$180+tab!$D$181)-tab!$D$179)*tab!$D$177),-1)</f>
        <v>0</v>
      </c>
      <c r="V100" s="36" t="str">
        <f t="shared" si="124"/>
        <v/>
      </c>
      <c r="W100" s="114"/>
      <c r="X100" s="656"/>
      <c r="Y100" s="306"/>
      <c r="Z100" s="306"/>
      <c r="AA100" s="306"/>
      <c r="AB100" s="306"/>
      <c r="AC100" s="614">
        <f t="shared" si="125"/>
        <v>0</v>
      </c>
      <c r="AD100" s="617">
        <f t="shared" si="134"/>
        <v>0.56000000000000005</v>
      </c>
      <c r="AE100" s="618">
        <f t="shared" si="135"/>
        <v>0</v>
      </c>
      <c r="AF100" s="618">
        <f t="shared" si="136"/>
        <v>0</v>
      </c>
      <c r="AG100" s="618">
        <f t="shared" si="137"/>
        <v>0</v>
      </c>
      <c r="AH100" s="619">
        <f t="shared" si="138"/>
        <v>0</v>
      </c>
      <c r="AI100" s="619" t="str">
        <f t="shared" si="139"/>
        <v/>
      </c>
      <c r="AJ100" s="619">
        <f t="shared" si="140"/>
        <v>0</v>
      </c>
      <c r="AK100" s="616">
        <f t="shared" si="141"/>
        <v>0.5</v>
      </c>
      <c r="AL100" s="600">
        <f t="shared" si="142"/>
        <v>0</v>
      </c>
      <c r="AM100" s="646">
        <f t="shared" si="143"/>
        <v>0</v>
      </c>
      <c r="AN100" s="605"/>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5"/>
      <c r="M101" s="655">
        <f t="shared" ref="M101:N101" si="152">IF(M74=0,0,M74)</f>
        <v>0</v>
      </c>
      <c r="N101" s="655">
        <f t="shared" si="152"/>
        <v>0</v>
      </c>
      <c r="O101" s="620" t="str">
        <f t="shared" si="121"/>
        <v/>
      </c>
      <c r="P101" s="612" t="str">
        <f t="shared" si="132"/>
        <v/>
      </c>
      <c r="Q101" s="655">
        <f t="shared" si="133"/>
        <v>0</v>
      </c>
      <c r="R101" s="755"/>
      <c r="S101" s="50" t="str">
        <f t="shared" si="122"/>
        <v/>
      </c>
      <c r="T101" s="50" t="str">
        <f t="shared" si="123"/>
        <v/>
      </c>
      <c r="U101" s="50">
        <f>ROUND(IF(K101="",0,+Q101/1659*(AC101*12*(1+tab!$D$180+tab!$D$181)-tab!$D$179)*tab!$D$177),-1)</f>
        <v>0</v>
      </c>
      <c r="V101" s="36" t="str">
        <f t="shared" si="124"/>
        <v/>
      </c>
      <c r="W101" s="114"/>
      <c r="X101" s="656"/>
      <c r="Y101" s="306"/>
      <c r="Z101" s="306"/>
      <c r="AA101" s="306"/>
      <c r="AB101" s="306"/>
      <c r="AC101" s="614">
        <f t="shared" si="125"/>
        <v>0</v>
      </c>
      <c r="AD101" s="617">
        <f t="shared" si="134"/>
        <v>0.56000000000000005</v>
      </c>
      <c r="AE101" s="618">
        <f t="shared" si="135"/>
        <v>0</v>
      </c>
      <c r="AF101" s="618">
        <f t="shared" si="136"/>
        <v>0</v>
      </c>
      <c r="AG101" s="618">
        <f t="shared" si="137"/>
        <v>0</v>
      </c>
      <c r="AH101" s="619">
        <f t="shared" si="138"/>
        <v>0</v>
      </c>
      <c r="AI101" s="619" t="str">
        <f t="shared" si="139"/>
        <v/>
      </c>
      <c r="AJ101" s="619">
        <f t="shared" si="140"/>
        <v>0</v>
      </c>
      <c r="AK101" s="616">
        <f t="shared" si="141"/>
        <v>0.5</v>
      </c>
      <c r="AL101" s="600">
        <f t="shared" si="142"/>
        <v>0</v>
      </c>
      <c r="AM101" s="646">
        <f t="shared" si="143"/>
        <v>0</v>
      </c>
      <c r="AN101" s="605"/>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5"/>
      <c r="M102" s="655">
        <f t="shared" ref="M102:N102" si="154">IF(M75=0,0,M75)</f>
        <v>0</v>
      </c>
      <c r="N102" s="655">
        <f t="shared" si="154"/>
        <v>0</v>
      </c>
      <c r="O102" s="620" t="str">
        <f t="shared" si="121"/>
        <v/>
      </c>
      <c r="P102" s="612" t="str">
        <f t="shared" si="132"/>
        <v/>
      </c>
      <c r="Q102" s="655">
        <f t="shared" si="133"/>
        <v>0</v>
      </c>
      <c r="R102" s="755"/>
      <c r="S102" s="50" t="str">
        <f t="shared" si="122"/>
        <v/>
      </c>
      <c r="T102" s="50" t="str">
        <f t="shared" si="123"/>
        <v/>
      </c>
      <c r="U102" s="50">
        <f>ROUND(IF(K102="",0,+Q102/1659*(AC102*12*(1+tab!$D$180+tab!$D$181)-tab!$D$179)*tab!$D$177),-1)</f>
        <v>0</v>
      </c>
      <c r="V102" s="36" t="str">
        <f t="shared" si="124"/>
        <v/>
      </c>
      <c r="W102" s="114"/>
      <c r="X102" s="656"/>
      <c r="Y102" s="306"/>
      <c r="Z102" s="306"/>
      <c r="AA102" s="306"/>
      <c r="AB102" s="306"/>
      <c r="AC102" s="614">
        <f t="shared" si="125"/>
        <v>0</v>
      </c>
      <c r="AD102" s="617">
        <f t="shared" si="134"/>
        <v>0.56000000000000005</v>
      </c>
      <c r="AE102" s="618">
        <f t="shared" si="135"/>
        <v>0</v>
      </c>
      <c r="AF102" s="618">
        <f t="shared" si="136"/>
        <v>0</v>
      </c>
      <c r="AG102" s="618">
        <f t="shared" si="137"/>
        <v>0</v>
      </c>
      <c r="AH102" s="619">
        <f t="shared" si="138"/>
        <v>0</v>
      </c>
      <c r="AI102" s="619" t="str">
        <f t="shared" si="139"/>
        <v/>
      </c>
      <c r="AJ102" s="619">
        <f t="shared" si="140"/>
        <v>0</v>
      </c>
      <c r="AK102" s="616">
        <f t="shared" si="141"/>
        <v>0.5</v>
      </c>
      <c r="AL102" s="600">
        <f t="shared" si="142"/>
        <v>0</v>
      </c>
      <c r="AM102" s="646">
        <f t="shared" si="143"/>
        <v>0</v>
      </c>
      <c r="AN102" s="605"/>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5"/>
      <c r="M103" s="655">
        <f t="shared" ref="M103:N103" si="156">IF(M76=0,0,M76)</f>
        <v>0</v>
      </c>
      <c r="N103" s="655">
        <f t="shared" si="156"/>
        <v>0</v>
      </c>
      <c r="O103" s="620" t="str">
        <f t="shared" si="121"/>
        <v/>
      </c>
      <c r="P103" s="612" t="str">
        <f t="shared" si="132"/>
        <v/>
      </c>
      <c r="Q103" s="655">
        <f t="shared" si="133"/>
        <v>0</v>
      </c>
      <c r="R103" s="755"/>
      <c r="S103" s="50" t="str">
        <f t="shared" si="122"/>
        <v/>
      </c>
      <c r="T103" s="50" t="str">
        <f t="shared" si="123"/>
        <v/>
      </c>
      <c r="U103" s="50">
        <f>ROUND(IF(K103="",0,+Q103/1659*(AC103*12*(1+tab!$D$180+tab!$D$181)-tab!$D$179)*tab!$D$177),-1)</f>
        <v>0</v>
      </c>
      <c r="V103" s="36" t="str">
        <f t="shared" si="124"/>
        <v/>
      </c>
      <c r="W103" s="114"/>
      <c r="X103" s="656"/>
      <c r="Y103" s="306"/>
      <c r="Z103" s="306"/>
      <c r="AA103" s="306"/>
      <c r="AB103" s="306"/>
      <c r="AC103" s="614">
        <f t="shared" si="125"/>
        <v>0</v>
      </c>
      <c r="AD103" s="617">
        <f t="shared" si="134"/>
        <v>0.56000000000000005</v>
      </c>
      <c r="AE103" s="618">
        <f t="shared" si="135"/>
        <v>0</v>
      </c>
      <c r="AF103" s="618">
        <f t="shared" si="136"/>
        <v>0</v>
      </c>
      <c r="AG103" s="618">
        <f t="shared" si="137"/>
        <v>0</v>
      </c>
      <c r="AH103" s="619">
        <f t="shared" si="138"/>
        <v>0</v>
      </c>
      <c r="AI103" s="619" t="str">
        <f t="shared" si="139"/>
        <v/>
      </c>
      <c r="AJ103" s="619">
        <f t="shared" si="140"/>
        <v>0</v>
      </c>
      <c r="AK103" s="616">
        <f t="shared" si="141"/>
        <v>0.5</v>
      </c>
      <c r="AL103" s="600">
        <f t="shared" si="142"/>
        <v>0</v>
      </c>
      <c r="AM103" s="646">
        <f t="shared" si="143"/>
        <v>0</v>
      </c>
      <c r="AN103" s="605"/>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5"/>
      <c r="M104" s="655">
        <f t="shared" ref="M104:N104" si="158">IF(M77=0,0,M77)</f>
        <v>0</v>
      </c>
      <c r="N104" s="655">
        <f t="shared" si="158"/>
        <v>0</v>
      </c>
      <c r="O104" s="620" t="str">
        <f t="shared" si="121"/>
        <v/>
      </c>
      <c r="P104" s="612" t="str">
        <f t="shared" si="132"/>
        <v/>
      </c>
      <c r="Q104" s="655">
        <f t="shared" si="133"/>
        <v>0</v>
      </c>
      <c r="R104" s="755"/>
      <c r="S104" s="50" t="str">
        <f t="shared" si="122"/>
        <v/>
      </c>
      <c r="T104" s="50" t="str">
        <f t="shared" si="123"/>
        <v/>
      </c>
      <c r="U104" s="50">
        <f>ROUND(IF(K104="",0,+Q104/1659*(AC104*12*(1+tab!$D$180+tab!$D$181)-tab!$D$179)*tab!$D$177),-1)</f>
        <v>0</v>
      </c>
      <c r="V104" s="36" t="str">
        <f t="shared" si="124"/>
        <v/>
      </c>
      <c r="W104" s="114"/>
      <c r="X104" s="656"/>
      <c r="Y104" s="306"/>
      <c r="Z104" s="306"/>
      <c r="AA104" s="306"/>
      <c r="AB104" s="306"/>
      <c r="AC104" s="614">
        <f t="shared" si="125"/>
        <v>0</v>
      </c>
      <c r="AD104" s="617">
        <f t="shared" si="134"/>
        <v>0.56000000000000005</v>
      </c>
      <c r="AE104" s="618">
        <f t="shared" si="135"/>
        <v>0</v>
      </c>
      <c r="AF104" s="618">
        <f t="shared" si="136"/>
        <v>0</v>
      </c>
      <c r="AG104" s="618">
        <f t="shared" si="137"/>
        <v>0</v>
      </c>
      <c r="AH104" s="619">
        <f t="shared" si="138"/>
        <v>0</v>
      </c>
      <c r="AI104" s="619" t="str">
        <f t="shared" si="139"/>
        <v/>
      </c>
      <c r="AJ104" s="619">
        <f t="shared" si="140"/>
        <v>0</v>
      </c>
      <c r="AK104" s="616">
        <f t="shared" si="141"/>
        <v>0.5</v>
      </c>
      <c r="AL104" s="600">
        <f t="shared" si="142"/>
        <v>0</v>
      </c>
      <c r="AM104" s="646">
        <f t="shared" si="143"/>
        <v>0</v>
      </c>
      <c r="AN104" s="605"/>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5"/>
      <c r="M105" s="655">
        <f t="shared" ref="M105:N105" si="160">IF(M78=0,0,M78)</f>
        <v>0</v>
      </c>
      <c r="N105" s="655">
        <f t="shared" si="160"/>
        <v>0</v>
      </c>
      <c r="O105" s="620" t="str">
        <f t="shared" si="121"/>
        <v/>
      </c>
      <c r="P105" s="612" t="str">
        <f t="shared" si="132"/>
        <v/>
      </c>
      <c r="Q105" s="655">
        <f t="shared" si="133"/>
        <v>0</v>
      </c>
      <c r="R105" s="755"/>
      <c r="S105" s="50" t="str">
        <f t="shared" si="122"/>
        <v/>
      </c>
      <c r="T105" s="50" t="str">
        <f t="shared" si="123"/>
        <v/>
      </c>
      <c r="U105" s="50">
        <f>ROUND(IF(K105="",0,+Q105/1659*(AC105*12*(1+tab!$D$180+tab!$D$181)-tab!$D$179)*tab!$D$177),-1)</f>
        <v>0</v>
      </c>
      <c r="V105" s="36" t="str">
        <f t="shared" si="124"/>
        <v/>
      </c>
      <c r="W105" s="114"/>
      <c r="X105" s="656"/>
      <c r="Y105" s="306"/>
      <c r="Z105" s="306"/>
      <c r="AA105" s="306"/>
      <c r="AB105" s="306"/>
      <c r="AC105" s="614">
        <f t="shared" si="125"/>
        <v>0</v>
      </c>
      <c r="AD105" s="617">
        <f t="shared" si="134"/>
        <v>0.56000000000000005</v>
      </c>
      <c r="AE105" s="618">
        <f t="shared" si="135"/>
        <v>0</v>
      </c>
      <c r="AF105" s="618">
        <f t="shared" si="136"/>
        <v>0</v>
      </c>
      <c r="AG105" s="618">
        <f t="shared" si="137"/>
        <v>0</v>
      </c>
      <c r="AH105" s="619">
        <f t="shared" si="138"/>
        <v>0</v>
      </c>
      <c r="AI105" s="619" t="str">
        <f t="shared" si="139"/>
        <v/>
      </c>
      <c r="AJ105" s="619">
        <f t="shared" si="140"/>
        <v>0</v>
      </c>
      <c r="AK105" s="616">
        <f t="shared" si="141"/>
        <v>0.5</v>
      </c>
      <c r="AL105" s="600">
        <f t="shared" si="142"/>
        <v>0</v>
      </c>
      <c r="AM105" s="646">
        <f t="shared" si="143"/>
        <v>0</v>
      </c>
      <c r="AN105" s="605"/>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5"/>
      <c r="M106" s="655">
        <f t="shared" ref="M106:N106" si="162">IF(M79=0,0,M79)</f>
        <v>0</v>
      </c>
      <c r="N106" s="655">
        <f t="shared" si="162"/>
        <v>0</v>
      </c>
      <c r="O106" s="620" t="str">
        <f t="shared" si="121"/>
        <v/>
      </c>
      <c r="P106" s="612" t="str">
        <f t="shared" si="132"/>
        <v/>
      </c>
      <c r="Q106" s="655">
        <f t="shared" si="133"/>
        <v>0</v>
      </c>
      <c r="R106" s="755"/>
      <c r="S106" s="50" t="str">
        <f t="shared" si="122"/>
        <v/>
      </c>
      <c r="T106" s="50" t="str">
        <f t="shared" si="123"/>
        <v/>
      </c>
      <c r="U106" s="50">
        <f>ROUND(IF(K106="",0,+Q106/1659*(AC106*12*(1+tab!$D$180+tab!$D$181)-tab!$D$179)*tab!$D$177),-1)</f>
        <v>0</v>
      </c>
      <c r="V106" s="36" t="str">
        <f t="shared" si="124"/>
        <v/>
      </c>
      <c r="W106" s="114"/>
      <c r="X106" s="656"/>
      <c r="Y106" s="306"/>
      <c r="Z106" s="306"/>
      <c r="AA106" s="306"/>
      <c r="AB106" s="306"/>
      <c r="AC106" s="614">
        <f t="shared" si="125"/>
        <v>0</v>
      </c>
      <c r="AD106" s="617">
        <f t="shared" si="134"/>
        <v>0.56000000000000005</v>
      </c>
      <c r="AE106" s="618">
        <f t="shared" si="135"/>
        <v>0</v>
      </c>
      <c r="AF106" s="618">
        <f t="shared" si="136"/>
        <v>0</v>
      </c>
      <c r="AG106" s="618">
        <f t="shared" si="137"/>
        <v>0</v>
      </c>
      <c r="AH106" s="619">
        <f t="shared" si="138"/>
        <v>0</v>
      </c>
      <c r="AI106" s="619" t="str">
        <f t="shared" si="139"/>
        <v/>
      </c>
      <c r="AJ106" s="619">
        <f t="shared" si="140"/>
        <v>0</v>
      </c>
      <c r="AK106" s="616">
        <f t="shared" si="141"/>
        <v>0.5</v>
      </c>
      <c r="AL106" s="600">
        <f t="shared" si="142"/>
        <v>0</v>
      </c>
      <c r="AM106" s="646">
        <f t="shared" si="143"/>
        <v>0</v>
      </c>
      <c r="AN106" s="605"/>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5"/>
      <c r="M107" s="655">
        <f t="shared" ref="M107:N107" si="164">IF(M80=0,0,M80)</f>
        <v>0</v>
      </c>
      <c r="N107" s="655">
        <f t="shared" si="164"/>
        <v>0</v>
      </c>
      <c r="O107" s="620" t="str">
        <f t="shared" si="121"/>
        <v/>
      </c>
      <c r="P107" s="612" t="str">
        <f t="shared" si="132"/>
        <v/>
      </c>
      <c r="Q107" s="655">
        <f t="shared" si="133"/>
        <v>0</v>
      </c>
      <c r="R107" s="755"/>
      <c r="S107" s="50" t="str">
        <f t="shared" si="122"/>
        <v/>
      </c>
      <c r="T107" s="50" t="str">
        <f t="shared" si="123"/>
        <v/>
      </c>
      <c r="U107" s="50">
        <f>ROUND(IF(K107="",0,+Q107/1659*(AC107*12*(1+tab!$D$180+tab!$D$181)-tab!$D$179)*tab!$D$177),-1)</f>
        <v>0</v>
      </c>
      <c r="V107" s="36" t="str">
        <f t="shared" si="124"/>
        <v/>
      </c>
      <c r="W107" s="114"/>
      <c r="X107" s="656"/>
      <c r="Y107" s="306"/>
      <c r="Z107" s="306"/>
      <c r="AA107" s="306"/>
      <c r="AB107" s="306"/>
      <c r="AC107" s="614">
        <f t="shared" si="125"/>
        <v>0</v>
      </c>
      <c r="AD107" s="617">
        <f t="shared" si="134"/>
        <v>0.56000000000000005</v>
      </c>
      <c r="AE107" s="618">
        <f t="shared" si="135"/>
        <v>0</v>
      </c>
      <c r="AF107" s="618">
        <f t="shared" si="136"/>
        <v>0</v>
      </c>
      <c r="AG107" s="618">
        <f t="shared" si="137"/>
        <v>0</v>
      </c>
      <c r="AH107" s="619">
        <f t="shared" si="138"/>
        <v>0</v>
      </c>
      <c r="AI107" s="619" t="str">
        <f t="shared" si="139"/>
        <v/>
      </c>
      <c r="AJ107" s="619">
        <f t="shared" si="140"/>
        <v>0</v>
      </c>
      <c r="AK107" s="616">
        <f t="shared" si="141"/>
        <v>0.5</v>
      </c>
      <c r="AL107" s="600">
        <f t="shared" si="142"/>
        <v>0</v>
      </c>
      <c r="AM107" s="646">
        <f t="shared" si="143"/>
        <v>0</v>
      </c>
      <c r="AN107" s="605"/>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5"/>
      <c r="M108" s="655">
        <f t="shared" ref="M108:N108" si="166">IF(M81=0,0,M81)</f>
        <v>0</v>
      </c>
      <c r="N108" s="655">
        <f t="shared" si="166"/>
        <v>0</v>
      </c>
      <c r="O108" s="620" t="str">
        <f t="shared" si="121"/>
        <v/>
      </c>
      <c r="P108" s="612" t="str">
        <f t="shared" si="132"/>
        <v/>
      </c>
      <c r="Q108" s="655">
        <f t="shared" si="133"/>
        <v>0</v>
      </c>
      <c r="R108" s="755"/>
      <c r="S108" s="50" t="str">
        <f t="shared" si="122"/>
        <v/>
      </c>
      <c r="T108" s="50" t="str">
        <f t="shared" si="123"/>
        <v/>
      </c>
      <c r="U108" s="50">
        <f>ROUND(IF(K108="",0,+Q108/1659*(AC108*12*(1+tab!$D$180+tab!$D$181)-tab!$D$179)*tab!$D$177),-1)</f>
        <v>0</v>
      </c>
      <c r="V108" s="36" t="str">
        <f t="shared" si="124"/>
        <v/>
      </c>
      <c r="W108" s="114"/>
      <c r="X108" s="656"/>
      <c r="Y108" s="306"/>
      <c r="Z108" s="306"/>
      <c r="AA108" s="306"/>
      <c r="AB108" s="306"/>
      <c r="AC108" s="614">
        <f t="shared" si="125"/>
        <v>0</v>
      </c>
      <c r="AD108" s="617">
        <f t="shared" si="134"/>
        <v>0.56000000000000005</v>
      </c>
      <c r="AE108" s="618">
        <f t="shared" si="135"/>
        <v>0</v>
      </c>
      <c r="AF108" s="618">
        <f t="shared" si="136"/>
        <v>0</v>
      </c>
      <c r="AG108" s="618">
        <f t="shared" si="137"/>
        <v>0</v>
      </c>
      <c r="AH108" s="619">
        <f t="shared" si="138"/>
        <v>0</v>
      </c>
      <c r="AI108" s="619" t="str">
        <f t="shared" si="139"/>
        <v/>
      </c>
      <c r="AJ108" s="619">
        <f t="shared" si="140"/>
        <v>0</v>
      </c>
      <c r="AK108" s="616">
        <f t="shared" si="141"/>
        <v>0.5</v>
      </c>
      <c r="AL108" s="600">
        <f t="shared" si="142"/>
        <v>0</v>
      </c>
      <c r="AM108" s="646">
        <f t="shared" si="143"/>
        <v>0</v>
      </c>
      <c r="AN108" s="605"/>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5"/>
      <c r="M109" s="655">
        <f t="shared" ref="M109:N109" si="168">IF(M82=0,0,M82)</f>
        <v>0</v>
      </c>
      <c r="N109" s="655">
        <f t="shared" si="168"/>
        <v>0</v>
      </c>
      <c r="O109" s="620" t="str">
        <f t="shared" si="121"/>
        <v/>
      </c>
      <c r="P109" s="612" t="str">
        <f t="shared" si="132"/>
        <v/>
      </c>
      <c r="Q109" s="655">
        <f t="shared" si="133"/>
        <v>0</v>
      </c>
      <c r="R109" s="755"/>
      <c r="S109" s="50" t="str">
        <f t="shared" si="122"/>
        <v/>
      </c>
      <c r="T109" s="50" t="str">
        <f t="shared" si="123"/>
        <v/>
      </c>
      <c r="U109" s="50">
        <f>ROUND(IF(K109="",0,+Q109/1659*(AC109*12*(1+tab!$D$180+tab!$D$181)-tab!$D$179)*tab!$D$177),-1)</f>
        <v>0</v>
      </c>
      <c r="V109" s="36" t="str">
        <f t="shared" si="124"/>
        <v/>
      </c>
      <c r="W109" s="3"/>
      <c r="X109" s="85"/>
      <c r="Y109" s="85"/>
      <c r="Z109" s="85"/>
      <c r="AA109" s="85"/>
      <c r="AB109" s="85"/>
      <c r="AC109" s="614">
        <f t="shared" si="125"/>
        <v>0</v>
      </c>
      <c r="AD109" s="617">
        <f t="shared" si="134"/>
        <v>0.56000000000000005</v>
      </c>
      <c r="AE109" s="618">
        <f t="shared" si="135"/>
        <v>0</v>
      </c>
      <c r="AF109" s="618">
        <f t="shared" si="136"/>
        <v>0</v>
      </c>
      <c r="AG109" s="618">
        <f t="shared" si="137"/>
        <v>0</v>
      </c>
      <c r="AH109" s="619">
        <f t="shared" si="138"/>
        <v>0</v>
      </c>
      <c r="AI109" s="619" t="str">
        <f t="shared" si="139"/>
        <v/>
      </c>
      <c r="AJ109" s="619">
        <f t="shared" si="140"/>
        <v>0</v>
      </c>
      <c r="AK109" s="616">
        <f t="shared" si="141"/>
        <v>0.5</v>
      </c>
      <c r="AL109" s="600">
        <f t="shared" si="142"/>
        <v>0</v>
      </c>
      <c r="AM109" s="646">
        <f t="shared" si="143"/>
        <v>0</v>
      </c>
      <c r="AN109" s="605"/>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5"/>
      <c r="M110" s="655">
        <f t="shared" ref="M110:N110" si="170">IF(M83=0,0,M83)</f>
        <v>0</v>
      </c>
      <c r="N110" s="655">
        <f t="shared" si="170"/>
        <v>0</v>
      </c>
      <c r="O110" s="620" t="str">
        <f t="shared" si="121"/>
        <v/>
      </c>
      <c r="P110" s="612" t="str">
        <f t="shared" si="132"/>
        <v/>
      </c>
      <c r="Q110" s="655">
        <f t="shared" si="133"/>
        <v>0</v>
      </c>
      <c r="R110" s="755"/>
      <c r="S110" s="50" t="str">
        <f t="shared" si="122"/>
        <v/>
      </c>
      <c r="T110" s="50" t="str">
        <f t="shared" si="123"/>
        <v/>
      </c>
      <c r="U110" s="50">
        <f>ROUND(IF(K110="",0,+Q110/1659*(AC110*12*(1+tab!$D$180+tab!$D$181)-tab!$D$179)*tab!$D$177),-1)</f>
        <v>0</v>
      </c>
      <c r="V110" s="36" t="str">
        <f t="shared" si="124"/>
        <v/>
      </c>
      <c r="W110" s="3"/>
      <c r="X110" s="85"/>
      <c r="Y110" s="85"/>
      <c r="Z110" s="85"/>
      <c r="AA110" s="85"/>
      <c r="AB110" s="85"/>
      <c r="AC110" s="614">
        <f t="shared" si="125"/>
        <v>0</v>
      </c>
      <c r="AD110" s="617">
        <f t="shared" si="134"/>
        <v>0.56000000000000005</v>
      </c>
      <c r="AE110" s="618">
        <f t="shared" si="135"/>
        <v>0</v>
      </c>
      <c r="AF110" s="618">
        <f t="shared" si="136"/>
        <v>0</v>
      </c>
      <c r="AG110" s="618">
        <f t="shared" si="137"/>
        <v>0</v>
      </c>
      <c r="AH110" s="619">
        <f t="shared" si="138"/>
        <v>0</v>
      </c>
      <c r="AI110" s="619" t="str">
        <f t="shared" si="139"/>
        <v/>
      </c>
      <c r="AJ110" s="619">
        <f t="shared" si="140"/>
        <v>0</v>
      </c>
      <c r="AK110" s="616">
        <f t="shared" si="141"/>
        <v>0.5</v>
      </c>
      <c r="AL110" s="600">
        <f t="shared" si="142"/>
        <v>0</v>
      </c>
      <c r="AM110" s="646">
        <f t="shared" si="143"/>
        <v>0</v>
      </c>
      <c r="AN110" s="605"/>
      <c r="AO110" s="17"/>
      <c r="AP110" s="17"/>
      <c r="AX110" s="17"/>
      <c r="AY110" s="17"/>
      <c r="AZ110" s="85"/>
      <c r="BA110" s="59"/>
    </row>
    <row r="111" spans="3:53" ht="12.75" customHeight="1" x14ac:dyDescent="0.2">
      <c r="C111" s="2"/>
      <c r="D111" s="250"/>
      <c r="E111" s="4"/>
      <c r="F111" s="4"/>
      <c r="G111" s="242"/>
      <c r="H111" s="243"/>
      <c r="I111" s="3"/>
      <c r="J111" s="3"/>
      <c r="K111" s="739">
        <f>SUM(K96:K110)</f>
        <v>1</v>
      </c>
      <c r="L111" s="626"/>
      <c r="M111" s="613">
        <f>SUM(M96:M110)</f>
        <v>0</v>
      </c>
      <c r="N111" s="613">
        <f t="shared" ref="N111" si="171">SUM(N96:N110)</f>
        <v>0</v>
      </c>
      <c r="O111" s="613">
        <f t="shared" ref="O111" si="172">SUM(O96:O110)</f>
        <v>50</v>
      </c>
      <c r="P111" s="613">
        <f t="shared" ref="P111" si="173">SUM(P96:P110)</f>
        <v>50</v>
      </c>
      <c r="Q111" s="613">
        <f t="shared" ref="Q111" si="174">SUM(Q96:Q110)</f>
        <v>0</v>
      </c>
      <c r="R111" s="756"/>
      <c r="S111" s="244">
        <f>SUM(S96:S110)</f>
        <v>84315.557034358048</v>
      </c>
      <c r="T111" s="244">
        <f t="shared" ref="T111" si="175">SUM(T96:T110)</f>
        <v>2620.1229656419532</v>
      </c>
      <c r="U111" s="244">
        <f t="shared" ref="U111" si="176">SUM(U96:U110)</f>
        <v>0</v>
      </c>
      <c r="V111" s="244">
        <f t="shared" ref="V111" si="177">SUM(V96:V110)</f>
        <v>86935.680000000008</v>
      </c>
      <c r="W111" s="114"/>
      <c r="X111" s="657"/>
      <c r="Y111" s="306"/>
      <c r="Z111" s="306"/>
      <c r="AA111" s="306"/>
      <c r="AB111" s="306"/>
      <c r="AC111" s="308">
        <f>SUM(AC96:AC110)</f>
        <v>4644</v>
      </c>
      <c r="AD111" s="306"/>
      <c r="AE111" s="306">
        <f t="shared" si="135"/>
        <v>33.591320072332728</v>
      </c>
      <c r="AF111" s="306"/>
      <c r="AG111" s="306"/>
      <c r="AH111" s="306"/>
      <c r="AI111" s="306"/>
      <c r="AJ111" s="306"/>
      <c r="AK111" s="306"/>
      <c r="AL111" s="647">
        <f>SUM(AL96:AL110)</f>
        <v>0</v>
      </c>
      <c r="AM111" s="639">
        <f>SUM(AM96:AM110)</f>
        <v>0</v>
      </c>
      <c r="AN111" s="639"/>
      <c r="AO111" s="17"/>
      <c r="AP111" s="17"/>
      <c r="AV111" s="326"/>
      <c r="AX111" s="17"/>
      <c r="AY111" s="17"/>
      <c r="AZ111" s="59"/>
      <c r="BA111" s="85"/>
    </row>
    <row r="112" spans="3:53" ht="12.75" customHeight="1" x14ac:dyDescent="0.2">
      <c r="C112" s="2"/>
      <c r="D112" s="211"/>
      <c r="E112" s="32"/>
      <c r="F112" s="32"/>
      <c r="G112" s="3"/>
      <c r="H112" s="210"/>
      <c r="I112" s="3"/>
      <c r="J112" s="211"/>
      <c r="K112" s="211"/>
      <c r="L112" s="625"/>
      <c r="M112" s="211"/>
      <c r="N112" s="212"/>
      <c r="O112" s="212"/>
      <c r="P112" s="212"/>
      <c r="Q112" s="212"/>
      <c r="R112" s="212"/>
      <c r="S112" s="245"/>
      <c r="T112" s="245"/>
      <c r="U112" s="245"/>
      <c r="V112" s="245"/>
      <c r="W112" s="2"/>
      <c r="AL112" s="648"/>
      <c r="AM112" s="639"/>
    </row>
    <row r="113" spans="3:53" ht="12.75" customHeight="1" x14ac:dyDescent="0.2">
      <c r="I113" s="11"/>
      <c r="K113" s="600"/>
      <c r="M113" s="605"/>
      <c r="N113" s="312"/>
      <c r="O113" s="259"/>
      <c r="P113" s="259"/>
      <c r="Q113" s="312"/>
      <c r="R113" s="312"/>
      <c r="S113" s="85"/>
      <c r="T113" s="85"/>
      <c r="U113" s="85"/>
      <c r="V113" s="105"/>
      <c r="AL113" s="649"/>
      <c r="AM113" s="646"/>
    </row>
    <row r="114" spans="3:53" ht="12.75" customHeight="1" x14ac:dyDescent="0.2">
      <c r="I114" s="11"/>
      <c r="K114" s="600"/>
      <c r="M114" s="605"/>
      <c r="N114" s="312"/>
      <c r="O114" s="259"/>
      <c r="P114" s="259"/>
      <c r="Q114" s="312"/>
      <c r="R114" s="312"/>
      <c r="S114" s="85"/>
      <c r="T114" s="85"/>
      <c r="U114" s="85"/>
      <c r="V114" s="105"/>
      <c r="AL114" s="649"/>
      <c r="AM114" s="646"/>
    </row>
    <row r="115" spans="3:53" ht="12.75" customHeight="1" x14ac:dyDescent="0.2">
      <c r="C115" s="17" t="s">
        <v>60</v>
      </c>
      <c r="E115" s="433" t="str">
        <f>+tab!G5</f>
        <v xml:space="preserve"> 2023/24</v>
      </c>
      <c r="I115" s="11"/>
      <c r="K115" s="600"/>
      <c r="M115" s="605"/>
      <c r="N115" s="312"/>
      <c r="O115" s="259"/>
      <c r="P115" s="259"/>
      <c r="Q115" s="312"/>
      <c r="R115" s="312"/>
      <c r="S115" s="85"/>
      <c r="T115" s="85"/>
      <c r="U115" s="85"/>
      <c r="V115" s="105"/>
      <c r="AL115" s="649"/>
      <c r="AM115" s="646"/>
    </row>
    <row r="116" spans="3:53" ht="12.75" customHeight="1" x14ac:dyDescent="0.2">
      <c r="C116" s="69" t="s">
        <v>142</v>
      </c>
      <c r="E116" s="451">
        <f>tab!H4</f>
        <v>45200</v>
      </c>
      <c r="F116" s="327"/>
      <c r="I116" s="11"/>
      <c r="K116" s="600"/>
      <c r="M116" s="605"/>
      <c r="N116" s="312"/>
      <c r="O116" s="259"/>
      <c r="P116" s="259"/>
      <c r="Q116" s="312"/>
      <c r="R116" s="312"/>
      <c r="S116" s="85"/>
      <c r="T116" s="85"/>
      <c r="U116" s="85"/>
      <c r="V116" s="105"/>
      <c r="AL116" s="649"/>
      <c r="AM116" s="646"/>
    </row>
    <row r="117" spans="3:53" ht="12.75" customHeight="1" x14ac:dyDescent="0.2">
      <c r="I117" s="11"/>
      <c r="K117" s="600"/>
      <c r="M117" s="605"/>
      <c r="N117" s="312"/>
      <c r="O117" s="259"/>
      <c r="P117" s="259"/>
      <c r="Q117" s="312"/>
      <c r="R117" s="312"/>
      <c r="S117" s="85"/>
      <c r="T117" s="85"/>
      <c r="U117" s="85"/>
      <c r="V117" s="105"/>
      <c r="AL117" s="649"/>
      <c r="AM117" s="646"/>
      <c r="AR117" s="294"/>
      <c r="AS117" s="294"/>
      <c r="AT117" s="117"/>
      <c r="AU117" s="296"/>
      <c r="AV117" s="297"/>
      <c r="AW117" s="298"/>
    </row>
    <row r="118" spans="3:53" ht="12.75" customHeight="1" x14ac:dyDescent="0.2">
      <c r="C118" s="2"/>
      <c r="D118" s="211"/>
      <c r="E118" s="41"/>
      <c r="F118" s="32"/>
      <c r="G118" s="3"/>
      <c r="H118" s="210"/>
      <c r="I118" s="211"/>
      <c r="J118" s="211"/>
      <c r="K118" s="211"/>
      <c r="L118" s="625"/>
      <c r="M118" s="114"/>
      <c r="N118" s="212"/>
      <c r="O118" s="211"/>
      <c r="P118" s="213"/>
      <c r="Q118" s="212"/>
      <c r="R118" s="212"/>
      <c r="S118" s="2"/>
      <c r="T118" s="2"/>
      <c r="U118" s="2"/>
      <c r="V118" s="33"/>
      <c r="W118" s="2"/>
      <c r="AO118" s="294"/>
      <c r="AP118" s="295"/>
      <c r="AQ118" s="294"/>
      <c r="AR118" s="405"/>
      <c r="AS118" s="405"/>
      <c r="AT118" s="405"/>
      <c r="AU118" s="405"/>
      <c r="AV118" s="405"/>
      <c r="AW118" s="405"/>
      <c r="AX118" s="299"/>
      <c r="AY118" s="296"/>
    </row>
    <row r="119" spans="3:53" s="405" customFormat="1" ht="12.75" customHeight="1" x14ac:dyDescent="0.2">
      <c r="C119" s="28"/>
      <c r="D119" s="598" t="s">
        <v>143</v>
      </c>
      <c r="E119" s="222"/>
      <c r="F119" s="222"/>
      <c r="G119" s="222"/>
      <c r="H119" s="222"/>
      <c r="I119" s="724"/>
      <c r="J119" s="725"/>
      <c r="K119" s="725"/>
      <c r="L119" s="757"/>
      <c r="M119" s="598" t="s">
        <v>555</v>
      </c>
      <c r="N119" s="610"/>
      <c r="O119" s="725"/>
      <c r="P119" s="725"/>
      <c r="Q119" s="610"/>
      <c r="R119" s="658"/>
      <c r="S119" s="724" t="s">
        <v>145</v>
      </c>
      <c r="T119" s="724"/>
      <c r="U119" s="724"/>
      <c r="V119" s="724"/>
      <c r="W119" s="211"/>
      <c r="X119" s="301"/>
      <c r="Y119" s="301"/>
      <c r="Z119" s="301"/>
      <c r="AA119" s="301"/>
      <c r="AB119" s="301"/>
      <c r="AC119" s="301"/>
      <c r="AD119" s="301"/>
      <c r="AE119" s="301"/>
      <c r="AF119" s="301"/>
      <c r="AG119" s="301"/>
      <c r="AH119" s="301"/>
      <c r="AI119" s="301"/>
      <c r="AJ119" s="301"/>
      <c r="AK119" s="301"/>
      <c r="AL119" s="631"/>
      <c r="AM119" s="632"/>
      <c r="AN119" s="609"/>
      <c r="AR119" s="17"/>
      <c r="AS119" s="17"/>
      <c r="AT119" s="17"/>
      <c r="AU119" s="17"/>
      <c r="AV119" s="17"/>
      <c r="AW119" s="17"/>
      <c r="AZ119" s="301"/>
      <c r="BA119" s="301"/>
    </row>
    <row r="120" spans="3:53" ht="12.75" customHeight="1" x14ac:dyDescent="0.2">
      <c r="C120" s="2"/>
      <c r="D120" s="225" t="s">
        <v>146</v>
      </c>
      <c r="E120" s="224" t="s">
        <v>147</v>
      </c>
      <c r="F120" s="224" t="s">
        <v>148</v>
      </c>
      <c r="G120" s="225" t="s">
        <v>149</v>
      </c>
      <c r="H120" s="226" t="s">
        <v>150</v>
      </c>
      <c r="I120" s="225" t="s">
        <v>151</v>
      </c>
      <c r="J120" s="225" t="s">
        <v>152</v>
      </c>
      <c r="K120" s="230" t="s">
        <v>154</v>
      </c>
      <c r="L120" s="758"/>
      <c r="M120" s="232" t="s">
        <v>557</v>
      </c>
      <c r="N120" s="230" t="s">
        <v>538</v>
      </c>
      <c r="O120" s="231" t="s">
        <v>556</v>
      </c>
      <c r="P120" s="611" t="s">
        <v>540</v>
      </c>
      <c r="Q120" s="230" t="s">
        <v>559</v>
      </c>
      <c r="R120" s="760"/>
      <c r="S120" s="232" t="s">
        <v>157</v>
      </c>
      <c r="T120" s="232" t="s">
        <v>563</v>
      </c>
      <c r="U120" s="232" t="s">
        <v>575</v>
      </c>
      <c r="V120" s="232" t="s">
        <v>157</v>
      </c>
      <c r="W120" s="134"/>
      <c r="X120" s="303"/>
      <c r="Y120" s="303"/>
      <c r="Z120" s="303"/>
      <c r="AA120" s="303"/>
      <c r="AB120" s="303"/>
      <c r="AC120" s="650" t="s">
        <v>541</v>
      </c>
      <c r="AD120" s="651" t="s">
        <v>542</v>
      </c>
      <c r="AE120" s="652" t="s">
        <v>543</v>
      </c>
      <c r="AF120" s="652" t="s">
        <v>543</v>
      </c>
      <c r="AG120" s="652" t="s">
        <v>544</v>
      </c>
      <c r="AH120" s="652" t="s">
        <v>559</v>
      </c>
      <c r="AI120" s="652" t="s">
        <v>545</v>
      </c>
      <c r="AJ120" s="652" t="s">
        <v>546</v>
      </c>
      <c r="AK120" s="652" t="s">
        <v>547</v>
      </c>
      <c r="AL120" s="652" t="s">
        <v>159</v>
      </c>
      <c r="AM120" s="653" t="s">
        <v>548</v>
      </c>
      <c r="AN120" s="607"/>
      <c r="AO120" s="17"/>
      <c r="AP120" s="17"/>
      <c r="AX120" s="17"/>
      <c r="AY120" s="17"/>
      <c r="AZ120" s="301"/>
      <c r="BA120" s="303"/>
    </row>
    <row r="121" spans="3:53" ht="12.75" customHeight="1" x14ac:dyDescent="0.2">
      <c r="C121" s="2"/>
      <c r="D121" s="140"/>
      <c r="E121" s="224"/>
      <c r="F121" s="235"/>
      <c r="G121" s="225" t="s">
        <v>160</v>
      </c>
      <c r="H121" s="226" t="s">
        <v>161</v>
      </c>
      <c r="I121" s="225"/>
      <c r="J121" s="225"/>
      <c r="K121" s="225"/>
      <c r="L121" s="759"/>
      <c r="M121" s="228" t="s">
        <v>561</v>
      </c>
      <c r="N121" s="230" t="s">
        <v>558</v>
      </c>
      <c r="O121" s="231" t="s">
        <v>539</v>
      </c>
      <c r="P121" s="611" t="s">
        <v>16</v>
      </c>
      <c r="Q121" s="230" t="s">
        <v>560</v>
      </c>
      <c r="R121" s="760"/>
      <c r="S121" s="232" t="s">
        <v>562</v>
      </c>
      <c r="T121" s="328" t="s">
        <v>564</v>
      </c>
      <c r="U121" s="328" t="s">
        <v>574</v>
      </c>
      <c r="V121" s="232" t="s">
        <v>16</v>
      </c>
      <c r="W121" s="2"/>
      <c r="AC121" s="652" t="s">
        <v>549</v>
      </c>
      <c r="AD121" s="654">
        <f>tab!$D$170</f>
        <v>0.56000000000000005</v>
      </c>
      <c r="AE121" s="652" t="s">
        <v>550</v>
      </c>
      <c r="AF121" s="652" t="s">
        <v>551</v>
      </c>
      <c r="AG121" s="652" t="s">
        <v>552</v>
      </c>
      <c r="AH121" s="652" t="s">
        <v>560</v>
      </c>
      <c r="AI121" s="652" t="s">
        <v>553</v>
      </c>
      <c r="AJ121" s="652" t="s">
        <v>553</v>
      </c>
      <c r="AK121" s="652" t="s">
        <v>554</v>
      </c>
      <c r="AL121" s="652"/>
      <c r="AM121" s="652" t="s">
        <v>158</v>
      </c>
      <c r="AN121" s="638"/>
      <c r="AO121" s="17"/>
      <c r="AP121" s="17"/>
      <c r="AX121" s="17"/>
      <c r="AY121" s="17"/>
      <c r="BA121" s="85"/>
    </row>
    <row r="122" spans="3:53" ht="12.75" customHeight="1" x14ac:dyDescent="0.2">
      <c r="C122" s="2"/>
      <c r="D122" s="211"/>
      <c r="E122" s="32"/>
      <c r="F122" s="32"/>
      <c r="G122" s="136"/>
      <c r="H122" s="210"/>
      <c r="I122" s="134"/>
      <c r="J122" s="134"/>
      <c r="K122" s="134"/>
      <c r="L122" s="627"/>
      <c r="M122" s="237"/>
      <c r="N122" s="238"/>
      <c r="O122" s="136"/>
      <c r="P122" s="238"/>
      <c r="Q122" s="238"/>
      <c r="R122" s="760"/>
      <c r="S122" s="239"/>
      <c r="T122" s="239"/>
      <c r="U122" s="239"/>
      <c r="V122" s="239"/>
      <c r="W122" s="2"/>
      <c r="AL122" s="633"/>
      <c r="AM122" s="634"/>
      <c r="AN122" s="635"/>
      <c r="AO122" s="17"/>
      <c r="AP122" s="17"/>
      <c r="AX122" s="17"/>
      <c r="AY122" s="17"/>
      <c r="BA122" s="85"/>
    </row>
    <row r="123" spans="3:53" ht="12.75" customHeight="1" x14ac:dyDescent="0.2">
      <c r="C123" s="2"/>
      <c r="D123" s="140" t="str">
        <f>IF(D96="","",D96)</f>
        <v/>
      </c>
      <c r="E123" s="222" t="str">
        <f t="shared" ref="E123:F123" si="178">IF(E96=0,"",E96)</f>
        <v>piet</v>
      </c>
      <c r="F123" s="222" t="str">
        <f t="shared" si="178"/>
        <v>directeur</v>
      </c>
      <c r="G123" s="140">
        <f>IF(G96="","",G96+1)</f>
        <v>23</v>
      </c>
      <c r="H123" s="223">
        <f>IF(H96="","",H96)</f>
        <v>23743</v>
      </c>
      <c r="I123" s="248">
        <f>IF(I96=0,"",I96)</f>
        <v>12</v>
      </c>
      <c r="J123" s="248">
        <f t="shared" ref="J123:J137" si="179">IF(E123="","",IF(J96+1&gt;VLOOKUP(I123,sal20aug,18,FALSE),J96,J96+1))</f>
        <v>10</v>
      </c>
      <c r="K123" s="249">
        <f>IF(K96="","",K96)</f>
        <v>1</v>
      </c>
      <c r="L123" s="735"/>
      <c r="M123" s="655">
        <f>IF(M96=0,0,M96)</f>
        <v>0</v>
      </c>
      <c r="N123" s="655">
        <f>IF(N96=0,0,N96)</f>
        <v>0</v>
      </c>
      <c r="O123" s="620">
        <f t="shared" ref="O123:O137" si="180">IF(K123="","",K123*50)</f>
        <v>50</v>
      </c>
      <c r="P123" s="612">
        <f>IF(K123="","",SUM(M123:O123))</f>
        <v>50</v>
      </c>
      <c r="Q123" s="655">
        <f>IF(Q96=0,0,Q96)</f>
        <v>0</v>
      </c>
      <c r="R123" s="755"/>
      <c r="S123" s="50">
        <f t="shared" ref="S123:S137" si="181">IF(K123="","",(1659*K123-P123)*AF123)</f>
        <v>90234.349367088624</v>
      </c>
      <c r="T123" s="50">
        <f t="shared" ref="T123:T137" si="182">IF(K123="","",P123*AG123+AE123*(AI123+AJ123*(1-AK123)))</f>
        <v>2804.0506329113928</v>
      </c>
      <c r="U123" s="50">
        <f>ROUND(IF(K123="",0,+Q123/1659*(AC123*12*(1+tab!$D$180+tab!$D$181)-tab!$D$179)*tab!$D$177),-1)</f>
        <v>0</v>
      </c>
      <c r="V123" s="36">
        <f t="shared" ref="V123:V137" si="183">IF(K123="","",IF(E123=0,0,(S123+T123+U123)))</f>
        <v>93038.400000000023</v>
      </c>
      <c r="W123" s="3"/>
      <c r="X123" s="85"/>
      <c r="Y123" s="85"/>
      <c r="Z123" s="85"/>
      <c r="AA123" s="85"/>
      <c r="AB123" s="85"/>
      <c r="AC123" s="614">
        <f t="shared" ref="AC123:AC137" si="184">IF(K123="",0,VLOOKUP(I123,sal20aug,J123+1,FALSE))</f>
        <v>4970</v>
      </c>
      <c r="AD123" s="617">
        <f>+$AD$121</f>
        <v>0.56000000000000005</v>
      </c>
      <c r="AE123" s="618">
        <f>AC123*12/1659</f>
        <v>35.949367088607595</v>
      </c>
      <c r="AF123" s="618">
        <f>AC123*12*(1+AD123)/1659</f>
        <v>56.081012658227856</v>
      </c>
      <c r="AG123" s="618">
        <f>+AF123-AE123</f>
        <v>20.131645569620261</v>
      </c>
      <c r="AH123" s="619">
        <f>Q123</f>
        <v>0</v>
      </c>
      <c r="AI123" s="619">
        <f>+O123</f>
        <v>50</v>
      </c>
      <c r="AJ123" s="619">
        <f>(M123+N123)</f>
        <v>0</v>
      </c>
      <c r="AK123" s="616">
        <f>IF(I123&gt;8,50%,40%)</f>
        <v>0.5</v>
      </c>
      <c r="AL123" s="600">
        <f>IF(G123&lt;25,0,IF(G123=25,25,IF(G123&lt;40,0,IF(G123=40,40,IF(G123&gt;=40,0)))))</f>
        <v>0</v>
      </c>
      <c r="AM123" s="646">
        <f>IF(AL123=25,AC123*1.08*K123/2,IF(AL123=40,AC123*1.08*K123,0))</f>
        <v>0</v>
      </c>
      <c r="AN123" s="605"/>
      <c r="AO123" s="17"/>
      <c r="AP123" s="17"/>
      <c r="AX123" s="17"/>
      <c r="AY123" s="17"/>
      <c r="AZ123" s="85"/>
      <c r="BA123" s="59"/>
    </row>
    <row r="124" spans="3:53" ht="12.75" customHeight="1" x14ac:dyDescent="0.2">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5"/>
      <c r="M124" s="655">
        <f t="shared" ref="M124:N124" si="190">IF(M97=0,0,M97)</f>
        <v>0</v>
      </c>
      <c r="N124" s="655">
        <f t="shared" si="190"/>
        <v>0</v>
      </c>
      <c r="O124" s="620" t="str">
        <f t="shared" si="180"/>
        <v/>
      </c>
      <c r="P124" s="612" t="str">
        <f t="shared" ref="P124:P137" si="191">IF(K124="","",SUM(M124:O124))</f>
        <v/>
      </c>
      <c r="Q124" s="655">
        <f t="shared" ref="Q124:Q137" si="192">IF(Q97=0,0,Q97)</f>
        <v>0</v>
      </c>
      <c r="R124" s="755"/>
      <c r="S124" s="50" t="str">
        <f t="shared" si="181"/>
        <v/>
      </c>
      <c r="T124" s="50" t="str">
        <f t="shared" si="182"/>
        <v/>
      </c>
      <c r="U124" s="50">
        <f>ROUND(IF(K124="",0,+Q124/1659*(AC124*12*(1+tab!$D$180+tab!$D$181)-tab!$D$179)*tab!$D$177),-1)</f>
        <v>0</v>
      </c>
      <c r="V124" s="36" t="str">
        <f t="shared" si="183"/>
        <v/>
      </c>
      <c r="W124" s="114"/>
      <c r="X124" s="656"/>
      <c r="Y124" s="306"/>
      <c r="Z124" s="306"/>
      <c r="AA124" s="306"/>
      <c r="AB124" s="306"/>
      <c r="AC124" s="614">
        <f t="shared" si="184"/>
        <v>0</v>
      </c>
      <c r="AD124" s="617">
        <f t="shared" ref="AD124:AD137" si="193">+$AD$121</f>
        <v>0.56000000000000005</v>
      </c>
      <c r="AE124" s="618">
        <f t="shared" ref="AE124:AE138" si="194">AC124*12/1659</f>
        <v>0</v>
      </c>
      <c r="AF124" s="618">
        <f t="shared" ref="AF124:AF137" si="195">AC124*12*(1+AD124)/1659</f>
        <v>0</v>
      </c>
      <c r="AG124" s="618">
        <f t="shared" ref="AG124:AG137" si="196">+AF124-AE124</f>
        <v>0</v>
      </c>
      <c r="AH124" s="619">
        <f t="shared" ref="AH124:AH137" si="197">Q124</f>
        <v>0</v>
      </c>
      <c r="AI124" s="619" t="str">
        <f t="shared" ref="AI124:AI137" si="198">+O124</f>
        <v/>
      </c>
      <c r="AJ124" s="619">
        <f t="shared" ref="AJ124:AJ137" si="199">(M124+N124)</f>
        <v>0</v>
      </c>
      <c r="AK124" s="616">
        <f t="shared" ref="AK124:AK137" si="200">IF(I124&gt;8,50%,40%)</f>
        <v>0.5</v>
      </c>
      <c r="AL124" s="600">
        <f t="shared" ref="AL124:AL137" si="201">IF(G124&lt;25,0,IF(G124=25,25,IF(G124&lt;40,0,IF(G124=40,40,IF(G124&gt;=40,0)))))</f>
        <v>0</v>
      </c>
      <c r="AM124" s="646">
        <f t="shared" ref="AM124:AM137" si="202">IF(AL124=25,AC124*1.08*K124/2,IF(AL124=40,AC124*1.08*K124,0))</f>
        <v>0</v>
      </c>
      <c r="AN124" s="605"/>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5"/>
      <c r="M125" s="655">
        <f t="shared" ref="M125:N125" si="205">IF(M98=0,0,M98)</f>
        <v>0</v>
      </c>
      <c r="N125" s="655">
        <f t="shared" si="205"/>
        <v>0</v>
      </c>
      <c r="O125" s="620" t="str">
        <f t="shared" si="180"/>
        <v/>
      </c>
      <c r="P125" s="612" t="str">
        <f t="shared" si="191"/>
        <v/>
      </c>
      <c r="Q125" s="655">
        <f t="shared" si="192"/>
        <v>0</v>
      </c>
      <c r="R125" s="755"/>
      <c r="S125" s="50" t="str">
        <f t="shared" si="181"/>
        <v/>
      </c>
      <c r="T125" s="50" t="str">
        <f t="shared" si="182"/>
        <v/>
      </c>
      <c r="U125" s="50">
        <f>ROUND(IF(K125="",0,+Q125/1659*(AC125*12*(1+tab!$D$180+tab!$D$181)-tab!$D$179)*tab!$D$177),-1)</f>
        <v>0</v>
      </c>
      <c r="V125" s="36" t="str">
        <f t="shared" si="183"/>
        <v/>
      </c>
      <c r="W125" s="114"/>
      <c r="X125" s="656"/>
      <c r="Y125" s="306"/>
      <c r="Z125" s="306"/>
      <c r="AA125" s="306"/>
      <c r="AB125" s="306"/>
      <c r="AC125" s="614">
        <f t="shared" si="184"/>
        <v>0</v>
      </c>
      <c r="AD125" s="617">
        <f t="shared" si="193"/>
        <v>0.56000000000000005</v>
      </c>
      <c r="AE125" s="618">
        <f t="shared" si="194"/>
        <v>0</v>
      </c>
      <c r="AF125" s="618">
        <f t="shared" si="195"/>
        <v>0</v>
      </c>
      <c r="AG125" s="618">
        <f t="shared" si="196"/>
        <v>0</v>
      </c>
      <c r="AH125" s="619">
        <f t="shared" si="197"/>
        <v>0</v>
      </c>
      <c r="AI125" s="619" t="str">
        <f t="shared" si="198"/>
        <v/>
      </c>
      <c r="AJ125" s="619">
        <f t="shared" si="199"/>
        <v>0</v>
      </c>
      <c r="AK125" s="616">
        <f t="shared" si="200"/>
        <v>0.5</v>
      </c>
      <c r="AL125" s="600">
        <f t="shared" si="201"/>
        <v>0</v>
      </c>
      <c r="AM125" s="646">
        <f t="shared" si="202"/>
        <v>0</v>
      </c>
      <c r="AN125" s="605"/>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5"/>
      <c r="M126" s="655">
        <f t="shared" ref="M126:N126" si="207">IF(M99=0,0,M99)</f>
        <v>0</v>
      </c>
      <c r="N126" s="655">
        <f t="shared" si="207"/>
        <v>0</v>
      </c>
      <c r="O126" s="620" t="str">
        <f t="shared" si="180"/>
        <v/>
      </c>
      <c r="P126" s="612" t="str">
        <f t="shared" si="191"/>
        <v/>
      </c>
      <c r="Q126" s="655">
        <f t="shared" si="192"/>
        <v>0</v>
      </c>
      <c r="R126" s="755"/>
      <c r="S126" s="50" t="str">
        <f t="shared" si="181"/>
        <v/>
      </c>
      <c r="T126" s="50" t="str">
        <f t="shared" si="182"/>
        <v/>
      </c>
      <c r="U126" s="50">
        <f>ROUND(IF(K126="",0,+Q126/1659*(AC126*12*(1+tab!$D$180+tab!$D$181)-tab!$D$179)*tab!$D$177),-1)</f>
        <v>0</v>
      </c>
      <c r="V126" s="36" t="str">
        <f t="shared" si="183"/>
        <v/>
      </c>
      <c r="W126" s="114"/>
      <c r="X126" s="656"/>
      <c r="Y126" s="306"/>
      <c r="Z126" s="306"/>
      <c r="AA126" s="306"/>
      <c r="AB126" s="306"/>
      <c r="AC126" s="614">
        <f t="shared" si="184"/>
        <v>0</v>
      </c>
      <c r="AD126" s="617">
        <f t="shared" si="193"/>
        <v>0.56000000000000005</v>
      </c>
      <c r="AE126" s="618">
        <f t="shared" si="194"/>
        <v>0</v>
      </c>
      <c r="AF126" s="618">
        <f t="shared" si="195"/>
        <v>0</v>
      </c>
      <c r="AG126" s="618">
        <f t="shared" si="196"/>
        <v>0</v>
      </c>
      <c r="AH126" s="619">
        <f t="shared" si="197"/>
        <v>0</v>
      </c>
      <c r="AI126" s="619" t="str">
        <f t="shared" si="198"/>
        <v/>
      </c>
      <c r="AJ126" s="619">
        <f t="shared" si="199"/>
        <v>0</v>
      </c>
      <c r="AK126" s="616">
        <f t="shared" si="200"/>
        <v>0.5</v>
      </c>
      <c r="AL126" s="600">
        <f t="shared" si="201"/>
        <v>0</v>
      </c>
      <c r="AM126" s="646">
        <f t="shared" si="202"/>
        <v>0</v>
      </c>
      <c r="AN126" s="605"/>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5"/>
      <c r="M127" s="655">
        <f t="shared" ref="M127:N127" si="209">IF(M100=0,0,M100)</f>
        <v>0</v>
      </c>
      <c r="N127" s="655">
        <f t="shared" si="209"/>
        <v>0</v>
      </c>
      <c r="O127" s="620" t="str">
        <f t="shared" si="180"/>
        <v/>
      </c>
      <c r="P127" s="612" t="str">
        <f t="shared" si="191"/>
        <v/>
      </c>
      <c r="Q127" s="655">
        <f t="shared" si="192"/>
        <v>0</v>
      </c>
      <c r="R127" s="755"/>
      <c r="S127" s="50" t="str">
        <f t="shared" si="181"/>
        <v/>
      </c>
      <c r="T127" s="50" t="str">
        <f t="shared" si="182"/>
        <v/>
      </c>
      <c r="U127" s="50">
        <f>ROUND(IF(K127="",0,+Q127/1659*(AC127*12*(1+tab!$D$180+tab!$D$181)-tab!$D$179)*tab!$D$177),-1)</f>
        <v>0</v>
      </c>
      <c r="V127" s="36" t="str">
        <f t="shared" si="183"/>
        <v/>
      </c>
      <c r="W127" s="114"/>
      <c r="X127" s="656"/>
      <c r="Y127" s="306"/>
      <c r="Z127" s="306"/>
      <c r="AA127" s="306"/>
      <c r="AB127" s="306"/>
      <c r="AC127" s="614">
        <f t="shared" si="184"/>
        <v>0</v>
      </c>
      <c r="AD127" s="617">
        <f t="shared" si="193"/>
        <v>0.56000000000000005</v>
      </c>
      <c r="AE127" s="618">
        <f t="shared" si="194"/>
        <v>0</v>
      </c>
      <c r="AF127" s="618">
        <f t="shared" si="195"/>
        <v>0</v>
      </c>
      <c r="AG127" s="618">
        <f t="shared" si="196"/>
        <v>0</v>
      </c>
      <c r="AH127" s="619">
        <f t="shared" si="197"/>
        <v>0</v>
      </c>
      <c r="AI127" s="619" t="str">
        <f t="shared" si="198"/>
        <v/>
      </c>
      <c r="AJ127" s="619">
        <f t="shared" si="199"/>
        <v>0</v>
      </c>
      <c r="AK127" s="616">
        <f t="shared" si="200"/>
        <v>0.5</v>
      </c>
      <c r="AL127" s="600">
        <f t="shared" si="201"/>
        <v>0</v>
      </c>
      <c r="AM127" s="646">
        <f t="shared" si="202"/>
        <v>0</v>
      </c>
      <c r="AN127" s="605"/>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5"/>
      <c r="M128" s="655">
        <f t="shared" ref="M128:N128" si="211">IF(M101=0,0,M101)</f>
        <v>0</v>
      </c>
      <c r="N128" s="655">
        <f t="shared" si="211"/>
        <v>0</v>
      </c>
      <c r="O128" s="620" t="str">
        <f t="shared" si="180"/>
        <v/>
      </c>
      <c r="P128" s="612" t="str">
        <f t="shared" si="191"/>
        <v/>
      </c>
      <c r="Q128" s="655">
        <f t="shared" si="192"/>
        <v>0</v>
      </c>
      <c r="R128" s="755"/>
      <c r="S128" s="50" t="str">
        <f t="shared" si="181"/>
        <v/>
      </c>
      <c r="T128" s="50" t="str">
        <f t="shared" si="182"/>
        <v/>
      </c>
      <c r="U128" s="50">
        <f>ROUND(IF(K128="",0,+Q128/1659*(AC128*12*(1+tab!$D$180+tab!$D$181)-tab!$D$179)*tab!$D$177),-1)</f>
        <v>0</v>
      </c>
      <c r="V128" s="36" t="str">
        <f t="shared" si="183"/>
        <v/>
      </c>
      <c r="W128" s="114"/>
      <c r="X128" s="656"/>
      <c r="Y128" s="306"/>
      <c r="Z128" s="306"/>
      <c r="AA128" s="306"/>
      <c r="AB128" s="306"/>
      <c r="AC128" s="614">
        <f t="shared" si="184"/>
        <v>0</v>
      </c>
      <c r="AD128" s="617">
        <f t="shared" si="193"/>
        <v>0.56000000000000005</v>
      </c>
      <c r="AE128" s="618">
        <f t="shared" si="194"/>
        <v>0</v>
      </c>
      <c r="AF128" s="618">
        <f t="shared" si="195"/>
        <v>0</v>
      </c>
      <c r="AG128" s="618">
        <f t="shared" si="196"/>
        <v>0</v>
      </c>
      <c r="AH128" s="619">
        <f t="shared" si="197"/>
        <v>0</v>
      </c>
      <c r="AI128" s="619" t="str">
        <f t="shared" si="198"/>
        <v/>
      </c>
      <c r="AJ128" s="619">
        <f t="shared" si="199"/>
        <v>0</v>
      </c>
      <c r="AK128" s="616">
        <f t="shared" si="200"/>
        <v>0.5</v>
      </c>
      <c r="AL128" s="600">
        <f t="shared" si="201"/>
        <v>0</v>
      </c>
      <c r="AM128" s="646">
        <f t="shared" si="202"/>
        <v>0</v>
      </c>
      <c r="AN128" s="605"/>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5"/>
      <c r="M129" s="655">
        <f t="shared" ref="M129:N129" si="213">IF(M102=0,0,M102)</f>
        <v>0</v>
      </c>
      <c r="N129" s="655">
        <f t="shared" si="213"/>
        <v>0</v>
      </c>
      <c r="O129" s="620" t="str">
        <f t="shared" si="180"/>
        <v/>
      </c>
      <c r="P129" s="612" t="str">
        <f t="shared" si="191"/>
        <v/>
      </c>
      <c r="Q129" s="655">
        <f t="shared" si="192"/>
        <v>0</v>
      </c>
      <c r="R129" s="755"/>
      <c r="S129" s="50" t="str">
        <f t="shared" si="181"/>
        <v/>
      </c>
      <c r="T129" s="50" t="str">
        <f t="shared" si="182"/>
        <v/>
      </c>
      <c r="U129" s="50">
        <f>ROUND(IF(K129="",0,+Q129/1659*(AC129*12*(1+tab!$D$180+tab!$D$181)-tab!$D$179)*tab!$D$177),-1)</f>
        <v>0</v>
      </c>
      <c r="V129" s="36" t="str">
        <f t="shared" si="183"/>
        <v/>
      </c>
      <c r="W129" s="114"/>
      <c r="X129" s="656"/>
      <c r="Y129" s="306"/>
      <c r="Z129" s="306"/>
      <c r="AA129" s="306"/>
      <c r="AB129" s="306"/>
      <c r="AC129" s="614">
        <f t="shared" si="184"/>
        <v>0</v>
      </c>
      <c r="AD129" s="617">
        <f t="shared" si="193"/>
        <v>0.56000000000000005</v>
      </c>
      <c r="AE129" s="618">
        <f t="shared" si="194"/>
        <v>0</v>
      </c>
      <c r="AF129" s="618">
        <f t="shared" si="195"/>
        <v>0</v>
      </c>
      <c r="AG129" s="618">
        <f t="shared" si="196"/>
        <v>0</v>
      </c>
      <c r="AH129" s="619">
        <f t="shared" si="197"/>
        <v>0</v>
      </c>
      <c r="AI129" s="619" t="str">
        <f t="shared" si="198"/>
        <v/>
      </c>
      <c r="AJ129" s="619">
        <f t="shared" si="199"/>
        <v>0</v>
      </c>
      <c r="AK129" s="616">
        <f t="shared" si="200"/>
        <v>0.5</v>
      </c>
      <c r="AL129" s="600">
        <f t="shared" si="201"/>
        <v>0</v>
      </c>
      <c r="AM129" s="646">
        <f t="shared" si="202"/>
        <v>0</v>
      </c>
      <c r="AN129" s="605"/>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5"/>
      <c r="M130" s="655">
        <f t="shared" ref="M130:N130" si="215">IF(M103=0,0,M103)</f>
        <v>0</v>
      </c>
      <c r="N130" s="655">
        <f t="shared" si="215"/>
        <v>0</v>
      </c>
      <c r="O130" s="620" t="str">
        <f t="shared" si="180"/>
        <v/>
      </c>
      <c r="P130" s="612" t="str">
        <f t="shared" si="191"/>
        <v/>
      </c>
      <c r="Q130" s="655">
        <f t="shared" si="192"/>
        <v>0</v>
      </c>
      <c r="R130" s="755"/>
      <c r="S130" s="50" t="str">
        <f t="shared" si="181"/>
        <v/>
      </c>
      <c r="T130" s="50" t="str">
        <f t="shared" si="182"/>
        <v/>
      </c>
      <c r="U130" s="50">
        <f>ROUND(IF(K130="",0,+Q130/1659*(AC130*12*(1+tab!$D$180+tab!$D$181)-tab!$D$179)*tab!$D$177),-1)</f>
        <v>0</v>
      </c>
      <c r="V130" s="36" t="str">
        <f t="shared" si="183"/>
        <v/>
      </c>
      <c r="W130" s="114"/>
      <c r="X130" s="656"/>
      <c r="Y130" s="306"/>
      <c r="Z130" s="306"/>
      <c r="AA130" s="306"/>
      <c r="AB130" s="306"/>
      <c r="AC130" s="614">
        <f t="shared" si="184"/>
        <v>0</v>
      </c>
      <c r="AD130" s="617">
        <f t="shared" si="193"/>
        <v>0.56000000000000005</v>
      </c>
      <c r="AE130" s="618">
        <f t="shared" si="194"/>
        <v>0</v>
      </c>
      <c r="AF130" s="618">
        <f t="shared" si="195"/>
        <v>0</v>
      </c>
      <c r="AG130" s="618">
        <f t="shared" si="196"/>
        <v>0</v>
      </c>
      <c r="AH130" s="619">
        <f t="shared" si="197"/>
        <v>0</v>
      </c>
      <c r="AI130" s="619" t="str">
        <f t="shared" si="198"/>
        <v/>
      </c>
      <c r="AJ130" s="619">
        <f t="shared" si="199"/>
        <v>0</v>
      </c>
      <c r="AK130" s="616">
        <f t="shared" si="200"/>
        <v>0.5</v>
      </c>
      <c r="AL130" s="600">
        <f t="shared" si="201"/>
        <v>0</v>
      </c>
      <c r="AM130" s="646">
        <f t="shared" si="202"/>
        <v>0</v>
      </c>
      <c r="AN130" s="605"/>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5"/>
      <c r="M131" s="655">
        <f t="shared" ref="M131:N131" si="217">IF(M104=0,0,M104)</f>
        <v>0</v>
      </c>
      <c r="N131" s="655">
        <f t="shared" si="217"/>
        <v>0</v>
      </c>
      <c r="O131" s="620" t="str">
        <f t="shared" si="180"/>
        <v/>
      </c>
      <c r="P131" s="612" t="str">
        <f t="shared" si="191"/>
        <v/>
      </c>
      <c r="Q131" s="655">
        <f t="shared" si="192"/>
        <v>0</v>
      </c>
      <c r="R131" s="755"/>
      <c r="S131" s="50" t="str">
        <f t="shared" si="181"/>
        <v/>
      </c>
      <c r="T131" s="50" t="str">
        <f t="shared" si="182"/>
        <v/>
      </c>
      <c r="U131" s="50">
        <f>ROUND(IF(K131="",0,+Q131/1659*(AC131*12*(1+tab!$D$180+tab!$D$181)-tab!$D$179)*tab!$D$177),-1)</f>
        <v>0</v>
      </c>
      <c r="V131" s="36" t="str">
        <f t="shared" si="183"/>
        <v/>
      </c>
      <c r="W131" s="114"/>
      <c r="X131" s="656"/>
      <c r="Y131" s="306"/>
      <c r="Z131" s="306"/>
      <c r="AA131" s="306"/>
      <c r="AB131" s="306"/>
      <c r="AC131" s="614">
        <f t="shared" si="184"/>
        <v>0</v>
      </c>
      <c r="AD131" s="617">
        <f t="shared" si="193"/>
        <v>0.56000000000000005</v>
      </c>
      <c r="AE131" s="618">
        <f t="shared" si="194"/>
        <v>0</v>
      </c>
      <c r="AF131" s="618">
        <f t="shared" si="195"/>
        <v>0</v>
      </c>
      <c r="AG131" s="618">
        <f t="shared" si="196"/>
        <v>0</v>
      </c>
      <c r="AH131" s="619">
        <f t="shared" si="197"/>
        <v>0</v>
      </c>
      <c r="AI131" s="619" t="str">
        <f t="shared" si="198"/>
        <v/>
      </c>
      <c r="AJ131" s="619">
        <f t="shared" si="199"/>
        <v>0</v>
      </c>
      <c r="AK131" s="616">
        <f t="shared" si="200"/>
        <v>0.5</v>
      </c>
      <c r="AL131" s="600">
        <f t="shared" si="201"/>
        <v>0</v>
      </c>
      <c r="AM131" s="646">
        <f t="shared" si="202"/>
        <v>0</v>
      </c>
      <c r="AN131" s="605"/>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5"/>
      <c r="M132" s="655">
        <f t="shared" ref="M132:N132" si="219">IF(M105=0,0,M105)</f>
        <v>0</v>
      </c>
      <c r="N132" s="655">
        <f t="shared" si="219"/>
        <v>0</v>
      </c>
      <c r="O132" s="620" t="str">
        <f t="shared" si="180"/>
        <v/>
      </c>
      <c r="P132" s="612" t="str">
        <f t="shared" si="191"/>
        <v/>
      </c>
      <c r="Q132" s="655">
        <f t="shared" si="192"/>
        <v>0</v>
      </c>
      <c r="R132" s="755"/>
      <c r="S132" s="50" t="str">
        <f t="shared" si="181"/>
        <v/>
      </c>
      <c r="T132" s="50" t="str">
        <f t="shared" si="182"/>
        <v/>
      </c>
      <c r="U132" s="50">
        <f>ROUND(IF(K132="",0,+Q132/1659*(AC132*12*(1+tab!$D$180+tab!$D$181)-tab!$D$179)*tab!$D$177),-1)</f>
        <v>0</v>
      </c>
      <c r="V132" s="36" t="str">
        <f t="shared" si="183"/>
        <v/>
      </c>
      <c r="W132" s="114"/>
      <c r="X132" s="656"/>
      <c r="Y132" s="306"/>
      <c r="Z132" s="306"/>
      <c r="AA132" s="306"/>
      <c r="AB132" s="306"/>
      <c r="AC132" s="614">
        <f t="shared" si="184"/>
        <v>0</v>
      </c>
      <c r="AD132" s="617">
        <f t="shared" si="193"/>
        <v>0.56000000000000005</v>
      </c>
      <c r="AE132" s="618">
        <f t="shared" si="194"/>
        <v>0</v>
      </c>
      <c r="AF132" s="618">
        <f t="shared" si="195"/>
        <v>0</v>
      </c>
      <c r="AG132" s="618">
        <f t="shared" si="196"/>
        <v>0</v>
      </c>
      <c r="AH132" s="619">
        <f t="shared" si="197"/>
        <v>0</v>
      </c>
      <c r="AI132" s="619" t="str">
        <f t="shared" si="198"/>
        <v/>
      </c>
      <c r="AJ132" s="619">
        <f t="shared" si="199"/>
        <v>0</v>
      </c>
      <c r="AK132" s="616">
        <f t="shared" si="200"/>
        <v>0.5</v>
      </c>
      <c r="AL132" s="600">
        <f t="shared" si="201"/>
        <v>0</v>
      </c>
      <c r="AM132" s="646">
        <f t="shared" si="202"/>
        <v>0</v>
      </c>
      <c r="AN132" s="605"/>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5"/>
      <c r="M133" s="655">
        <f t="shared" ref="M133:N133" si="221">IF(M106=0,0,M106)</f>
        <v>0</v>
      </c>
      <c r="N133" s="655">
        <f t="shared" si="221"/>
        <v>0</v>
      </c>
      <c r="O133" s="620" t="str">
        <f t="shared" si="180"/>
        <v/>
      </c>
      <c r="P133" s="612" t="str">
        <f t="shared" si="191"/>
        <v/>
      </c>
      <c r="Q133" s="655">
        <f t="shared" si="192"/>
        <v>0</v>
      </c>
      <c r="R133" s="755"/>
      <c r="S133" s="50" t="str">
        <f t="shared" si="181"/>
        <v/>
      </c>
      <c r="T133" s="50" t="str">
        <f t="shared" si="182"/>
        <v/>
      </c>
      <c r="U133" s="50">
        <f>ROUND(IF(K133="",0,+Q133/1659*(AC133*12*(1+tab!$D$180+tab!$D$181)-tab!$D$179)*tab!$D$177),-1)</f>
        <v>0</v>
      </c>
      <c r="V133" s="36" t="str">
        <f t="shared" si="183"/>
        <v/>
      </c>
      <c r="W133" s="114"/>
      <c r="X133" s="656"/>
      <c r="Y133" s="306"/>
      <c r="Z133" s="306"/>
      <c r="AA133" s="306"/>
      <c r="AB133" s="306"/>
      <c r="AC133" s="614">
        <f t="shared" si="184"/>
        <v>0</v>
      </c>
      <c r="AD133" s="617">
        <f t="shared" si="193"/>
        <v>0.56000000000000005</v>
      </c>
      <c r="AE133" s="618">
        <f t="shared" si="194"/>
        <v>0</v>
      </c>
      <c r="AF133" s="618">
        <f t="shared" si="195"/>
        <v>0</v>
      </c>
      <c r="AG133" s="618">
        <f t="shared" si="196"/>
        <v>0</v>
      </c>
      <c r="AH133" s="619">
        <f t="shared" si="197"/>
        <v>0</v>
      </c>
      <c r="AI133" s="619" t="str">
        <f t="shared" si="198"/>
        <v/>
      </c>
      <c r="AJ133" s="619">
        <f t="shared" si="199"/>
        <v>0</v>
      </c>
      <c r="AK133" s="616">
        <f t="shared" si="200"/>
        <v>0.5</v>
      </c>
      <c r="AL133" s="600">
        <f t="shared" si="201"/>
        <v>0</v>
      </c>
      <c r="AM133" s="646">
        <f t="shared" si="202"/>
        <v>0</v>
      </c>
      <c r="AN133" s="605"/>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5"/>
      <c r="M134" s="655">
        <f t="shared" ref="M134:N134" si="223">IF(M107=0,0,M107)</f>
        <v>0</v>
      </c>
      <c r="N134" s="655">
        <f t="shared" si="223"/>
        <v>0</v>
      </c>
      <c r="O134" s="620" t="str">
        <f t="shared" si="180"/>
        <v/>
      </c>
      <c r="P134" s="612" t="str">
        <f t="shared" si="191"/>
        <v/>
      </c>
      <c r="Q134" s="655">
        <f t="shared" si="192"/>
        <v>0</v>
      </c>
      <c r="R134" s="755"/>
      <c r="S134" s="50" t="str">
        <f t="shared" si="181"/>
        <v/>
      </c>
      <c r="T134" s="50" t="str">
        <f t="shared" si="182"/>
        <v/>
      </c>
      <c r="U134" s="50">
        <f>ROUND(IF(K134="",0,+Q134/1659*(AC134*12*(1+tab!$D$180+tab!$D$181)-tab!$D$179)*tab!$D$177),-1)</f>
        <v>0</v>
      </c>
      <c r="V134" s="36" t="str">
        <f t="shared" si="183"/>
        <v/>
      </c>
      <c r="W134" s="114"/>
      <c r="X134" s="656"/>
      <c r="Y134" s="306"/>
      <c r="Z134" s="306"/>
      <c r="AA134" s="306"/>
      <c r="AB134" s="306"/>
      <c r="AC134" s="614">
        <f t="shared" si="184"/>
        <v>0</v>
      </c>
      <c r="AD134" s="617">
        <f t="shared" si="193"/>
        <v>0.56000000000000005</v>
      </c>
      <c r="AE134" s="618">
        <f t="shared" si="194"/>
        <v>0</v>
      </c>
      <c r="AF134" s="618">
        <f t="shared" si="195"/>
        <v>0</v>
      </c>
      <c r="AG134" s="618">
        <f t="shared" si="196"/>
        <v>0</v>
      </c>
      <c r="AH134" s="619">
        <f t="shared" si="197"/>
        <v>0</v>
      </c>
      <c r="AI134" s="619" t="str">
        <f t="shared" si="198"/>
        <v/>
      </c>
      <c r="AJ134" s="619">
        <f t="shared" si="199"/>
        <v>0</v>
      </c>
      <c r="AK134" s="616">
        <f t="shared" si="200"/>
        <v>0.5</v>
      </c>
      <c r="AL134" s="600">
        <f t="shared" si="201"/>
        <v>0</v>
      </c>
      <c r="AM134" s="646">
        <f t="shared" si="202"/>
        <v>0</v>
      </c>
      <c r="AN134" s="605"/>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5"/>
      <c r="M135" s="655">
        <f t="shared" ref="M135:N135" si="225">IF(M108=0,0,M108)</f>
        <v>0</v>
      </c>
      <c r="N135" s="655">
        <f t="shared" si="225"/>
        <v>0</v>
      </c>
      <c r="O135" s="620" t="str">
        <f t="shared" si="180"/>
        <v/>
      </c>
      <c r="P135" s="612" t="str">
        <f t="shared" si="191"/>
        <v/>
      </c>
      <c r="Q135" s="655">
        <f t="shared" si="192"/>
        <v>0</v>
      </c>
      <c r="R135" s="755"/>
      <c r="S135" s="50" t="str">
        <f t="shared" si="181"/>
        <v/>
      </c>
      <c r="T135" s="50" t="str">
        <f t="shared" si="182"/>
        <v/>
      </c>
      <c r="U135" s="50">
        <f>ROUND(IF(K135="",0,+Q135/1659*(AC135*12*(1+tab!$D$180+tab!$D$181)-tab!$D$179)*tab!$D$177),-1)</f>
        <v>0</v>
      </c>
      <c r="V135" s="36" t="str">
        <f t="shared" si="183"/>
        <v/>
      </c>
      <c r="W135" s="114"/>
      <c r="X135" s="656"/>
      <c r="Y135" s="306"/>
      <c r="Z135" s="306"/>
      <c r="AA135" s="306"/>
      <c r="AB135" s="306"/>
      <c r="AC135" s="614">
        <f t="shared" si="184"/>
        <v>0</v>
      </c>
      <c r="AD135" s="617">
        <f t="shared" si="193"/>
        <v>0.56000000000000005</v>
      </c>
      <c r="AE135" s="618">
        <f t="shared" si="194"/>
        <v>0</v>
      </c>
      <c r="AF135" s="618">
        <f t="shared" si="195"/>
        <v>0</v>
      </c>
      <c r="AG135" s="618">
        <f t="shared" si="196"/>
        <v>0</v>
      </c>
      <c r="AH135" s="619">
        <f t="shared" si="197"/>
        <v>0</v>
      </c>
      <c r="AI135" s="619" t="str">
        <f t="shared" si="198"/>
        <v/>
      </c>
      <c r="AJ135" s="619">
        <f t="shared" si="199"/>
        <v>0</v>
      </c>
      <c r="AK135" s="616">
        <f t="shared" si="200"/>
        <v>0.5</v>
      </c>
      <c r="AL135" s="600">
        <f t="shared" si="201"/>
        <v>0</v>
      </c>
      <c r="AM135" s="646">
        <f t="shared" si="202"/>
        <v>0</v>
      </c>
      <c r="AN135" s="605"/>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5"/>
      <c r="M136" s="655">
        <f t="shared" ref="M136:N136" si="227">IF(M109=0,0,M109)</f>
        <v>0</v>
      </c>
      <c r="N136" s="655">
        <f t="shared" si="227"/>
        <v>0</v>
      </c>
      <c r="O136" s="620" t="str">
        <f t="shared" si="180"/>
        <v/>
      </c>
      <c r="P136" s="612" t="str">
        <f t="shared" si="191"/>
        <v/>
      </c>
      <c r="Q136" s="655">
        <f t="shared" si="192"/>
        <v>0</v>
      </c>
      <c r="R136" s="755"/>
      <c r="S136" s="50" t="str">
        <f t="shared" si="181"/>
        <v/>
      </c>
      <c r="T136" s="50" t="str">
        <f t="shared" si="182"/>
        <v/>
      </c>
      <c r="U136" s="50">
        <f>ROUND(IF(K136="",0,+Q136/1659*(AC136*12*(1+tab!$D$180+tab!$D$181)-tab!$D$179)*tab!$D$177),-1)</f>
        <v>0</v>
      </c>
      <c r="V136" s="36" t="str">
        <f t="shared" si="183"/>
        <v/>
      </c>
      <c r="W136" s="3"/>
      <c r="X136" s="85"/>
      <c r="Y136" s="85"/>
      <c r="Z136" s="85"/>
      <c r="AA136" s="85"/>
      <c r="AB136" s="85"/>
      <c r="AC136" s="614">
        <f t="shared" si="184"/>
        <v>0</v>
      </c>
      <c r="AD136" s="617">
        <f t="shared" si="193"/>
        <v>0.56000000000000005</v>
      </c>
      <c r="AE136" s="618">
        <f t="shared" si="194"/>
        <v>0</v>
      </c>
      <c r="AF136" s="618">
        <f t="shared" si="195"/>
        <v>0</v>
      </c>
      <c r="AG136" s="618">
        <f t="shared" si="196"/>
        <v>0</v>
      </c>
      <c r="AH136" s="619">
        <f t="shared" si="197"/>
        <v>0</v>
      </c>
      <c r="AI136" s="619" t="str">
        <f t="shared" si="198"/>
        <v/>
      </c>
      <c r="AJ136" s="619">
        <f t="shared" si="199"/>
        <v>0</v>
      </c>
      <c r="AK136" s="616">
        <f t="shared" si="200"/>
        <v>0.5</v>
      </c>
      <c r="AL136" s="600">
        <f t="shared" si="201"/>
        <v>0</v>
      </c>
      <c r="AM136" s="646">
        <f t="shared" si="202"/>
        <v>0</v>
      </c>
      <c r="AN136" s="605"/>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5"/>
      <c r="M137" s="655">
        <f t="shared" ref="M137:N137" si="229">IF(M110=0,0,M110)</f>
        <v>0</v>
      </c>
      <c r="N137" s="655">
        <f t="shared" si="229"/>
        <v>0</v>
      </c>
      <c r="O137" s="620" t="str">
        <f t="shared" si="180"/>
        <v/>
      </c>
      <c r="P137" s="612" t="str">
        <f t="shared" si="191"/>
        <v/>
      </c>
      <c r="Q137" s="655">
        <f t="shared" si="192"/>
        <v>0</v>
      </c>
      <c r="R137" s="755"/>
      <c r="S137" s="50" t="str">
        <f t="shared" si="181"/>
        <v/>
      </c>
      <c r="T137" s="50" t="str">
        <f t="shared" si="182"/>
        <v/>
      </c>
      <c r="U137" s="50">
        <f>ROUND(IF(K137="",0,+Q137/1659*(AC137*12*(1+tab!$D$180+tab!$D$181)-tab!$D$179)*tab!$D$177),-1)</f>
        <v>0</v>
      </c>
      <c r="V137" s="36" t="str">
        <f t="shared" si="183"/>
        <v/>
      </c>
      <c r="W137" s="3"/>
      <c r="X137" s="85"/>
      <c r="Y137" s="85"/>
      <c r="Z137" s="85"/>
      <c r="AA137" s="85"/>
      <c r="AB137" s="85"/>
      <c r="AC137" s="614">
        <f t="shared" si="184"/>
        <v>0</v>
      </c>
      <c r="AD137" s="617">
        <f t="shared" si="193"/>
        <v>0.56000000000000005</v>
      </c>
      <c r="AE137" s="618">
        <f t="shared" si="194"/>
        <v>0</v>
      </c>
      <c r="AF137" s="618">
        <f t="shared" si="195"/>
        <v>0</v>
      </c>
      <c r="AG137" s="618">
        <f t="shared" si="196"/>
        <v>0</v>
      </c>
      <c r="AH137" s="619">
        <f t="shared" si="197"/>
        <v>0</v>
      </c>
      <c r="AI137" s="619" t="str">
        <f t="shared" si="198"/>
        <v/>
      </c>
      <c r="AJ137" s="619">
        <f t="shared" si="199"/>
        <v>0</v>
      </c>
      <c r="AK137" s="616">
        <f t="shared" si="200"/>
        <v>0.5</v>
      </c>
      <c r="AL137" s="600">
        <f t="shared" si="201"/>
        <v>0</v>
      </c>
      <c r="AM137" s="646">
        <f t="shared" si="202"/>
        <v>0</v>
      </c>
      <c r="AN137" s="605"/>
      <c r="AO137" s="17"/>
      <c r="AP137" s="17"/>
      <c r="AX137" s="17"/>
      <c r="AY137" s="17"/>
      <c r="AZ137" s="85"/>
      <c r="BA137" s="59"/>
    </row>
    <row r="138" spans="3:53" ht="12.75" customHeight="1" x14ac:dyDescent="0.2">
      <c r="C138" s="2"/>
      <c r="D138" s="250"/>
      <c r="E138" s="4"/>
      <c r="F138" s="4"/>
      <c r="G138" s="242"/>
      <c r="H138" s="243"/>
      <c r="I138" s="3"/>
      <c r="J138" s="3"/>
      <c r="K138" s="739">
        <f>SUM(K123:K137)</f>
        <v>1</v>
      </c>
      <c r="L138" s="626"/>
      <c r="M138" s="613">
        <f>SUM(M123:M137)</f>
        <v>0</v>
      </c>
      <c r="N138" s="613">
        <f t="shared" ref="N138" si="230">SUM(N123:N137)</f>
        <v>0</v>
      </c>
      <c r="O138" s="613">
        <f t="shared" ref="O138" si="231">SUM(O123:O137)</f>
        <v>50</v>
      </c>
      <c r="P138" s="613">
        <f t="shared" ref="P138" si="232">SUM(P123:P137)</f>
        <v>50</v>
      </c>
      <c r="Q138" s="613">
        <f t="shared" ref="Q138" si="233">SUM(Q123:Q137)</f>
        <v>0</v>
      </c>
      <c r="R138" s="756"/>
      <c r="S138" s="244">
        <f>SUM(S123:S137)</f>
        <v>90234.349367088624</v>
      </c>
      <c r="T138" s="244">
        <f t="shared" ref="T138" si="234">SUM(T123:T137)</f>
        <v>2804.0506329113928</v>
      </c>
      <c r="U138" s="244">
        <f t="shared" ref="U138" si="235">SUM(U123:U137)</f>
        <v>0</v>
      </c>
      <c r="V138" s="244">
        <f t="shared" ref="V138" si="236">SUM(V123:V137)</f>
        <v>93038.400000000023</v>
      </c>
      <c r="W138" s="114"/>
      <c r="X138" s="657"/>
      <c r="Y138" s="306"/>
      <c r="Z138" s="306"/>
      <c r="AA138" s="306"/>
      <c r="AB138" s="306"/>
      <c r="AC138" s="308">
        <f>SUM(AC123:AC137)</f>
        <v>4970</v>
      </c>
      <c r="AD138" s="306"/>
      <c r="AE138" s="306">
        <f t="shared" si="194"/>
        <v>35.949367088607595</v>
      </c>
      <c r="AF138" s="306"/>
      <c r="AG138" s="306"/>
      <c r="AH138" s="306"/>
      <c r="AI138" s="306"/>
      <c r="AJ138" s="306"/>
      <c r="AK138" s="306"/>
      <c r="AL138" s="647">
        <f>SUM(AL123:AL137)</f>
        <v>0</v>
      </c>
      <c r="AM138" s="639">
        <f>SUM(AM123:AM137)</f>
        <v>0</v>
      </c>
      <c r="AN138" s="639"/>
      <c r="AO138" s="17"/>
      <c r="AP138" s="17"/>
      <c r="AV138" s="326"/>
      <c r="AX138" s="17"/>
      <c r="AY138" s="17"/>
      <c r="AZ138" s="59"/>
      <c r="BA138" s="85"/>
    </row>
    <row r="139" spans="3:53" ht="12.75" customHeight="1" x14ac:dyDescent="0.2">
      <c r="C139" s="2"/>
      <c r="D139" s="211"/>
      <c r="E139" s="32"/>
      <c r="F139" s="32"/>
      <c r="G139" s="3"/>
      <c r="H139" s="210"/>
      <c r="I139" s="3"/>
      <c r="J139" s="211"/>
      <c r="K139" s="211"/>
      <c r="L139" s="625"/>
      <c r="M139" s="211"/>
      <c r="N139" s="212"/>
      <c r="O139" s="212"/>
      <c r="P139" s="212"/>
      <c r="Q139" s="212"/>
      <c r="R139" s="212"/>
      <c r="S139" s="245"/>
      <c r="T139" s="245"/>
      <c r="U139" s="245"/>
      <c r="V139" s="245"/>
      <c r="W139" s="2"/>
      <c r="AL139" s="648"/>
      <c r="AM139" s="639"/>
    </row>
    <row r="140" spans="3:53" ht="12.75" customHeight="1" x14ac:dyDescent="0.2">
      <c r="I140" s="11"/>
      <c r="K140" s="600"/>
      <c r="M140" s="605"/>
      <c r="N140" s="312"/>
      <c r="P140" s="259"/>
      <c r="Q140" s="312"/>
      <c r="R140" s="312"/>
      <c r="S140" s="85"/>
      <c r="T140" s="85"/>
      <c r="U140" s="85"/>
      <c r="V140" s="105"/>
      <c r="AL140" s="649"/>
      <c r="AM140" s="646"/>
    </row>
    <row r="141" spans="3:53" ht="12.75" customHeight="1" x14ac:dyDescent="0.2">
      <c r="I141" s="11"/>
      <c r="K141" s="600"/>
      <c r="M141" s="605"/>
      <c r="N141" s="312"/>
      <c r="P141" s="259"/>
      <c r="Q141" s="312"/>
      <c r="R141" s="312"/>
      <c r="S141" s="85"/>
      <c r="T141" s="85"/>
      <c r="U141" s="85"/>
      <c r="V141" s="105"/>
      <c r="AL141" s="649"/>
      <c r="AM141" s="646"/>
    </row>
    <row r="142" spans="3:53" ht="12.75" customHeight="1" x14ac:dyDescent="0.2">
      <c r="C142" s="17" t="s">
        <v>60</v>
      </c>
      <c r="E142" s="433" t="str">
        <f>+tab!H5</f>
        <v xml:space="preserve"> 2024/25</v>
      </c>
      <c r="I142" s="11"/>
      <c r="K142" s="600"/>
      <c r="M142" s="605"/>
      <c r="N142" s="312"/>
      <c r="P142" s="259"/>
      <c r="Q142" s="312"/>
      <c r="R142" s="312"/>
      <c r="S142" s="85"/>
      <c r="T142" s="85"/>
      <c r="U142" s="85"/>
      <c r="V142" s="105"/>
      <c r="AL142" s="649"/>
      <c r="AM142" s="646"/>
    </row>
    <row r="143" spans="3:53" ht="12.75" customHeight="1" x14ac:dyDescent="0.2">
      <c r="C143" s="69" t="s">
        <v>142</v>
      </c>
      <c r="E143" s="451">
        <f>tab!I4</f>
        <v>45566</v>
      </c>
      <c r="F143" s="327"/>
      <c r="I143" s="11"/>
      <c r="K143" s="600"/>
      <c r="M143" s="605"/>
      <c r="N143" s="312"/>
      <c r="P143" s="259"/>
      <c r="Q143" s="312"/>
      <c r="R143" s="312"/>
      <c r="S143" s="85"/>
      <c r="T143" s="85"/>
      <c r="U143" s="85"/>
      <c r="V143" s="105"/>
      <c r="AL143" s="649"/>
      <c r="AM143" s="646"/>
    </row>
    <row r="144" spans="3:53" ht="12.75" customHeight="1" x14ac:dyDescent="0.2">
      <c r="I144" s="11"/>
      <c r="K144" s="600"/>
      <c r="M144" s="605"/>
      <c r="N144" s="312"/>
      <c r="P144" s="259"/>
      <c r="Q144" s="312"/>
      <c r="R144" s="312"/>
      <c r="S144" s="85"/>
      <c r="T144" s="85"/>
      <c r="U144" s="85"/>
      <c r="V144" s="105"/>
      <c r="AL144" s="649"/>
      <c r="AM144" s="646"/>
      <c r="AR144" s="294"/>
      <c r="AS144" s="294"/>
      <c r="AT144" s="117"/>
      <c r="AU144" s="296"/>
      <c r="AV144" s="297"/>
      <c r="AW144" s="298"/>
    </row>
    <row r="145" spans="3:53" ht="12.75" customHeight="1" x14ac:dyDescent="0.2">
      <c r="C145" s="2"/>
      <c r="D145" s="211"/>
      <c r="E145" s="41"/>
      <c r="F145" s="32"/>
      <c r="G145" s="3"/>
      <c r="H145" s="210"/>
      <c r="I145" s="211"/>
      <c r="J145" s="211"/>
      <c r="K145" s="211"/>
      <c r="L145" s="625"/>
      <c r="M145" s="114"/>
      <c r="N145" s="212"/>
      <c r="O145" s="211"/>
      <c r="P145" s="213"/>
      <c r="Q145" s="212"/>
      <c r="R145" s="212"/>
      <c r="S145" s="2"/>
      <c r="T145" s="2"/>
      <c r="U145" s="2"/>
      <c r="V145" s="33"/>
      <c r="W145" s="2"/>
      <c r="AO145" s="294"/>
      <c r="AP145" s="295"/>
      <c r="AQ145" s="294"/>
      <c r="AR145" s="405"/>
      <c r="AS145" s="405"/>
      <c r="AT145" s="405"/>
      <c r="AU145" s="405"/>
      <c r="AV145" s="405"/>
      <c r="AW145" s="405"/>
      <c r="AX145" s="299"/>
      <c r="AY145" s="296"/>
    </row>
    <row r="146" spans="3:53" s="405" customFormat="1" ht="12.75" customHeight="1" x14ac:dyDescent="0.2">
      <c r="C146" s="28"/>
      <c r="D146" s="598" t="s">
        <v>143</v>
      </c>
      <c r="E146" s="222"/>
      <c r="F146" s="222"/>
      <c r="G146" s="222"/>
      <c r="H146" s="222"/>
      <c r="I146" s="724"/>
      <c r="J146" s="725"/>
      <c r="K146" s="725"/>
      <c r="L146" s="757"/>
      <c r="M146" s="598" t="s">
        <v>555</v>
      </c>
      <c r="N146" s="610"/>
      <c r="O146" s="725"/>
      <c r="P146" s="725"/>
      <c r="Q146" s="610"/>
      <c r="R146" s="658"/>
      <c r="S146" s="724" t="s">
        <v>145</v>
      </c>
      <c r="T146" s="724"/>
      <c r="U146" s="724"/>
      <c r="V146" s="724"/>
      <c r="W146" s="211"/>
      <c r="X146" s="301"/>
      <c r="Y146" s="301"/>
      <c r="Z146" s="301"/>
      <c r="AA146" s="301"/>
      <c r="AB146" s="301"/>
      <c r="AC146" s="301"/>
      <c r="AD146" s="301"/>
      <c r="AE146" s="301"/>
      <c r="AF146" s="301"/>
      <c r="AG146" s="301"/>
      <c r="AH146" s="301"/>
      <c r="AI146" s="301"/>
      <c r="AJ146" s="301"/>
      <c r="AK146" s="301"/>
      <c r="AL146" s="631"/>
      <c r="AM146" s="632"/>
      <c r="AN146" s="609"/>
      <c r="AR146" s="17"/>
      <c r="AS146" s="17"/>
      <c r="AT146" s="17"/>
      <c r="AU146" s="17"/>
      <c r="AV146" s="17"/>
      <c r="AW146" s="17"/>
      <c r="AZ146" s="301"/>
      <c r="BA146" s="301"/>
    </row>
    <row r="147" spans="3:53" ht="12.75" customHeight="1" x14ac:dyDescent="0.2">
      <c r="C147" s="2"/>
      <c r="D147" s="225" t="s">
        <v>146</v>
      </c>
      <c r="E147" s="224" t="s">
        <v>147</v>
      </c>
      <c r="F147" s="224" t="s">
        <v>148</v>
      </c>
      <c r="G147" s="225" t="s">
        <v>149</v>
      </c>
      <c r="H147" s="226" t="s">
        <v>150</v>
      </c>
      <c r="I147" s="225" t="s">
        <v>151</v>
      </c>
      <c r="J147" s="225" t="s">
        <v>152</v>
      </c>
      <c r="K147" s="230" t="s">
        <v>154</v>
      </c>
      <c r="L147" s="758"/>
      <c r="M147" s="232" t="s">
        <v>557</v>
      </c>
      <c r="N147" s="230" t="s">
        <v>538</v>
      </c>
      <c r="O147" s="231" t="s">
        <v>556</v>
      </c>
      <c r="P147" s="611" t="s">
        <v>540</v>
      </c>
      <c r="Q147" s="230" t="s">
        <v>559</v>
      </c>
      <c r="R147" s="760"/>
      <c r="S147" s="232" t="s">
        <v>157</v>
      </c>
      <c r="T147" s="232" t="s">
        <v>563</v>
      </c>
      <c r="U147" s="232" t="s">
        <v>575</v>
      </c>
      <c r="V147" s="232" t="s">
        <v>157</v>
      </c>
      <c r="W147" s="134"/>
      <c r="X147" s="303"/>
      <c r="Y147" s="303"/>
      <c r="Z147" s="303"/>
      <c r="AA147" s="303"/>
      <c r="AB147" s="303"/>
      <c r="AC147" s="650" t="s">
        <v>541</v>
      </c>
      <c r="AD147" s="651" t="s">
        <v>542</v>
      </c>
      <c r="AE147" s="652" t="s">
        <v>543</v>
      </c>
      <c r="AF147" s="652" t="s">
        <v>543</v>
      </c>
      <c r="AG147" s="652" t="s">
        <v>544</v>
      </c>
      <c r="AH147" s="652" t="s">
        <v>559</v>
      </c>
      <c r="AI147" s="652" t="s">
        <v>545</v>
      </c>
      <c r="AJ147" s="652" t="s">
        <v>546</v>
      </c>
      <c r="AK147" s="652" t="s">
        <v>547</v>
      </c>
      <c r="AL147" s="652" t="s">
        <v>159</v>
      </c>
      <c r="AM147" s="653" t="s">
        <v>548</v>
      </c>
      <c r="AN147" s="607"/>
      <c r="AO147" s="17"/>
      <c r="AP147" s="17"/>
      <c r="AX147" s="17"/>
      <c r="AY147" s="17"/>
      <c r="AZ147" s="301"/>
      <c r="BA147" s="303"/>
    </row>
    <row r="148" spans="3:53" ht="12.75" customHeight="1" x14ac:dyDescent="0.2">
      <c r="C148" s="2"/>
      <c r="D148" s="140"/>
      <c r="E148" s="224"/>
      <c r="F148" s="235"/>
      <c r="G148" s="225" t="s">
        <v>160</v>
      </c>
      <c r="H148" s="226" t="s">
        <v>161</v>
      </c>
      <c r="I148" s="225"/>
      <c r="J148" s="225"/>
      <c r="K148" s="225"/>
      <c r="L148" s="759"/>
      <c r="M148" s="228" t="s">
        <v>561</v>
      </c>
      <c r="N148" s="230" t="s">
        <v>558</v>
      </c>
      <c r="O148" s="231" t="s">
        <v>539</v>
      </c>
      <c r="P148" s="611" t="s">
        <v>16</v>
      </c>
      <c r="Q148" s="230" t="s">
        <v>560</v>
      </c>
      <c r="R148" s="760"/>
      <c r="S148" s="232" t="s">
        <v>562</v>
      </c>
      <c r="T148" s="328" t="s">
        <v>564</v>
      </c>
      <c r="U148" s="328" t="s">
        <v>574</v>
      </c>
      <c r="V148" s="232" t="s">
        <v>16</v>
      </c>
      <c r="W148" s="2"/>
      <c r="AC148" s="652" t="s">
        <v>549</v>
      </c>
      <c r="AD148" s="654">
        <f>tab!$D$170</f>
        <v>0.56000000000000005</v>
      </c>
      <c r="AE148" s="652" t="s">
        <v>550</v>
      </c>
      <c r="AF148" s="652" t="s">
        <v>551</v>
      </c>
      <c r="AG148" s="652" t="s">
        <v>552</v>
      </c>
      <c r="AH148" s="652" t="s">
        <v>560</v>
      </c>
      <c r="AI148" s="652" t="s">
        <v>553</v>
      </c>
      <c r="AJ148" s="652" t="s">
        <v>553</v>
      </c>
      <c r="AK148" s="652" t="s">
        <v>554</v>
      </c>
      <c r="AL148" s="652"/>
      <c r="AM148" s="652" t="s">
        <v>158</v>
      </c>
      <c r="AN148" s="638"/>
      <c r="AO148" s="17"/>
      <c r="AP148" s="17"/>
      <c r="AX148" s="17"/>
      <c r="AY148" s="17"/>
      <c r="BA148" s="85"/>
    </row>
    <row r="149" spans="3:53" ht="12.75" customHeight="1" x14ac:dyDescent="0.2">
      <c r="C149" s="2"/>
      <c r="D149" s="211"/>
      <c r="E149" s="32"/>
      <c r="F149" s="32"/>
      <c r="G149" s="136"/>
      <c r="H149" s="210"/>
      <c r="I149" s="134"/>
      <c r="J149" s="134"/>
      <c r="K149" s="134"/>
      <c r="L149" s="627"/>
      <c r="M149" s="237"/>
      <c r="N149" s="238"/>
      <c r="O149" s="136"/>
      <c r="P149" s="238"/>
      <c r="Q149" s="238"/>
      <c r="R149" s="760"/>
      <c r="S149" s="239"/>
      <c r="T149" s="239"/>
      <c r="U149" s="239"/>
      <c r="V149" s="239"/>
      <c r="W149" s="2"/>
      <c r="AL149" s="633"/>
      <c r="AM149" s="634"/>
      <c r="AN149" s="635"/>
      <c r="AO149" s="17"/>
      <c r="AP149" s="17"/>
      <c r="AX149" s="17"/>
      <c r="AY149" s="17"/>
      <c r="BA149" s="85"/>
    </row>
    <row r="150" spans="3:53" ht="12.75" customHeight="1" x14ac:dyDescent="0.2">
      <c r="C150" s="2"/>
      <c r="D150" s="140" t="str">
        <f>IF(D123="","",D123)</f>
        <v/>
      </c>
      <c r="E150" s="222" t="str">
        <f t="shared" ref="E150:F150" si="237">IF(E123=0,"",E123)</f>
        <v>piet</v>
      </c>
      <c r="F150" s="222" t="str">
        <f t="shared" si="237"/>
        <v>directeur</v>
      </c>
      <c r="G150" s="140">
        <f>IF(G123="","",G123+1)</f>
        <v>24</v>
      </c>
      <c r="H150" s="223">
        <f>IF(H123="","",H123)</f>
        <v>23743</v>
      </c>
      <c r="I150" s="248">
        <f>IF(I123=0,"",I123)</f>
        <v>12</v>
      </c>
      <c r="J150" s="248">
        <f t="shared" ref="J150:J164" si="238">IF(E150="","",IF(J123+1&gt;VLOOKUP(I150,sal20aug,18,FALSE),J123,J123+1))</f>
        <v>11</v>
      </c>
      <c r="K150" s="249">
        <f>IF(K123="","",K123)</f>
        <v>1</v>
      </c>
      <c r="L150" s="735"/>
      <c r="M150" s="655">
        <f>IF(M123=0,0,M123)</f>
        <v>0</v>
      </c>
      <c r="N150" s="655">
        <f>IF(N123=0,0,N123)</f>
        <v>0</v>
      </c>
      <c r="O150" s="620">
        <f t="shared" ref="O150:O164" si="239">IF(K150="","",K150*50)</f>
        <v>50</v>
      </c>
      <c r="P150" s="612">
        <f>IF(K150="","",SUM(M150:O150))</f>
        <v>50</v>
      </c>
      <c r="Q150" s="655">
        <f>IF(Q123=0,0,Q123)</f>
        <v>0</v>
      </c>
      <c r="R150" s="755"/>
      <c r="S150" s="50">
        <f t="shared" ref="S150:S164" si="240">IF(K150="","",(1659*K150-P150)*AF150)</f>
        <v>96607.036817359854</v>
      </c>
      <c r="T150" s="50">
        <f t="shared" ref="T150:T164" si="241">IF(K150="","",P150*AG150+AE150*(AI150+AJ150*(1-AK150)))</f>
        <v>3002.0831826401445</v>
      </c>
      <c r="U150" s="50">
        <f>ROUND(IF(K150="",0,+Q150/1659*(AC150*12*(1+tab!$D$180+tab!$D$181)-tab!$D$179)*tab!$D$177),-1)</f>
        <v>0</v>
      </c>
      <c r="V150" s="36">
        <f t="shared" ref="V150:V164" si="242">IF(K150="","",IF(E150=0,0,(S150+T150+U150)))</f>
        <v>99609.12</v>
      </c>
      <c r="W150" s="3"/>
      <c r="X150" s="85"/>
      <c r="Y150" s="85"/>
      <c r="Z150" s="85"/>
      <c r="AA150" s="85"/>
      <c r="AB150" s="85"/>
      <c r="AC150" s="614">
        <f t="shared" ref="AC150:AC164" si="243">IF(K150="",0,VLOOKUP(I150,sal20aug,J150+1,FALSE))</f>
        <v>5321</v>
      </c>
      <c r="AD150" s="617">
        <f>+$AD$148</f>
        <v>0.56000000000000005</v>
      </c>
      <c r="AE150" s="618">
        <f>AC150*12/1659</f>
        <v>38.488245931283906</v>
      </c>
      <c r="AF150" s="618">
        <f>AC150*12*(1+AD150)/1659</f>
        <v>60.041663652802896</v>
      </c>
      <c r="AG150" s="618">
        <f>+AF150-AE150</f>
        <v>21.55341772151899</v>
      </c>
      <c r="AH150" s="619">
        <f>Q150</f>
        <v>0</v>
      </c>
      <c r="AI150" s="619">
        <f>+O150</f>
        <v>50</v>
      </c>
      <c r="AJ150" s="619">
        <f>(M150+N150)</f>
        <v>0</v>
      </c>
      <c r="AK150" s="616">
        <f>IF(I150&gt;8,50%,40%)</f>
        <v>0.5</v>
      </c>
      <c r="AL150" s="600">
        <f>IF(G150&lt;25,0,IF(G150=25,25,IF(G150&lt;40,0,IF(G150=40,40,IF(G150&gt;=40,0)))))</f>
        <v>0</v>
      </c>
      <c r="AM150" s="646">
        <f>IF(AL150=25,AC150*1.08*K150/2,IF(AL150=40,AC150*1.08*K150,0))</f>
        <v>0</v>
      </c>
      <c r="AN150" s="605"/>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5"/>
      <c r="M151" s="655">
        <f t="shared" ref="M151:N151" si="249">IF(M124=0,0,M124)</f>
        <v>0</v>
      </c>
      <c r="N151" s="655">
        <f t="shared" si="249"/>
        <v>0</v>
      </c>
      <c r="O151" s="620" t="str">
        <f t="shared" si="239"/>
        <v/>
      </c>
      <c r="P151" s="612" t="str">
        <f t="shared" ref="P151:P164" si="250">IF(K151="","",SUM(M151:O151))</f>
        <v/>
      </c>
      <c r="Q151" s="655">
        <f t="shared" ref="Q151:Q164" si="251">IF(Q124=0,0,Q124)</f>
        <v>0</v>
      </c>
      <c r="R151" s="755"/>
      <c r="S151" s="50" t="str">
        <f t="shared" si="240"/>
        <v/>
      </c>
      <c r="T151" s="50" t="str">
        <f t="shared" si="241"/>
        <v/>
      </c>
      <c r="U151" s="50">
        <f>ROUND(IF(K151="",0,+Q151/1659*(AC151*12*(1+tab!$D$180+tab!$D$181)-tab!$D$179)*tab!$D$177),-1)</f>
        <v>0</v>
      </c>
      <c r="V151" s="36" t="str">
        <f t="shared" si="242"/>
        <v/>
      </c>
      <c r="W151" s="114"/>
      <c r="X151" s="656"/>
      <c r="Y151" s="306"/>
      <c r="Z151" s="306"/>
      <c r="AA151" s="306"/>
      <c r="AB151" s="306"/>
      <c r="AC151" s="614">
        <f t="shared" si="243"/>
        <v>0</v>
      </c>
      <c r="AD151" s="617">
        <f t="shared" ref="AD151:AD164" si="252">+$AD$148</f>
        <v>0.56000000000000005</v>
      </c>
      <c r="AE151" s="618">
        <f t="shared" ref="AE151:AE165" si="253">AC151*12/1659</f>
        <v>0</v>
      </c>
      <c r="AF151" s="618">
        <f t="shared" ref="AF151:AF164" si="254">AC151*12*(1+AD151)/1659</f>
        <v>0</v>
      </c>
      <c r="AG151" s="618">
        <f t="shared" ref="AG151:AG164" si="255">+AF151-AE151</f>
        <v>0</v>
      </c>
      <c r="AH151" s="619">
        <f t="shared" ref="AH151:AH164" si="256">Q151</f>
        <v>0</v>
      </c>
      <c r="AI151" s="619" t="str">
        <f t="shared" ref="AI151:AI164" si="257">+O151</f>
        <v/>
      </c>
      <c r="AJ151" s="619">
        <f t="shared" ref="AJ151:AJ164" si="258">(M151+N151)</f>
        <v>0</v>
      </c>
      <c r="AK151" s="616">
        <f t="shared" ref="AK151:AK164" si="259">IF(I151&gt;8,50%,40%)</f>
        <v>0.5</v>
      </c>
      <c r="AL151" s="600">
        <f t="shared" ref="AL151:AL164" si="260">IF(G151&lt;25,0,IF(G151=25,25,IF(G151&lt;40,0,IF(G151=40,40,IF(G151&gt;=40,0)))))</f>
        <v>0</v>
      </c>
      <c r="AM151" s="646">
        <f t="shared" ref="AM151:AM164" si="261">IF(AL151=25,AC151*1.08*K151/2,IF(AL151=40,AC151*1.08*K151,0))</f>
        <v>0</v>
      </c>
      <c r="AN151" s="605"/>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5"/>
      <c r="M152" s="655">
        <f t="shared" ref="M152:N152" si="264">IF(M125=0,0,M125)</f>
        <v>0</v>
      </c>
      <c r="N152" s="655">
        <f t="shared" si="264"/>
        <v>0</v>
      </c>
      <c r="O152" s="620" t="str">
        <f t="shared" si="239"/>
        <v/>
      </c>
      <c r="P152" s="612" t="str">
        <f t="shared" si="250"/>
        <v/>
      </c>
      <c r="Q152" s="655">
        <f t="shared" si="251"/>
        <v>0</v>
      </c>
      <c r="R152" s="755"/>
      <c r="S152" s="50" t="str">
        <f t="shared" si="240"/>
        <v/>
      </c>
      <c r="T152" s="50" t="str">
        <f t="shared" si="241"/>
        <v/>
      </c>
      <c r="U152" s="50">
        <f>ROUND(IF(K152="",0,+Q152/1659*(AC152*12*(1+tab!$D$180+tab!$D$181)-tab!$D$179)*tab!$D$177),-1)</f>
        <v>0</v>
      </c>
      <c r="V152" s="36" t="str">
        <f t="shared" si="242"/>
        <v/>
      </c>
      <c r="W152" s="114"/>
      <c r="X152" s="656"/>
      <c r="Y152" s="306"/>
      <c r="Z152" s="306"/>
      <c r="AA152" s="306"/>
      <c r="AB152" s="306"/>
      <c r="AC152" s="614">
        <f t="shared" si="243"/>
        <v>0</v>
      </c>
      <c r="AD152" s="617">
        <f t="shared" si="252"/>
        <v>0.56000000000000005</v>
      </c>
      <c r="AE152" s="618">
        <f t="shared" si="253"/>
        <v>0</v>
      </c>
      <c r="AF152" s="618">
        <f t="shared" si="254"/>
        <v>0</v>
      </c>
      <c r="AG152" s="618">
        <f t="shared" si="255"/>
        <v>0</v>
      </c>
      <c r="AH152" s="619">
        <f t="shared" si="256"/>
        <v>0</v>
      </c>
      <c r="AI152" s="619" t="str">
        <f t="shared" si="257"/>
        <v/>
      </c>
      <c r="AJ152" s="619">
        <f t="shared" si="258"/>
        <v>0</v>
      </c>
      <c r="AK152" s="616">
        <f t="shared" si="259"/>
        <v>0.5</v>
      </c>
      <c r="AL152" s="600">
        <f t="shared" si="260"/>
        <v>0</v>
      </c>
      <c r="AM152" s="646">
        <f t="shared" si="261"/>
        <v>0</v>
      </c>
      <c r="AN152" s="605"/>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5"/>
      <c r="M153" s="655">
        <f t="shared" ref="M153:N153" si="266">IF(M126=0,0,M126)</f>
        <v>0</v>
      </c>
      <c r="N153" s="655">
        <f t="shared" si="266"/>
        <v>0</v>
      </c>
      <c r="O153" s="620" t="str">
        <f t="shared" si="239"/>
        <v/>
      </c>
      <c r="P153" s="612" t="str">
        <f t="shared" si="250"/>
        <v/>
      </c>
      <c r="Q153" s="655">
        <f t="shared" si="251"/>
        <v>0</v>
      </c>
      <c r="R153" s="755"/>
      <c r="S153" s="50" t="str">
        <f t="shared" si="240"/>
        <v/>
      </c>
      <c r="T153" s="50" t="str">
        <f t="shared" si="241"/>
        <v/>
      </c>
      <c r="U153" s="50">
        <f>ROUND(IF(K153="",0,+Q153/1659*(AC153*12*(1+tab!$D$180+tab!$D$181)-tab!$D$179)*tab!$D$177),-1)</f>
        <v>0</v>
      </c>
      <c r="V153" s="36" t="str">
        <f t="shared" si="242"/>
        <v/>
      </c>
      <c r="W153" s="114"/>
      <c r="X153" s="656"/>
      <c r="Y153" s="306"/>
      <c r="Z153" s="306"/>
      <c r="AA153" s="306"/>
      <c r="AB153" s="306"/>
      <c r="AC153" s="614">
        <f t="shared" si="243"/>
        <v>0</v>
      </c>
      <c r="AD153" s="617">
        <f t="shared" si="252"/>
        <v>0.56000000000000005</v>
      </c>
      <c r="AE153" s="618">
        <f t="shared" si="253"/>
        <v>0</v>
      </c>
      <c r="AF153" s="618">
        <f t="shared" si="254"/>
        <v>0</v>
      </c>
      <c r="AG153" s="618">
        <f t="shared" si="255"/>
        <v>0</v>
      </c>
      <c r="AH153" s="619">
        <f t="shared" si="256"/>
        <v>0</v>
      </c>
      <c r="AI153" s="619" t="str">
        <f t="shared" si="257"/>
        <v/>
      </c>
      <c r="AJ153" s="619">
        <f t="shared" si="258"/>
        <v>0</v>
      </c>
      <c r="AK153" s="616">
        <f t="shared" si="259"/>
        <v>0.5</v>
      </c>
      <c r="AL153" s="600">
        <f t="shared" si="260"/>
        <v>0</v>
      </c>
      <c r="AM153" s="646">
        <f t="shared" si="261"/>
        <v>0</v>
      </c>
      <c r="AN153" s="605"/>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5"/>
      <c r="M154" s="655">
        <f t="shared" ref="M154:N154" si="268">IF(M127=0,0,M127)</f>
        <v>0</v>
      </c>
      <c r="N154" s="655">
        <f t="shared" si="268"/>
        <v>0</v>
      </c>
      <c r="O154" s="620" t="str">
        <f t="shared" si="239"/>
        <v/>
      </c>
      <c r="P154" s="612" t="str">
        <f t="shared" si="250"/>
        <v/>
      </c>
      <c r="Q154" s="655">
        <f t="shared" si="251"/>
        <v>0</v>
      </c>
      <c r="R154" s="755"/>
      <c r="S154" s="50" t="str">
        <f t="shared" si="240"/>
        <v/>
      </c>
      <c r="T154" s="50" t="str">
        <f t="shared" si="241"/>
        <v/>
      </c>
      <c r="U154" s="50">
        <f>ROUND(IF(K154="",0,+Q154/1659*(AC154*12*(1+tab!$D$180+tab!$D$181)-tab!$D$179)*tab!$D$177),-1)</f>
        <v>0</v>
      </c>
      <c r="V154" s="36" t="str">
        <f t="shared" si="242"/>
        <v/>
      </c>
      <c r="W154" s="114"/>
      <c r="X154" s="656"/>
      <c r="Y154" s="306"/>
      <c r="Z154" s="306"/>
      <c r="AA154" s="306"/>
      <c r="AB154" s="306"/>
      <c r="AC154" s="614">
        <f t="shared" si="243"/>
        <v>0</v>
      </c>
      <c r="AD154" s="617">
        <f t="shared" si="252"/>
        <v>0.56000000000000005</v>
      </c>
      <c r="AE154" s="618">
        <f t="shared" si="253"/>
        <v>0</v>
      </c>
      <c r="AF154" s="618">
        <f t="shared" si="254"/>
        <v>0</v>
      </c>
      <c r="AG154" s="618">
        <f t="shared" si="255"/>
        <v>0</v>
      </c>
      <c r="AH154" s="619">
        <f t="shared" si="256"/>
        <v>0</v>
      </c>
      <c r="AI154" s="619" t="str">
        <f t="shared" si="257"/>
        <v/>
      </c>
      <c r="AJ154" s="619">
        <f t="shared" si="258"/>
        <v>0</v>
      </c>
      <c r="AK154" s="616">
        <f t="shared" si="259"/>
        <v>0.5</v>
      </c>
      <c r="AL154" s="600">
        <f t="shared" si="260"/>
        <v>0</v>
      </c>
      <c r="AM154" s="646">
        <f t="shared" si="261"/>
        <v>0</v>
      </c>
      <c r="AN154" s="605"/>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5"/>
      <c r="M155" s="655">
        <f t="shared" ref="M155:N155" si="270">IF(M128=0,0,M128)</f>
        <v>0</v>
      </c>
      <c r="N155" s="655">
        <f t="shared" si="270"/>
        <v>0</v>
      </c>
      <c r="O155" s="620" t="str">
        <f t="shared" si="239"/>
        <v/>
      </c>
      <c r="P155" s="612" t="str">
        <f t="shared" si="250"/>
        <v/>
      </c>
      <c r="Q155" s="655">
        <f t="shared" si="251"/>
        <v>0</v>
      </c>
      <c r="R155" s="755"/>
      <c r="S155" s="50" t="str">
        <f t="shared" si="240"/>
        <v/>
      </c>
      <c r="T155" s="50" t="str">
        <f t="shared" si="241"/>
        <v/>
      </c>
      <c r="U155" s="50">
        <f>ROUND(IF(K155="",0,+Q155/1659*(AC155*12*(1+tab!$D$180+tab!$D$181)-tab!$D$179)*tab!$D$177),-1)</f>
        <v>0</v>
      </c>
      <c r="V155" s="36" t="str">
        <f t="shared" si="242"/>
        <v/>
      </c>
      <c r="W155" s="114"/>
      <c r="X155" s="656"/>
      <c r="Y155" s="306"/>
      <c r="Z155" s="306"/>
      <c r="AA155" s="306"/>
      <c r="AB155" s="306"/>
      <c r="AC155" s="614">
        <f t="shared" si="243"/>
        <v>0</v>
      </c>
      <c r="AD155" s="617">
        <f t="shared" si="252"/>
        <v>0.56000000000000005</v>
      </c>
      <c r="AE155" s="618">
        <f t="shared" si="253"/>
        <v>0</v>
      </c>
      <c r="AF155" s="618">
        <f t="shared" si="254"/>
        <v>0</v>
      </c>
      <c r="AG155" s="618">
        <f t="shared" si="255"/>
        <v>0</v>
      </c>
      <c r="AH155" s="619">
        <f t="shared" si="256"/>
        <v>0</v>
      </c>
      <c r="AI155" s="619" t="str">
        <f t="shared" si="257"/>
        <v/>
      </c>
      <c r="AJ155" s="619">
        <f t="shared" si="258"/>
        <v>0</v>
      </c>
      <c r="AK155" s="616">
        <f t="shared" si="259"/>
        <v>0.5</v>
      </c>
      <c r="AL155" s="600">
        <f t="shared" si="260"/>
        <v>0</v>
      </c>
      <c r="AM155" s="646">
        <f t="shared" si="261"/>
        <v>0</v>
      </c>
      <c r="AN155" s="605"/>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5"/>
      <c r="M156" s="655">
        <f t="shared" ref="M156:N156" si="272">IF(M129=0,0,M129)</f>
        <v>0</v>
      </c>
      <c r="N156" s="655">
        <f t="shared" si="272"/>
        <v>0</v>
      </c>
      <c r="O156" s="620" t="str">
        <f t="shared" si="239"/>
        <v/>
      </c>
      <c r="P156" s="612" t="str">
        <f t="shared" si="250"/>
        <v/>
      </c>
      <c r="Q156" s="655">
        <f t="shared" si="251"/>
        <v>0</v>
      </c>
      <c r="R156" s="755"/>
      <c r="S156" s="50" t="str">
        <f t="shared" si="240"/>
        <v/>
      </c>
      <c r="T156" s="50" t="str">
        <f t="shared" si="241"/>
        <v/>
      </c>
      <c r="U156" s="50">
        <f>ROUND(IF(K156="",0,+Q156/1659*(AC156*12*(1+tab!$D$180+tab!$D$181)-tab!$D$179)*tab!$D$177),-1)</f>
        <v>0</v>
      </c>
      <c r="V156" s="36" t="str">
        <f t="shared" si="242"/>
        <v/>
      </c>
      <c r="W156" s="114"/>
      <c r="X156" s="656"/>
      <c r="Y156" s="306"/>
      <c r="Z156" s="306"/>
      <c r="AA156" s="306"/>
      <c r="AB156" s="306"/>
      <c r="AC156" s="614">
        <f t="shared" si="243"/>
        <v>0</v>
      </c>
      <c r="AD156" s="617">
        <f t="shared" si="252"/>
        <v>0.56000000000000005</v>
      </c>
      <c r="AE156" s="618">
        <f t="shared" si="253"/>
        <v>0</v>
      </c>
      <c r="AF156" s="618">
        <f t="shared" si="254"/>
        <v>0</v>
      </c>
      <c r="AG156" s="618">
        <f t="shared" si="255"/>
        <v>0</v>
      </c>
      <c r="AH156" s="619">
        <f t="shared" si="256"/>
        <v>0</v>
      </c>
      <c r="AI156" s="619" t="str">
        <f t="shared" si="257"/>
        <v/>
      </c>
      <c r="AJ156" s="619">
        <f t="shared" si="258"/>
        <v>0</v>
      </c>
      <c r="AK156" s="616">
        <f t="shared" si="259"/>
        <v>0.5</v>
      </c>
      <c r="AL156" s="600">
        <f t="shared" si="260"/>
        <v>0</v>
      </c>
      <c r="AM156" s="646">
        <f t="shared" si="261"/>
        <v>0</v>
      </c>
      <c r="AN156" s="605"/>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5"/>
      <c r="M157" s="655">
        <f t="shared" ref="M157:N157" si="274">IF(M130=0,0,M130)</f>
        <v>0</v>
      </c>
      <c r="N157" s="655">
        <f t="shared" si="274"/>
        <v>0</v>
      </c>
      <c r="O157" s="620" t="str">
        <f t="shared" si="239"/>
        <v/>
      </c>
      <c r="P157" s="612" t="str">
        <f t="shared" si="250"/>
        <v/>
      </c>
      <c r="Q157" s="655">
        <f t="shared" si="251"/>
        <v>0</v>
      </c>
      <c r="R157" s="755"/>
      <c r="S157" s="50" t="str">
        <f t="shared" si="240"/>
        <v/>
      </c>
      <c r="T157" s="50" t="str">
        <f t="shared" si="241"/>
        <v/>
      </c>
      <c r="U157" s="50">
        <f>ROUND(IF(K157="",0,+Q157/1659*(AC157*12*(1+tab!$D$180+tab!$D$181)-tab!$D$179)*tab!$D$177),-1)</f>
        <v>0</v>
      </c>
      <c r="V157" s="36" t="str">
        <f t="shared" si="242"/>
        <v/>
      </c>
      <c r="W157" s="114"/>
      <c r="X157" s="656"/>
      <c r="Y157" s="306"/>
      <c r="Z157" s="306"/>
      <c r="AA157" s="306"/>
      <c r="AB157" s="306"/>
      <c r="AC157" s="614">
        <f t="shared" si="243"/>
        <v>0</v>
      </c>
      <c r="AD157" s="617">
        <f t="shared" si="252"/>
        <v>0.56000000000000005</v>
      </c>
      <c r="AE157" s="618">
        <f t="shared" si="253"/>
        <v>0</v>
      </c>
      <c r="AF157" s="618">
        <f t="shared" si="254"/>
        <v>0</v>
      </c>
      <c r="AG157" s="618">
        <f t="shared" si="255"/>
        <v>0</v>
      </c>
      <c r="AH157" s="619">
        <f t="shared" si="256"/>
        <v>0</v>
      </c>
      <c r="AI157" s="619" t="str">
        <f t="shared" si="257"/>
        <v/>
      </c>
      <c r="AJ157" s="619">
        <f t="shared" si="258"/>
        <v>0</v>
      </c>
      <c r="AK157" s="616">
        <f t="shared" si="259"/>
        <v>0.5</v>
      </c>
      <c r="AL157" s="600">
        <f t="shared" si="260"/>
        <v>0</v>
      </c>
      <c r="AM157" s="646">
        <f t="shared" si="261"/>
        <v>0</v>
      </c>
      <c r="AN157" s="605"/>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5"/>
      <c r="M158" s="655">
        <f t="shared" ref="M158:N158" si="276">IF(M131=0,0,M131)</f>
        <v>0</v>
      </c>
      <c r="N158" s="655">
        <f t="shared" si="276"/>
        <v>0</v>
      </c>
      <c r="O158" s="620" t="str">
        <f t="shared" si="239"/>
        <v/>
      </c>
      <c r="P158" s="612" t="str">
        <f t="shared" si="250"/>
        <v/>
      </c>
      <c r="Q158" s="655">
        <f t="shared" si="251"/>
        <v>0</v>
      </c>
      <c r="R158" s="755"/>
      <c r="S158" s="50" t="str">
        <f t="shared" si="240"/>
        <v/>
      </c>
      <c r="T158" s="50" t="str">
        <f t="shared" si="241"/>
        <v/>
      </c>
      <c r="U158" s="50">
        <f>ROUND(IF(K158="",0,+Q158/1659*(AC158*12*(1+tab!$D$180+tab!$D$181)-tab!$D$179)*tab!$D$177),-1)</f>
        <v>0</v>
      </c>
      <c r="V158" s="36" t="str">
        <f t="shared" si="242"/>
        <v/>
      </c>
      <c r="W158" s="114"/>
      <c r="X158" s="656"/>
      <c r="Y158" s="306"/>
      <c r="Z158" s="306"/>
      <c r="AA158" s="306"/>
      <c r="AB158" s="306"/>
      <c r="AC158" s="614">
        <f t="shared" si="243"/>
        <v>0</v>
      </c>
      <c r="AD158" s="617">
        <f t="shared" si="252"/>
        <v>0.56000000000000005</v>
      </c>
      <c r="AE158" s="618">
        <f t="shared" si="253"/>
        <v>0</v>
      </c>
      <c r="AF158" s="618">
        <f t="shared" si="254"/>
        <v>0</v>
      </c>
      <c r="AG158" s="618">
        <f t="shared" si="255"/>
        <v>0</v>
      </c>
      <c r="AH158" s="619">
        <f t="shared" si="256"/>
        <v>0</v>
      </c>
      <c r="AI158" s="619" t="str">
        <f t="shared" si="257"/>
        <v/>
      </c>
      <c r="AJ158" s="619">
        <f t="shared" si="258"/>
        <v>0</v>
      </c>
      <c r="AK158" s="616">
        <f t="shared" si="259"/>
        <v>0.5</v>
      </c>
      <c r="AL158" s="600">
        <f t="shared" si="260"/>
        <v>0</v>
      </c>
      <c r="AM158" s="646">
        <f t="shared" si="261"/>
        <v>0</v>
      </c>
      <c r="AN158" s="605"/>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5"/>
      <c r="M159" s="655">
        <f t="shared" ref="M159:N159" si="278">IF(M132=0,0,M132)</f>
        <v>0</v>
      </c>
      <c r="N159" s="655">
        <f t="shared" si="278"/>
        <v>0</v>
      </c>
      <c r="O159" s="620" t="str">
        <f t="shared" si="239"/>
        <v/>
      </c>
      <c r="P159" s="612" t="str">
        <f t="shared" si="250"/>
        <v/>
      </c>
      <c r="Q159" s="655">
        <f t="shared" si="251"/>
        <v>0</v>
      </c>
      <c r="R159" s="755"/>
      <c r="S159" s="50" t="str">
        <f t="shared" si="240"/>
        <v/>
      </c>
      <c r="T159" s="50" t="str">
        <f t="shared" si="241"/>
        <v/>
      </c>
      <c r="U159" s="50">
        <f>ROUND(IF(K159="",0,+Q159/1659*(AC159*12*(1+tab!$D$180+tab!$D$181)-tab!$D$179)*tab!$D$177),-1)</f>
        <v>0</v>
      </c>
      <c r="V159" s="36" t="str">
        <f t="shared" si="242"/>
        <v/>
      </c>
      <c r="W159" s="114"/>
      <c r="X159" s="656"/>
      <c r="Y159" s="306"/>
      <c r="Z159" s="306"/>
      <c r="AA159" s="306"/>
      <c r="AB159" s="306"/>
      <c r="AC159" s="614">
        <f t="shared" si="243"/>
        <v>0</v>
      </c>
      <c r="AD159" s="617">
        <f t="shared" si="252"/>
        <v>0.56000000000000005</v>
      </c>
      <c r="AE159" s="618">
        <f t="shared" si="253"/>
        <v>0</v>
      </c>
      <c r="AF159" s="618">
        <f t="shared" si="254"/>
        <v>0</v>
      </c>
      <c r="AG159" s="618">
        <f t="shared" si="255"/>
        <v>0</v>
      </c>
      <c r="AH159" s="619">
        <f t="shared" si="256"/>
        <v>0</v>
      </c>
      <c r="AI159" s="619" t="str">
        <f t="shared" si="257"/>
        <v/>
      </c>
      <c r="AJ159" s="619">
        <f t="shared" si="258"/>
        <v>0</v>
      </c>
      <c r="AK159" s="616">
        <f t="shared" si="259"/>
        <v>0.5</v>
      </c>
      <c r="AL159" s="600">
        <f t="shared" si="260"/>
        <v>0</v>
      </c>
      <c r="AM159" s="646">
        <f t="shared" si="261"/>
        <v>0</v>
      </c>
      <c r="AN159" s="605"/>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5"/>
      <c r="M160" s="655">
        <f t="shared" ref="M160:N160" si="280">IF(M133=0,0,M133)</f>
        <v>0</v>
      </c>
      <c r="N160" s="655">
        <f t="shared" si="280"/>
        <v>0</v>
      </c>
      <c r="O160" s="620" t="str">
        <f t="shared" si="239"/>
        <v/>
      </c>
      <c r="P160" s="612" t="str">
        <f t="shared" si="250"/>
        <v/>
      </c>
      <c r="Q160" s="655">
        <f t="shared" si="251"/>
        <v>0</v>
      </c>
      <c r="R160" s="755"/>
      <c r="S160" s="50" t="str">
        <f t="shared" si="240"/>
        <v/>
      </c>
      <c r="T160" s="50" t="str">
        <f t="shared" si="241"/>
        <v/>
      </c>
      <c r="U160" s="50">
        <f>ROUND(IF(K160="",0,+Q160/1659*(AC160*12*(1+tab!$D$180+tab!$D$181)-tab!$D$179)*tab!$D$177),-1)</f>
        <v>0</v>
      </c>
      <c r="V160" s="36" t="str">
        <f t="shared" si="242"/>
        <v/>
      </c>
      <c r="W160" s="114"/>
      <c r="X160" s="656"/>
      <c r="Y160" s="306"/>
      <c r="Z160" s="306"/>
      <c r="AA160" s="306"/>
      <c r="AB160" s="306"/>
      <c r="AC160" s="614">
        <f t="shared" si="243"/>
        <v>0</v>
      </c>
      <c r="AD160" s="617">
        <f t="shared" si="252"/>
        <v>0.56000000000000005</v>
      </c>
      <c r="AE160" s="618">
        <f t="shared" si="253"/>
        <v>0</v>
      </c>
      <c r="AF160" s="618">
        <f t="shared" si="254"/>
        <v>0</v>
      </c>
      <c r="AG160" s="618">
        <f t="shared" si="255"/>
        <v>0</v>
      </c>
      <c r="AH160" s="619">
        <f t="shared" si="256"/>
        <v>0</v>
      </c>
      <c r="AI160" s="619" t="str">
        <f t="shared" si="257"/>
        <v/>
      </c>
      <c r="AJ160" s="619">
        <f t="shared" si="258"/>
        <v>0</v>
      </c>
      <c r="AK160" s="616">
        <f t="shared" si="259"/>
        <v>0.5</v>
      </c>
      <c r="AL160" s="600">
        <f t="shared" si="260"/>
        <v>0</v>
      </c>
      <c r="AM160" s="646">
        <f t="shared" si="261"/>
        <v>0</v>
      </c>
      <c r="AN160" s="605"/>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5"/>
      <c r="M161" s="655">
        <f t="shared" ref="M161:N161" si="282">IF(M134=0,0,M134)</f>
        <v>0</v>
      </c>
      <c r="N161" s="655">
        <f t="shared" si="282"/>
        <v>0</v>
      </c>
      <c r="O161" s="620" t="str">
        <f t="shared" si="239"/>
        <v/>
      </c>
      <c r="P161" s="612" t="str">
        <f t="shared" si="250"/>
        <v/>
      </c>
      <c r="Q161" s="655">
        <f t="shared" si="251"/>
        <v>0</v>
      </c>
      <c r="R161" s="755"/>
      <c r="S161" s="50" t="str">
        <f t="shared" si="240"/>
        <v/>
      </c>
      <c r="T161" s="50" t="str">
        <f t="shared" si="241"/>
        <v/>
      </c>
      <c r="U161" s="50">
        <f>ROUND(IF(K161="",0,+Q161/1659*(AC161*12*(1+tab!$D$180+tab!$D$181)-tab!$D$179)*tab!$D$177),-1)</f>
        <v>0</v>
      </c>
      <c r="V161" s="36" t="str">
        <f t="shared" si="242"/>
        <v/>
      </c>
      <c r="W161" s="114"/>
      <c r="X161" s="656"/>
      <c r="Y161" s="306"/>
      <c r="Z161" s="306"/>
      <c r="AA161" s="306"/>
      <c r="AB161" s="306"/>
      <c r="AC161" s="614">
        <f t="shared" si="243"/>
        <v>0</v>
      </c>
      <c r="AD161" s="617">
        <f t="shared" si="252"/>
        <v>0.56000000000000005</v>
      </c>
      <c r="AE161" s="618">
        <f t="shared" si="253"/>
        <v>0</v>
      </c>
      <c r="AF161" s="618">
        <f t="shared" si="254"/>
        <v>0</v>
      </c>
      <c r="AG161" s="618">
        <f t="shared" si="255"/>
        <v>0</v>
      </c>
      <c r="AH161" s="619">
        <f t="shared" si="256"/>
        <v>0</v>
      </c>
      <c r="AI161" s="619" t="str">
        <f t="shared" si="257"/>
        <v/>
      </c>
      <c r="AJ161" s="619">
        <f t="shared" si="258"/>
        <v>0</v>
      </c>
      <c r="AK161" s="616">
        <f t="shared" si="259"/>
        <v>0.5</v>
      </c>
      <c r="AL161" s="600">
        <f t="shared" si="260"/>
        <v>0</v>
      </c>
      <c r="AM161" s="646">
        <f t="shared" si="261"/>
        <v>0</v>
      </c>
      <c r="AN161" s="605"/>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5"/>
      <c r="M162" s="655">
        <f t="shared" ref="M162:N162" si="284">IF(M135=0,0,M135)</f>
        <v>0</v>
      </c>
      <c r="N162" s="655">
        <f t="shared" si="284"/>
        <v>0</v>
      </c>
      <c r="O162" s="620" t="str">
        <f t="shared" si="239"/>
        <v/>
      </c>
      <c r="P162" s="612" t="str">
        <f t="shared" si="250"/>
        <v/>
      </c>
      <c r="Q162" s="655">
        <f t="shared" si="251"/>
        <v>0</v>
      </c>
      <c r="R162" s="755"/>
      <c r="S162" s="50" t="str">
        <f t="shared" si="240"/>
        <v/>
      </c>
      <c r="T162" s="50" t="str">
        <f t="shared" si="241"/>
        <v/>
      </c>
      <c r="U162" s="50">
        <f>ROUND(IF(K162="",0,+Q162/1659*(AC162*12*(1+tab!$D$180+tab!$D$181)-tab!$D$179)*tab!$D$177),-1)</f>
        <v>0</v>
      </c>
      <c r="V162" s="36" t="str">
        <f t="shared" si="242"/>
        <v/>
      </c>
      <c r="W162" s="114"/>
      <c r="X162" s="656"/>
      <c r="Y162" s="306"/>
      <c r="Z162" s="306"/>
      <c r="AA162" s="306"/>
      <c r="AB162" s="306"/>
      <c r="AC162" s="614">
        <f t="shared" si="243"/>
        <v>0</v>
      </c>
      <c r="AD162" s="617">
        <f t="shared" si="252"/>
        <v>0.56000000000000005</v>
      </c>
      <c r="AE162" s="618">
        <f t="shared" si="253"/>
        <v>0</v>
      </c>
      <c r="AF162" s="618">
        <f t="shared" si="254"/>
        <v>0</v>
      </c>
      <c r="AG162" s="618">
        <f t="shared" si="255"/>
        <v>0</v>
      </c>
      <c r="AH162" s="619">
        <f t="shared" si="256"/>
        <v>0</v>
      </c>
      <c r="AI162" s="619" t="str">
        <f t="shared" si="257"/>
        <v/>
      </c>
      <c r="AJ162" s="619">
        <f t="shared" si="258"/>
        <v>0</v>
      </c>
      <c r="AK162" s="616">
        <f t="shared" si="259"/>
        <v>0.5</v>
      </c>
      <c r="AL162" s="600">
        <f t="shared" si="260"/>
        <v>0</v>
      </c>
      <c r="AM162" s="646">
        <f t="shared" si="261"/>
        <v>0</v>
      </c>
      <c r="AN162" s="605"/>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5"/>
      <c r="M163" s="655">
        <f t="shared" ref="M163:N163" si="286">IF(M136=0,0,M136)</f>
        <v>0</v>
      </c>
      <c r="N163" s="655">
        <f t="shared" si="286"/>
        <v>0</v>
      </c>
      <c r="O163" s="620" t="str">
        <f t="shared" si="239"/>
        <v/>
      </c>
      <c r="P163" s="612" t="str">
        <f t="shared" si="250"/>
        <v/>
      </c>
      <c r="Q163" s="655">
        <f t="shared" si="251"/>
        <v>0</v>
      </c>
      <c r="R163" s="755"/>
      <c r="S163" s="50" t="str">
        <f t="shared" si="240"/>
        <v/>
      </c>
      <c r="T163" s="50" t="str">
        <f t="shared" si="241"/>
        <v/>
      </c>
      <c r="U163" s="50">
        <f>ROUND(IF(K163="",0,+Q163/1659*(AC163*12*(1+tab!$D$180+tab!$D$181)-tab!$D$179)*tab!$D$177),-1)</f>
        <v>0</v>
      </c>
      <c r="V163" s="36" t="str">
        <f t="shared" si="242"/>
        <v/>
      </c>
      <c r="W163" s="3"/>
      <c r="X163" s="85"/>
      <c r="Y163" s="85"/>
      <c r="Z163" s="85"/>
      <c r="AA163" s="85"/>
      <c r="AB163" s="85"/>
      <c r="AC163" s="614">
        <f t="shared" si="243"/>
        <v>0</v>
      </c>
      <c r="AD163" s="617">
        <f t="shared" si="252"/>
        <v>0.56000000000000005</v>
      </c>
      <c r="AE163" s="618">
        <f t="shared" si="253"/>
        <v>0</v>
      </c>
      <c r="AF163" s="618">
        <f t="shared" si="254"/>
        <v>0</v>
      </c>
      <c r="AG163" s="618">
        <f t="shared" si="255"/>
        <v>0</v>
      </c>
      <c r="AH163" s="619">
        <f t="shared" si="256"/>
        <v>0</v>
      </c>
      <c r="AI163" s="619" t="str">
        <f t="shared" si="257"/>
        <v/>
      </c>
      <c r="AJ163" s="619">
        <f t="shared" si="258"/>
        <v>0</v>
      </c>
      <c r="AK163" s="616">
        <f t="shared" si="259"/>
        <v>0.5</v>
      </c>
      <c r="AL163" s="600">
        <f t="shared" si="260"/>
        <v>0</v>
      </c>
      <c r="AM163" s="646">
        <f t="shared" si="261"/>
        <v>0</v>
      </c>
      <c r="AN163" s="605"/>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5"/>
      <c r="M164" s="655">
        <f t="shared" ref="M164:N164" si="288">IF(M137=0,0,M137)</f>
        <v>0</v>
      </c>
      <c r="N164" s="655">
        <f t="shared" si="288"/>
        <v>0</v>
      </c>
      <c r="O164" s="620" t="str">
        <f t="shared" si="239"/>
        <v/>
      </c>
      <c r="P164" s="612" t="str">
        <f t="shared" si="250"/>
        <v/>
      </c>
      <c r="Q164" s="655">
        <f t="shared" si="251"/>
        <v>0</v>
      </c>
      <c r="R164" s="755"/>
      <c r="S164" s="50" t="str">
        <f t="shared" si="240"/>
        <v/>
      </c>
      <c r="T164" s="50" t="str">
        <f t="shared" si="241"/>
        <v/>
      </c>
      <c r="U164" s="50">
        <f>ROUND(IF(K164="",0,+Q164/1659*(AC164*12*(1+tab!$D$180+tab!$D$181)-tab!$D$179)*tab!$D$177),-1)</f>
        <v>0</v>
      </c>
      <c r="V164" s="36" t="str">
        <f t="shared" si="242"/>
        <v/>
      </c>
      <c r="W164" s="3"/>
      <c r="X164" s="85"/>
      <c r="Y164" s="85"/>
      <c r="Z164" s="85"/>
      <c r="AA164" s="85"/>
      <c r="AB164" s="85"/>
      <c r="AC164" s="614">
        <f t="shared" si="243"/>
        <v>0</v>
      </c>
      <c r="AD164" s="617">
        <f t="shared" si="252"/>
        <v>0.56000000000000005</v>
      </c>
      <c r="AE164" s="618">
        <f t="shared" si="253"/>
        <v>0</v>
      </c>
      <c r="AF164" s="618">
        <f t="shared" si="254"/>
        <v>0</v>
      </c>
      <c r="AG164" s="618">
        <f t="shared" si="255"/>
        <v>0</v>
      </c>
      <c r="AH164" s="619">
        <f t="shared" si="256"/>
        <v>0</v>
      </c>
      <c r="AI164" s="619" t="str">
        <f t="shared" si="257"/>
        <v/>
      </c>
      <c r="AJ164" s="619">
        <f t="shared" si="258"/>
        <v>0</v>
      </c>
      <c r="AK164" s="616">
        <f t="shared" si="259"/>
        <v>0.5</v>
      </c>
      <c r="AL164" s="600">
        <f t="shared" si="260"/>
        <v>0</v>
      </c>
      <c r="AM164" s="646">
        <f t="shared" si="261"/>
        <v>0</v>
      </c>
      <c r="AN164" s="605"/>
      <c r="AO164" s="17"/>
      <c r="AP164" s="17"/>
      <c r="AX164" s="17"/>
      <c r="AY164" s="17"/>
      <c r="AZ164" s="85"/>
      <c r="BA164" s="59"/>
    </row>
    <row r="165" spans="3:53" ht="12.75" customHeight="1" x14ac:dyDescent="0.2">
      <c r="C165" s="2"/>
      <c r="D165" s="250"/>
      <c r="E165" s="4"/>
      <c r="F165" s="4"/>
      <c r="G165" s="242"/>
      <c r="H165" s="243"/>
      <c r="I165" s="3"/>
      <c r="J165" s="3"/>
      <c r="K165" s="739">
        <f>SUM(K150:K164)</f>
        <v>1</v>
      </c>
      <c r="L165" s="626"/>
      <c r="M165" s="613">
        <f>SUM(M150:M164)</f>
        <v>0</v>
      </c>
      <c r="N165" s="613">
        <f t="shared" ref="N165" si="289">SUM(N150:N164)</f>
        <v>0</v>
      </c>
      <c r="O165" s="613">
        <f t="shared" ref="O165" si="290">SUM(O150:O164)</f>
        <v>50</v>
      </c>
      <c r="P165" s="613">
        <f t="shared" ref="P165" si="291">SUM(P150:P164)</f>
        <v>50</v>
      </c>
      <c r="Q165" s="613">
        <f t="shared" ref="Q165" si="292">SUM(Q150:Q164)</f>
        <v>0</v>
      </c>
      <c r="R165" s="756"/>
      <c r="S165" s="244">
        <f>SUM(S150:S164)</f>
        <v>96607.036817359854</v>
      </c>
      <c r="T165" s="244">
        <f t="shared" ref="T165" si="293">SUM(T150:T164)</f>
        <v>3002.0831826401445</v>
      </c>
      <c r="U165" s="244">
        <f t="shared" ref="U165" si="294">SUM(U150:U164)</f>
        <v>0</v>
      </c>
      <c r="V165" s="244">
        <f t="shared" ref="V165" si="295">SUM(V150:V164)</f>
        <v>99609.12</v>
      </c>
      <c r="W165" s="114"/>
      <c r="X165" s="657"/>
      <c r="Y165" s="306"/>
      <c r="Z165" s="306"/>
      <c r="AA165" s="306"/>
      <c r="AB165" s="306"/>
      <c r="AC165" s="308">
        <f>SUM(AC150:AC164)</f>
        <v>5321</v>
      </c>
      <c r="AD165" s="306"/>
      <c r="AE165" s="306">
        <f t="shared" si="253"/>
        <v>38.488245931283906</v>
      </c>
      <c r="AF165" s="306"/>
      <c r="AG165" s="306"/>
      <c r="AH165" s="306"/>
      <c r="AI165" s="306"/>
      <c r="AJ165" s="306"/>
      <c r="AK165" s="306"/>
      <c r="AL165" s="647">
        <f>SUM(AL150:AL164)</f>
        <v>0</v>
      </c>
      <c r="AM165" s="639">
        <f>SUM(AM150:AM164)</f>
        <v>0</v>
      </c>
      <c r="AN165" s="639"/>
      <c r="AO165" s="17"/>
      <c r="AP165" s="17"/>
      <c r="AV165" s="326"/>
      <c r="AX165" s="17"/>
      <c r="AY165" s="17"/>
      <c r="AZ165" s="59"/>
      <c r="BA165" s="85"/>
    </row>
    <row r="166" spans="3:53" ht="12.75" customHeight="1" x14ac:dyDescent="0.2">
      <c r="C166" s="2"/>
      <c r="D166" s="211"/>
      <c r="E166" s="32"/>
      <c r="F166" s="32"/>
      <c r="G166" s="3"/>
      <c r="H166" s="210"/>
      <c r="I166" s="3"/>
      <c r="J166" s="211"/>
      <c r="K166" s="211"/>
      <c r="L166" s="625"/>
      <c r="M166" s="211"/>
      <c r="N166" s="212"/>
      <c r="O166" s="212"/>
      <c r="P166" s="212"/>
      <c r="Q166" s="212"/>
      <c r="R166" s="212"/>
      <c r="S166" s="245"/>
      <c r="T166" s="245"/>
      <c r="U166" s="245"/>
      <c r="V166" s="245"/>
      <c r="W166" s="2"/>
      <c r="AL166" s="648"/>
      <c r="AM166" s="639"/>
    </row>
    <row r="167" spans="3:53" ht="12.75" customHeight="1" x14ac:dyDescent="0.2">
      <c r="I167" s="11"/>
      <c r="M167" s="85"/>
      <c r="N167" s="312"/>
      <c r="P167" s="259"/>
      <c r="Q167" s="312"/>
      <c r="R167" s="312"/>
      <c r="S167" s="85"/>
      <c r="T167" s="85"/>
      <c r="U167" s="85"/>
      <c r="V167" s="105"/>
      <c r="AL167" s="649"/>
      <c r="AM167" s="646"/>
    </row>
    <row r="169" spans="3:53" ht="12.75" customHeight="1" x14ac:dyDescent="0.2">
      <c r="C169" s="17" t="s">
        <v>60</v>
      </c>
      <c r="E169" s="433" t="str">
        <f>+tab!I5</f>
        <v xml:space="preserve"> 2025/26</v>
      </c>
      <c r="I169" s="11"/>
      <c r="K169" s="600"/>
      <c r="M169" s="605"/>
      <c r="N169" s="312"/>
      <c r="P169" s="259"/>
      <c r="Q169" s="312"/>
      <c r="R169" s="312"/>
      <c r="S169" s="85"/>
      <c r="T169" s="85"/>
      <c r="U169" s="85"/>
      <c r="V169" s="105"/>
      <c r="AL169" s="649"/>
      <c r="AM169" s="646"/>
    </row>
    <row r="170" spans="3:53" ht="12.75" customHeight="1" x14ac:dyDescent="0.2">
      <c r="C170" s="69" t="s">
        <v>142</v>
      </c>
      <c r="E170" s="451">
        <f>tab!J4</f>
        <v>0</v>
      </c>
      <c r="F170" s="327"/>
      <c r="I170" s="11"/>
      <c r="K170" s="600"/>
      <c r="M170" s="605"/>
      <c r="N170" s="312"/>
      <c r="P170" s="259"/>
      <c r="Q170" s="312"/>
      <c r="R170" s="312"/>
      <c r="S170" s="85"/>
      <c r="T170" s="85"/>
      <c r="U170" s="85"/>
      <c r="V170" s="105"/>
      <c r="AL170" s="649"/>
      <c r="AM170" s="646"/>
    </row>
    <row r="171" spans="3:53" ht="12.75" customHeight="1" x14ac:dyDescent="0.2">
      <c r="I171" s="11"/>
      <c r="K171" s="600"/>
      <c r="M171" s="605"/>
      <c r="N171" s="312"/>
      <c r="P171" s="259"/>
      <c r="Q171" s="312"/>
      <c r="R171" s="312"/>
      <c r="S171" s="85"/>
      <c r="T171" s="85"/>
      <c r="U171" s="85"/>
      <c r="V171" s="105"/>
      <c r="AL171" s="649"/>
      <c r="AM171" s="646"/>
      <c r="AR171" s="294"/>
      <c r="AS171" s="294"/>
      <c r="AT171" s="117"/>
      <c r="AU171" s="296"/>
      <c r="AV171" s="297"/>
      <c r="AW171" s="298"/>
    </row>
    <row r="172" spans="3:53" ht="12.75" customHeight="1" x14ac:dyDescent="0.2">
      <c r="C172" s="2"/>
      <c r="D172" s="211"/>
      <c r="E172" s="41"/>
      <c r="F172" s="32"/>
      <c r="G172" s="3"/>
      <c r="H172" s="210"/>
      <c r="I172" s="211"/>
      <c r="J172" s="211"/>
      <c r="K172" s="211"/>
      <c r="L172" s="625"/>
      <c r="M172" s="114"/>
      <c r="N172" s="212"/>
      <c r="O172" s="211"/>
      <c r="P172" s="213"/>
      <c r="Q172" s="212"/>
      <c r="R172" s="212"/>
      <c r="S172" s="2"/>
      <c r="T172" s="2"/>
      <c r="U172" s="2"/>
      <c r="V172" s="33"/>
      <c r="W172" s="2"/>
      <c r="AO172" s="294"/>
      <c r="AP172" s="295"/>
      <c r="AQ172" s="294"/>
      <c r="AR172" s="405"/>
      <c r="AS172" s="405"/>
      <c r="AT172" s="405"/>
      <c r="AU172" s="405"/>
      <c r="AV172" s="405"/>
      <c r="AW172" s="405"/>
      <c r="AX172" s="299"/>
      <c r="AY172" s="296"/>
    </row>
    <row r="173" spans="3:53" s="405" customFormat="1" ht="12.75" customHeight="1" x14ac:dyDescent="0.2">
      <c r="C173" s="28"/>
      <c r="D173" s="598" t="s">
        <v>143</v>
      </c>
      <c r="E173" s="222"/>
      <c r="F173" s="222"/>
      <c r="G173" s="222"/>
      <c r="H173" s="222"/>
      <c r="I173" s="795"/>
      <c r="J173" s="796"/>
      <c r="K173" s="796"/>
      <c r="L173" s="757"/>
      <c r="M173" s="598" t="s">
        <v>555</v>
      </c>
      <c r="N173" s="610"/>
      <c r="O173" s="796"/>
      <c r="P173" s="796"/>
      <c r="Q173" s="610"/>
      <c r="R173" s="658"/>
      <c r="S173" s="795" t="s">
        <v>145</v>
      </c>
      <c r="T173" s="795"/>
      <c r="U173" s="795"/>
      <c r="V173" s="795"/>
      <c r="W173" s="211"/>
      <c r="X173" s="301"/>
      <c r="Y173" s="301"/>
      <c r="Z173" s="301"/>
      <c r="AA173" s="301"/>
      <c r="AB173" s="301"/>
      <c r="AC173" s="301"/>
      <c r="AD173" s="301"/>
      <c r="AE173" s="301"/>
      <c r="AF173" s="301"/>
      <c r="AG173" s="301"/>
      <c r="AH173" s="301"/>
      <c r="AI173" s="301"/>
      <c r="AJ173" s="301"/>
      <c r="AK173" s="301"/>
      <c r="AL173" s="631"/>
      <c r="AM173" s="632"/>
      <c r="AN173" s="609"/>
      <c r="AR173" s="17"/>
      <c r="AS173" s="17"/>
      <c r="AT173" s="17"/>
      <c r="AU173" s="17"/>
      <c r="AV173" s="17"/>
      <c r="AW173" s="17"/>
      <c r="AZ173" s="301"/>
      <c r="BA173" s="301"/>
    </row>
    <row r="174" spans="3:53" ht="12.75" customHeight="1" x14ac:dyDescent="0.2">
      <c r="C174" s="2"/>
      <c r="D174" s="225" t="s">
        <v>146</v>
      </c>
      <c r="E174" s="224" t="s">
        <v>147</v>
      </c>
      <c r="F174" s="224" t="s">
        <v>148</v>
      </c>
      <c r="G174" s="225" t="s">
        <v>149</v>
      </c>
      <c r="H174" s="226" t="s">
        <v>150</v>
      </c>
      <c r="I174" s="225" t="s">
        <v>151</v>
      </c>
      <c r="J174" s="225" t="s">
        <v>152</v>
      </c>
      <c r="K174" s="230" t="s">
        <v>154</v>
      </c>
      <c r="L174" s="758"/>
      <c r="M174" s="232" t="s">
        <v>557</v>
      </c>
      <c r="N174" s="230" t="s">
        <v>538</v>
      </c>
      <c r="O174" s="231" t="s">
        <v>556</v>
      </c>
      <c r="P174" s="611" t="s">
        <v>540</v>
      </c>
      <c r="Q174" s="230" t="s">
        <v>559</v>
      </c>
      <c r="R174" s="760"/>
      <c r="S174" s="232" t="s">
        <v>157</v>
      </c>
      <c r="T174" s="232" t="s">
        <v>563</v>
      </c>
      <c r="U174" s="232" t="s">
        <v>575</v>
      </c>
      <c r="V174" s="232" t="s">
        <v>157</v>
      </c>
      <c r="W174" s="134"/>
      <c r="X174" s="303"/>
      <c r="Y174" s="303"/>
      <c r="Z174" s="303"/>
      <c r="AA174" s="303"/>
      <c r="AB174" s="303"/>
      <c r="AC174" s="650" t="s">
        <v>541</v>
      </c>
      <c r="AD174" s="651" t="s">
        <v>542</v>
      </c>
      <c r="AE174" s="652" t="s">
        <v>543</v>
      </c>
      <c r="AF174" s="652" t="s">
        <v>543</v>
      </c>
      <c r="AG174" s="652" t="s">
        <v>544</v>
      </c>
      <c r="AH174" s="652" t="s">
        <v>559</v>
      </c>
      <c r="AI174" s="652" t="s">
        <v>545</v>
      </c>
      <c r="AJ174" s="652" t="s">
        <v>546</v>
      </c>
      <c r="AK174" s="652" t="s">
        <v>547</v>
      </c>
      <c r="AL174" s="652" t="s">
        <v>159</v>
      </c>
      <c r="AM174" s="653" t="s">
        <v>548</v>
      </c>
      <c r="AN174" s="607"/>
      <c r="AO174" s="17"/>
      <c r="AP174" s="17"/>
      <c r="AX174" s="17"/>
      <c r="AY174" s="17"/>
      <c r="AZ174" s="301"/>
      <c r="BA174" s="303"/>
    </row>
    <row r="175" spans="3:53" ht="12.75" customHeight="1" x14ac:dyDescent="0.2">
      <c r="C175" s="2"/>
      <c r="D175" s="140"/>
      <c r="E175" s="224"/>
      <c r="F175" s="235"/>
      <c r="G175" s="225" t="s">
        <v>160</v>
      </c>
      <c r="H175" s="226" t="s">
        <v>161</v>
      </c>
      <c r="I175" s="225"/>
      <c r="J175" s="225"/>
      <c r="K175" s="225"/>
      <c r="L175" s="759"/>
      <c r="M175" s="228" t="s">
        <v>561</v>
      </c>
      <c r="N175" s="230" t="s">
        <v>558</v>
      </c>
      <c r="O175" s="231" t="s">
        <v>539</v>
      </c>
      <c r="P175" s="611" t="s">
        <v>16</v>
      </c>
      <c r="Q175" s="230" t="s">
        <v>560</v>
      </c>
      <c r="R175" s="760"/>
      <c r="S175" s="232" t="s">
        <v>562</v>
      </c>
      <c r="T175" s="328" t="s">
        <v>564</v>
      </c>
      <c r="U175" s="328" t="s">
        <v>574</v>
      </c>
      <c r="V175" s="232" t="s">
        <v>16</v>
      </c>
      <c r="W175" s="2"/>
      <c r="AC175" s="652" t="s">
        <v>549</v>
      </c>
      <c r="AD175" s="654">
        <f>tab!$D$170</f>
        <v>0.56000000000000005</v>
      </c>
      <c r="AE175" s="652" t="s">
        <v>550</v>
      </c>
      <c r="AF175" s="652" t="s">
        <v>551</v>
      </c>
      <c r="AG175" s="652" t="s">
        <v>552</v>
      </c>
      <c r="AH175" s="652" t="s">
        <v>560</v>
      </c>
      <c r="AI175" s="652" t="s">
        <v>553</v>
      </c>
      <c r="AJ175" s="652" t="s">
        <v>553</v>
      </c>
      <c r="AK175" s="652" t="s">
        <v>554</v>
      </c>
      <c r="AL175" s="652"/>
      <c r="AM175" s="652" t="s">
        <v>158</v>
      </c>
      <c r="AN175" s="638"/>
      <c r="AO175" s="17"/>
      <c r="AP175" s="17"/>
      <c r="AX175" s="17"/>
      <c r="AY175" s="17"/>
      <c r="BA175" s="85"/>
    </row>
    <row r="176" spans="3:53" ht="12.75" customHeight="1" x14ac:dyDescent="0.2">
      <c r="C176" s="2"/>
      <c r="D176" s="211"/>
      <c r="E176" s="32"/>
      <c r="F176" s="32"/>
      <c r="G176" s="136"/>
      <c r="H176" s="210"/>
      <c r="I176" s="134"/>
      <c r="J176" s="134"/>
      <c r="K176" s="134"/>
      <c r="L176" s="627"/>
      <c r="M176" s="237"/>
      <c r="N176" s="238"/>
      <c r="O176" s="136"/>
      <c r="P176" s="238"/>
      <c r="Q176" s="238"/>
      <c r="R176" s="760"/>
      <c r="S176" s="239"/>
      <c r="T176" s="239"/>
      <c r="U176" s="239"/>
      <c r="V176" s="239"/>
      <c r="W176" s="2"/>
      <c r="AL176" s="633"/>
      <c r="AM176" s="634"/>
      <c r="AN176" s="635"/>
      <c r="AO176" s="17"/>
      <c r="AP176" s="17"/>
      <c r="AX176" s="17"/>
      <c r="AY176" s="17"/>
      <c r="BA176" s="85"/>
    </row>
    <row r="177" spans="3:53" ht="12.75" customHeight="1" x14ac:dyDescent="0.2">
      <c r="C177" s="2"/>
      <c r="D177" s="140" t="str">
        <f>IF(D150="","",D150)</f>
        <v/>
      </c>
      <c r="E177" s="222" t="str">
        <f t="shared" ref="E177:F177" si="296">IF(E150=0,"",E150)</f>
        <v>piet</v>
      </c>
      <c r="F177" s="222" t="str">
        <f t="shared" si="296"/>
        <v>directeur</v>
      </c>
      <c r="G177" s="140">
        <f>IF(G150="","",G150+1)</f>
        <v>25</v>
      </c>
      <c r="H177" s="223">
        <f>IF(H150="","",H150)</f>
        <v>23743</v>
      </c>
      <c r="I177" s="248">
        <f>IF(I150=0,"",I150)</f>
        <v>12</v>
      </c>
      <c r="J177" s="248">
        <f t="shared" ref="J177:J191" si="297">IF(E177="","",IF(J150+1&gt;VLOOKUP(I177,sal20aug,18,FALSE),J150,J150+1))</f>
        <v>12</v>
      </c>
      <c r="K177" s="249">
        <f>IF(K150="","",K150)</f>
        <v>1</v>
      </c>
      <c r="L177" s="735"/>
      <c r="M177" s="655">
        <f>IF(M150=0,0,M150)</f>
        <v>0</v>
      </c>
      <c r="N177" s="655">
        <f>IF(N150=0,0,N150)</f>
        <v>0</v>
      </c>
      <c r="O177" s="620">
        <f t="shared" ref="O177:O191" si="298">IF(K177="","",K177*50)</f>
        <v>50</v>
      </c>
      <c r="P177" s="612">
        <f>IF(K177="","",SUM(M177:O177))</f>
        <v>50</v>
      </c>
      <c r="Q177" s="655">
        <f>IF(Q150=0,0,Q150)</f>
        <v>0</v>
      </c>
      <c r="R177" s="755"/>
      <c r="S177" s="50">
        <f t="shared" ref="S177:S191" si="299">IF(K177="","",(1659*K177-P177)*AF177)</f>
        <v>103469.93099457504</v>
      </c>
      <c r="T177" s="50">
        <f t="shared" ref="T177:T191" si="300">IF(K177="","",P177*AG177+AE177*(AI177+AJ177*(1-AK177)))</f>
        <v>3215.3490054249546</v>
      </c>
      <c r="U177" s="50">
        <f>ROUND(IF(K177="",0,+Q177/1659*(AC177*12*(1+tab!$D$180+tab!$D$181)-tab!$D$179)*tab!$D$177),-1)</f>
        <v>0</v>
      </c>
      <c r="V177" s="36">
        <f t="shared" ref="V177:V191" si="301">IF(K177="","",IF(E177=0,0,(S177+T177+U177)))</f>
        <v>106685.28</v>
      </c>
      <c r="W177" s="3"/>
      <c r="X177" s="85"/>
      <c r="Y177" s="85"/>
      <c r="Z177" s="85"/>
      <c r="AA177" s="85"/>
      <c r="AB177" s="85"/>
      <c r="AC177" s="614">
        <f t="shared" ref="AC177:AC191" si="302">IF(K177="",0,VLOOKUP(I177,sal20aug,J177+1,FALSE))</f>
        <v>5699</v>
      </c>
      <c r="AD177" s="617">
        <f>+$AD$148</f>
        <v>0.56000000000000005</v>
      </c>
      <c r="AE177" s="618">
        <f>AC177*12/1659</f>
        <v>41.22242314647378</v>
      </c>
      <c r="AF177" s="618">
        <f>AC177*12*(1+AD177)/1659</f>
        <v>64.30698010849909</v>
      </c>
      <c r="AG177" s="618">
        <f>+AF177-AE177</f>
        <v>23.08455696202531</v>
      </c>
      <c r="AH177" s="619">
        <f>Q177</f>
        <v>0</v>
      </c>
      <c r="AI177" s="619">
        <f>+O177</f>
        <v>50</v>
      </c>
      <c r="AJ177" s="619">
        <f>(M177+N177)</f>
        <v>0</v>
      </c>
      <c r="AK177" s="616">
        <f>IF(I177&gt;8,50%,40%)</f>
        <v>0.5</v>
      </c>
      <c r="AL177" s="600">
        <f>IF(G177&lt;25,0,IF(G177=25,25,IF(G177&lt;40,0,IF(G177=40,40,IF(G177&gt;=40,0)))))</f>
        <v>25</v>
      </c>
      <c r="AM177" s="646">
        <f>IF(AL177=25,AC177*1.08*K177/2,IF(AL177=40,AC177*1.08*K177,0))</f>
        <v>3077.46</v>
      </c>
      <c r="AN177" s="605"/>
      <c r="AO177" s="17"/>
      <c r="AP177" s="17"/>
      <c r="AX177" s="17"/>
      <c r="AY177" s="17"/>
      <c r="AZ177" s="85"/>
      <c r="BA177" s="59"/>
    </row>
    <row r="178" spans="3:53" ht="12.75" customHeight="1" x14ac:dyDescent="0.2">
      <c r="C178" s="2"/>
      <c r="D178" s="140" t="str">
        <f>IF(D151="","",D151)</f>
        <v/>
      </c>
      <c r="E178" s="222" t="str">
        <f t="shared" ref="E178:F178" si="303">IF(E151=0,"",E151)</f>
        <v/>
      </c>
      <c r="F178" s="222" t="str">
        <f t="shared" si="303"/>
        <v/>
      </c>
      <c r="G178" s="140" t="str">
        <f t="shared" ref="G178:G191" si="304">IF(G151="","",G151+1)</f>
        <v/>
      </c>
      <c r="H178" s="223" t="str">
        <f t="shared" ref="H178:H191" si="305">IF(H151="","",H151)</f>
        <v/>
      </c>
      <c r="I178" s="248" t="str">
        <f t="shared" ref="I178:I191" si="306">IF(I151=0,"",I151)</f>
        <v/>
      </c>
      <c r="J178" s="248" t="str">
        <f t="shared" si="297"/>
        <v/>
      </c>
      <c r="K178" s="249" t="str">
        <f t="shared" ref="K178:K191" si="307">IF(K151="","",K151)</f>
        <v/>
      </c>
      <c r="L178" s="735"/>
      <c r="M178" s="655">
        <f t="shared" ref="M178:N178" si="308">IF(M151=0,0,M151)</f>
        <v>0</v>
      </c>
      <c r="N178" s="655">
        <f t="shared" si="308"/>
        <v>0</v>
      </c>
      <c r="O178" s="620" t="str">
        <f t="shared" si="298"/>
        <v/>
      </c>
      <c r="P178" s="612" t="str">
        <f t="shared" ref="P178:P191" si="309">IF(K178="","",SUM(M178:O178))</f>
        <v/>
      </c>
      <c r="Q178" s="655">
        <f t="shared" ref="Q178:Q191" si="310">IF(Q151=0,0,Q151)</f>
        <v>0</v>
      </c>
      <c r="R178" s="755"/>
      <c r="S178" s="50" t="str">
        <f t="shared" si="299"/>
        <v/>
      </c>
      <c r="T178" s="50" t="str">
        <f t="shared" si="300"/>
        <v/>
      </c>
      <c r="U178" s="50">
        <f>ROUND(IF(K178="",0,+Q178/1659*(AC178*12*(1+tab!#REF!+tab!#REF!)-tab!#REF!)*tab!#REF!),-1)</f>
        <v>0</v>
      </c>
      <c r="V178" s="36" t="str">
        <f t="shared" si="301"/>
        <v/>
      </c>
      <c r="W178" s="114"/>
      <c r="X178" s="656"/>
      <c r="Y178" s="306"/>
      <c r="Z178" s="306"/>
      <c r="AA178" s="306"/>
      <c r="AB178" s="306"/>
      <c r="AC178" s="614">
        <f t="shared" si="302"/>
        <v>0</v>
      </c>
      <c r="AD178" s="617">
        <f t="shared" ref="AD178:AD191" si="311">+$AD$148</f>
        <v>0.56000000000000005</v>
      </c>
      <c r="AE178" s="618">
        <f t="shared" ref="AE178:AE192" si="312">AC178*12/1659</f>
        <v>0</v>
      </c>
      <c r="AF178" s="618">
        <f t="shared" ref="AF178:AF191" si="313">AC178*12*(1+AD178)/1659</f>
        <v>0</v>
      </c>
      <c r="AG178" s="618">
        <f t="shared" ref="AG178:AG191" si="314">+AF178-AE178</f>
        <v>0</v>
      </c>
      <c r="AH178" s="619">
        <f t="shared" ref="AH178:AH191" si="315">Q178</f>
        <v>0</v>
      </c>
      <c r="AI178" s="619" t="str">
        <f t="shared" ref="AI178:AI191" si="316">+O178</f>
        <v/>
      </c>
      <c r="AJ178" s="619">
        <f t="shared" ref="AJ178:AJ191" si="317">(M178+N178)</f>
        <v>0</v>
      </c>
      <c r="AK178" s="616">
        <f t="shared" ref="AK178:AK191" si="318">IF(I178&gt;8,50%,40%)</f>
        <v>0.5</v>
      </c>
      <c r="AL178" s="600">
        <f t="shared" ref="AL178:AL191" si="319">IF(G178&lt;25,0,IF(G178=25,25,IF(G178&lt;40,0,IF(G178=40,40,IF(G178&gt;=40,0)))))</f>
        <v>0</v>
      </c>
      <c r="AM178" s="646">
        <f t="shared" ref="AM178:AM191" si="320">IF(AL178=25,AC178*1.08*K178/2,IF(AL178=40,AC178*1.08*K178,0))</f>
        <v>0</v>
      </c>
      <c r="AN178" s="605"/>
      <c r="AO178" s="17"/>
      <c r="AP178" s="17"/>
      <c r="AX178" s="17"/>
      <c r="AY178" s="17"/>
      <c r="AZ178" s="59"/>
      <c r="BA178" s="85"/>
    </row>
    <row r="179" spans="3:53" ht="12.75" customHeight="1" x14ac:dyDescent="0.2">
      <c r="C179" s="2"/>
      <c r="D179" s="140" t="str">
        <f t="shared" ref="D179:D191" si="321">IF(D152="","",D152)</f>
        <v/>
      </c>
      <c r="E179" s="222" t="str">
        <f t="shared" ref="E179:F179" si="322">IF(E152=0,"",E152)</f>
        <v/>
      </c>
      <c r="F179" s="222" t="str">
        <f t="shared" si="322"/>
        <v/>
      </c>
      <c r="G179" s="140" t="str">
        <f t="shared" si="304"/>
        <v/>
      </c>
      <c r="H179" s="223" t="str">
        <f t="shared" si="305"/>
        <v/>
      </c>
      <c r="I179" s="248" t="str">
        <f t="shared" si="306"/>
        <v/>
      </c>
      <c r="J179" s="248" t="str">
        <f t="shared" si="297"/>
        <v/>
      </c>
      <c r="K179" s="249" t="str">
        <f t="shared" si="307"/>
        <v/>
      </c>
      <c r="L179" s="735"/>
      <c r="M179" s="655">
        <f t="shared" ref="M179:N179" si="323">IF(M152=0,0,M152)</f>
        <v>0</v>
      </c>
      <c r="N179" s="655">
        <f t="shared" si="323"/>
        <v>0</v>
      </c>
      <c r="O179" s="620" t="str">
        <f t="shared" si="298"/>
        <v/>
      </c>
      <c r="P179" s="612" t="str">
        <f t="shared" si="309"/>
        <v/>
      </c>
      <c r="Q179" s="655">
        <f t="shared" si="310"/>
        <v>0</v>
      </c>
      <c r="R179" s="755"/>
      <c r="S179" s="50" t="str">
        <f t="shared" si="299"/>
        <v/>
      </c>
      <c r="T179" s="50" t="str">
        <f t="shared" si="300"/>
        <v/>
      </c>
      <c r="U179" s="50">
        <f>ROUND(IF(K179="",0,+Q179/1659*(AC179*12*(1+tab!#REF!+tab!#REF!)-tab!#REF!)*tab!#REF!),-1)</f>
        <v>0</v>
      </c>
      <c r="V179" s="36" t="str">
        <f t="shared" si="301"/>
        <v/>
      </c>
      <c r="W179" s="114"/>
      <c r="X179" s="656"/>
      <c r="Y179" s="306"/>
      <c r="Z179" s="306"/>
      <c r="AA179" s="306"/>
      <c r="AB179" s="306"/>
      <c r="AC179" s="614">
        <f t="shared" si="302"/>
        <v>0</v>
      </c>
      <c r="AD179" s="617">
        <f t="shared" si="311"/>
        <v>0.56000000000000005</v>
      </c>
      <c r="AE179" s="618">
        <f t="shared" si="312"/>
        <v>0</v>
      </c>
      <c r="AF179" s="618">
        <f t="shared" si="313"/>
        <v>0</v>
      </c>
      <c r="AG179" s="618">
        <f t="shared" si="314"/>
        <v>0</v>
      </c>
      <c r="AH179" s="619">
        <f t="shared" si="315"/>
        <v>0</v>
      </c>
      <c r="AI179" s="619" t="str">
        <f t="shared" si="316"/>
        <v/>
      </c>
      <c r="AJ179" s="619">
        <f t="shared" si="317"/>
        <v>0</v>
      </c>
      <c r="AK179" s="616">
        <f t="shared" si="318"/>
        <v>0.5</v>
      </c>
      <c r="AL179" s="600">
        <f t="shared" si="319"/>
        <v>0</v>
      </c>
      <c r="AM179" s="646">
        <f t="shared" si="320"/>
        <v>0</v>
      </c>
      <c r="AN179" s="605"/>
      <c r="AO179" s="17"/>
      <c r="AP179" s="17"/>
      <c r="AX179" s="17"/>
      <c r="AY179" s="17"/>
      <c r="AZ179" s="59"/>
      <c r="BA179" s="85"/>
    </row>
    <row r="180" spans="3:53" ht="12.75" customHeight="1" x14ac:dyDescent="0.2">
      <c r="C180" s="2"/>
      <c r="D180" s="140" t="str">
        <f t="shared" si="321"/>
        <v/>
      </c>
      <c r="E180" s="222" t="str">
        <f t="shared" ref="E180:F180" si="324">IF(E153=0,"",E153)</f>
        <v/>
      </c>
      <c r="F180" s="222" t="str">
        <f t="shared" si="324"/>
        <v/>
      </c>
      <c r="G180" s="140" t="str">
        <f t="shared" si="304"/>
        <v/>
      </c>
      <c r="H180" s="223" t="str">
        <f t="shared" si="305"/>
        <v/>
      </c>
      <c r="I180" s="248" t="str">
        <f t="shared" si="306"/>
        <v/>
      </c>
      <c r="J180" s="248" t="str">
        <f t="shared" si="297"/>
        <v/>
      </c>
      <c r="K180" s="249" t="str">
        <f t="shared" si="307"/>
        <v/>
      </c>
      <c r="L180" s="735"/>
      <c r="M180" s="655">
        <f t="shared" ref="M180:N180" si="325">IF(M153=0,0,M153)</f>
        <v>0</v>
      </c>
      <c r="N180" s="655">
        <f t="shared" si="325"/>
        <v>0</v>
      </c>
      <c r="O180" s="620" t="str">
        <f t="shared" si="298"/>
        <v/>
      </c>
      <c r="P180" s="612" t="str">
        <f t="shared" si="309"/>
        <v/>
      </c>
      <c r="Q180" s="655">
        <f t="shared" si="310"/>
        <v>0</v>
      </c>
      <c r="R180" s="755"/>
      <c r="S180" s="50" t="str">
        <f t="shared" si="299"/>
        <v/>
      </c>
      <c r="T180" s="50" t="str">
        <f t="shared" si="300"/>
        <v/>
      </c>
      <c r="U180" s="50">
        <f>ROUND(IF(K180="",0,+Q180/1659*(AC180*12*(1+tab!#REF!+tab!#REF!)-tab!#REF!)*tab!#REF!),-1)</f>
        <v>0</v>
      </c>
      <c r="V180" s="36" t="str">
        <f t="shared" si="301"/>
        <v/>
      </c>
      <c r="W180" s="114"/>
      <c r="X180" s="656"/>
      <c r="Y180" s="306"/>
      <c r="Z180" s="306"/>
      <c r="AA180" s="306"/>
      <c r="AB180" s="306"/>
      <c r="AC180" s="614">
        <f t="shared" si="302"/>
        <v>0</v>
      </c>
      <c r="AD180" s="617">
        <f t="shared" si="311"/>
        <v>0.56000000000000005</v>
      </c>
      <c r="AE180" s="618">
        <f t="shared" si="312"/>
        <v>0</v>
      </c>
      <c r="AF180" s="618">
        <f t="shared" si="313"/>
        <v>0</v>
      </c>
      <c r="AG180" s="618">
        <f t="shared" si="314"/>
        <v>0</v>
      </c>
      <c r="AH180" s="619">
        <f t="shared" si="315"/>
        <v>0</v>
      </c>
      <c r="AI180" s="619" t="str">
        <f t="shared" si="316"/>
        <v/>
      </c>
      <c r="AJ180" s="619">
        <f t="shared" si="317"/>
        <v>0</v>
      </c>
      <c r="AK180" s="616">
        <f t="shared" si="318"/>
        <v>0.5</v>
      </c>
      <c r="AL180" s="600">
        <f t="shared" si="319"/>
        <v>0</v>
      </c>
      <c r="AM180" s="646">
        <f t="shared" si="320"/>
        <v>0</v>
      </c>
      <c r="AN180" s="605"/>
      <c r="AO180" s="17"/>
      <c r="AP180" s="17"/>
      <c r="AX180" s="17"/>
      <c r="AY180" s="17"/>
      <c r="AZ180" s="59"/>
      <c r="BA180" s="85"/>
    </row>
    <row r="181" spans="3:53" ht="12.75" customHeight="1" x14ac:dyDescent="0.2">
      <c r="C181" s="2"/>
      <c r="D181" s="140" t="str">
        <f t="shared" si="321"/>
        <v/>
      </c>
      <c r="E181" s="222" t="str">
        <f t="shared" ref="E181:F181" si="326">IF(E154=0,"",E154)</f>
        <v/>
      </c>
      <c r="F181" s="222" t="str">
        <f t="shared" si="326"/>
        <v/>
      </c>
      <c r="G181" s="140" t="str">
        <f t="shared" si="304"/>
        <v/>
      </c>
      <c r="H181" s="223" t="str">
        <f t="shared" si="305"/>
        <v/>
      </c>
      <c r="I181" s="248" t="str">
        <f t="shared" si="306"/>
        <v/>
      </c>
      <c r="J181" s="248" t="str">
        <f t="shared" si="297"/>
        <v/>
      </c>
      <c r="K181" s="249" t="str">
        <f t="shared" si="307"/>
        <v/>
      </c>
      <c r="L181" s="735"/>
      <c r="M181" s="655">
        <f t="shared" ref="M181:N181" si="327">IF(M154=0,0,M154)</f>
        <v>0</v>
      </c>
      <c r="N181" s="655">
        <f t="shared" si="327"/>
        <v>0</v>
      </c>
      <c r="O181" s="620" t="str">
        <f t="shared" si="298"/>
        <v/>
      </c>
      <c r="P181" s="612" t="str">
        <f t="shared" si="309"/>
        <v/>
      </c>
      <c r="Q181" s="655">
        <f t="shared" si="310"/>
        <v>0</v>
      </c>
      <c r="R181" s="755"/>
      <c r="S181" s="50" t="str">
        <f t="shared" si="299"/>
        <v/>
      </c>
      <c r="T181" s="50" t="str">
        <f t="shared" si="300"/>
        <v/>
      </c>
      <c r="U181" s="50">
        <f>ROUND(IF(K181="",0,+Q181/1659*(AC181*12*(1+tab!#REF!+tab!#REF!)-tab!#REF!)*tab!#REF!),-1)</f>
        <v>0</v>
      </c>
      <c r="V181" s="36" t="str">
        <f t="shared" si="301"/>
        <v/>
      </c>
      <c r="W181" s="114"/>
      <c r="X181" s="656"/>
      <c r="Y181" s="306"/>
      <c r="Z181" s="306"/>
      <c r="AA181" s="306"/>
      <c r="AB181" s="306"/>
      <c r="AC181" s="614">
        <f t="shared" si="302"/>
        <v>0</v>
      </c>
      <c r="AD181" s="617">
        <f t="shared" si="311"/>
        <v>0.56000000000000005</v>
      </c>
      <c r="AE181" s="618">
        <f t="shared" si="312"/>
        <v>0</v>
      </c>
      <c r="AF181" s="618">
        <f t="shared" si="313"/>
        <v>0</v>
      </c>
      <c r="AG181" s="618">
        <f t="shared" si="314"/>
        <v>0</v>
      </c>
      <c r="AH181" s="619">
        <f t="shared" si="315"/>
        <v>0</v>
      </c>
      <c r="AI181" s="619" t="str">
        <f t="shared" si="316"/>
        <v/>
      </c>
      <c r="AJ181" s="619">
        <f t="shared" si="317"/>
        <v>0</v>
      </c>
      <c r="AK181" s="616">
        <f t="shared" si="318"/>
        <v>0.5</v>
      </c>
      <c r="AL181" s="600">
        <f t="shared" si="319"/>
        <v>0</v>
      </c>
      <c r="AM181" s="646">
        <f t="shared" si="320"/>
        <v>0</v>
      </c>
      <c r="AN181" s="605"/>
      <c r="AO181" s="17"/>
      <c r="AP181" s="17"/>
      <c r="AX181" s="17"/>
      <c r="AY181" s="17"/>
      <c r="AZ181" s="59"/>
      <c r="BA181" s="85"/>
    </row>
    <row r="182" spans="3:53" ht="12.75" customHeight="1" x14ac:dyDescent="0.2">
      <c r="C182" s="2"/>
      <c r="D182" s="140" t="str">
        <f t="shared" si="321"/>
        <v/>
      </c>
      <c r="E182" s="222" t="str">
        <f t="shared" ref="E182:F182" si="328">IF(E155=0,"",E155)</f>
        <v/>
      </c>
      <c r="F182" s="222" t="str">
        <f t="shared" si="328"/>
        <v/>
      </c>
      <c r="G182" s="140" t="str">
        <f t="shared" si="304"/>
        <v/>
      </c>
      <c r="H182" s="223" t="str">
        <f t="shared" si="305"/>
        <v/>
      </c>
      <c r="I182" s="248" t="str">
        <f t="shared" si="306"/>
        <v/>
      </c>
      <c r="J182" s="248" t="str">
        <f t="shared" si="297"/>
        <v/>
      </c>
      <c r="K182" s="249" t="str">
        <f t="shared" si="307"/>
        <v/>
      </c>
      <c r="L182" s="735"/>
      <c r="M182" s="655">
        <f t="shared" ref="M182:N182" si="329">IF(M155=0,0,M155)</f>
        <v>0</v>
      </c>
      <c r="N182" s="655">
        <f t="shared" si="329"/>
        <v>0</v>
      </c>
      <c r="O182" s="620" t="str">
        <f t="shared" si="298"/>
        <v/>
      </c>
      <c r="P182" s="612" t="str">
        <f t="shared" si="309"/>
        <v/>
      </c>
      <c r="Q182" s="655">
        <f t="shared" si="310"/>
        <v>0</v>
      </c>
      <c r="R182" s="755"/>
      <c r="S182" s="50" t="str">
        <f t="shared" si="299"/>
        <v/>
      </c>
      <c r="T182" s="50" t="str">
        <f t="shared" si="300"/>
        <v/>
      </c>
      <c r="U182" s="50">
        <f>ROUND(IF(K182="",0,+Q182/1659*(AC182*12*(1+tab!#REF!+tab!#REF!)-tab!#REF!)*tab!#REF!),-1)</f>
        <v>0</v>
      </c>
      <c r="V182" s="36" t="str">
        <f t="shared" si="301"/>
        <v/>
      </c>
      <c r="W182" s="114"/>
      <c r="X182" s="656"/>
      <c r="Y182" s="306"/>
      <c r="Z182" s="306"/>
      <c r="AA182" s="306"/>
      <c r="AB182" s="306"/>
      <c r="AC182" s="614">
        <f t="shared" si="302"/>
        <v>0</v>
      </c>
      <c r="AD182" s="617">
        <f t="shared" si="311"/>
        <v>0.56000000000000005</v>
      </c>
      <c r="AE182" s="618">
        <f t="shared" si="312"/>
        <v>0</v>
      </c>
      <c r="AF182" s="618">
        <f t="shared" si="313"/>
        <v>0</v>
      </c>
      <c r="AG182" s="618">
        <f t="shared" si="314"/>
        <v>0</v>
      </c>
      <c r="AH182" s="619">
        <f t="shared" si="315"/>
        <v>0</v>
      </c>
      <c r="AI182" s="619" t="str">
        <f t="shared" si="316"/>
        <v/>
      </c>
      <c r="AJ182" s="619">
        <f t="shared" si="317"/>
        <v>0</v>
      </c>
      <c r="AK182" s="616">
        <f t="shared" si="318"/>
        <v>0.5</v>
      </c>
      <c r="AL182" s="600">
        <f t="shared" si="319"/>
        <v>0</v>
      </c>
      <c r="AM182" s="646">
        <f t="shared" si="320"/>
        <v>0</v>
      </c>
      <c r="AN182" s="605"/>
      <c r="AO182" s="17"/>
      <c r="AP182" s="17"/>
      <c r="AX182" s="17"/>
      <c r="AY182" s="17"/>
      <c r="AZ182" s="59"/>
      <c r="BA182" s="85"/>
    </row>
    <row r="183" spans="3:53" ht="12.75" customHeight="1" x14ac:dyDescent="0.2">
      <c r="C183" s="2"/>
      <c r="D183" s="140" t="str">
        <f t="shared" si="321"/>
        <v/>
      </c>
      <c r="E183" s="222" t="str">
        <f t="shared" ref="E183:F183" si="330">IF(E156=0,"",E156)</f>
        <v/>
      </c>
      <c r="F183" s="222" t="str">
        <f t="shared" si="330"/>
        <v/>
      </c>
      <c r="G183" s="140" t="str">
        <f t="shared" si="304"/>
        <v/>
      </c>
      <c r="H183" s="223" t="str">
        <f t="shared" si="305"/>
        <v/>
      </c>
      <c r="I183" s="248" t="str">
        <f t="shared" si="306"/>
        <v/>
      </c>
      <c r="J183" s="248" t="str">
        <f t="shared" si="297"/>
        <v/>
      </c>
      <c r="K183" s="249" t="str">
        <f t="shared" si="307"/>
        <v/>
      </c>
      <c r="L183" s="735"/>
      <c r="M183" s="655">
        <f t="shared" ref="M183:N183" si="331">IF(M156=0,0,M156)</f>
        <v>0</v>
      </c>
      <c r="N183" s="655">
        <f t="shared" si="331"/>
        <v>0</v>
      </c>
      <c r="O183" s="620" t="str">
        <f t="shared" si="298"/>
        <v/>
      </c>
      <c r="P183" s="612" t="str">
        <f t="shared" si="309"/>
        <v/>
      </c>
      <c r="Q183" s="655">
        <f t="shared" si="310"/>
        <v>0</v>
      </c>
      <c r="R183" s="755"/>
      <c r="S183" s="50" t="str">
        <f t="shared" si="299"/>
        <v/>
      </c>
      <c r="T183" s="50" t="str">
        <f t="shared" si="300"/>
        <v/>
      </c>
      <c r="U183" s="50">
        <f>ROUND(IF(K183="",0,+Q183/1659*(AC183*12*(1+tab!#REF!+tab!#REF!)-tab!#REF!)*tab!#REF!),-1)</f>
        <v>0</v>
      </c>
      <c r="V183" s="36" t="str">
        <f t="shared" si="301"/>
        <v/>
      </c>
      <c r="W183" s="114"/>
      <c r="X183" s="656"/>
      <c r="Y183" s="306"/>
      <c r="Z183" s="306"/>
      <c r="AA183" s="306"/>
      <c r="AB183" s="306"/>
      <c r="AC183" s="614">
        <f t="shared" si="302"/>
        <v>0</v>
      </c>
      <c r="AD183" s="617">
        <f t="shared" si="311"/>
        <v>0.56000000000000005</v>
      </c>
      <c r="AE183" s="618">
        <f t="shared" si="312"/>
        <v>0</v>
      </c>
      <c r="AF183" s="618">
        <f t="shared" si="313"/>
        <v>0</v>
      </c>
      <c r="AG183" s="618">
        <f t="shared" si="314"/>
        <v>0</v>
      </c>
      <c r="AH183" s="619">
        <f t="shared" si="315"/>
        <v>0</v>
      </c>
      <c r="AI183" s="619" t="str">
        <f t="shared" si="316"/>
        <v/>
      </c>
      <c r="AJ183" s="619">
        <f t="shared" si="317"/>
        <v>0</v>
      </c>
      <c r="AK183" s="616">
        <f t="shared" si="318"/>
        <v>0.5</v>
      </c>
      <c r="AL183" s="600">
        <f t="shared" si="319"/>
        <v>0</v>
      </c>
      <c r="AM183" s="646">
        <f t="shared" si="320"/>
        <v>0</v>
      </c>
      <c r="AN183" s="605"/>
      <c r="AO183" s="17"/>
      <c r="AP183" s="17"/>
      <c r="AX183" s="17"/>
      <c r="AY183" s="17"/>
      <c r="AZ183" s="59"/>
      <c r="BA183" s="85"/>
    </row>
    <row r="184" spans="3:53" ht="12.75" customHeight="1" x14ac:dyDescent="0.2">
      <c r="C184" s="2"/>
      <c r="D184" s="140" t="str">
        <f t="shared" si="321"/>
        <v/>
      </c>
      <c r="E184" s="222" t="str">
        <f t="shared" ref="E184:F184" si="332">IF(E157=0,"",E157)</f>
        <v/>
      </c>
      <c r="F184" s="222" t="str">
        <f t="shared" si="332"/>
        <v/>
      </c>
      <c r="G184" s="140" t="str">
        <f t="shared" si="304"/>
        <v/>
      </c>
      <c r="H184" s="223" t="str">
        <f t="shared" si="305"/>
        <v/>
      </c>
      <c r="I184" s="248" t="str">
        <f t="shared" si="306"/>
        <v/>
      </c>
      <c r="J184" s="248" t="str">
        <f t="shared" si="297"/>
        <v/>
      </c>
      <c r="K184" s="249" t="str">
        <f t="shared" si="307"/>
        <v/>
      </c>
      <c r="L184" s="735"/>
      <c r="M184" s="655">
        <f t="shared" ref="M184:N184" si="333">IF(M157=0,0,M157)</f>
        <v>0</v>
      </c>
      <c r="N184" s="655">
        <f t="shared" si="333"/>
        <v>0</v>
      </c>
      <c r="O184" s="620" t="str">
        <f t="shared" si="298"/>
        <v/>
      </c>
      <c r="P184" s="612" t="str">
        <f t="shared" si="309"/>
        <v/>
      </c>
      <c r="Q184" s="655">
        <f t="shared" si="310"/>
        <v>0</v>
      </c>
      <c r="R184" s="755"/>
      <c r="S184" s="50" t="str">
        <f t="shared" si="299"/>
        <v/>
      </c>
      <c r="T184" s="50" t="str">
        <f t="shared" si="300"/>
        <v/>
      </c>
      <c r="U184" s="50">
        <f>ROUND(IF(K184="",0,+Q184/1659*(AC184*12*(1+tab!#REF!+tab!#REF!)-tab!#REF!)*tab!#REF!),-1)</f>
        <v>0</v>
      </c>
      <c r="V184" s="36" t="str">
        <f t="shared" si="301"/>
        <v/>
      </c>
      <c r="W184" s="114"/>
      <c r="X184" s="656"/>
      <c r="Y184" s="306"/>
      <c r="Z184" s="306"/>
      <c r="AA184" s="306"/>
      <c r="AB184" s="306"/>
      <c r="AC184" s="614">
        <f t="shared" si="302"/>
        <v>0</v>
      </c>
      <c r="AD184" s="617">
        <f t="shared" si="311"/>
        <v>0.56000000000000005</v>
      </c>
      <c r="AE184" s="618">
        <f t="shared" si="312"/>
        <v>0</v>
      </c>
      <c r="AF184" s="618">
        <f t="shared" si="313"/>
        <v>0</v>
      </c>
      <c r="AG184" s="618">
        <f t="shared" si="314"/>
        <v>0</v>
      </c>
      <c r="AH184" s="619">
        <f t="shared" si="315"/>
        <v>0</v>
      </c>
      <c r="AI184" s="619" t="str">
        <f t="shared" si="316"/>
        <v/>
      </c>
      <c r="AJ184" s="619">
        <f t="shared" si="317"/>
        <v>0</v>
      </c>
      <c r="AK184" s="616">
        <f t="shared" si="318"/>
        <v>0.5</v>
      </c>
      <c r="AL184" s="600">
        <f t="shared" si="319"/>
        <v>0</v>
      </c>
      <c r="AM184" s="646">
        <f t="shared" si="320"/>
        <v>0</v>
      </c>
      <c r="AN184" s="605"/>
      <c r="AO184" s="17"/>
      <c r="AP184" s="17"/>
      <c r="AX184" s="17"/>
      <c r="AY184" s="17"/>
      <c r="AZ184" s="59"/>
      <c r="BA184" s="85"/>
    </row>
    <row r="185" spans="3:53" ht="12.75" customHeight="1" x14ac:dyDescent="0.2">
      <c r="C185" s="2"/>
      <c r="D185" s="140" t="str">
        <f t="shared" si="321"/>
        <v/>
      </c>
      <c r="E185" s="222" t="str">
        <f t="shared" ref="E185:F185" si="334">IF(E158=0,"",E158)</f>
        <v/>
      </c>
      <c r="F185" s="222" t="str">
        <f t="shared" si="334"/>
        <v/>
      </c>
      <c r="G185" s="140" t="str">
        <f t="shared" si="304"/>
        <v/>
      </c>
      <c r="H185" s="223" t="str">
        <f t="shared" si="305"/>
        <v/>
      </c>
      <c r="I185" s="248" t="str">
        <f t="shared" si="306"/>
        <v/>
      </c>
      <c r="J185" s="248" t="str">
        <f t="shared" si="297"/>
        <v/>
      </c>
      <c r="K185" s="249" t="str">
        <f t="shared" si="307"/>
        <v/>
      </c>
      <c r="L185" s="735"/>
      <c r="M185" s="655">
        <f t="shared" ref="M185:N185" si="335">IF(M158=0,0,M158)</f>
        <v>0</v>
      </c>
      <c r="N185" s="655">
        <f t="shared" si="335"/>
        <v>0</v>
      </c>
      <c r="O185" s="620" t="str">
        <f t="shared" si="298"/>
        <v/>
      </c>
      <c r="P185" s="612" t="str">
        <f t="shared" si="309"/>
        <v/>
      </c>
      <c r="Q185" s="655">
        <f t="shared" si="310"/>
        <v>0</v>
      </c>
      <c r="R185" s="755"/>
      <c r="S185" s="50" t="str">
        <f t="shared" si="299"/>
        <v/>
      </c>
      <c r="T185" s="50" t="str">
        <f t="shared" si="300"/>
        <v/>
      </c>
      <c r="U185" s="50">
        <f>ROUND(IF(K185="",0,+Q185/1659*(AC185*12*(1+tab!#REF!+tab!#REF!)-tab!#REF!)*tab!#REF!),-1)</f>
        <v>0</v>
      </c>
      <c r="V185" s="36" t="str">
        <f t="shared" si="301"/>
        <v/>
      </c>
      <c r="W185" s="114"/>
      <c r="X185" s="656"/>
      <c r="Y185" s="306"/>
      <c r="Z185" s="306"/>
      <c r="AA185" s="306"/>
      <c r="AB185" s="306"/>
      <c r="AC185" s="614">
        <f t="shared" si="302"/>
        <v>0</v>
      </c>
      <c r="AD185" s="617">
        <f t="shared" si="311"/>
        <v>0.56000000000000005</v>
      </c>
      <c r="AE185" s="618">
        <f t="shared" si="312"/>
        <v>0</v>
      </c>
      <c r="AF185" s="618">
        <f t="shared" si="313"/>
        <v>0</v>
      </c>
      <c r="AG185" s="618">
        <f t="shared" si="314"/>
        <v>0</v>
      </c>
      <c r="AH185" s="619">
        <f t="shared" si="315"/>
        <v>0</v>
      </c>
      <c r="AI185" s="619" t="str">
        <f t="shared" si="316"/>
        <v/>
      </c>
      <c r="AJ185" s="619">
        <f t="shared" si="317"/>
        <v>0</v>
      </c>
      <c r="AK185" s="616">
        <f t="shared" si="318"/>
        <v>0.5</v>
      </c>
      <c r="AL185" s="600">
        <f t="shared" si="319"/>
        <v>0</v>
      </c>
      <c r="AM185" s="646">
        <f t="shared" si="320"/>
        <v>0</v>
      </c>
      <c r="AN185" s="605"/>
      <c r="AO185" s="17"/>
      <c r="AP185" s="17"/>
      <c r="AX185" s="17"/>
      <c r="AY185" s="17"/>
      <c r="AZ185" s="59"/>
      <c r="BA185" s="85"/>
    </row>
    <row r="186" spans="3:53" ht="12.75" customHeight="1" x14ac:dyDescent="0.2">
      <c r="C186" s="2"/>
      <c r="D186" s="140" t="str">
        <f t="shared" si="321"/>
        <v/>
      </c>
      <c r="E186" s="222" t="str">
        <f t="shared" ref="E186:F186" si="336">IF(E159=0,"",E159)</f>
        <v/>
      </c>
      <c r="F186" s="222" t="str">
        <f t="shared" si="336"/>
        <v/>
      </c>
      <c r="G186" s="140" t="str">
        <f t="shared" si="304"/>
        <v/>
      </c>
      <c r="H186" s="223" t="str">
        <f t="shared" si="305"/>
        <v/>
      </c>
      <c r="I186" s="248" t="str">
        <f t="shared" si="306"/>
        <v/>
      </c>
      <c r="J186" s="248" t="str">
        <f t="shared" si="297"/>
        <v/>
      </c>
      <c r="K186" s="249" t="str">
        <f t="shared" si="307"/>
        <v/>
      </c>
      <c r="L186" s="735"/>
      <c r="M186" s="655">
        <f t="shared" ref="M186:N186" si="337">IF(M159=0,0,M159)</f>
        <v>0</v>
      </c>
      <c r="N186" s="655">
        <f t="shared" si="337"/>
        <v>0</v>
      </c>
      <c r="O186" s="620" t="str">
        <f t="shared" si="298"/>
        <v/>
      </c>
      <c r="P186" s="612" t="str">
        <f t="shared" si="309"/>
        <v/>
      </c>
      <c r="Q186" s="655">
        <f t="shared" si="310"/>
        <v>0</v>
      </c>
      <c r="R186" s="755"/>
      <c r="S186" s="50" t="str">
        <f t="shared" si="299"/>
        <v/>
      </c>
      <c r="T186" s="50" t="str">
        <f t="shared" si="300"/>
        <v/>
      </c>
      <c r="U186" s="50">
        <f>ROUND(IF(K186="",0,+Q186/1659*(AC186*12*(1+tab!#REF!+tab!#REF!)-tab!#REF!)*tab!#REF!),-1)</f>
        <v>0</v>
      </c>
      <c r="V186" s="36" t="str">
        <f t="shared" si="301"/>
        <v/>
      </c>
      <c r="W186" s="114"/>
      <c r="X186" s="656"/>
      <c r="Y186" s="306"/>
      <c r="Z186" s="306"/>
      <c r="AA186" s="306"/>
      <c r="AB186" s="306"/>
      <c r="AC186" s="614">
        <f t="shared" si="302"/>
        <v>0</v>
      </c>
      <c r="AD186" s="617">
        <f t="shared" si="311"/>
        <v>0.56000000000000005</v>
      </c>
      <c r="AE186" s="618">
        <f t="shared" si="312"/>
        <v>0</v>
      </c>
      <c r="AF186" s="618">
        <f t="shared" si="313"/>
        <v>0</v>
      </c>
      <c r="AG186" s="618">
        <f t="shared" si="314"/>
        <v>0</v>
      </c>
      <c r="AH186" s="619">
        <f t="shared" si="315"/>
        <v>0</v>
      </c>
      <c r="AI186" s="619" t="str">
        <f t="shared" si="316"/>
        <v/>
      </c>
      <c r="AJ186" s="619">
        <f t="shared" si="317"/>
        <v>0</v>
      </c>
      <c r="AK186" s="616">
        <f t="shared" si="318"/>
        <v>0.5</v>
      </c>
      <c r="AL186" s="600">
        <f t="shared" si="319"/>
        <v>0</v>
      </c>
      <c r="AM186" s="646">
        <f t="shared" si="320"/>
        <v>0</v>
      </c>
      <c r="AN186" s="605"/>
      <c r="AO186" s="17"/>
      <c r="AP186" s="17"/>
      <c r="AX186" s="17"/>
      <c r="AY186" s="17"/>
      <c r="AZ186" s="59"/>
      <c r="BA186" s="85"/>
    </row>
    <row r="187" spans="3:53" ht="12.75" customHeight="1" x14ac:dyDescent="0.2">
      <c r="C187" s="2"/>
      <c r="D187" s="140" t="str">
        <f t="shared" si="321"/>
        <v/>
      </c>
      <c r="E187" s="222" t="str">
        <f t="shared" ref="E187:F187" si="338">IF(E160=0,"",E160)</f>
        <v/>
      </c>
      <c r="F187" s="222" t="str">
        <f t="shared" si="338"/>
        <v/>
      </c>
      <c r="G187" s="140" t="str">
        <f t="shared" si="304"/>
        <v/>
      </c>
      <c r="H187" s="223" t="str">
        <f t="shared" si="305"/>
        <v/>
      </c>
      <c r="I187" s="248" t="str">
        <f t="shared" si="306"/>
        <v/>
      </c>
      <c r="J187" s="248" t="str">
        <f t="shared" si="297"/>
        <v/>
      </c>
      <c r="K187" s="249" t="str">
        <f t="shared" si="307"/>
        <v/>
      </c>
      <c r="L187" s="735"/>
      <c r="M187" s="655">
        <f t="shared" ref="M187:N187" si="339">IF(M160=0,0,M160)</f>
        <v>0</v>
      </c>
      <c r="N187" s="655">
        <f t="shared" si="339"/>
        <v>0</v>
      </c>
      <c r="O187" s="620" t="str">
        <f t="shared" si="298"/>
        <v/>
      </c>
      <c r="P187" s="612" t="str">
        <f t="shared" si="309"/>
        <v/>
      </c>
      <c r="Q187" s="655">
        <f t="shared" si="310"/>
        <v>0</v>
      </c>
      <c r="R187" s="755"/>
      <c r="S187" s="50" t="str">
        <f t="shared" si="299"/>
        <v/>
      </c>
      <c r="T187" s="50" t="str">
        <f t="shared" si="300"/>
        <v/>
      </c>
      <c r="U187" s="50">
        <f>ROUND(IF(K187="",0,+Q187/1659*(AC187*12*(1+tab!#REF!+tab!#REF!)-tab!#REF!)*tab!#REF!),-1)</f>
        <v>0</v>
      </c>
      <c r="V187" s="36" t="str">
        <f t="shared" si="301"/>
        <v/>
      </c>
      <c r="W187" s="114"/>
      <c r="X187" s="656"/>
      <c r="Y187" s="306"/>
      <c r="Z187" s="306"/>
      <c r="AA187" s="306"/>
      <c r="AB187" s="306"/>
      <c r="AC187" s="614">
        <f t="shared" si="302"/>
        <v>0</v>
      </c>
      <c r="AD187" s="617">
        <f t="shared" si="311"/>
        <v>0.56000000000000005</v>
      </c>
      <c r="AE187" s="618">
        <f t="shared" si="312"/>
        <v>0</v>
      </c>
      <c r="AF187" s="618">
        <f t="shared" si="313"/>
        <v>0</v>
      </c>
      <c r="AG187" s="618">
        <f t="shared" si="314"/>
        <v>0</v>
      </c>
      <c r="AH187" s="619">
        <f t="shared" si="315"/>
        <v>0</v>
      </c>
      <c r="AI187" s="619" t="str">
        <f t="shared" si="316"/>
        <v/>
      </c>
      <c r="AJ187" s="619">
        <f t="shared" si="317"/>
        <v>0</v>
      </c>
      <c r="AK187" s="616">
        <f t="shared" si="318"/>
        <v>0.5</v>
      </c>
      <c r="AL187" s="600">
        <f t="shared" si="319"/>
        <v>0</v>
      </c>
      <c r="AM187" s="646">
        <f t="shared" si="320"/>
        <v>0</v>
      </c>
      <c r="AN187" s="605"/>
      <c r="AO187" s="17"/>
      <c r="AP187" s="17"/>
      <c r="AX187" s="17"/>
      <c r="AY187" s="17"/>
      <c r="AZ187" s="59"/>
      <c r="BA187" s="85"/>
    </row>
    <row r="188" spans="3:53" ht="12.75" customHeight="1" x14ac:dyDescent="0.2">
      <c r="C188" s="2"/>
      <c r="D188" s="140" t="str">
        <f t="shared" si="321"/>
        <v/>
      </c>
      <c r="E188" s="222" t="str">
        <f t="shared" ref="E188:F188" si="340">IF(E161=0,"",E161)</f>
        <v/>
      </c>
      <c r="F188" s="222" t="str">
        <f t="shared" si="340"/>
        <v/>
      </c>
      <c r="G188" s="140" t="str">
        <f t="shared" si="304"/>
        <v/>
      </c>
      <c r="H188" s="223" t="str">
        <f t="shared" si="305"/>
        <v/>
      </c>
      <c r="I188" s="248" t="str">
        <f t="shared" si="306"/>
        <v/>
      </c>
      <c r="J188" s="248" t="str">
        <f t="shared" si="297"/>
        <v/>
      </c>
      <c r="K188" s="249" t="str">
        <f t="shared" si="307"/>
        <v/>
      </c>
      <c r="L188" s="735"/>
      <c r="M188" s="655">
        <f t="shared" ref="M188:N188" si="341">IF(M161=0,0,M161)</f>
        <v>0</v>
      </c>
      <c r="N188" s="655">
        <f t="shared" si="341"/>
        <v>0</v>
      </c>
      <c r="O188" s="620" t="str">
        <f t="shared" si="298"/>
        <v/>
      </c>
      <c r="P188" s="612" t="str">
        <f t="shared" si="309"/>
        <v/>
      </c>
      <c r="Q188" s="655">
        <f t="shared" si="310"/>
        <v>0</v>
      </c>
      <c r="R188" s="755"/>
      <c r="S188" s="50" t="str">
        <f t="shared" si="299"/>
        <v/>
      </c>
      <c r="T188" s="50" t="str">
        <f t="shared" si="300"/>
        <v/>
      </c>
      <c r="U188" s="50">
        <f>ROUND(IF(K188="",0,+Q188/1659*(AC188*12*(1+tab!#REF!+tab!#REF!)-tab!#REF!)*tab!#REF!),-1)</f>
        <v>0</v>
      </c>
      <c r="V188" s="36" t="str">
        <f t="shared" si="301"/>
        <v/>
      </c>
      <c r="W188" s="114"/>
      <c r="X188" s="656"/>
      <c r="Y188" s="306"/>
      <c r="Z188" s="306"/>
      <c r="AA188" s="306"/>
      <c r="AB188" s="306"/>
      <c r="AC188" s="614">
        <f t="shared" si="302"/>
        <v>0</v>
      </c>
      <c r="AD188" s="617">
        <f t="shared" si="311"/>
        <v>0.56000000000000005</v>
      </c>
      <c r="AE188" s="618">
        <f t="shared" si="312"/>
        <v>0</v>
      </c>
      <c r="AF188" s="618">
        <f t="shared" si="313"/>
        <v>0</v>
      </c>
      <c r="AG188" s="618">
        <f t="shared" si="314"/>
        <v>0</v>
      </c>
      <c r="AH188" s="619">
        <f t="shared" si="315"/>
        <v>0</v>
      </c>
      <c r="AI188" s="619" t="str">
        <f t="shared" si="316"/>
        <v/>
      </c>
      <c r="AJ188" s="619">
        <f t="shared" si="317"/>
        <v>0</v>
      </c>
      <c r="AK188" s="616">
        <f t="shared" si="318"/>
        <v>0.5</v>
      </c>
      <c r="AL188" s="600">
        <f t="shared" si="319"/>
        <v>0</v>
      </c>
      <c r="AM188" s="646">
        <f t="shared" si="320"/>
        <v>0</v>
      </c>
      <c r="AN188" s="605"/>
      <c r="AO188" s="17"/>
      <c r="AP188" s="17"/>
      <c r="AX188" s="17"/>
      <c r="AY188" s="17"/>
      <c r="AZ188" s="59"/>
      <c r="BA188" s="85"/>
    </row>
    <row r="189" spans="3:53" ht="12.75" customHeight="1" x14ac:dyDescent="0.2">
      <c r="C189" s="2"/>
      <c r="D189" s="140" t="str">
        <f t="shared" si="321"/>
        <v/>
      </c>
      <c r="E189" s="222" t="str">
        <f t="shared" ref="E189:F189" si="342">IF(E162=0,"",E162)</f>
        <v/>
      </c>
      <c r="F189" s="222" t="str">
        <f t="shared" si="342"/>
        <v/>
      </c>
      <c r="G189" s="140" t="str">
        <f t="shared" si="304"/>
        <v/>
      </c>
      <c r="H189" s="223" t="str">
        <f t="shared" si="305"/>
        <v/>
      </c>
      <c r="I189" s="248" t="str">
        <f t="shared" si="306"/>
        <v/>
      </c>
      <c r="J189" s="248" t="str">
        <f t="shared" si="297"/>
        <v/>
      </c>
      <c r="K189" s="249" t="str">
        <f t="shared" si="307"/>
        <v/>
      </c>
      <c r="L189" s="735"/>
      <c r="M189" s="655">
        <f t="shared" ref="M189:N189" si="343">IF(M162=0,0,M162)</f>
        <v>0</v>
      </c>
      <c r="N189" s="655">
        <f t="shared" si="343"/>
        <v>0</v>
      </c>
      <c r="O189" s="620" t="str">
        <f t="shared" si="298"/>
        <v/>
      </c>
      <c r="P189" s="612" t="str">
        <f t="shared" si="309"/>
        <v/>
      </c>
      <c r="Q189" s="655">
        <f t="shared" si="310"/>
        <v>0</v>
      </c>
      <c r="R189" s="755"/>
      <c r="S189" s="50" t="str">
        <f t="shared" si="299"/>
        <v/>
      </c>
      <c r="T189" s="50" t="str">
        <f t="shared" si="300"/>
        <v/>
      </c>
      <c r="U189" s="50">
        <f>ROUND(IF(K189="",0,+Q189/1659*(AC189*12*(1+tab!#REF!+tab!#REF!)-tab!#REF!)*tab!#REF!),-1)</f>
        <v>0</v>
      </c>
      <c r="V189" s="36" t="str">
        <f t="shared" si="301"/>
        <v/>
      </c>
      <c r="W189" s="114"/>
      <c r="X189" s="656"/>
      <c r="Y189" s="306"/>
      <c r="Z189" s="306"/>
      <c r="AA189" s="306"/>
      <c r="AB189" s="306"/>
      <c r="AC189" s="614">
        <f t="shared" si="302"/>
        <v>0</v>
      </c>
      <c r="AD189" s="617">
        <f t="shared" si="311"/>
        <v>0.56000000000000005</v>
      </c>
      <c r="AE189" s="618">
        <f t="shared" si="312"/>
        <v>0</v>
      </c>
      <c r="AF189" s="618">
        <f t="shared" si="313"/>
        <v>0</v>
      </c>
      <c r="AG189" s="618">
        <f t="shared" si="314"/>
        <v>0</v>
      </c>
      <c r="AH189" s="619">
        <f t="shared" si="315"/>
        <v>0</v>
      </c>
      <c r="AI189" s="619" t="str">
        <f t="shared" si="316"/>
        <v/>
      </c>
      <c r="AJ189" s="619">
        <f t="shared" si="317"/>
        <v>0</v>
      </c>
      <c r="AK189" s="616">
        <f t="shared" si="318"/>
        <v>0.5</v>
      </c>
      <c r="AL189" s="600">
        <f t="shared" si="319"/>
        <v>0</v>
      </c>
      <c r="AM189" s="646">
        <f t="shared" si="320"/>
        <v>0</v>
      </c>
      <c r="AN189" s="605"/>
      <c r="AO189" s="17"/>
      <c r="AP189" s="17"/>
      <c r="AX189" s="17"/>
      <c r="AY189" s="17"/>
      <c r="AZ189" s="59"/>
      <c r="BA189" s="85"/>
    </row>
    <row r="190" spans="3:53" ht="12.75" customHeight="1" x14ac:dyDescent="0.2">
      <c r="C190" s="2"/>
      <c r="D190" s="140" t="str">
        <f t="shared" si="321"/>
        <v/>
      </c>
      <c r="E190" s="222" t="str">
        <f t="shared" ref="E190:F190" si="344">IF(E163=0,"",E163)</f>
        <v/>
      </c>
      <c r="F190" s="222" t="str">
        <f t="shared" si="344"/>
        <v/>
      </c>
      <c r="G190" s="140" t="str">
        <f t="shared" si="304"/>
        <v/>
      </c>
      <c r="H190" s="223" t="str">
        <f t="shared" si="305"/>
        <v/>
      </c>
      <c r="I190" s="248" t="str">
        <f t="shared" si="306"/>
        <v/>
      </c>
      <c r="J190" s="248" t="str">
        <f t="shared" si="297"/>
        <v/>
      </c>
      <c r="K190" s="249" t="str">
        <f t="shared" si="307"/>
        <v/>
      </c>
      <c r="L190" s="735"/>
      <c r="M190" s="655">
        <f t="shared" ref="M190:N190" si="345">IF(M163=0,0,M163)</f>
        <v>0</v>
      </c>
      <c r="N190" s="655">
        <f t="shared" si="345"/>
        <v>0</v>
      </c>
      <c r="O190" s="620" t="str">
        <f t="shared" si="298"/>
        <v/>
      </c>
      <c r="P190" s="612" t="str">
        <f t="shared" si="309"/>
        <v/>
      </c>
      <c r="Q190" s="655">
        <f t="shared" si="310"/>
        <v>0</v>
      </c>
      <c r="R190" s="755"/>
      <c r="S190" s="50" t="str">
        <f t="shared" si="299"/>
        <v/>
      </c>
      <c r="T190" s="50" t="str">
        <f t="shared" si="300"/>
        <v/>
      </c>
      <c r="U190" s="50">
        <f>ROUND(IF(K190="",0,+Q190/1659*(AC190*12*(1+tab!#REF!+tab!#REF!)-tab!#REF!)*tab!#REF!),-1)</f>
        <v>0</v>
      </c>
      <c r="V190" s="36" t="str">
        <f t="shared" si="301"/>
        <v/>
      </c>
      <c r="W190" s="3"/>
      <c r="X190" s="85"/>
      <c r="Y190" s="85"/>
      <c r="Z190" s="85"/>
      <c r="AA190" s="85"/>
      <c r="AB190" s="85"/>
      <c r="AC190" s="614">
        <f t="shared" si="302"/>
        <v>0</v>
      </c>
      <c r="AD190" s="617">
        <f t="shared" si="311"/>
        <v>0.56000000000000005</v>
      </c>
      <c r="AE190" s="618">
        <f t="shared" si="312"/>
        <v>0</v>
      </c>
      <c r="AF190" s="618">
        <f t="shared" si="313"/>
        <v>0</v>
      </c>
      <c r="AG190" s="618">
        <f t="shared" si="314"/>
        <v>0</v>
      </c>
      <c r="AH190" s="619">
        <f t="shared" si="315"/>
        <v>0</v>
      </c>
      <c r="AI190" s="619" t="str">
        <f t="shared" si="316"/>
        <v/>
      </c>
      <c r="AJ190" s="619">
        <f t="shared" si="317"/>
        <v>0</v>
      </c>
      <c r="AK190" s="616">
        <f t="shared" si="318"/>
        <v>0.5</v>
      </c>
      <c r="AL190" s="600">
        <f t="shared" si="319"/>
        <v>0</v>
      </c>
      <c r="AM190" s="646">
        <f t="shared" si="320"/>
        <v>0</v>
      </c>
      <c r="AN190" s="605"/>
      <c r="AO190" s="17"/>
      <c r="AP190" s="17"/>
      <c r="AX190" s="17"/>
      <c r="AY190" s="17"/>
      <c r="AZ190" s="85"/>
      <c r="BA190" s="59"/>
    </row>
    <row r="191" spans="3:53" ht="12.75" customHeight="1" x14ac:dyDescent="0.2">
      <c r="C191" s="2"/>
      <c r="D191" s="140" t="str">
        <f t="shared" si="321"/>
        <v/>
      </c>
      <c r="E191" s="222" t="str">
        <f t="shared" ref="E191:F191" si="346">IF(E164=0,"",E164)</f>
        <v/>
      </c>
      <c r="F191" s="222" t="str">
        <f t="shared" si="346"/>
        <v/>
      </c>
      <c r="G191" s="140" t="str">
        <f t="shared" si="304"/>
        <v/>
      </c>
      <c r="H191" s="223" t="str">
        <f t="shared" si="305"/>
        <v/>
      </c>
      <c r="I191" s="248" t="str">
        <f t="shared" si="306"/>
        <v/>
      </c>
      <c r="J191" s="248" t="str">
        <f t="shared" si="297"/>
        <v/>
      </c>
      <c r="K191" s="249" t="str">
        <f t="shared" si="307"/>
        <v/>
      </c>
      <c r="L191" s="735"/>
      <c r="M191" s="655">
        <f t="shared" ref="M191:N191" si="347">IF(M164=0,0,M164)</f>
        <v>0</v>
      </c>
      <c r="N191" s="655">
        <f t="shared" si="347"/>
        <v>0</v>
      </c>
      <c r="O191" s="620" t="str">
        <f t="shared" si="298"/>
        <v/>
      </c>
      <c r="P191" s="612" t="str">
        <f t="shared" si="309"/>
        <v/>
      </c>
      <c r="Q191" s="655">
        <f t="shared" si="310"/>
        <v>0</v>
      </c>
      <c r="R191" s="755"/>
      <c r="S191" s="50" t="str">
        <f t="shared" si="299"/>
        <v/>
      </c>
      <c r="T191" s="50" t="str">
        <f t="shared" si="300"/>
        <v/>
      </c>
      <c r="U191" s="50">
        <f>ROUND(IF(K191="",0,+Q191/1659*(AC191*12*(1+tab!#REF!+tab!#REF!)-tab!#REF!)*tab!#REF!),-1)</f>
        <v>0</v>
      </c>
      <c r="V191" s="36" t="str">
        <f t="shared" si="301"/>
        <v/>
      </c>
      <c r="W191" s="3"/>
      <c r="X191" s="85"/>
      <c r="Y191" s="85"/>
      <c r="Z191" s="85"/>
      <c r="AA191" s="85"/>
      <c r="AB191" s="85"/>
      <c r="AC191" s="614">
        <f t="shared" si="302"/>
        <v>0</v>
      </c>
      <c r="AD191" s="617">
        <f t="shared" si="311"/>
        <v>0.56000000000000005</v>
      </c>
      <c r="AE191" s="618">
        <f t="shared" si="312"/>
        <v>0</v>
      </c>
      <c r="AF191" s="618">
        <f t="shared" si="313"/>
        <v>0</v>
      </c>
      <c r="AG191" s="618">
        <f t="shared" si="314"/>
        <v>0</v>
      </c>
      <c r="AH191" s="619">
        <f t="shared" si="315"/>
        <v>0</v>
      </c>
      <c r="AI191" s="619" t="str">
        <f t="shared" si="316"/>
        <v/>
      </c>
      <c r="AJ191" s="619">
        <f t="shared" si="317"/>
        <v>0</v>
      </c>
      <c r="AK191" s="616">
        <f t="shared" si="318"/>
        <v>0.5</v>
      </c>
      <c r="AL191" s="600">
        <f t="shared" si="319"/>
        <v>0</v>
      </c>
      <c r="AM191" s="646">
        <f t="shared" si="320"/>
        <v>0</v>
      </c>
      <c r="AN191" s="605"/>
      <c r="AO191" s="17"/>
      <c r="AP191" s="17"/>
      <c r="AX191" s="17"/>
      <c r="AY191" s="17"/>
      <c r="AZ191" s="85"/>
      <c r="BA191" s="59"/>
    </row>
    <row r="192" spans="3:53" ht="12.75" customHeight="1" x14ac:dyDescent="0.2">
      <c r="C192" s="2"/>
      <c r="D192" s="250"/>
      <c r="E192" s="4"/>
      <c r="F192" s="4"/>
      <c r="G192" s="242"/>
      <c r="H192" s="243"/>
      <c r="I192" s="3"/>
      <c r="J192" s="3"/>
      <c r="K192" s="739">
        <f>SUM(K177:K191)</f>
        <v>1</v>
      </c>
      <c r="L192" s="626"/>
      <c r="M192" s="613">
        <f>SUM(M177:M191)</f>
        <v>0</v>
      </c>
      <c r="N192" s="613">
        <f t="shared" ref="N192:Q192" si="348">SUM(N177:N191)</f>
        <v>0</v>
      </c>
      <c r="O192" s="613">
        <f t="shared" si="348"/>
        <v>50</v>
      </c>
      <c r="P192" s="613">
        <f t="shared" si="348"/>
        <v>50</v>
      </c>
      <c r="Q192" s="613">
        <f t="shared" si="348"/>
        <v>0</v>
      </c>
      <c r="R192" s="756"/>
      <c r="S192" s="244">
        <f>SUM(S177:S191)</f>
        <v>103469.93099457504</v>
      </c>
      <c r="T192" s="244">
        <f t="shared" ref="T192:V192" si="349">SUM(T177:T191)</f>
        <v>3215.3490054249546</v>
      </c>
      <c r="U192" s="244">
        <f t="shared" si="349"/>
        <v>0</v>
      </c>
      <c r="V192" s="244">
        <f t="shared" si="349"/>
        <v>106685.28</v>
      </c>
      <c r="W192" s="114"/>
      <c r="X192" s="657"/>
      <c r="Y192" s="306"/>
      <c r="Z192" s="306"/>
      <c r="AA192" s="306"/>
      <c r="AB192" s="306"/>
      <c r="AC192" s="308">
        <f>SUM(AC177:AC191)</f>
        <v>5699</v>
      </c>
      <c r="AD192" s="306"/>
      <c r="AE192" s="306">
        <f t="shared" si="312"/>
        <v>41.22242314647378</v>
      </c>
      <c r="AF192" s="306"/>
      <c r="AG192" s="306"/>
      <c r="AH192" s="306"/>
      <c r="AI192" s="306"/>
      <c r="AJ192" s="306"/>
      <c r="AK192" s="306"/>
      <c r="AL192" s="647">
        <f>SUM(AL177:AL191)</f>
        <v>25</v>
      </c>
      <c r="AM192" s="639">
        <f>SUM(AM177:AM191)</f>
        <v>3077.46</v>
      </c>
      <c r="AN192" s="639"/>
      <c r="AO192" s="17"/>
      <c r="AP192" s="17"/>
      <c r="AV192" s="326"/>
      <c r="AX192" s="17"/>
      <c r="AY192" s="17"/>
      <c r="AZ192" s="59"/>
      <c r="BA192" s="85"/>
    </row>
    <row r="193" spans="3:39" ht="12.75" customHeight="1" x14ac:dyDescent="0.2">
      <c r="C193" s="2"/>
      <c r="D193" s="211"/>
      <c r="E193" s="32"/>
      <c r="F193" s="32"/>
      <c r="G193" s="3"/>
      <c r="H193" s="210"/>
      <c r="I193" s="3"/>
      <c r="J193" s="211"/>
      <c r="K193" s="211"/>
      <c r="L193" s="625"/>
      <c r="M193" s="211"/>
      <c r="N193" s="212"/>
      <c r="O193" s="212"/>
      <c r="P193" s="212"/>
      <c r="Q193" s="212"/>
      <c r="R193" s="212"/>
      <c r="S193" s="245"/>
      <c r="T193" s="245"/>
      <c r="U193" s="245"/>
      <c r="V193" s="245"/>
      <c r="W193" s="2"/>
      <c r="AL193" s="648"/>
      <c r="AM193" s="639"/>
    </row>
    <row r="194" spans="3:39" x14ac:dyDescent="0.2">
      <c r="D194" s="600"/>
    </row>
    <row r="195" spans="3:39" x14ac:dyDescent="0.2">
      <c r="D195" s="622">
        <v>1</v>
      </c>
    </row>
    <row r="196" spans="3:39" x14ac:dyDescent="0.2">
      <c r="D196" s="622">
        <v>2</v>
      </c>
    </row>
    <row r="197" spans="3:39" x14ac:dyDescent="0.2">
      <c r="D197" s="622">
        <v>3</v>
      </c>
    </row>
    <row r="198" spans="3:39" x14ac:dyDescent="0.2">
      <c r="D198" s="622">
        <v>4</v>
      </c>
    </row>
    <row r="199" spans="3:39" x14ac:dyDescent="0.2">
      <c r="D199" s="622">
        <v>5</v>
      </c>
    </row>
    <row r="200" spans="3:39" x14ac:dyDescent="0.2">
      <c r="D200" s="622">
        <v>6</v>
      </c>
    </row>
    <row r="201" spans="3:39" x14ac:dyDescent="0.2">
      <c r="D201" s="622">
        <v>7</v>
      </c>
    </row>
    <row r="202" spans="3:39" x14ac:dyDescent="0.2">
      <c r="D202" s="622">
        <v>8</v>
      </c>
    </row>
    <row r="203" spans="3:39" x14ac:dyDescent="0.2">
      <c r="D203" s="622">
        <v>9</v>
      </c>
    </row>
    <row r="204" spans="3:39" x14ac:dyDescent="0.2">
      <c r="D204" s="622">
        <v>10</v>
      </c>
    </row>
    <row r="205" spans="3:39" x14ac:dyDescent="0.2">
      <c r="D205" s="622">
        <v>11</v>
      </c>
    </row>
    <row r="206" spans="3:39" x14ac:dyDescent="0.2">
      <c r="D206" s="622">
        <v>12</v>
      </c>
    </row>
    <row r="207" spans="3:39" x14ac:dyDescent="0.2">
      <c r="D207" s="622">
        <v>13</v>
      </c>
    </row>
    <row r="208" spans="3:39" x14ac:dyDescent="0.2">
      <c r="D208" s="622">
        <v>14</v>
      </c>
    </row>
    <row r="209" spans="4:4" x14ac:dyDescent="0.2">
      <c r="D209" s="622">
        <v>15</v>
      </c>
    </row>
    <row r="210" spans="4:4" x14ac:dyDescent="0.2">
      <c r="D210" s="622">
        <v>16</v>
      </c>
    </row>
    <row r="211" spans="4:4" x14ac:dyDescent="0.2">
      <c r="D211" s="622">
        <v>17</v>
      </c>
    </row>
  </sheetData>
  <sheetProtection algorithmName="SHA-512" hashValue="bppla+2InArfoyJNcSYRe+xO4h8ipNgW/c8WaUMZxCqwvOeWfEKT+/4JOk6x/7a9VMMfyo6MiN4SEf5cesZaeA==" saltValue="TyZpaFZ3sRhmy9c5b4WbGA=="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I169:I171">
      <formula1>"LIOa,LIOb,J1,J2,J3,J4,J5,J6,1,2,3,4,5,6,7,8,9,10,11,12,13,14,15,LA,LB,LC,LD,LE,ID1,ID2,ID3"</formula1>
    </dataValidation>
    <dataValidation type="list" allowBlank="1" showInputMessage="1" showErrorMessage="1" sqref="I18:I29">
      <formula1>"10,11,12,13,14,15,16,17"</formula1>
    </dataValidation>
    <dataValidation type="list" allowBlank="1" showInputMessage="1" showErrorMessage="1" sqref="I42:I56 I123:I137 I69:I83 I96:I110 I150:I164 I177:I191">
      <formula1>"11,12,13,14,15,16,17"</formula1>
    </dataValidation>
    <dataValidation type="list" allowBlank="1" showInputMessage="1" showErrorMessage="1" sqref="I15:I17">
      <formula1>$D$194:$D$211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67"/>
  <sheetViews>
    <sheetView zoomScale="80" zoomScaleNormal="80"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65" customWidth="1"/>
    <col min="25" max="25" width="12.7109375" style="629" customWidth="1"/>
    <col min="26" max="26" width="1.7109375" style="630" customWidth="1"/>
    <col min="27" max="27" width="10.85546875" style="628" hidden="1" customWidth="1"/>
    <col min="28" max="28" width="12.7109375" style="629"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62"/>
      <c r="T2" s="13"/>
      <c r="U2" s="13"/>
      <c r="V2" s="13"/>
      <c r="W2" s="666"/>
      <c r="X2" s="699"/>
    </row>
    <row r="3" spans="2:49" x14ac:dyDescent="0.2">
      <c r="B3" s="16"/>
      <c r="X3" s="700"/>
    </row>
    <row r="4" spans="2:49" s="254" customFormat="1" ht="18.75" x14ac:dyDescent="0.3">
      <c r="B4" s="255"/>
      <c r="C4" s="165" t="s">
        <v>174</v>
      </c>
      <c r="D4" s="271"/>
      <c r="G4" s="269"/>
      <c r="H4" s="270"/>
      <c r="J4" s="271"/>
      <c r="K4" s="271"/>
      <c r="L4" s="272"/>
      <c r="M4" s="272"/>
      <c r="N4" s="272"/>
      <c r="O4" s="273"/>
      <c r="P4" s="271"/>
      <c r="Q4" s="271"/>
      <c r="R4" s="271"/>
      <c r="S4" s="279"/>
      <c r="W4" s="667"/>
      <c r="X4" s="701"/>
      <c r="Y4" s="643"/>
      <c r="Z4" s="636"/>
      <c r="AA4" s="642"/>
      <c r="AB4" s="643"/>
      <c r="AK4" s="272"/>
      <c r="AL4" s="276"/>
      <c r="AM4" s="272"/>
      <c r="AN4" s="272"/>
      <c r="AO4" s="272"/>
      <c r="AP4" s="272"/>
      <c r="AQ4" s="273"/>
      <c r="AR4" s="271"/>
      <c r="AS4" s="274"/>
      <c r="AT4" s="279"/>
      <c r="AU4" s="273"/>
    </row>
    <row r="5" spans="2:49" ht="12.75" customHeight="1" x14ac:dyDescent="0.2">
      <c r="B5" s="16"/>
      <c r="E5" s="17"/>
      <c r="M5" s="526"/>
      <c r="X5" s="700"/>
      <c r="AK5" s="117"/>
      <c r="AL5" s="127"/>
      <c r="AM5" s="117"/>
      <c r="AN5" s="117"/>
      <c r="AO5" s="117"/>
      <c r="AP5" s="117"/>
      <c r="AQ5" s="259"/>
      <c r="AR5" s="177"/>
      <c r="AS5" s="260"/>
      <c r="AT5" s="88"/>
      <c r="AU5" s="259"/>
    </row>
    <row r="6" spans="2:49" ht="12.75" customHeight="1" x14ac:dyDescent="0.2">
      <c r="B6" s="16"/>
      <c r="E6" s="17"/>
      <c r="M6" s="526"/>
      <c r="O6" s="527"/>
      <c r="X6" s="700"/>
      <c r="AK6" s="117"/>
      <c r="AL6" s="127"/>
      <c r="AM6" s="117"/>
      <c r="AN6" s="117"/>
      <c r="AO6" s="117"/>
      <c r="AP6" s="117"/>
      <c r="AQ6" s="259"/>
      <c r="AR6" s="177"/>
      <c r="AS6" s="260"/>
      <c r="AT6" s="88"/>
      <c r="AU6" s="259"/>
    </row>
    <row r="7" spans="2:49" s="256" customFormat="1" ht="12.75" customHeight="1" x14ac:dyDescent="0.2">
      <c r="B7" s="257"/>
      <c r="C7" s="17" t="s">
        <v>60</v>
      </c>
      <c r="D7" s="177"/>
      <c r="E7" s="433" t="str">
        <f>+dir!E7</f>
        <v xml:space="preserve"> 2019/20</v>
      </c>
      <c r="F7" s="280"/>
      <c r="G7" s="281"/>
      <c r="H7" s="282"/>
      <c r="J7" s="283"/>
      <c r="K7" s="283"/>
      <c r="L7" s="284"/>
      <c r="M7" s="526"/>
      <c r="N7" s="284"/>
      <c r="O7" s="527"/>
      <c r="P7" s="283"/>
      <c r="Q7" s="283"/>
      <c r="R7" s="283"/>
      <c r="S7" s="291"/>
      <c r="W7" s="668"/>
      <c r="X7" s="702"/>
      <c r="Y7" s="645"/>
      <c r="Z7" s="637"/>
      <c r="AA7" s="644"/>
      <c r="AB7" s="645"/>
      <c r="AK7" s="284"/>
      <c r="AL7" s="288"/>
      <c r="AM7" s="284"/>
      <c r="AN7" s="284"/>
      <c r="AO7" s="284"/>
      <c r="AP7" s="284"/>
      <c r="AQ7" s="285"/>
      <c r="AR7" s="283"/>
      <c r="AS7" s="286"/>
      <c r="AT7" s="291"/>
      <c r="AU7" s="285"/>
    </row>
    <row r="8" spans="2:49" ht="12.75" customHeight="1" x14ac:dyDescent="0.2">
      <c r="B8" s="16"/>
      <c r="C8" s="69" t="s">
        <v>142</v>
      </c>
      <c r="E8" s="451">
        <f>+dir!E8</f>
        <v>43739</v>
      </c>
      <c r="F8" s="126"/>
      <c r="G8" s="125"/>
      <c r="H8" s="292"/>
      <c r="M8" s="526"/>
      <c r="O8" s="527"/>
      <c r="U8" s="17" t="str">
        <f>IF(K16="","",+Q16/1659*(AC16*12*(1+tab!#REF!+tab!#REF!)-tab!#REF!)*tab!#REF!)</f>
        <v/>
      </c>
      <c r="X8" s="700"/>
      <c r="AK8" s="117"/>
      <c r="AL8" s="127"/>
      <c r="AM8" s="117"/>
      <c r="AN8" s="117"/>
      <c r="AO8" s="117"/>
      <c r="AP8" s="117"/>
      <c r="AQ8" s="259"/>
      <c r="AR8" s="177"/>
      <c r="AS8" s="260"/>
      <c r="AT8" s="88"/>
      <c r="AU8" s="259"/>
    </row>
    <row r="9" spans="2:49" ht="12.75" customHeight="1" x14ac:dyDescent="0.25">
      <c r="B9" s="16"/>
      <c r="D9" s="330"/>
      <c r="E9" s="293"/>
      <c r="F9" s="124"/>
      <c r="G9" s="125"/>
      <c r="H9" s="292"/>
      <c r="X9" s="700"/>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61"/>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s="405" customFormat="1" ht="12.75" customHeight="1" x14ac:dyDescent="0.2">
      <c r="B11" s="599"/>
      <c r="C11" s="28"/>
      <c r="D11" s="598" t="s">
        <v>143</v>
      </c>
      <c r="E11" s="222"/>
      <c r="F11" s="222"/>
      <c r="G11" s="222"/>
      <c r="H11" s="222"/>
      <c r="I11" s="724"/>
      <c r="J11" s="725"/>
      <c r="K11" s="725"/>
      <c r="L11" s="757"/>
      <c r="M11" s="598" t="s">
        <v>555</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1" t="s">
        <v>157</v>
      </c>
      <c r="T12" s="232" t="s">
        <v>563</v>
      </c>
      <c r="U12" s="232" t="s">
        <v>575</v>
      </c>
      <c r="V12" s="232" t="s">
        <v>157</v>
      </c>
      <c r="W12" s="694"/>
      <c r="X12" s="688"/>
      <c r="Y12" s="634"/>
      <c r="Z12" s="670"/>
      <c r="AA12" s="633"/>
      <c r="AB12" s="634"/>
      <c r="AC12" s="650" t="s">
        <v>541</v>
      </c>
      <c r="AD12" s="651" t="s">
        <v>542</v>
      </c>
      <c r="AE12" s="652" t="s">
        <v>543</v>
      </c>
      <c r="AF12" s="652" t="s">
        <v>543</v>
      </c>
      <c r="AG12" s="652" t="s">
        <v>544</v>
      </c>
      <c r="AH12" s="652" t="s">
        <v>559</v>
      </c>
      <c r="AI12" s="652" t="s">
        <v>545</v>
      </c>
      <c r="AJ12" s="652" t="s">
        <v>546</v>
      </c>
      <c r="AK12" s="652" t="s">
        <v>547</v>
      </c>
      <c r="AL12" s="652" t="s">
        <v>159</v>
      </c>
      <c r="AM12" s="653" t="s">
        <v>548</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1" t="s">
        <v>562</v>
      </c>
      <c r="T13" s="328" t="s">
        <v>564</v>
      </c>
      <c r="U13" s="328" t="s">
        <v>574</v>
      </c>
      <c r="V13" s="232" t="s">
        <v>16</v>
      </c>
      <c r="W13" s="694"/>
      <c r="X13" s="688"/>
      <c r="Y13" s="634"/>
      <c r="AA13" s="633"/>
      <c r="AB13" s="634"/>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T13" s="17"/>
      <c r="AU13" s="17"/>
      <c r="AW13" s="85"/>
    </row>
    <row r="14" spans="2:49" ht="12.75" customHeight="1" x14ac:dyDescent="0.2">
      <c r="B14" s="16"/>
      <c r="C14" s="2"/>
      <c r="D14" s="211"/>
      <c r="E14" s="32"/>
      <c r="F14" s="32"/>
      <c r="G14" s="136"/>
      <c r="H14" s="210"/>
      <c r="I14" s="136"/>
      <c r="J14" s="134"/>
      <c r="K14" s="134"/>
      <c r="L14" s="762"/>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N14" s="630"/>
      <c r="AT14" s="17"/>
      <c r="AU14" s="17"/>
      <c r="AW14" s="85"/>
    </row>
    <row r="15" spans="2:49" ht="12.75" customHeight="1" x14ac:dyDescent="0.2">
      <c r="B15" s="16"/>
      <c r="C15" s="2"/>
      <c r="D15" s="175"/>
      <c r="E15" s="716" t="s">
        <v>630</v>
      </c>
      <c r="F15" s="716" t="s">
        <v>631</v>
      </c>
      <c r="G15" s="175">
        <v>23</v>
      </c>
      <c r="H15" s="321">
        <v>23880</v>
      </c>
      <c r="I15" s="775" t="s">
        <v>167</v>
      </c>
      <c r="J15" s="175">
        <v>3</v>
      </c>
      <c r="K15" s="323">
        <v>1</v>
      </c>
      <c r="L15" s="735"/>
      <c r="M15" s="655">
        <v>0</v>
      </c>
      <c r="N15" s="623">
        <v>0</v>
      </c>
      <c r="O15" s="620">
        <f>IF(K15="","",K15*50)</f>
        <v>50</v>
      </c>
      <c r="P15" s="612">
        <f>IF(K15="","",SUM(M15:O15))</f>
        <v>50</v>
      </c>
      <c r="Q15" s="624">
        <v>0</v>
      </c>
      <c r="R15" s="755"/>
      <c r="S15" s="708">
        <f>IF(K15="","",(1659*K15-P15)*AF15)</f>
        <v>53220.715515370714</v>
      </c>
      <c r="T15" s="50">
        <f>IF(K15="","",P15*AG15+AE15*(AI15+AJ15*(1-AK15)))</f>
        <v>1653.844484629295</v>
      </c>
      <c r="U15" s="50">
        <f>ROUND(IF(K15="",0,+Q15/1659*(AC15*12*(1+tab!$C$181+tab!$C$180)-tab!$C$179)*tab!$C$177),-1)</f>
        <v>0</v>
      </c>
      <c r="V15" s="36">
        <f>IF(K15="","",IF(E15=0,0,(S15+T15+U15)))</f>
        <v>54874.560000000012</v>
      </c>
      <c r="W15" s="626"/>
      <c r="X15" s="672"/>
      <c r="Y15" s="605"/>
      <c r="Z15" s="605"/>
      <c r="AA15" s="605"/>
      <c r="AB15" s="605"/>
      <c r="AC15" s="679">
        <f>IF(K15="",0,5/12*VLOOKUP(I15,sal20mrt,J15+1,FALSE)+7/12*VLOOKUP(I15,sal19juni,J15+1,FALSE))</f>
        <v>2931.3333333333335</v>
      </c>
      <c r="AD15" s="680">
        <f>+AD$13</f>
        <v>0.56000000000000005</v>
      </c>
      <c r="AE15" s="681">
        <f>AC15*12/1659</f>
        <v>21.203134418324293</v>
      </c>
      <c r="AF15" s="681">
        <f>AC15*12*(1+AD15)/1659</f>
        <v>33.076889692585901</v>
      </c>
      <c r="AG15" s="681">
        <f>+AF15-AE15</f>
        <v>11.873755274261608</v>
      </c>
      <c r="AH15" s="682">
        <f>Q15</f>
        <v>0</v>
      </c>
      <c r="AI15" s="682">
        <f>+O15</f>
        <v>50</v>
      </c>
      <c r="AJ15" s="682">
        <f>(M15+N15)</f>
        <v>0</v>
      </c>
      <c r="AK15" s="683">
        <f>IF(I15&gt;8,50%,40%)</f>
        <v>0.5</v>
      </c>
      <c r="AL15" s="600">
        <f>IF(G15&lt;25,0,IF(G15=25,25,IF(G15&lt;40,0,IF(G15=40,40,IF(G15&gt;=40,0)))))</f>
        <v>0</v>
      </c>
      <c r="AM15" s="646">
        <f>IF(AL15=25,AC15*1.08*K15/2,IF(AL15=40,AC15*1.08*K15,0))</f>
        <v>0</v>
      </c>
      <c r="AN15" s="630"/>
      <c r="AT15" s="17"/>
      <c r="AU15" s="17"/>
      <c r="AV15" s="85"/>
      <c r="AW15" s="59"/>
    </row>
    <row r="16" spans="2:49" ht="12.75" customHeight="1" x14ac:dyDescent="0.2">
      <c r="B16" s="16"/>
      <c r="C16" s="2"/>
      <c r="D16" s="175"/>
      <c r="E16" s="101"/>
      <c r="F16" s="101"/>
      <c r="G16" s="175"/>
      <c r="H16" s="321"/>
      <c r="I16" s="175"/>
      <c r="J16" s="175"/>
      <c r="K16" s="323"/>
      <c r="L16" s="625"/>
      <c r="M16" s="655">
        <v>0</v>
      </c>
      <c r="N16" s="623">
        <v>0</v>
      </c>
      <c r="O16" s="620" t="str">
        <f t="shared" ref="O16:O79" si="0">IF(K16="","",K16*50)</f>
        <v/>
      </c>
      <c r="P16" s="612" t="str">
        <f t="shared" ref="P16:P79" si="1">IF(K16="","",SUM(M16:O16))</f>
        <v/>
      </c>
      <c r="Q16" s="624">
        <v>0</v>
      </c>
      <c r="R16" s="755"/>
      <c r="S16" s="708" t="str">
        <f t="shared" ref="S16:S79" si="2">IF(K16="","",(1659*K16-P16)*AF16)</f>
        <v/>
      </c>
      <c r="T16" s="50" t="str">
        <f t="shared" ref="T16:T79" si="3">IF(K16="","",P16*AG16+AE16*(AI16+AJ16*(1-AK16)))</f>
        <v/>
      </c>
      <c r="U16" s="50">
        <f>ROUND(IF(K16="",0,+Q16/1659*(AC16*12*(1+tab!$C$181+tab!$C$180)-tab!$C$179)*tab!$C$177),-1)</f>
        <v>0</v>
      </c>
      <c r="V16" s="36" t="str">
        <f t="shared" ref="V16:V79" si="4">IF(K16="","",IF(E16=0,0,(S16+T16+U16)))</f>
        <v/>
      </c>
      <c r="W16" s="696"/>
      <c r="X16" s="672"/>
      <c r="Y16" s="646"/>
      <c r="Z16" s="670"/>
      <c r="AA16" s="600"/>
      <c r="AB16" s="646"/>
      <c r="AC16" s="679">
        <f>IF(K16="",0,5/12*VLOOKUP(I16,sal20mrt,J16+1,FALSE)+7/12*VLOOKUP(I16,sal19juni,J16+1,FALSE))</f>
        <v>0</v>
      </c>
      <c r="AD16" s="680">
        <f t="shared" ref="AD16:AD79" si="5">+AD$13</f>
        <v>0.56000000000000005</v>
      </c>
      <c r="AE16" s="681">
        <f t="shared" ref="AE16:AE79" si="6">AC16*12/1659</f>
        <v>0</v>
      </c>
      <c r="AF16" s="681">
        <f t="shared" ref="AF16:AF79" si="7">AC16*12*(1+AD16)/1659</f>
        <v>0</v>
      </c>
      <c r="AG16" s="681">
        <f t="shared" ref="AG16:AG79" si="8">+AF16-AE16</f>
        <v>0</v>
      </c>
      <c r="AH16" s="682">
        <f t="shared" ref="AH16:AH79" si="9">Q16</f>
        <v>0</v>
      </c>
      <c r="AI16" s="682" t="str">
        <f t="shared" ref="AI16:AI79" si="10">+O16</f>
        <v/>
      </c>
      <c r="AJ16" s="682">
        <f t="shared" ref="AJ16:AJ79" si="11">(M16+N16)</f>
        <v>0</v>
      </c>
      <c r="AK16" s="683">
        <f t="shared" ref="AK16:AK79" si="12">IF(I16&gt;8,50%,40%)</f>
        <v>0.4</v>
      </c>
      <c r="AL16" s="600">
        <f t="shared" ref="AL16:AL79" si="13">IF(G16&lt;25,0,IF(G16=25,25,IF(G16&lt;40,0,IF(G16=40,40,IF(G16&gt;=40,0)))))</f>
        <v>0</v>
      </c>
      <c r="AM16" s="646">
        <f t="shared" ref="AM16:AM79" si="14">IF(AL16=25,AC16*1.08*K16/2,IF(AL16=40,AC16*1.08*K16,0))</f>
        <v>0</v>
      </c>
      <c r="AN16" s="630"/>
      <c r="AT16" s="17"/>
      <c r="AU16" s="17"/>
      <c r="AV16" s="85"/>
      <c r="AW16" s="59"/>
    </row>
    <row r="17" spans="2:49" ht="12.75" customHeight="1" x14ac:dyDescent="0.2">
      <c r="B17" s="16"/>
      <c r="C17" s="2"/>
      <c r="D17" s="175"/>
      <c r="E17" s="101"/>
      <c r="F17" s="101"/>
      <c r="G17" s="175"/>
      <c r="H17" s="321"/>
      <c r="I17" s="175"/>
      <c r="J17" s="175"/>
      <c r="K17" s="323"/>
      <c r="L17" s="625"/>
      <c r="M17" s="655">
        <v>0</v>
      </c>
      <c r="N17" s="623">
        <v>0</v>
      </c>
      <c r="O17" s="620" t="str">
        <f t="shared" si="0"/>
        <v/>
      </c>
      <c r="P17" s="612" t="str">
        <f t="shared" si="1"/>
        <v/>
      </c>
      <c r="Q17" s="624">
        <v>0</v>
      </c>
      <c r="R17" s="755"/>
      <c r="S17" s="708" t="str">
        <f t="shared" si="2"/>
        <v/>
      </c>
      <c r="T17" s="50" t="str">
        <f t="shared" si="3"/>
        <v/>
      </c>
      <c r="U17" s="50">
        <f>ROUND(IF(K17="",0,+Q17/1659*(AC17*12*(1+tab!$C$181+tab!$C$180)-tab!$C$179)*tab!$C$177),-1)</f>
        <v>0</v>
      </c>
      <c r="V17" s="36" t="str">
        <f t="shared" si="4"/>
        <v/>
      </c>
      <c r="W17" s="696"/>
      <c r="X17" s="672"/>
      <c r="Y17" s="646"/>
      <c r="Z17" s="670"/>
      <c r="AA17" s="600"/>
      <c r="AB17" s="646"/>
      <c r="AC17" s="679">
        <f>IF(K17="",0,5/12*VLOOKUP(I17,sal20mrt,J17+1,FALSE)+7/12*VLOOKUP(I17,sal19juni,J17+1,FALSE))</f>
        <v>0</v>
      </c>
      <c r="AD17" s="680">
        <f t="shared" si="5"/>
        <v>0.56000000000000005</v>
      </c>
      <c r="AE17" s="681">
        <f t="shared" si="6"/>
        <v>0</v>
      </c>
      <c r="AF17" s="681">
        <f t="shared" si="7"/>
        <v>0</v>
      </c>
      <c r="AG17" s="681">
        <f t="shared" si="8"/>
        <v>0</v>
      </c>
      <c r="AH17" s="682">
        <f t="shared" si="9"/>
        <v>0</v>
      </c>
      <c r="AI17" s="682" t="str">
        <f t="shared" si="10"/>
        <v/>
      </c>
      <c r="AJ17" s="682">
        <f t="shared" si="11"/>
        <v>0</v>
      </c>
      <c r="AK17" s="683">
        <f t="shared" si="12"/>
        <v>0.4</v>
      </c>
      <c r="AL17" s="600">
        <f t="shared" si="13"/>
        <v>0</v>
      </c>
      <c r="AM17" s="646">
        <f t="shared" si="14"/>
        <v>0</v>
      </c>
      <c r="AN17" s="630"/>
      <c r="AT17" s="17"/>
      <c r="AU17" s="17"/>
      <c r="AV17" s="85"/>
      <c r="AW17" s="59"/>
    </row>
    <row r="18" spans="2:49" ht="12.75" customHeight="1" x14ac:dyDescent="0.2">
      <c r="B18" s="16"/>
      <c r="C18" s="2"/>
      <c r="D18" s="175"/>
      <c r="E18" s="101"/>
      <c r="F18" s="101"/>
      <c r="G18" s="175"/>
      <c r="H18" s="321"/>
      <c r="I18" s="175"/>
      <c r="J18" s="175"/>
      <c r="K18" s="323"/>
      <c r="L18" s="625"/>
      <c r="M18" s="655">
        <v>0</v>
      </c>
      <c r="N18" s="623">
        <v>0</v>
      </c>
      <c r="O18" s="620" t="str">
        <f t="shared" si="0"/>
        <v/>
      </c>
      <c r="P18" s="612" t="str">
        <f t="shared" si="1"/>
        <v/>
      </c>
      <c r="Q18" s="624">
        <v>0</v>
      </c>
      <c r="R18" s="755"/>
      <c r="S18" s="708" t="str">
        <f t="shared" si="2"/>
        <v/>
      </c>
      <c r="T18" s="50" t="str">
        <f t="shared" si="3"/>
        <v/>
      </c>
      <c r="U18" s="50">
        <f>ROUND(IF(K18="",0,+Q18/1659*(AC18*12*(1+tab!$C$181+tab!$C$180)-tab!$C$179)*tab!$C$177),-1)</f>
        <v>0</v>
      </c>
      <c r="V18" s="36" t="str">
        <f t="shared" si="4"/>
        <v/>
      </c>
      <c r="W18" s="696"/>
      <c r="X18" s="672"/>
      <c r="Y18" s="646"/>
      <c r="Z18" s="670"/>
      <c r="AA18" s="600"/>
      <c r="AB18" s="646"/>
      <c r="AC18" s="679">
        <f>IF(K18="",0,5/12*VLOOKUP(I18,sal20mrt,J18+1,FALSE)+7/12*VLOOKUP(I18,sal19juni,J18+1,FALSE))</f>
        <v>0</v>
      </c>
      <c r="AD18" s="680">
        <f t="shared" si="5"/>
        <v>0.56000000000000005</v>
      </c>
      <c r="AE18" s="681">
        <f t="shared" si="6"/>
        <v>0</v>
      </c>
      <c r="AF18" s="681">
        <f t="shared" si="7"/>
        <v>0</v>
      </c>
      <c r="AG18" s="681">
        <f t="shared" si="8"/>
        <v>0</v>
      </c>
      <c r="AH18" s="682">
        <f t="shared" si="9"/>
        <v>0</v>
      </c>
      <c r="AI18" s="682" t="str">
        <f t="shared" si="10"/>
        <v/>
      </c>
      <c r="AJ18" s="682">
        <f t="shared" si="11"/>
        <v>0</v>
      </c>
      <c r="AK18" s="683">
        <f t="shared" si="12"/>
        <v>0.4</v>
      </c>
      <c r="AL18" s="600">
        <f t="shared" si="13"/>
        <v>0</v>
      </c>
      <c r="AM18" s="646">
        <f t="shared" si="14"/>
        <v>0</v>
      </c>
      <c r="AN18" s="630"/>
      <c r="AT18" s="17"/>
      <c r="AU18" s="17"/>
      <c r="AV18" s="85"/>
      <c r="AW18" s="59"/>
    </row>
    <row r="19" spans="2:49" ht="12.75" customHeight="1" x14ac:dyDescent="0.2">
      <c r="B19" s="16"/>
      <c r="C19" s="2"/>
      <c r="D19" s="175"/>
      <c r="E19" s="101"/>
      <c r="F19" s="101"/>
      <c r="G19" s="175"/>
      <c r="H19" s="321"/>
      <c r="I19" s="175"/>
      <c r="J19" s="175"/>
      <c r="K19" s="323"/>
      <c r="L19" s="625"/>
      <c r="M19" s="655">
        <v>0</v>
      </c>
      <c r="N19" s="623">
        <v>0</v>
      </c>
      <c r="O19" s="620" t="str">
        <f t="shared" si="0"/>
        <v/>
      </c>
      <c r="P19" s="612" t="str">
        <f t="shared" si="1"/>
        <v/>
      </c>
      <c r="Q19" s="624">
        <v>0</v>
      </c>
      <c r="R19" s="755"/>
      <c r="S19" s="708" t="str">
        <f t="shared" si="2"/>
        <v/>
      </c>
      <c r="T19" s="50" t="str">
        <f t="shared" si="3"/>
        <v/>
      </c>
      <c r="U19" s="50">
        <f>ROUND(IF(K19="",0,+Q19/1659*(AC19*12*(1+tab!$C$181+tab!$C$180)-tab!$C$179)*tab!$C$177),-1)</f>
        <v>0</v>
      </c>
      <c r="V19" s="36" t="str">
        <f t="shared" si="4"/>
        <v/>
      </c>
      <c r="W19" s="696"/>
      <c r="X19" s="672"/>
      <c r="Y19" s="646"/>
      <c r="Z19" s="670"/>
      <c r="AA19" s="600"/>
      <c r="AB19" s="646"/>
      <c r="AC19" s="679">
        <f>IF(K19="",0,5/12*VLOOKUP(I19,sal20mrt,J19+1,FALSE)+7/12*VLOOKUP(I19,sal19juni,J19+1,FALSE))</f>
        <v>0</v>
      </c>
      <c r="AD19" s="680">
        <f t="shared" si="5"/>
        <v>0.56000000000000005</v>
      </c>
      <c r="AE19" s="681">
        <f t="shared" si="6"/>
        <v>0</v>
      </c>
      <c r="AF19" s="681">
        <f t="shared" si="7"/>
        <v>0</v>
      </c>
      <c r="AG19" s="681">
        <f t="shared" si="8"/>
        <v>0</v>
      </c>
      <c r="AH19" s="682">
        <f t="shared" si="9"/>
        <v>0</v>
      </c>
      <c r="AI19" s="682" t="str">
        <f t="shared" si="10"/>
        <v/>
      </c>
      <c r="AJ19" s="682">
        <f t="shared" si="11"/>
        <v>0</v>
      </c>
      <c r="AK19" s="683">
        <f t="shared" si="12"/>
        <v>0.4</v>
      </c>
      <c r="AL19" s="600">
        <f t="shared" si="13"/>
        <v>0</v>
      </c>
      <c r="AM19" s="646">
        <f t="shared" si="14"/>
        <v>0</v>
      </c>
      <c r="AN19" s="630"/>
      <c r="AT19" s="17"/>
      <c r="AU19" s="17"/>
      <c r="AV19" s="85"/>
      <c r="AW19" s="59"/>
    </row>
    <row r="20" spans="2:49" ht="12.75" customHeight="1" x14ac:dyDescent="0.2">
      <c r="B20" s="16"/>
      <c r="C20" s="2"/>
      <c r="D20" s="175"/>
      <c r="E20" s="101"/>
      <c r="F20" s="101"/>
      <c r="G20" s="175"/>
      <c r="H20" s="321"/>
      <c r="I20" s="175"/>
      <c r="J20" s="175"/>
      <c r="K20" s="323"/>
      <c r="L20" s="625"/>
      <c r="M20" s="655">
        <v>0</v>
      </c>
      <c r="N20" s="623">
        <v>0</v>
      </c>
      <c r="O20" s="620" t="str">
        <f t="shared" si="0"/>
        <v/>
      </c>
      <c r="P20" s="612" t="str">
        <f t="shared" si="1"/>
        <v/>
      </c>
      <c r="Q20" s="624">
        <v>0</v>
      </c>
      <c r="R20" s="755"/>
      <c r="S20" s="708" t="str">
        <f t="shared" si="2"/>
        <v/>
      </c>
      <c r="T20" s="50" t="str">
        <f t="shared" si="3"/>
        <v/>
      </c>
      <c r="U20" s="50">
        <f>ROUND(IF(K20="",0,+Q20/1659*(AC20*12*(1+tab!$C$181+tab!$C$180)-tab!$C$179)*tab!$C$177),-1)</f>
        <v>0</v>
      </c>
      <c r="V20" s="36" t="str">
        <f t="shared" si="4"/>
        <v/>
      </c>
      <c r="W20" s="696"/>
      <c r="X20" s="672"/>
      <c r="Y20" s="646"/>
      <c r="Z20" s="670"/>
      <c r="AA20" s="600"/>
      <c r="AB20" s="646"/>
      <c r="AC20" s="679">
        <f>IF(K20="",0,5/12*VLOOKUP(I20,sal20mrt,J20+1,FALSE)+7/12*VLOOKUP(I20,sal19juni,J20+1,FALSE))</f>
        <v>0</v>
      </c>
      <c r="AD20" s="680">
        <f t="shared" si="5"/>
        <v>0.56000000000000005</v>
      </c>
      <c r="AE20" s="681">
        <f t="shared" si="6"/>
        <v>0</v>
      </c>
      <c r="AF20" s="681">
        <f t="shared" si="7"/>
        <v>0</v>
      </c>
      <c r="AG20" s="681">
        <f t="shared" si="8"/>
        <v>0</v>
      </c>
      <c r="AH20" s="682">
        <f t="shared" si="9"/>
        <v>0</v>
      </c>
      <c r="AI20" s="682" t="str">
        <f t="shared" si="10"/>
        <v/>
      </c>
      <c r="AJ20" s="682">
        <f t="shared" si="11"/>
        <v>0</v>
      </c>
      <c r="AK20" s="683">
        <f t="shared" si="12"/>
        <v>0.4</v>
      </c>
      <c r="AL20" s="600">
        <f t="shared" si="13"/>
        <v>0</v>
      </c>
      <c r="AM20" s="646">
        <f t="shared" si="14"/>
        <v>0</v>
      </c>
      <c r="AN20" s="630"/>
      <c r="AT20" s="17"/>
      <c r="AU20" s="17"/>
      <c r="AV20" s="85"/>
      <c r="AW20" s="59"/>
    </row>
    <row r="21" spans="2:49" ht="12.75" customHeight="1" x14ac:dyDescent="0.2">
      <c r="B21" s="16"/>
      <c r="C21" s="2"/>
      <c r="D21" s="175"/>
      <c r="E21" s="101"/>
      <c r="F21" s="101"/>
      <c r="G21" s="175"/>
      <c r="H21" s="321"/>
      <c r="I21" s="175"/>
      <c r="J21" s="175"/>
      <c r="K21" s="323"/>
      <c r="L21" s="625"/>
      <c r="M21" s="655">
        <v>0</v>
      </c>
      <c r="N21" s="623">
        <v>0</v>
      </c>
      <c r="O21" s="620" t="str">
        <f t="shared" si="0"/>
        <v/>
      </c>
      <c r="P21" s="612" t="str">
        <f t="shared" si="1"/>
        <v/>
      </c>
      <c r="Q21" s="624">
        <v>0</v>
      </c>
      <c r="R21" s="755"/>
      <c r="S21" s="708" t="str">
        <f t="shared" si="2"/>
        <v/>
      </c>
      <c r="T21" s="50" t="str">
        <f t="shared" si="3"/>
        <v/>
      </c>
      <c r="U21" s="50">
        <f>ROUND(IF(K21="",0,+Q21/1659*(AC21*12*(1+tab!$C$181+tab!$C$180)-tab!$C$179)*tab!$C$177),-1)</f>
        <v>0</v>
      </c>
      <c r="V21" s="36" t="str">
        <f t="shared" si="4"/>
        <v/>
      </c>
      <c r="W21" s="696"/>
      <c r="X21" s="672"/>
      <c r="Y21" s="646"/>
      <c r="Z21" s="670"/>
      <c r="AA21" s="600"/>
      <c r="AB21" s="646"/>
      <c r="AC21" s="679">
        <f>IF(K21="",0,5/12*VLOOKUP(I21,sal20mrt,J21+1,FALSE)+7/12*VLOOKUP(I21,sal19juni,J21+1,FALSE))</f>
        <v>0</v>
      </c>
      <c r="AD21" s="680">
        <f t="shared" si="5"/>
        <v>0.56000000000000005</v>
      </c>
      <c r="AE21" s="681">
        <f t="shared" si="6"/>
        <v>0</v>
      </c>
      <c r="AF21" s="681">
        <f t="shared" si="7"/>
        <v>0</v>
      </c>
      <c r="AG21" s="681">
        <f t="shared" si="8"/>
        <v>0</v>
      </c>
      <c r="AH21" s="682">
        <f t="shared" si="9"/>
        <v>0</v>
      </c>
      <c r="AI21" s="682" t="str">
        <f t="shared" si="10"/>
        <v/>
      </c>
      <c r="AJ21" s="682">
        <f t="shared" si="11"/>
        <v>0</v>
      </c>
      <c r="AK21" s="683">
        <f t="shared" si="12"/>
        <v>0.4</v>
      </c>
      <c r="AL21" s="600">
        <f t="shared" si="13"/>
        <v>0</v>
      </c>
      <c r="AM21" s="646">
        <f t="shared" si="14"/>
        <v>0</v>
      </c>
      <c r="AN21" s="630"/>
      <c r="AT21" s="17"/>
      <c r="AU21" s="17"/>
      <c r="AV21" s="85"/>
      <c r="AW21" s="59"/>
    </row>
    <row r="22" spans="2:49" ht="12.75" customHeight="1" x14ac:dyDescent="0.2">
      <c r="B22" s="16"/>
      <c r="C22" s="2"/>
      <c r="D22" s="175"/>
      <c r="E22" s="101"/>
      <c r="F22" s="101"/>
      <c r="G22" s="175"/>
      <c r="H22" s="321"/>
      <c r="I22" s="175"/>
      <c r="J22" s="175"/>
      <c r="K22" s="323"/>
      <c r="L22" s="625"/>
      <c r="M22" s="655">
        <v>0</v>
      </c>
      <c r="N22" s="623">
        <v>0</v>
      </c>
      <c r="O22" s="620" t="str">
        <f t="shared" si="0"/>
        <v/>
      </c>
      <c r="P22" s="612" t="str">
        <f t="shared" si="1"/>
        <v/>
      </c>
      <c r="Q22" s="624">
        <v>0</v>
      </c>
      <c r="R22" s="755"/>
      <c r="S22" s="708" t="str">
        <f t="shared" si="2"/>
        <v/>
      </c>
      <c r="T22" s="50" t="str">
        <f t="shared" si="3"/>
        <v/>
      </c>
      <c r="U22" s="50">
        <f>ROUND(IF(K22="",0,+Q22/1659*(AC22*12*(1+tab!$C$181+tab!$C$180)-tab!$C$179)*tab!$C$177),-1)</f>
        <v>0</v>
      </c>
      <c r="V22" s="36" t="str">
        <f t="shared" si="4"/>
        <v/>
      </c>
      <c r="W22" s="696"/>
      <c r="X22" s="672"/>
      <c r="Y22" s="646"/>
      <c r="Z22" s="670"/>
      <c r="AA22" s="600"/>
      <c r="AB22" s="646"/>
      <c r="AC22" s="679">
        <f>IF(K22="",0,5/12*VLOOKUP(I22,sal20mrt,J22+1,FALSE)+7/12*VLOOKUP(I22,sal19juni,J22+1,FALSE))</f>
        <v>0</v>
      </c>
      <c r="AD22" s="680">
        <f t="shared" si="5"/>
        <v>0.56000000000000005</v>
      </c>
      <c r="AE22" s="681">
        <f t="shared" si="6"/>
        <v>0</v>
      </c>
      <c r="AF22" s="681">
        <f t="shared" si="7"/>
        <v>0</v>
      </c>
      <c r="AG22" s="681">
        <f t="shared" si="8"/>
        <v>0</v>
      </c>
      <c r="AH22" s="682">
        <f t="shared" si="9"/>
        <v>0</v>
      </c>
      <c r="AI22" s="682" t="str">
        <f t="shared" si="10"/>
        <v/>
      </c>
      <c r="AJ22" s="682">
        <f t="shared" si="11"/>
        <v>0</v>
      </c>
      <c r="AK22" s="683">
        <f t="shared" si="12"/>
        <v>0.4</v>
      </c>
      <c r="AL22" s="600">
        <f t="shared" si="13"/>
        <v>0</v>
      </c>
      <c r="AM22" s="646">
        <f t="shared" si="14"/>
        <v>0</v>
      </c>
      <c r="AN22" s="630"/>
      <c r="AT22" s="17"/>
      <c r="AU22" s="17"/>
      <c r="AV22" s="85"/>
      <c r="AW22" s="59"/>
    </row>
    <row r="23" spans="2:49" ht="12.75" customHeight="1" x14ac:dyDescent="0.2">
      <c r="B23" s="16"/>
      <c r="C23" s="2"/>
      <c r="D23" s="175"/>
      <c r="E23" s="101"/>
      <c r="F23" s="101"/>
      <c r="G23" s="175"/>
      <c r="H23" s="321"/>
      <c r="I23" s="175"/>
      <c r="J23" s="175"/>
      <c r="K23" s="323"/>
      <c r="L23" s="625"/>
      <c r="M23" s="655">
        <v>0</v>
      </c>
      <c r="N23" s="623">
        <v>0</v>
      </c>
      <c r="O23" s="620" t="str">
        <f t="shared" si="0"/>
        <v/>
      </c>
      <c r="P23" s="612" t="str">
        <f t="shared" si="1"/>
        <v/>
      </c>
      <c r="Q23" s="624">
        <v>0</v>
      </c>
      <c r="R23" s="755"/>
      <c r="S23" s="708" t="str">
        <f t="shared" si="2"/>
        <v/>
      </c>
      <c r="T23" s="50" t="str">
        <f t="shared" si="3"/>
        <v/>
      </c>
      <c r="U23" s="50">
        <f>ROUND(IF(K23="",0,+Q23/1659*(AC23*12*(1+tab!$C$181+tab!$C$180)-tab!$C$179)*tab!$C$177),-1)</f>
        <v>0</v>
      </c>
      <c r="V23" s="36" t="str">
        <f t="shared" si="4"/>
        <v/>
      </c>
      <c r="W23" s="696"/>
      <c r="X23" s="672"/>
      <c r="Y23" s="646"/>
      <c r="Z23" s="670"/>
      <c r="AA23" s="600"/>
      <c r="AB23" s="646"/>
      <c r="AC23" s="679">
        <f>IF(K23="",0,5/12*VLOOKUP(I23,sal20mrt,J23+1,FALSE)+7/12*VLOOKUP(I23,sal19juni,J23+1,FALSE))</f>
        <v>0</v>
      </c>
      <c r="AD23" s="680">
        <f t="shared" si="5"/>
        <v>0.56000000000000005</v>
      </c>
      <c r="AE23" s="681">
        <f t="shared" si="6"/>
        <v>0</v>
      </c>
      <c r="AF23" s="681">
        <f t="shared" si="7"/>
        <v>0</v>
      </c>
      <c r="AG23" s="681">
        <f t="shared" si="8"/>
        <v>0</v>
      </c>
      <c r="AH23" s="682">
        <f t="shared" si="9"/>
        <v>0</v>
      </c>
      <c r="AI23" s="682" t="str">
        <f t="shared" si="10"/>
        <v/>
      </c>
      <c r="AJ23" s="682">
        <f t="shared" si="11"/>
        <v>0</v>
      </c>
      <c r="AK23" s="683">
        <f t="shared" si="12"/>
        <v>0.4</v>
      </c>
      <c r="AL23" s="600">
        <f t="shared" si="13"/>
        <v>0</v>
      </c>
      <c r="AM23" s="646">
        <f t="shared" si="14"/>
        <v>0</v>
      </c>
      <c r="AN23" s="630"/>
      <c r="AT23" s="17"/>
      <c r="AU23" s="17"/>
      <c r="AV23" s="85"/>
      <c r="AW23" s="59"/>
    </row>
    <row r="24" spans="2:49" ht="12.75" customHeight="1" x14ac:dyDescent="0.2">
      <c r="B24" s="16"/>
      <c r="C24" s="2"/>
      <c r="D24" s="175"/>
      <c r="E24" s="101"/>
      <c r="F24" s="101"/>
      <c r="G24" s="175"/>
      <c r="H24" s="321"/>
      <c r="I24" s="175"/>
      <c r="J24" s="175"/>
      <c r="K24" s="323"/>
      <c r="L24" s="625"/>
      <c r="M24" s="655">
        <v>0</v>
      </c>
      <c r="N24" s="623">
        <v>0</v>
      </c>
      <c r="O24" s="620" t="str">
        <f t="shared" si="0"/>
        <v/>
      </c>
      <c r="P24" s="612" t="str">
        <f t="shared" si="1"/>
        <v/>
      </c>
      <c r="Q24" s="624">
        <v>0</v>
      </c>
      <c r="R24" s="755"/>
      <c r="S24" s="708" t="str">
        <f t="shared" si="2"/>
        <v/>
      </c>
      <c r="T24" s="50" t="str">
        <f t="shared" si="3"/>
        <v/>
      </c>
      <c r="U24" s="50">
        <f>ROUND(IF(K24="",0,+Q24/1659*(AC24*12*(1+tab!$C$181+tab!$C$180)-tab!$C$179)*tab!$C$177),-1)</f>
        <v>0</v>
      </c>
      <c r="V24" s="36" t="str">
        <f t="shared" si="4"/>
        <v/>
      </c>
      <c r="W24" s="696"/>
      <c r="X24" s="672"/>
      <c r="Y24" s="646"/>
      <c r="Z24" s="670"/>
      <c r="AA24" s="600"/>
      <c r="AB24" s="646"/>
      <c r="AC24" s="679">
        <f>IF(K24="",0,5/12*VLOOKUP(I24,sal20mrt,J24+1,FALSE)+7/12*VLOOKUP(I24,sal19juni,J24+1,FALSE))</f>
        <v>0</v>
      </c>
      <c r="AD24" s="680">
        <f t="shared" si="5"/>
        <v>0.56000000000000005</v>
      </c>
      <c r="AE24" s="681">
        <f t="shared" si="6"/>
        <v>0</v>
      </c>
      <c r="AF24" s="681">
        <f t="shared" si="7"/>
        <v>0</v>
      </c>
      <c r="AG24" s="681">
        <f t="shared" si="8"/>
        <v>0</v>
      </c>
      <c r="AH24" s="682">
        <f t="shared" si="9"/>
        <v>0</v>
      </c>
      <c r="AI24" s="682" t="str">
        <f t="shared" si="10"/>
        <v/>
      </c>
      <c r="AJ24" s="682">
        <f t="shared" si="11"/>
        <v>0</v>
      </c>
      <c r="AK24" s="683">
        <f t="shared" si="12"/>
        <v>0.4</v>
      </c>
      <c r="AL24" s="600">
        <f t="shared" si="13"/>
        <v>0</v>
      </c>
      <c r="AM24" s="646">
        <f t="shared" si="14"/>
        <v>0</v>
      </c>
      <c r="AN24" s="630"/>
      <c r="AT24" s="17"/>
      <c r="AU24" s="17"/>
      <c r="AV24" s="85"/>
      <c r="AW24" s="59"/>
    </row>
    <row r="25" spans="2:49" ht="12.75" customHeight="1" x14ac:dyDescent="0.2">
      <c r="B25" s="16"/>
      <c r="C25" s="2"/>
      <c r="D25" s="175"/>
      <c r="E25" s="101"/>
      <c r="F25" s="101"/>
      <c r="G25" s="175"/>
      <c r="H25" s="321"/>
      <c r="I25" s="175"/>
      <c r="J25" s="175"/>
      <c r="K25" s="323"/>
      <c r="L25" s="625"/>
      <c r="M25" s="655">
        <v>0</v>
      </c>
      <c r="N25" s="623">
        <v>0</v>
      </c>
      <c r="O25" s="620" t="str">
        <f t="shared" si="0"/>
        <v/>
      </c>
      <c r="P25" s="612" t="str">
        <f t="shared" si="1"/>
        <v/>
      </c>
      <c r="Q25" s="624">
        <v>0</v>
      </c>
      <c r="R25" s="755"/>
      <c r="S25" s="708" t="str">
        <f t="shared" si="2"/>
        <v/>
      </c>
      <c r="T25" s="50" t="str">
        <f t="shared" si="3"/>
        <v/>
      </c>
      <c r="U25" s="50">
        <f>ROUND(IF(K25="",0,+Q25/1659*(AC25*12*(1+tab!$C$181+tab!$C$180)-tab!$C$179)*tab!$C$177),-1)</f>
        <v>0</v>
      </c>
      <c r="V25" s="36" t="str">
        <f t="shared" si="4"/>
        <v/>
      </c>
      <c r="W25" s="696"/>
      <c r="X25" s="672"/>
      <c r="Y25" s="646"/>
      <c r="Z25" s="670"/>
      <c r="AA25" s="600"/>
      <c r="AB25" s="646"/>
      <c r="AC25" s="679">
        <f>IF(K25="",0,5/12*VLOOKUP(I25,sal20mrt,J25+1,FALSE)+7/12*VLOOKUP(I25,sal19juni,J25+1,FALSE))</f>
        <v>0</v>
      </c>
      <c r="AD25" s="680">
        <f t="shared" si="5"/>
        <v>0.56000000000000005</v>
      </c>
      <c r="AE25" s="681">
        <f t="shared" si="6"/>
        <v>0</v>
      </c>
      <c r="AF25" s="681">
        <f t="shared" si="7"/>
        <v>0</v>
      </c>
      <c r="AG25" s="681">
        <f t="shared" si="8"/>
        <v>0</v>
      </c>
      <c r="AH25" s="682">
        <f t="shared" si="9"/>
        <v>0</v>
      </c>
      <c r="AI25" s="682" t="str">
        <f t="shared" si="10"/>
        <v/>
      </c>
      <c r="AJ25" s="682">
        <f t="shared" si="11"/>
        <v>0</v>
      </c>
      <c r="AK25" s="683">
        <f t="shared" si="12"/>
        <v>0.4</v>
      </c>
      <c r="AL25" s="600">
        <f t="shared" si="13"/>
        <v>0</v>
      </c>
      <c r="AM25" s="646">
        <f t="shared" si="14"/>
        <v>0</v>
      </c>
      <c r="AN25" s="630"/>
      <c r="AT25" s="17"/>
      <c r="AU25" s="17"/>
      <c r="AV25" s="85"/>
      <c r="AW25" s="59"/>
    </row>
    <row r="26" spans="2:49" ht="12.75" customHeight="1" x14ac:dyDescent="0.2">
      <c r="B26" s="16"/>
      <c r="C26" s="2"/>
      <c r="D26" s="175"/>
      <c r="E26" s="101"/>
      <c r="F26" s="101"/>
      <c r="G26" s="175"/>
      <c r="H26" s="321"/>
      <c r="I26" s="175"/>
      <c r="J26" s="175"/>
      <c r="K26" s="323"/>
      <c r="L26" s="625"/>
      <c r="M26" s="655">
        <v>0</v>
      </c>
      <c r="N26" s="623">
        <v>0</v>
      </c>
      <c r="O26" s="620" t="str">
        <f t="shared" si="0"/>
        <v/>
      </c>
      <c r="P26" s="612" t="str">
        <f t="shared" si="1"/>
        <v/>
      </c>
      <c r="Q26" s="624">
        <v>0</v>
      </c>
      <c r="R26" s="755"/>
      <c r="S26" s="708" t="str">
        <f t="shared" si="2"/>
        <v/>
      </c>
      <c r="T26" s="50" t="str">
        <f t="shared" si="3"/>
        <v/>
      </c>
      <c r="U26" s="50">
        <f>ROUND(IF(K26="",0,+Q26/1659*(AC26*12*(1+tab!$C$181+tab!$C$180)-tab!$C$179)*tab!$C$177),-1)</f>
        <v>0</v>
      </c>
      <c r="V26" s="36" t="str">
        <f t="shared" si="4"/>
        <v/>
      </c>
      <c r="W26" s="696"/>
      <c r="X26" s="672"/>
      <c r="Y26" s="646"/>
      <c r="Z26" s="670"/>
      <c r="AA26" s="600"/>
      <c r="AB26" s="646"/>
      <c r="AC26" s="679">
        <f>IF(K26="",0,5/12*VLOOKUP(I26,sal20mrt,J26+1,FALSE)+7/12*VLOOKUP(I26,sal19juni,J26+1,FALSE))</f>
        <v>0</v>
      </c>
      <c r="AD26" s="680">
        <f t="shared" si="5"/>
        <v>0.56000000000000005</v>
      </c>
      <c r="AE26" s="681">
        <f t="shared" si="6"/>
        <v>0</v>
      </c>
      <c r="AF26" s="681">
        <f t="shared" si="7"/>
        <v>0</v>
      </c>
      <c r="AG26" s="681">
        <f t="shared" si="8"/>
        <v>0</v>
      </c>
      <c r="AH26" s="682">
        <f t="shared" si="9"/>
        <v>0</v>
      </c>
      <c r="AI26" s="682" t="str">
        <f t="shared" si="10"/>
        <v/>
      </c>
      <c r="AJ26" s="682">
        <f t="shared" si="11"/>
        <v>0</v>
      </c>
      <c r="AK26" s="683">
        <f t="shared" si="12"/>
        <v>0.4</v>
      </c>
      <c r="AL26" s="600">
        <f t="shared" si="13"/>
        <v>0</v>
      </c>
      <c r="AM26" s="646">
        <f t="shared" si="14"/>
        <v>0</v>
      </c>
      <c r="AN26" s="630"/>
      <c r="AT26" s="17"/>
      <c r="AU26" s="17"/>
      <c r="AV26" s="85"/>
      <c r="AW26" s="59"/>
    </row>
    <row r="27" spans="2:49" ht="12.75" customHeight="1" x14ac:dyDescent="0.2">
      <c r="B27" s="16"/>
      <c r="C27" s="2"/>
      <c r="D27" s="175"/>
      <c r="E27" s="101"/>
      <c r="F27" s="101"/>
      <c r="G27" s="175"/>
      <c r="H27" s="321"/>
      <c r="I27" s="175"/>
      <c r="J27" s="175"/>
      <c r="K27" s="323"/>
      <c r="L27" s="625"/>
      <c r="M27" s="655">
        <v>0</v>
      </c>
      <c r="N27" s="623">
        <v>0</v>
      </c>
      <c r="O27" s="620" t="str">
        <f t="shared" si="0"/>
        <v/>
      </c>
      <c r="P27" s="612" t="str">
        <f t="shared" si="1"/>
        <v/>
      </c>
      <c r="Q27" s="624">
        <v>0</v>
      </c>
      <c r="R27" s="755"/>
      <c r="S27" s="708" t="str">
        <f t="shared" si="2"/>
        <v/>
      </c>
      <c r="T27" s="50" t="str">
        <f t="shared" si="3"/>
        <v/>
      </c>
      <c r="U27" s="50">
        <f>ROUND(IF(K27="",0,+Q27/1659*(AC27*12*(1+tab!$C$181+tab!$C$180)-tab!$C$179)*tab!$C$177),-1)</f>
        <v>0</v>
      </c>
      <c r="V27" s="36" t="str">
        <f t="shared" si="4"/>
        <v/>
      </c>
      <c r="W27" s="696"/>
      <c r="X27" s="672"/>
      <c r="Y27" s="646"/>
      <c r="Z27" s="670"/>
      <c r="AA27" s="600"/>
      <c r="AB27" s="646"/>
      <c r="AC27" s="679">
        <f>IF(K27="",0,5/12*VLOOKUP(I27,sal20mrt,J27+1,FALSE)+7/12*VLOOKUP(I27,sal19juni,J27+1,FALSE))</f>
        <v>0</v>
      </c>
      <c r="AD27" s="680">
        <f t="shared" si="5"/>
        <v>0.56000000000000005</v>
      </c>
      <c r="AE27" s="681">
        <f t="shared" si="6"/>
        <v>0</v>
      </c>
      <c r="AF27" s="681">
        <f t="shared" si="7"/>
        <v>0</v>
      </c>
      <c r="AG27" s="681">
        <f t="shared" si="8"/>
        <v>0</v>
      </c>
      <c r="AH27" s="682">
        <f t="shared" si="9"/>
        <v>0</v>
      </c>
      <c r="AI27" s="682" t="str">
        <f t="shared" si="10"/>
        <v/>
      </c>
      <c r="AJ27" s="682">
        <f t="shared" si="11"/>
        <v>0</v>
      </c>
      <c r="AK27" s="683">
        <f t="shared" si="12"/>
        <v>0.4</v>
      </c>
      <c r="AL27" s="600">
        <f t="shared" si="13"/>
        <v>0</v>
      </c>
      <c r="AM27" s="646">
        <f t="shared" si="14"/>
        <v>0</v>
      </c>
      <c r="AN27" s="630"/>
      <c r="AT27" s="17"/>
      <c r="AU27" s="17"/>
      <c r="AV27" s="85"/>
      <c r="AW27" s="59"/>
    </row>
    <row r="28" spans="2:49" ht="12.75" customHeight="1" x14ac:dyDescent="0.2">
      <c r="B28" s="16"/>
      <c r="C28" s="2"/>
      <c r="D28" s="175"/>
      <c r="E28" s="101"/>
      <c r="F28" s="101"/>
      <c r="G28" s="175"/>
      <c r="H28" s="321"/>
      <c r="I28" s="175"/>
      <c r="J28" s="175"/>
      <c r="K28" s="323"/>
      <c r="L28" s="625"/>
      <c r="M28" s="655">
        <v>0</v>
      </c>
      <c r="N28" s="623">
        <v>0</v>
      </c>
      <c r="O28" s="620" t="str">
        <f t="shared" si="0"/>
        <v/>
      </c>
      <c r="P28" s="612" t="str">
        <f t="shared" si="1"/>
        <v/>
      </c>
      <c r="Q28" s="624">
        <v>0</v>
      </c>
      <c r="R28" s="755"/>
      <c r="S28" s="708" t="str">
        <f t="shared" si="2"/>
        <v/>
      </c>
      <c r="T28" s="50" t="str">
        <f t="shared" si="3"/>
        <v/>
      </c>
      <c r="U28" s="50">
        <f>ROUND(IF(K28="",0,+Q28/1659*(AC28*12*(1+tab!$C$181+tab!$C$180)-tab!$C$179)*tab!$C$177),-1)</f>
        <v>0</v>
      </c>
      <c r="V28" s="36" t="str">
        <f t="shared" si="4"/>
        <v/>
      </c>
      <c r="W28" s="696"/>
      <c r="X28" s="672"/>
      <c r="Y28" s="646"/>
      <c r="Z28" s="670"/>
      <c r="AA28" s="600"/>
      <c r="AB28" s="646"/>
      <c r="AC28" s="679">
        <f>IF(K28="",0,5/12*VLOOKUP(I28,sal20mrt,J28+1,FALSE)+7/12*VLOOKUP(I28,sal19juni,J28+1,FALSE))</f>
        <v>0</v>
      </c>
      <c r="AD28" s="680">
        <f t="shared" si="5"/>
        <v>0.56000000000000005</v>
      </c>
      <c r="AE28" s="681">
        <f t="shared" si="6"/>
        <v>0</v>
      </c>
      <c r="AF28" s="681">
        <f t="shared" si="7"/>
        <v>0</v>
      </c>
      <c r="AG28" s="681">
        <f t="shared" si="8"/>
        <v>0</v>
      </c>
      <c r="AH28" s="682">
        <f t="shared" si="9"/>
        <v>0</v>
      </c>
      <c r="AI28" s="682" t="str">
        <f t="shared" si="10"/>
        <v/>
      </c>
      <c r="AJ28" s="682">
        <f t="shared" si="11"/>
        <v>0</v>
      </c>
      <c r="AK28" s="683">
        <f t="shared" si="12"/>
        <v>0.4</v>
      </c>
      <c r="AL28" s="600">
        <f t="shared" si="13"/>
        <v>0</v>
      </c>
      <c r="AM28" s="646">
        <f t="shared" si="14"/>
        <v>0</v>
      </c>
      <c r="AN28" s="630"/>
      <c r="AT28" s="17"/>
      <c r="AU28" s="17"/>
      <c r="AV28" s="85"/>
      <c r="AW28" s="59"/>
    </row>
    <row r="29" spans="2:49" ht="12.75" customHeight="1" x14ac:dyDescent="0.2">
      <c r="B29" s="16"/>
      <c r="C29" s="2"/>
      <c r="D29" s="175"/>
      <c r="E29" s="101"/>
      <c r="F29" s="101"/>
      <c r="G29" s="175"/>
      <c r="H29" s="321"/>
      <c r="I29" s="175"/>
      <c r="J29" s="175"/>
      <c r="K29" s="323"/>
      <c r="L29" s="625"/>
      <c r="M29" s="655">
        <v>0</v>
      </c>
      <c r="N29" s="623">
        <v>0</v>
      </c>
      <c r="O29" s="620" t="str">
        <f t="shared" si="0"/>
        <v/>
      </c>
      <c r="P29" s="612" t="str">
        <f t="shared" si="1"/>
        <v/>
      </c>
      <c r="Q29" s="624">
        <v>0</v>
      </c>
      <c r="R29" s="755"/>
      <c r="S29" s="708" t="str">
        <f t="shared" si="2"/>
        <v/>
      </c>
      <c r="T29" s="50" t="str">
        <f t="shared" si="3"/>
        <v/>
      </c>
      <c r="U29" s="50">
        <f>ROUND(IF(K29="",0,+Q29/1659*(AC29*12*(1+tab!$C$181+tab!$C$180)-tab!$C$179)*tab!$C$177),-1)</f>
        <v>0</v>
      </c>
      <c r="V29" s="36" t="str">
        <f t="shared" si="4"/>
        <v/>
      </c>
      <c r="W29" s="696"/>
      <c r="X29" s="672"/>
      <c r="Y29" s="646"/>
      <c r="Z29" s="670"/>
      <c r="AA29" s="600"/>
      <c r="AB29" s="646"/>
      <c r="AC29" s="679">
        <f>IF(K29="",0,5/12*VLOOKUP(I29,sal20mrt,J29+1,FALSE)+7/12*VLOOKUP(I29,sal19juni,J29+1,FALSE))</f>
        <v>0</v>
      </c>
      <c r="AD29" s="680">
        <f t="shared" si="5"/>
        <v>0.56000000000000005</v>
      </c>
      <c r="AE29" s="681">
        <f t="shared" si="6"/>
        <v>0</v>
      </c>
      <c r="AF29" s="681">
        <f t="shared" si="7"/>
        <v>0</v>
      </c>
      <c r="AG29" s="681">
        <f t="shared" si="8"/>
        <v>0</v>
      </c>
      <c r="AH29" s="682">
        <f t="shared" si="9"/>
        <v>0</v>
      </c>
      <c r="AI29" s="682" t="str">
        <f t="shared" si="10"/>
        <v/>
      </c>
      <c r="AJ29" s="682">
        <f t="shared" si="11"/>
        <v>0</v>
      </c>
      <c r="AK29" s="683">
        <f t="shared" si="12"/>
        <v>0.4</v>
      </c>
      <c r="AL29" s="600">
        <f t="shared" si="13"/>
        <v>0</v>
      </c>
      <c r="AM29" s="646">
        <f t="shared" si="14"/>
        <v>0</v>
      </c>
      <c r="AN29" s="630"/>
      <c r="AT29" s="17"/>
      <c r="AU29" s="17"/>
      <c r="AV29" s="85"/>
      <c r="AW29" s="59"/>
    </row>
    <row r="30" spans="2:49" ht="12.75" customHeight="1" x14ac:dyDescent="0.2">
      <c r="B30" s="16"/>
      <c r="C30" s="2"/>
      <c r="D30" s="175"/>
      <c r="E30" s="101"/>
      <c r="F30" s="101"/>
      <c r="G30" s="175"/>
      <c r="H30" s="321"/>
      <c r="I30" s="175"/>
      <c r="J30" s="175"/>
      <c r="K30" s="323"/>
      <c r="L30" s="625"/>
      <c r="M30" s="655">
        <v>0</v>
      </c>
      <c r="N30" s="623">
        <v>0</v>
      </c>
      <c r="O30" s="620" t="str">
        <f t="shared" si="0"/>
        <v/>
      </c>
      <c r="P30" s="612" t="str">
        <f t="shared" si="1"/>
        <v/>
      </c>
      <c r="Q30" s="624">
        <v>0</v>
      </c>
      <c r="R30" s="755"/>
      <c r="S30" s="708" t="str">
        <f t="shared" si="2"/>
        <v/>
      </c>
      <c r="T30" s="50" t="str">
        <f t="shared" si="3"/>
        <v/>
      </c>
      <c r="U30" s="50">
        <f>ROUND(IF(K30="",0,+Q30/1659*(AC30*12*(1+tab!$C$181+tab!$C$180)-tab!$C$179)*tab!$C$177),-1)</f>
        <v>0</v>
      </c>
      <c r="V30" s="36" t="str">
        <f t="shared" si="4"/>
        <v/>
      </c>
      <c r="W30" s="696"/>
      <c r="X30" s="672"/>
      <c r="Y30" s="646"/>
      <c r="Z30" s="670"/>
      <c r="AA30" s="600"/>
      <c r="AB30" s="646"/>
      <c r="AC30" s="679">
        <f>IF(K30="",0,5/12*VLOOKUP(I30,sal20mrt,J30+1,FALSE)+7/12*VLOOKUP(I30,sal19juni,J30+1,FALSE))</f>
        <v>0</v>
      </c>
      <c r="AD30" s="680">
        <f t="shared" si="5"/>
        <v>0.56000000000000005</v>
      </c>
      <c r="AE30" s="681">
        <f t="shared" si="6"/>
        <v>0</v>
      </c>
      <c r="AF30" s="681">
        <f t="shared" si="7"/>
        <v>0</v>
      </c>
      <c r="AG30" s="681">
        <f t="shared" si="8"/>
        <v>0</v>
      </c>
      <c r="AH30" s="682">
        <f t="shared" si="9"/>
        <v>0</v>
      </c>
      <c r="AI30" s="682" t="str">
        <f t="shared" si="10"/>
        <v/>
      </c>
      <c r="AJ30" s="682">
        <f t="shared" si="11"/>
        <v>0</v>
      </c>
      <c r="AK30" s="683">
        <f t="shared" si="12"/>
        <v>0.4</v>
      </c>
      <c r="AL30" s="600">
        <f t="shared" si="13"/>
        <v>0</v>
      </c>
      <c r="AM30" s="646">
        <f t="shared" si="14"/>
        <v>0</v>
      </c>
      <c r="AN30" s="630"/>
      <c r="AT30" s="17"/>
      <c r="AU30" s="17"/>
      <c r="AV30" s="85"/>
      <c r="AW30" s="59"/>
    </row>
    <row r="31" spans="2:49" ht="12.75" customHeight="1" x14ac:dyDescent="0.2">
      <c r="B31" s="16"/>
      <c r="C31" s="2"/>
      <c r="D31" s="175"/>
      <c r="E31" s="101"/>
      <c r="F31" s="101"/>
      <c r="G31" s="175"/>
      <c r="H31" s="321"/>
      <c r="I31" s="175"/>
      <c r="J31" s="175"/>
      <c r="K31" s="323"/>
      <c r="L31" s="625"/>
      <c r="M31" s="655">
        <v>0</v>
      </c>
      <c r="N31" s="623">
        <v>0</v>
      </c>
      <c r="O31" s="620" t="str">
        <f t="shared" si="0"/>
        <v/>
      </c>
      <c r="P31" s="612" t="str">
        <f t="shared" si="1"/>
        <v/>
      </c>
      <c r="Q31" s="624">
        <v>0</v>
      </c>
      <c r="R31" s="755"/>
      <c r="S31" s="708" t="str">
        <f t="shared" si="2"/>
        <v/>
      </c>
      <c r="T31" s="50" t="str">
        <f t="shared" si="3"/>
        <v/>
      </c>
      <c r="U31" s="50">
        <f>ROUND(IF(K31="",0,+Q31/1659*(AC31*12*(1+tab!$C$181+tab!$C$180)-tab!$C$179)*tab!$C$177),-1)</f>
        <v>0</v>
      </c>
      <c r="V31" s="36" t="str">
        <f t="shared" si="4"/>
        <v/>
      </c>
      <c r="W31" s="696"/>
      <c r="X31" s="672"/>
      <c r="Y31" s="646"/>
      <c r="Z31" s="670"/>
      <c r="AA31" s="600"/>
      <c r="AB31" s="646"/>
      <c r="AC31" s="679">
        <f>IF(K31="",0,5/12*VLOOKUP(I31,sal20mrt,J31+1,FALSE)+7/12*VLOOKUP(I31,sal19juni,J31+1,FALSE))</f>
        <v>0</v>
      </c>
      <c r="AD31" s="680">
        <f t="shared" si="5"/>
        <v>0.56000000000000005</v>
      </c>
      <c r="AE31" s="681">
        <f t="shared" si="6"/>
        <v>0</v>
      </c>
      <c r="AF31" s="681">
        <f t="shared" si="7"/>
        <v>0</v>
      </c>
      <c r="AG31" s="681">
        <f t="shared" si="8"/>
        <v>0</v>
      </c>
      <c r="AH31" s="682">
        <f t="shared" si="9"/>
        <v>0</v>
      </c>
      <c r="AI31" s="682" t="str">
        <f t="shared" si="10"/>
        <v/>
      </c>
      <c r="AJ31" s="682">
        <f t="shared" si="11"/>
        <v>0</v>
      </c>
      <c r="AK31" s="683">
        <f t="shared" si="12"/>
        <v>0.4</v>
      </c>
      <c r="AL31" s="600">
        <f t="shared" si="13"/>
        <v>0</v>
      </c>
      <c r="AM31" s="646">
        <f t="shared" si="14"/>
        <v>0</v>
      </c>
      <c r="AN31" s="630"/>
      <c r="AT31" s="17"/>
      <c r="AU31" s="17"/>
      <c r="AV31" s="85"/>
      <c r="AW31" s="59"/>
    </row>
    <row r="32" spans="2:49" ht="12.75" customHeight="1" x14ac:dyDescent="0.2">
      <c r="B32" s="16"/>
      <c r="C32" s="2"/>
      <c r="D32" s="175"/>
      <c r="E32" s="101"/>
      <c r="F32" s="101"/>
      <c r="G32" s="175"/>
      <c r="H32" s="321"/>
      <c r="I32" s="175"/>
      <c r="J32" s="175"/>
      <c r="K32" s="323"/>
      <c r="L32" s="625"/>
      <c r="M32" s="655">
        <v>0</v>
      </c>
      <c r="N32" s="623">
        <v>0</v>
      </c>
      <c r="O32" s="620" t="str">
        <f t="shared" si="0"/>
        <v/>
      </c>
      <c r="P32" s="612" t="str">
        <f t="shared" si="1"/>
        <v/>
      </c>
      <c r="Q32" s="624">
        <v>0</v>
      </c>
      <c r="R32" s="755"/>
      <c r="S32" s="708" t="str">
        <f t="shared" si="2"/>
        <v/>
      </c>
      <c r="T32" s="50" t="str">
        <f t="shared" si="3"/>
        <v/>
      </c>
      <c r="U32" s="50">
        <f>ROUND(IF(K32="",0,+Q32/1659*(AC32*12*(1+tab!$C$181+tab!$C$180)-tab!$C$179)*tab!$C$177),-1)</f>
        <v>0</v>
      </c>
      <c r="V32" s="36" t="str">
        <f t="shared" si="4"/>
        <v/>
      </c>
      <c r="W32" s="696"/>
      <c r="X32" s="672"/>
      <c r="Y32" s="646"/>
      <c r="Z32" s="670"/>
      <c r="AA32" s="600"/>
      <c r="AB32" s="646"/>
      <c r="AC32" s="679">
        <f>IF(K32="",0,5/12*VLOOKUP(I32,sal20mrt,J32+1,FALSE)+7/12*VLOOKUP(I32,sal19juni,J32+1,FALSE))</f>
        <v>0</v>
      </c>
      <c r="AD32" s="680">
        <f t="shared" si="5"/>
        <v>0.56000000000000005</v>
      </c>
      <c r="AE32" s="681">
        <f t="shared" si="6"/>
        <v>0</v>
      </c>
      <c r="AF32" s="681">
        <f t="shared" si="7"/>
        <v>0</v>
      </c>
      <c r="AG32" s="681">
        <f t="shared" si="8"/>
        <v>0</v>
      </c>
      <c r="AH32" s="682">
        <f t="shared" si="9"/>
        <v>0</v>
      </c>
      <c r="AI32" s="682" t="str">
        <f t="shared" si="10"/>
        <v/>
      </c>
      <c r="AJ32" s="682">
        <f t="shared" si="11"/>
        <v>0</v>
      </c>
      <c r="AK32" s="683">
        <f t="shared" si="12"/>
        <v>0.4</v>
      </c>
      <c r="AL32" s="600">
        <f t="shared" si="13"/>
        <v>0</v>
      </c>
      <c r="AM32" s="646">
        <f t="shared" si="14"/>
        <v>0</v>
      </c>
      <c r="AN32" s="630"/>
      <c r="AT32" s="17"/>
      <c r="AU32" s="17"/>
      <c r="AV32" s="85"/>
      <c r="AW32" s="59"/>
    </row>
    <row r="33" spans="2:49" ht="12.75" customHeight="1" x14ac:dyDescent="0.2">
      <c r="B33" s="16"/>
      <c r="C33" s="2"/>
      <c r="D33" s="175"/>
      <c r="E33" s="101"/>
      <c r="F33" s="101"/>
      <c r="G33" s="175"/>
      <c r="H33" s="321"/>
      <c r="I33" s="175"/>
      <c r="J33" s="175"/>
      <c r="K33" s="323"/>
      <c r="L33" s="625"/>
      <c r="M33" s="655">
        <v>0</v>
      </c>
      <c r="N33" s="623">
        <v>0</v>
      </c>
      <c r="O33" s="620" t="str">
        <f t="shared" si="0"/>
        <v/>
      </c>
      <c r="P33" s="612" t="str">
        <f t="shared" si="1"/>
        <v/>
      </c>
      <c r="Q33" s="624">
        <v>0</v>
      </c>
      <c r="R33" s="755"/>
      <c r="S33" s="708" t="str">
        <f t="shared" si="2"/>
        <v/>
      </c>
      <c r="T33" s="50" t="str">
        <f t="shared" si="3"/>
        <v/>
      </c>
      <c r="U33" s="50">
        <f>ROUND(IF(K33="",0,+Q33/1659*(AC33*12*(1+tab!$C$181+tab!$C$180)-tab!$C$179)*tab!$C$177),-1)</f>
        <v>0</v>
      </c>
      <c r="V33" s="36" t="str">
        <f t="shared" si="4"/>
        <v/>
      </c>
      <c r="W33" s="696"/>
      <c r="X33" s="672"/>
      <c r="Y33" s="646"/>
      <c r="Z33" s="670"/>
      <c r="AA33" s="600"/>
      <c r="AB33" s="646"/>
      <c r="AC33" s="679">
        <f>IF(K33="",0,5/12*VLOOKUP(I33,sal20mrt,J33+1,FALSE)+7/12*VLOOKUP(I33,sal19juni,J33+1,FALSE))</f>
        <v>0</v>
      </c>
      <c r="AD33" s="680">
        <f t="shared" si="5"/>
        <v>0.56000000000000005</v>
      </c>
      <c r="AE33" s="681">
        <f t="shared" si="6"/>
        <v>0</v>
      </c>
      <c r="AF33" s="681">
        <f t="shared" si="7"/>
        <v>0</v>
      </c>
      <c r="AG33" s="681">
        <f t="shared" si="8"/>
        <v>0</v>
      </c>
      <c r="AH33" s="682">
        <f t="shared" si="9"/>
        <v>0</v>
      </c>
      <c r="AI33" s="682" t="str">
        <f t="shared" si="10"/>
        <v/>
      </c>
      <c r="AJ33" s="682">
        <f t="shared" si="11"/>
        <v>0</v>
      </c>
      <c r="AK33" s="683">
        <f t="shared" si="12"/>
        <v>0.4</v>
      </c>
      <c r="AL33" s="600">
        <f t="shared" si="13"/>
        <v>0</v>
      </c>
      <c r="AM33" s="646">
        <f t="shared" si="14"/>
        <v>0</v>
      </c>
      <c r="AN33" s="630"/>
      <c r="AT33" s="17"/>
      <c r="AU33" s="17"/>
      <c r="AV33" s="85"/>
      <c r="AW33" s="59"/>
    </row>
    <row r="34" spans="2:49" ht="12.75" customHeight="1" x14ac:dyDescent="0.2">
      <c r="B34" s="16"/>
      <c r="C34" s="2"/>
      <c r="D34" s="175"/>
      <c r="E34" s="101"/>
      <c r="F34" s="101"/>
      <c r="G34" s="175"/>
      <c r="H34" s="321"/>
      <c r="I34" s="175"/>
      <c r="J34" s="175"/>
      <c r="K34" s="323"/>
      <c r="L34" s="625"/>
      <c r="M34" s="655">
        <v>0</v>
      </c>
      <c r="N34" s="623">
        <v>0</v>
      </c>
      <c r="O34" s="620" t="str">
        <f t="shared" si="0"/>
        <v/>
      </c>
      <c r="P34" s="612" t="str">
        <f t="shared" si="1"/>
        <v/>
      </c>
      <c r="Q34" s="624">
        <v>0</v>
      </c>
      <c r="R34" s="755"/>
      <c r="S34" s="708" t="str">
        <f t="shared" si="2"/>
        <v/>
      </c>
      <c r="T34" s="50" t="str">
        <f t="shared" si="3"/>
        <v/>
      </c>
      <c r="U34" s="50">
        <f>ROUND(IF(K34="",0,+Q34/1659*(AC34*12*(1+tab!$C$181+tab!$C$180)-tab!$C$179)*tab!$C$177),-1)</f>
        <v>0</v>
      </c>
      <c r="V34" s="36" t="str">
        <f t="shared" si="4"/>
        <v/>
      </c>
      <c r="W34" s="696"/>
      <c r="X34" s="672"/>
      <c r="Y34" s="646"/>
      <c r="Z34" s="670"/>
      <c r="AA34" s="600"/>
      <c r="AB34" s="646"/>
      <c r="AC34" s="679">
        <f>IF(K34="",0,5/12*VLOOKUP(I34,sal20mrt,J34+1,FALSE)+7/12*VLOOKUP(I34,sal19juni,J34+1,FALSE))</f>
        <v>0</v>
      </c>
      <c r="AD34" s="680">
        <f t="shared" si="5"/>
        <v>0.56000000000000005</v>
      </c>
      <c r="AE34" s="681">
        <f t="shared" si="6"/>
        <v>0</v>
      </c>
      <c r="AF34" s="681">
        <f t="shared" si="7"/>
        <v>0</v>
      </c>
      <c r="AG34" s="681">
        <f t="shared" si="8"/>
        <v>0</v>
      </c>
      <c r="AH34" s="682">
        <f t="shared" si="9"/>
        <v>0</v>
      </c>
      <c r="AI34" s="682" t="str">
        <f t="shared" si="10"/>
        <v/>
      </c>
      <c r="AJ34" s="682">
        <f t="shared" si="11"/>
        <v>0</v>
      </c>
      <c r="AK34" s="683">
        <f t="shared" si="12"/>
        <v>0.4</v>
      </c>
      <c r="AL34" s="600">
        <f t="shared" si="13"/>
        <v>0</v>
      </c>
      <c r="AM34" s="646">
        <f t="shared" si="14"/>
        <v>0</v>
      </c>
      <c r="AN34" s="630"/>
      <c r="AT34" s="17"/>
      <c r="AU34" s="17"/>
      <c r="AV34" s="85"/>
      <c r="AW34" s="59"/>
    </row>
    <row r="35" spans="2:49" ht="12.75" customHeight="1" x14ac:dyDescent="0.2">
      <c r="B35" s="16"/>
      <c r="C35" s="2"/>
      <c r="D35" s="175"/>
      <c r="E35" s="101"/>
      <c r="F35" s="101"/>
      <c r="G35" s="175"/>
      <c r="H35" s="321"/>
      <c r="I35" s="175"/>
      <c r="J35" s="175"/>
      <c r="K35" s="323"/>
      <c r="L35" s="625"/>
      <c r="M35" s="655">
        <v>0</v>
      </c>
      <c r="N35" s="623">
        <v>0</v>
      </c>
      <c r="O35" s="620" t="str">
        <f t="shared" si="0"/>
        <v/>
      </c>
      <c r="P35" s="612" t="str">
        <f t="shared" si="1"/>
        <v/>
      </c>
      <c r="Q35" s="624">
        <v>0</v>
      </c>
      <c r="R35" s="755"/>
      <c r="S35" s="708" t="str">
        <f t="shared" si="2"/>
        <v/>
      </c>
      <c r="T35" s="50" t="str">
        <f t="shared" si="3"/>
        <v/>
      </c>
      <c r="U35" s="50">
        <f>ROUND(IF(K35="",0,+Q35/1659*(AC35*12*(1+tab!$C$181+tab!$C$180)-tab!$C$179)*tab!$C$177),-1)</f>
        <v>0</v>
      </c>
      <c r="V35" s="36" t="str">
        <f t="shared" si="4"/>
        <v/>
      </c>
      <c r="W35" s="696"/>
      <c r="X35" s="672"/>
      <c r="Y35" s="646"/>
      <c r="Z35" s="670"/>
      <c r="AA35" s="600"/>
      <c r="AB35" s="646"/>
      <c r="AC35" s="679">
        <f>IF(K35="",0,5/12*VLOOKUP(I35,sal20mrt,J35+1,FALSE)+7/12*VLOOKUP(I35,sal19juni,J35+1,FALSE))</f>
        <v>0</v>
      </c>
      <c r="AD35" s="680">
        <f t="shared" si="5"/>
        <v>0.56000000000000005</v>
      </c>
      <c r="AE35" s="681">
        <f t="shared" si="6"/>
        <v>0</v>
      </c>
      <c r="AF35" s="681">
        <f t="shared" si="7"/>
        <v>0</v>
      </c>
      <c r="AG35" s="681">
        <f t="shared" si="8"/>
        <v>0</v>
      </c>
      <c r="AH35" s="682">
        <f t="shared" si="9"/>
        <v>0</v>
      </c>
      <c r="AI35" s="682" t="str">
        <f t="shared" si="10"/>
        <v/>
      </c>
      <c r="AJ35" s="682">
        <f t="shared" si="11"/>
        <v>0</v>
      </c>
      <c r="AK35" s="683">
        <f t="shared" si="12"/>
        <v>0.4</v>
      </c>
      <c r="AL35" s="600">
        <f t="shared" si="13"/>
        <v>0</v>
      </c>
      <c r="AM35" s="646">
        <f t="shared" si="14"/>
        <v>0</v>
      </c>
      <c r="AN35" s="630"/>
      <c r="AT35" s="17"/>
      <c r="AU35" s="17"/>
      <c r="AV35" s="85"/>
      <c r="AW35" s="59"/>
    </row>
    <row r="36" spans="2:49" ht="12.75" customHeight="1" x14ac:dyDescent="0.2">
      <c r="B36" s="16"/>
      <c r="C36" s="2"/>
      <c r="D36" s="175"/>
      <c r="E36" s="101"/>
      <c r="F36" s="101"/>
      <c r="G36" s="175"/>
      <c r="H36" s="321"/>
      <c r="I36" s="175"/>
      <c r="J36" s="175"/>
      <c r="K36" s="323"/>
      <c r="L36" s="625"/>
      <c r="M36" s="655">
        <v>0</v>
      </c>
      <c r="N36" s="623">
        <v>0</v>
      </c>
      <c r="O36" s="620" t="str">
        <f t="shared" si="0"/>
        <v/>
      </c>
      <c r="P36" s="612" t="str">
        <f t="shared" si="1"/>
        <v/>
      </c>
      <c r="Q36" s="624">
        <v>0</v>
      </c>
      <c r="R36" s="755"/>
      <c r="S36" s="708" t="str">
        <f t="shared" si="2"/>
        <v/>
      </c>
      <c r="T36" s="50" t="str">
        <f t="shared" si="3"/>
        <v/>
      </c>
      <c r="U36" s="50">
        <f>ROUND(IF(K36="",0,+Q36/1659*(AC36*12*(1+tab!$C$181+tab!$C$180)-tab!$C$179)*tab!$C$177),-1)</f>
        <v>0</v>
      </c>
      <c r="V36" s="36" t="str">
        <f t="shared" si="4"/>
        <v/>
      </c>
      <c r="W36" s="696"/>
      <c r="X36" s="672"/>
      <c r="Y36" s="646"/>
      <c r="Z36" s="670"/>
      <c r="AA36" s="600"/>
      <c r="AB36" s="646"/>
      <c r="AC36" s="679">
        <f>IF(K36="",0,5/12*VLOOKUP(I36,sal20mrt,J36+1,FALSE)+7/12*VLOOKUP(I36,sal19juni,J36+1,FALSE))</f>
        <v>0</v>
      </c>
      <c r="AD36" s="680">
        <f t="shared" si="5"/>
        <v>0.56000000000000005</v>
      </c>
      <c r="AE36" s="681">
        <f t="shared" si="6"/>
        <v>0</v>
      </c>
      <c r="AF36" s="681">
        <f t="shared" si="7"/>
        <v>0</v>
      </c>
      <c r="AG36" s="681">
        <f t="shared" si="8"/>
        <v>0</v>
      </c>
      <c r="AH36" s="682">
        <f t="shared" si="9"/>
        <v>0</v>
      </c>
      <c r="AI36" s="682" t="str">
        <f t="shared" si="10"/>
        <v/>
      </c>
      <c r="AJ36" s="682">
        <f t="shared" si="11"/>
        <v>0</v>
      </c>
      <c r="AK36" s="683">
        <f t="shared" si="12"/>
        <v>0.4</v>
      </c>
      <c r="AL36" s="600">
        <f t="shared" si="13"/>
        <v>0</v>
      </c>
      <c r="AM36" s="646">
        <f t="shared" si="14"/>
        <v>0</v>
      </c>
      <c r="AN36" s="630"/>
      <c r="AT36" s="17"/>
      <c r="AU36" s="17"/>
      <c r="AV36" s="85"/>
      <c r="AW36" s="59"/>
    </row>
    <row r="37" spans="2:49" ht="12.75" customHeight="1" x14ac:dyDescent="0.2">
      <c r="B37" s="16"/>
      <c r="C37" s="2"/>
      <c r="D37" s="175"/>
      <c r="E37" s="101"/>
      <c r="F37" s="101"/>
      <c r="G37" s="175"/>
      <c r="H37" s="321"/>
      <c r="I37" s="175"/>
      <c r="J37" s="175"/>
      <c r="K37" s="323"/>
      <c r="L37" s="625"/>
      <c r="M37" s="655">
        <v>0</v>
      </c>
      <c r="N37" s="623">
        <v>0</v>
      </c>
      <c r="O37" s="620" t="str">
        <f t="shared" si="0"/>
        <v/>
      </c>
      <c r="P37" s="612" t="str">
        <f t="shared" si="1"/>
        <v/>
      </c>
      <c r="Q37" s="624">
        <v>0</v>
      </c>
      <c r="R37" s="755"/>
      <c r="S37" s="708" t="str">
        <f t="shared" si="2"/>
        <v/>
      </c>
      <c r="T37" s="50" t="str">
        <f t="shared" si="3"/>
        <v/>
      </c>
      <c r="U37" s="50">
        <f>ROUND(IF(K37="",0,+Q37/1659*(AC37*12*(1+tab!$C$181+tab!$C$180)-tab!$C$179)*tab!$C$177),-1)</f>
        <v>0</v>
      </c>
      <c r="V37" s="36" t="str">
        <f t="shared" si="4"/>
        <v/>
      </c>
      <c r="W37" s="696"/>
      <c r="X37" s="672"/>
      <c r="Y37" s="646"/>
      <c r="Z37" s="670"/>
      <c r="AA37" s="600"/>
      <c r="AB37" s="646"/>
      <c r="AC37" s="679">
        <f>IF(K37="",0,5/12*VLOOKUP(I37,sal20mrt,J37+1,FALSE)+7/12*VLOOKUP(I37,sal19juni,J37+1,FALSE))</f>
        <v>0</v>
      </c>
      <c r="AD37" s="680">
        <f t="shared" si="5"/>
        <v>0.56000000000000005</v>
      </c>
      <c r="AE37" s="681">
        <f t="shared" si="6"/>
        <v>0</v>
      </c>
      <c r="AF37" s="681">
        <f t="shared" si="7"/>
        <v>0</v>
      </c>
      <c r="AG37" s="681">
        <f t="shared" si="8"/>
        <v>0</v>
      </c>
      <c r="AH37" s="682">
        <f t="shared" si="9"/>
        <v>0</v>
      </c>
      <c r="AI37" s="682" t="str">
        <f t="shared" si="10"/>
        <v/>
      </c>
      <c r="AJ37" s="682">
        <f t="shared" si="11"/>
        <v>0</v>
      </c>
      <c r="AK37" s="683">
        <f t="shared" si="12"/>
        <v>0.4</v>
      </c>
      <c r="AL37" s="600">
        <f t="shared" si="13"/>
        <v>0</v>
      </c>
      <c r="AM37" s="646">
        <f t="shared" si="14"/>
        <v>0</v>
      </c>
      <c r="AN37" s="630"/>
      <c r="AT37" s="17"/>
      <c r="AU37" s="17"/>
      <c r="AV37" s="85"/>
      <c r="AW37" s="59"/>
    </row>
    <row r="38" spans="2:49" ht="12.75" customHeight="1" x14ac:dyDescent="0.2">
      <c r="B38" s="16"/>
      <c r="C38" s="2"/>
      <c r="D38" s="175"/>
      <c r="E38" s="101"/>
      <c r="F38" s="101"/>
      <c r="G38" s="175"/>
      <c r="H38" s="321"/>
      <c r="I38" s="175"/>
      <c r="J38" s="175"/>
      <c r="K38" s="323"/>
      <c r="L38" s="625"/>
      <c r="M38" s="655">
        <v>0</v>
      </c>
      <c r="N38" s="623">
        <v>0</v>
      </c>
      <c r="O38" s="620" t="str">
        <f t="shared" si="0"/>
        <v/>
      </c>
      <c r="P38" s="612" t="str">
        <f t="shared" si="1"/>
        <v/>
      </c>
      <c r="Q38" s="624">
        <v>0</v>
      </c>
      <c r="R38" s="755"/>
      <c r="S38" s="708" t="str">
        <f t="shared" si="2"/>
        <v/>
      </c>
      <c r="T38" s="50" t="str">
        <f t="shared" si="3"/>
        <v/>
      </c>
      <c r="U38" s="50">
        <f>ROUND(IF(K38="",0,+Q38/1659*(AC38*12*(1+tab!$C$181+tab!$C$180)-tab!$C$179)*tab!$C$177),-1)</f>
        <v>0</v>
      </c>
      <c r="V38" s="36" t="str">
        <f t="shared" si="4"/>
        <v/>
      </c>
      <c r="W38" s="696"/>
      <c r="X38" s="672"/>
      <c r="Y38" s="646"/>
      <c r="Z38" s="670"/>
      <c r="AA38" s="600"/>
      <c r="AB38" s="646"/>
      <c r="AC38" s="679">
        <f>IF(K38="",0,5/12*VLOOKUP(I38,sal20mrt,J38+1,FALSE)+7/12*VLOOKUP(I38,sal19juni,J38+1,FALSE))</f>
        <v>0</v>
      </c>
      <c r="AD38" s="680">
        <f t="shared" si="5"/>
        <v>0.56000000000000005</v>
      </c>
      <c r="AE38" s="681">
        <f t="shared" si="6"/>
        <v>0</v>
      </c>
      <c r="AF38" s="681">
        <f t="shared" si="7"/>
        <v>0</v>
      </c>
      <c r="AG38" s="681">
        <f t="shared" si="8"/>
        <v>0</v>
      </c>
      <c r="AH38" s="682">
        <f t="shared" si="9"/>
        <v>0</v>
      </c>
      <c r="AI38" s="682" t="str">
        <f t="shared" si="10"/>
        <v/>
      </c>
      <c r="AJ38" s="682">
        <f t="shared" si="11"/>
        <v>0</v>
      </c>
      <c r="AK38" s="683">
        <f t="shared" si="12"/>
        <v>0.4</v>
      </c>
      <c r="AL38" s="600">
        <f t="shared" si="13"/>
        <v>0</v>
      </c>
      <c r="AM38" s="646">
        <f t="shared" si="14"/>
        <v>0</v>
      </c>
      <c r="AN38" s="630"/>
      <c r="AT38" s="17"/>
      <c r="AU38" s="17"/>
      <c r="AV38" s="85"/>
      <c r="AW38" s="59"/>
    </row>
    <row r="39" spans="2:49" ht="12.75" customHeight="1" x14ac:dyDescent="0.2">
      <c r="B39" s="16"/>
      <c r="C39" s="2"/>
      <c r="D39" s="175"/>
      <c r="E39" s="101"/>
      <c r="F39" s="101"/>
      <c r="G39" s="175"/>
      <c r="H39" s="321"/>
      <c r="I39" s="175"/>
      <c r="J39" s="175"/>
      <c r="K39" s="323"/>
      <c r="L39" s="625"/>
      <c r="M39" s="655">
        <v>0</v>
      </c>
      <c r="N39" s="623">
        <v>0</v>
      </c>
      <c r="O39" s="620" t="str">
        <f t="shared" si="0"/>
        <v/>
      </c>
      <c r="P39" s="612" t="str">
        <f t="shared" si="1"/>
        <v/>
      </c>
      <c r="Q39" s="624">
        <v>0</v>
      </c>
      <c r="R39" s="755"/>
      <c r="S39" s="708" t="str">
        <f t="shared" si="2"/>
        <v/>
      </c>
      <c r="T39" s="50" t="str">
        <f t="shared" si="3"/>
        <v/>
      </c>
      <c r="U39" s="50">
        <f>ROUND(IF(K39="",0,+Q39/1659*(AC39*12*(1+tab!$C$181+tab!$C$180)-tab!$C$179)*tab!$C$177),-1)</f>
        <v>0</v>
      </c>
      <c r="V39" s="36" t="str">
        <f t="shared" si="4"/>
        <v/>
      </c>
      <c r="W39" s="696"/>
      <c r="X39" s="672"/>
      <c r="Y39" s="646"/>
      <c r="Z39" s="670"/>
      <c r="AA39" s="600"/>
      <c r="AB39" s="646"/>
      <c r="AC39" s="679">
        <f>IF(K39="",0,5/12*VLOOKUP(I39,sal20mrt,J39+1,FALSE)+7/12*VLOOKUP(I39,sal19juni,J39+1,FALSE))</f>
        <v>0</v>
      </c>
      <c r="AD39" s="680">
        <f t="shared" si="5"/>
        <v>0.56000000000000005</v>
      </c>
      <c r="AE39" s="681">
        <f t="shared" si="6"/>
        <v>0</v>
      </c>
      <c r="AF39" s="681">
        <f t="shared" si="7"/>
        <v>0</v>
      </c>
      <c r="AG39" s="681">
        <f t="shared" si="8"/>
        <v>0</v>
      </c>
      <c r="AH39" s="682">
        <f t="shared" si="9"/>
        <v>0</v>
      </c>
      <c r="AI39" s="682" t="str">
        <f t="shared" si="10"/>
        <v/>
      </c>
      <c r="AJ39" s="682">
        <f t="shared" si="11"/>
        <v>0</v>
      </c>
      <c r="AK39" s="683">
        <f t="shared" si="12"/>
        <v>0.4</v>
      </c>
      <c r="AL39" s="600">
        <f t="shared" si="13"/>
        <v>0</v>
      </c>
      <c r="AM39" s="646">
        <f t="shared" si="14"/>
        <v>0</v>
      </c>
      <c r="AN39" s="630"/>
      <c r="AT39" s="17"/>
      <c r="AU39" s="17"/>
      <c r="AV39" s="85"/>
      <c r="AW39" s="59"/>
    </row>
    <row r="40" spans="2:49" ht="12.75" customHeight="1" x14ac:dyDescent="0.2">
      <c r="B40" s="16"/>
      <c r="C40" s="2"/>
      <c r="D40" s="175"/>
      <c r="E40" s="101"/>
      <c r="F40" s="101"/>
      <c r="G40" s="175"/>
      <c r="H40" s="321"/>
      <c r="I40" s="175"/>
      <c r="J40" s="175"/>
      <c r="K40" s="323"/>
      <c r="L40" s="625"/>
      <c r="M40" s="655">
        <v>0</v>
      </c>
      <c r="N40" s="623">
        <v>0</v>
      </c>
      <c r="O40" s="620" t="str">
        <f t="shared" si="0"/>
        <v/>
      </c>
      <c r="P40" s="612" t="str">
        <f t="shared" si="1"/>
        <v/>
      </c>
      <c r="Q40" s="624">
        <v>0</v>
      </c>
      <c r="R40" s="755"/>
      <c r="S40" s="708" t="str">
        <f t="shared" si="2"/>
        <v/>
      </c>
      <c r="T40" s="50" t="str">
        <f t="shared" si="3"/>
        <v/>
      </c>
      <c r="U40" s="50">
        <f>ROUND(IF(K40="",0,+Q40/1659*(AC40*12*(1+tab!$C$181+tab!$C$180)-tab!$C$179)*tab!$C$177),-1)</f>
        <v>0</v>
      </c>
      <c r="V40" s="36" t="str">
        <f t="shared" si="4"/>
        <v/>
      </c>
      <c r="W40" s="696"/>
      <c r="X40" s="672"/>
      <c r="Y40" s="646"/>
      <c r="Z40" s="670"/>
      <c r="AA40" s="600"/>
      <c r="AB40" s="646"/>
      <c r="AC40" s="679">
        <f>IF(K40="",0,5/12*VLOOKUP(I40,sal20mrt,J40+1,FALSE)+7/12*VLOOKUP(I40,sal19juni,J40+1,FALSE))</f>
        <v>0</v>
      </c>
      <c r="AD40" s="680">
        <f t="shared" si="5"/>
        <v>0.56000000000000005</v>
      </c>
      <c r="AE40" s="681">
        <f t="shared" si="6"/>
        <v>0</v>
      </c>
      <c r="AF40" s="681">
        <f t="shared" si="7"/>
        <v>0</v>
      </c>
      <c r="AG40" s="681">
        <f t="shared" si="8"/>
        <v>0</v>
      </c>
      <c r="AH40" s="682">
        <f t="shared" si="9"/>
        <v>0</v>
      </c>
      <c r="AI40" s="682" t="str">
        <f t="shared" si="10"/>
        <v/>
      </c>
      <c r="AJ40" s="682">
        <f t="shared" si="11"/>
        <v>0</v>
      </c>
      <c r="AK40" s="683">
        <f t="shared" si="12"/>
        <v>0.4</v>
      </c>
      <c r="AL40" s="600">
        <f t="shared" si="13"/>
        <v>0</v>
      </c>
      <c r="AM40" s="646">
        <f t="shared" si="14"/>
        <v>0</v>
      </c>
      <c r="AN40" s="630"/>
      <c r="AT40" s="17"/>
      <c r="AU40" s="17"/>
      <c r="AV40" s="85"/>
      <c r="AW40" s="59"/>
    </row>
    <row r="41" spans="2:49" ht="12.75" customHeight="1" x14ac:dyDescent="0.2">
      <c r="B41" s="16"/>
      <c r="C41" s="2"/>
      <c r="D41" s="175"/>
      <c r="E41" s="101"/>
      <c r="F41" s="101"/>
      <c r="G41" s="175"/>
      <c r="H41" s="321"/>
      <c r="I41" s="175"/>
      <c r="J41" s="175"/>
      <c r="K41" s="323"/>
      <c r="L41" s="625"/>
      <c r="M41" s="655">
        <v>0</v>
      </c>
      <c r="N41" s="623">
        <v>0</v>
      </c>
      <c r="O41" s="620" t="str">
        <f t="shared" si="0"/>
        <v/>
      </c>
      <c r="P41" s="612" t="str">
        <f t="shared" si="1"/>
        <v/>
      </c>
      <c r="Q41" s="624">
        <v>0</v>
      </c>
      <c r="R41" s="755"/>
      <c r="S41" s="708" t="str">
        <f t="shared" si="2"/>
        <v/>
      </c>
      <c r="T41" s="50" t="str">
        <f t="shared" si="3"/>
        <v/>
      </c>
      <c r="U41" s="50">
        <f>ROUND(IF(K41="",0,+Q41/1659*(AC41*12*(1+tab!$C$181+tab!$C$180)-tab!$C$179)*tab!$C$177),-1)</f>
        <v>0</v>
      </c>
      <c r="V41" s="36" t="str">
        <f t="shared" si="4"/>
        <v/>
      </c>
      <c r="W41" s="696"/>
      <c r="X41" s="672"/>
      <c r="Y41" s="646"/>
      <c r="Z41" s="670"/>
      <c r="AA41" s="600"/>
      <c r="AB41" s="646"/>
      <c r="AC41" s="679">
        <f>IF(K41="",0,5/12*VLOOKUP(I41,sal20mrt,J41+1,FALSE)+7/12*VLOOKUP(I41,sal19juni,J41+1,FALSE))</f>
        <v>0</v>
      </c>
      <c r="AD41" s="680">
        <f t="shared" si="5"/>
        <v>0.56000000000000005</v>
      </c>
      <c r="AE41" s="681">
        <f t="shared" si="6"/>
        <v>0</v>
      </c>
      <c r="AF41" s="681">
        <f t="shared" si="7"/>
        <v>0</v>
      </c>
      <c r="AG41" s="681">
        <f t="shared" si="8"/>
        <v>0</v>
      </c>
      <c r="AH41" s="682">
        <f t="shared" si="9"/>
        <v>0</v>
      </c>
      <c r="AI41" s="682" t="str">
        <f t="shared" si="10"/>
        <v/>
      </c>
      <c r="AJ41" s="682">
        <f t="shared" si="11"/>
        <v>0</v>
      </c>
      <c r="AK41" s="683">
        <f t="shared" si="12"/>
        <v>0.4</v>
      </c>
      <c r="AL41" s="600">
        <f t="shared" si="13"/>
        <v>0</v>
      </c>
      <c r="AM41" s="646">
        <f t="shared" si="14"/>
        <v>0</v>
      </c>
      <c r="AN41" s="630"/>
      <c r="AT41" s="17"/>
      <c r="AU41" s="17"/>
      <c r="AV41" s="85"/>
      <c r="AW41" s="59"/>
    </row>
    <row r="42" spans="2:49" ht="12.75" customHeight="1" x14ac:dyDescent="0.2">
      <c r="B42" s="16"/>
      <c r="C42" s="2"/>
      <c r="D42" s="175"/>
      <c r="E42" s="101"/>
      <c r="F42" s="101"/>
      <c r="G42" s="175"/>
      <c r="H42" s="321"/>
      <c r="I42" s="175"/>
      <c r="J42" s="175"/>
      <c r="K42" s="323"/>
      <c r="L42" s="625"/>
      <c r="M42" s="655">
        <v>0</v>
      </c>
      <c r="N42" s="623">
        <v>0</v>
      </c>
      <c r="O42" s="620" t="str">
        <f t="shared" si="0"/>
        <v/>
      </c>
      <c r="P42" s="612" t="str">
        <f t="shared" si="1"/>
        <v/>
      </c>
      <c r="Q42" s="624">
        <v>0</v>
      </c>
      <c r="R42" s="755"/>
      <c r="S42" s="708" t="str">
        <f t="shared" si="2"/>
        <v/>
      </c>
      <c r="T42" s="50" t="str">
        <f t="shared" si="3"/>
        <v/>
      </c>
      <c r="U42" s="50">
        <f>ROUND(IF(K42="",0,+Q42/1659*(AC42*12*(1+tab!$C$181+tab!$C$180)-tab!$C$179)*tab!$C$177),-1)</f>
        <v>0</v>
      </c>
      <c r="V42" s="36" t="str">
        <f t="shared" si="4"/>
        <v/>
      </c>
      <c r="W42" s="696"/>
      <c r="X42" s="672"/>
      <c r="Y42" s="646"/>
      <c r="Z42" s="670"/>
      <c r="AA42" s="600"/>
      <c r="AB42" s="646"/>
      <c r="AC42" s="679">
        <f>IF(K42="",0,5/12*VLOOKUP(I42,sal20mrt,J42+1,FALSE)+7/12*VLOOKUP(I42,sal19juni,J42+1,FALSE))</f>
        <v>0</v>
      </c>
      <c r="AD42" s="680">
        <f t="shared" si="5"/>
        <v>0.56000000000000005</v>
      </c>
      <c r="AE42" s="681">
        <f t="shared" si="6"/>
        <v>0</v>
      </c>
      <c r="AF42" s="681">
        <f t="shared" si="7"/>
        <v>0</v>
      </c>
      <c r="AG42" s="681">
        <f t="shared" si="8"/>
        <v>0</v>
      </c>
      <c r="AH42" s="682">
        <f t="shared" si="9"/>
        <v>0</v>
      </c>
      <c r="AI42" s="682" t="str">
        <f t="shared" si="10"/>
        <v/>
      </c>
      <c r="AJ42" s="682">
        <f t="shared" si="11"/>
        <v>0</v>
      </c>
      <c r="AK42" s="683">
        <f t="shared" si="12"/>
        <v>0.4</v>
      </c>
      <c r="AL42" s="600">
        <f t="shared" si="13"/>
        <v>0</v>
      </c>
      <c r="AM42" s="646">
        <f t="shared" si="14"/>
        <v>0</v>
      </c>
      <c r="AN42" s="630"/>
      <c r="AT42" s="17"/>
      <c r="AU42" s="17"/>
      <c r="AV42" s="85"/>
      <c r="AW42" s="59"/>
    </row>
    <row r="43" spans="2:49" ht="12.75" customHeight="1" x14ac:dyDescent="0.2">
      <c r="B43" s="16"/>
      <c r="C43" s="2"/>
      <c r="D43" s="175"/>
      <c r="E43" s="101"/>
      <c r="F43" s="101"/>
      <c r="G43" s="175"/>
      <c r="H43" s="321"/>
      <c r="I43" s="175"/>
      <c r="J43" s="175"/>
      <c r="K43" s="323"/>
      <c r="L43" s="625"/>
      <c r="M43" s="655">
        <v>0</v>
      </c>
      <c r="N43" s="623">
        <v>0</v>
      </c>
      <c r="O43" s="620" t="str">
        <f t="shared" si="0"/>
        <v/>
      </c>
      <c r="P43" s="612" t="str">
        <f t="shared" si="1"/>
        <v/>
      </c>
      <c r="Q43" s="624">
        <v>0</v>
      </c>
      <c r="R43" s="755"/>
      <c r="S43" s="708" t="str">
        <f t="shared" si="2"/>
        <v/>
      </c>
      <c r="T43" s="50" t="str">
        <f t="shared" si="3"/>
        <v/>
      </c>
      <c r="U43" s="50">
        <f>ROUND(IF(K43="",0,+Q43/1659*(AC43*12*(1+tab!$C$181+tab!$C$180)-tab!$C$179)*tab!$C$177),-1)</f>
        <v>0</v>
      </c>
      <c r="V43" s="36" t="str">
        <f t="shared" si="4"/>
        <v/>
      </c>
      <c r="W43" s="696"/>
      <c r="X43" s="672"/>
      <c r="Y43" s="646"/>
      <c r="Z43" s="670"/>
      <c r="AA43" s="600"/>
      <c r="AB43" s="646"/>
      <c r="AC43" s="679">
        <f>IF(K43="",0,5/12*VLOOKUP(I43,sal20mrt,J43+1,FALSE)+7/12*VLOOKUP(I43,sal19juni,J43+1,FALSE))</f>
        <v>0</v>
      </c>
      <c r="AD43" s="680">
        <f t="shared" si="5"/>
        <v>0.56000000000000005</v>
      </c>
      <c r="AE43" s="681">
        <f t="shared" si="6"/>
        <v>0</v>
      </c>
      <c r="AF43" s="681">
        <f t="shared" si="7"/>
        <v>0</v>
      </c>
      <c r="AG43" s="681">
        <f t="shared" si="8"/>
        <v>0</v>
      </c>
      <c r="AH43" s="682">
        <f t="shared" si="9"/>
        <v>0</v>
      </c>
      <c r="AI43" s="682" t="str">
        <f t="shared" si="10"/>
        <v/>
      </c>
      <c r="AJ43" s="682">
        <f t="shared" si="11"/>
        <v>0</v>
      </c>
      <c r="AK43" s="683">
        <f t="shared" si="12"/>
        <v>0.4</v>
      </c>
      <c r="AL43" s="600">
        <f t="shared" si="13"/>
        <v>0</v>
      </c>
      <c r="AM43" s="646">
        <f t="shared" si="14"/>
        <v>0</v>
      </c>
      <c r="AN43" s="630"/>
      <c r="AT43" s="17"/>
      <c r="AU43" s="17"/>
      <c r="AV43" s="85"/>
      <c r="AW43" s="59"/>
    </row>
    <row r="44" spans="2:49" ht="12.75" customHeight="1" x14ac:dyDescent="0.2">
      <c r="B44" s="16"/>
      <c r="C44" s="2"/>
      <c r="D44" s="175"/>
      <c r="E44" s="101"/>
      <c r="F44" s="101"/>
      <c r="G44" s="175"/>
      <c r="H44" s="321"/>
      <c r="I44" s="175"/>
      <c r="J44" s="175"/>
      <c r="K44" s="323"/>
      <c r="L44" s="625"/>
      <c r="M44" s="655">
        <v>0</v>
      </c>
      <c r="N44" s="623">
        <v>0</v>
      </c>
      <c r="O44" s="620" t="str">
        <f t="shared" si="0"/>
        <v/>
      </c>
      <c r="P44" s="612" t="str">
        <f t="shared" si="1"/>
        <v/>
      </c>
      <c r="Q44" s="624">
        <v>0</v>
      </c>
      <c r="R44" s="755"/>
      <c r="S44" s="708" t="str">
        <f t="shared" si="2"/>
        <v/>
      </c>
      <c r="T44" s="50" t="str">
        <f t="shared" si="3"/>
        <v/>
      </c>
      <c r="U44" s="50">
        <f>ROUND(IF(K44="",0,+Q44/1659*(AC44*12*(1+tab!$C$181+tab!$C$180)-tab!$C$179)*tab!$C$177),-1)</f>
        <v>0</v>
      </c>
      <c r="V44" s="36" t="str">
        <f t="shared" si="4"/>
        <v/>
      </c>
      <c r="W44" s="696"/>
      <c r="X44" s="672"/>
      <c r="Y44" s="646"/>
      <c r="Z44" s="670"/>
      <c r="AA44" s="600"/>
      <c r="AB44" s="646"/>
      <c r="AC44" s="679">
        <f>IF(K44="",0,5/12*VLOOKUP(I44,sal20mrt,J44+1,FALSE)+7/12*VLOOKUP(I44,sal19juni,J44+1,FALSE))</f>
        <v>0</v>
      </c>
      <c r="AD44" s="680">
        <f t="shared" si="5"/>
        <v>0.56000000000000005</v>
      </c>
      <c r="AE44" s="681">
        <f t="shared" si="6"/>
        <v>0</v>
      </c>
      <c r="AF44" s="681">
        <f t="shared" si="7"/>
        <v>0</v>
      </c>
      <c r="AG44" s="681">
        <f t="shared" si="8"/>
        <v>0</v>
      </c>
      <c r="AH44" s="682">
        <f t="shared" si="9"/>
        <v>0</v>
      </c>
      <c r="AI44" s="682" t="str">
        <f t="shared" si="10"/>
        <v/>
      </c>
      <c r="AJ44" s="682">
        <f t="shared" si="11"/>
        <v>0</v>
      </c>
      <c r="AK44" s="683">
        <f t="shared" si="12"/>
        <v>0.4</v>
      </c>
      <c r="AL44" s="600">
        <f t="shared" si="13"/>
        <v>0</v>
      </c>
      <c r="AM44" s="646">
        <f t="shared" si="14"/>
        <v>0</v>
      </c>
      <c r="AN44" s="630"/>
      <c r="AT44" s="17"/>
      <c r="AU44" s="17"/>
      <c r="AV44" s="85"/>
      <c r="AW44" s="59"/>
    </row>
    <row r="45" spans="2:49" ht="12.75" customHeight="1" x14ac:dyDescent="0.2">
      <c r="B45" s="16"/>
      <c r="C45" s="2"/>
      <c r="D45" s="175"/>
      <c r="E45" s="101"/>
      <c r="F45" s="101"/>
      <c r="G45" s="175"/>
      <c r="H45" s="321"/>
      <c r="I45" s="175"/>
      <c r="J45" s="175"/>
      <c r="K45" s="323"/>
      <c r="L45" s="625"/>
      <c r="M45" s="655">
        <v>0</v>
      </c>
      <c r="N45" s="623">
        <v>0</v>
      </c>
      <c r="O45" s="620" t="str">
        <f t="shared" si="0"/>
        <v/>
      </c>
      <c r="P45" s="612" t="str">
        <f t="shared" si="1"/>
        <v/>
      </c>
      <c r="Q45" s="624">
        <v>0</v>
      </c>
      <c r="R45" s="755"/>
      <c r="S45" s="708" t="str">
        <f t="shared" si="2"/>
        <v/>
      </c>
      <c r="T45" s="50" t="str">
        <f t="shared" si="3"/>
        <v/>
      </c>
      <c r="U45" s="50">
        <f>ROUND(IF(K45="",0,+Q45/1659*(AC45*12*(1+tab!$C$181+tab!$C$180)-tab!$C$179)*tab!$C$177),-1)</f>
        <v>0</v>
      </c>
      <c r="V45" s="36" t="str">
        <f t="shared" si="4"/>
        <v/>
      </c>
      <c r="W45" s="696"/>
      <c r="X45" s="672"/>
      <c r="Y45" s="646"/>
      <c r="Z45" s="670"/>
      <c r="AA45" s="600"/>
      <c r="AB45" s="646"/>
      <c r="AC45" s="679">
        <f>IF(K45="",0,5/12*VLOOKUP(I45,sal20mrt,J45+1,FALSE)+7/12*VLOOKUP(I45,sal19juni,J45+1,FALSE))</f>
        <v>0</v>
      </c>
      <c r="AD45" s="680">
        <f t="shared" si="5"/>
        <v>0.56000000000000005</v>
      </c>
      <c r="AE45" s="681">
        <f t="shared" si="6"/>
        <v>0</v>
      </c>
      <c r="AF45" s="681">
        <f t="shared" si="7"/>
        <v>0</v>
      </c>
      <c r="AG45" s="681">
        <f t="shared" si="8"/>
        <v>0</v>
      </c>
      <c r="AH45" s="682">
        <f t="shared" si="9"/>
        <v>0</v>
      </c>
      <c r="AI45" s="682" t="str">
        <f t="shared" si="10"/>
        <v/>
      </c>
      <c r="AJ45" s="682">
        <f t="shared" si="11"/>
        <v>0</v>
      </c>
      <c r="AK45" s="683">
        <f t="shared" si="12"/>
        <v>0.4</v>
      </c>
      <c r="AL45" s="600">
        <f t="shared" si="13"/>
        <v>0</v>
      </c>
      <c r="AM45" s="646">
        <f t="shared" si="14"/>
        <v>0</v>
      </c>
      <c r="AN45" s="630"/>
      <c r="AT45" s="17"/>
      <c r="AU45" s="17"/>
      <c r="AV45" s="85"/>
      <c r="AW45" s="59"/>
    </row>
    <row r="46" spans="2:49" ht="12.75" customHeight="1" x14ac:dyDescent="0.2">
      <c r="B46" s="16"/>
      <c r="C46" s="2"/>
      <c r="D46" s="175"/>
      <c r="E46" s="101"/>
      <c r="F46" s="101"/>
      <c r="G46" s="175"/>
      <c r="H46" s="321"/>
      <c r="I46" s="175"/>
      <c r="J46" s="175"/>
      <c r="K46" s="323"/>
      <c r="L46" s="625"/>
      <c r="M46" s="655">
        <v>0</v>
      </c>
      <c r="N46" s="623">
        <v>0</v>
      </c>
      <c r="O46" s="620" t="str">
        <f t="shared" si="0"/>
        <v/>
      </c>
      <c r="P46" s="612" t="str">
        <f t="shared" si="1"/>
        <v/>
      </c>
      <c r="Q46" s="624">
        <v>0</v>
      </c>
      <c r="R46" s="755"/>
      <c r="S46" s="708" t="str">
        <f t="shared" si="2"/>
        <v/>
      </c>
      <c r="T46" s="50" t="str">
        <f t="shared" si="3"/>
        <v/>
      </c>
      <c r="U46" s="50">
        <f>ROUND(IF(K46="",0,+Q46/1659*(AC46*12*(1+tab!$C$181+tab!$C$180)-tab!$C$179)*tab!$C$177),-1)</f>
        <v>0</v>
      </c>
      <c r="V46" s="36" t="str">
        <f t="shared" si="4"/>
        <v/>
      </c>
      <c r="W46" s="696"/>
      <c r="X46" s="672"/>
      <c r="Y46" s="646"/>
      <c r="Z46" s="670"/>
      <c r="AA46" s="600"/>
      <c r="AB46" s="646"/>
      <c r="AC46" s="679">
        <f>IF(K46="",0,5/12*VLOOKUP(I46,sal20mrt,J46+1,FALSE)+7/12*VLOOKUP(I46,sal19juni,J46+1,FALSE))</f>
        <v>0</v>
      </c>
      <c r="AD46" s="680">
        <f t="shared" si="5"/>
        <v>0.56000000000000005</v>
      </c>
      <c r="AE46" s="681">
        <f t="shared" si="6"/>
        <v>0</v>
      </c>
      <c r="AF46" s="681">
        <f t="shared" si="7"/>
        <v>0</v>
      </c>
      <c r="AG46" s="681">
        <f t="shared" si="8"/>
        <v>0</v>
      </c>
      <c r="AH46" s="682">
        <f t="shared" si="9"/>
        <v>0</v>
      </c>
      <c r="AI46" s="682" t="str">
        <f t="shared" si="10"/>
        <v/>
      </c>
      <c r="AJ46" s="682">
        <f t="shared" si="11"/>
        <v>0</v>
      </c>
      <c r="AK46" s="683">
        <f t="shared" si="12"/>
        <v>0.4</v>
      </c>
      <c r="AL46" s="600">
        <f t="shared" si="13"/>
        <v>0</v>
      </c>
      <c r="AM46" s="646">
        <f t="shared" si="14"/>
        <v>0</v>
      </c>
      <c r="AN46" s="630"/>
      <c r="AT46" s="17"/>
      <c r="AU46" s="17"/>
      <c r="AV46" s="85"/>
      <c r="AW46" s="59"/>
    </row>
    <row r="47" spans="2:49" ht="12.75" customHeight="1" x14ac:dyDescent="0.2">
      <c r="B47" s="16"/>
      <c r="C47" s="2"/>
      <c r="D47" s="175"/>
      <c r="E47" s="101"/>
      <c r="F47" s="101"/>
      <c r="G47" s="175"/>
      <c r="H47" s="321"/>
      <c r="I47" s="175"/>
      <c r="J47" s="175"/>
      <c r="K47" s="323"/>
      <c r="L47" s="625"/>
      <c r="M47" s="655">
        <v>0</v>
      </c>
      <c r="N47" s="623">
        <v>0</v>
      </c>
      <c r="O47" s="620" t="str">
        <f t="shared" si="0"/>
        <v/>
      </c>
      <c r="P47" s="612" t="str">
        <f t="shared" si="1"/>
        <v/>
      </c>
      <c r="Q47" s="624">
        <v>0</v>
      </c>
      <c r="R47" s="755"/>
      <c r="S47" s="708" t="str">
        <f t="shared" si="2"/>
        <v/>
      </c>
      <c r="T47" s="50" t="str">
        <f t="shared" si="3"/>
        <v/>
      </c>
      <c r="U47" s="50">
        <f>ROUND(IF(K47="",0,+Q47/1659*(AC47*12*(1+tab!$C$181+tab!$C$180)-tab!$C$179)*tab!$C$177),-1)</f>
        <v>0</v>
      </c>
      <c r="V47" s="36" t="str">
        <f t="shared" si="4"/>
        <v/>
      </c>
      <c r="W47" s="696"/>
      <c r="X47" s="672"/>
      <c r="Y47" s="646"/>
      <c r="Z47" s="670"/>
      <c r="AA47" s="600"/>
      <c r="AB47" s="646"/>
      <c r="AC47" s="679">
        <f>IF(K47="",0,5/12*VLOOKUP(I47,sal20mrt,J47+1,FALSE)+7/12*VLOOKUP(I47,sal19juni,J47+1,FALSE))</f>
        <v>0</v>
      </c>
      <c r="AD47" s="680">
        <f t="shared" si="5"/>
        <v>0.56000000000000005</v>
      </c>
      <c r="AE47" s="681">
        <f t="shared" si="6"/>
        <v>0</v>
      </c>
      <c r="AF47" s="681">
        <f t="shared" si="7"/>
        <v>0</v>
      </c>
      <c r="AG47" s="681">
        <f t="shared" si="8"/>
        <v>0</v>
      </c>
      <c r="AH47" s="682">
        <f t="shared" si="9"/>
        <v>0</v>
      </c>
      <c r="AI47" s="682" t="str">
        <f t="shared" si="10"/>
        <v/>
      </c>
      <c r="AJ47" s="682">
        <f t="shared" si="11"/>
        <v>0</v>
      </c>
      <c r="AK47" s="683">
        <f t="shared" si="12"/>
        <v>0.4</v>
      </c>
      <c r="AL47" s="600">
        <f t="shared" si="13"/>
        <v>0</v>
      </c>
      <c r="AM47" s="646">
        <f t="shared" si="14"/>
        <v>0</v>
      </c>
      <c r="AN47" s="630"/>
      <c r="AT47" s="17"/>
      <c r="AU47" s="17"/>
      <c r="AV47" s="85"/>
      <c r="AW47" s="59"/>
    </row>
    <row r="48" spans="2:49" ht="12.75" customHeight="1" x14ac:dyDescent="0.2">
      <c r="B48" s="16"/>
      <c r="C48" s="2"/>
      <c r="D48" s="175"/>
      <c r="E48" s="101"/>
      <c r="F48" s="101"/>
      <c r="G48" s="175"/>
      <c r="H48" s="321"/>
      <c r="I48" s="175"/>
      <c r="J48" s="175"/>
      <c r="K48" s="323"/>
      <c r="L48" s="625"/>
      <c r="M48" s="655">
        <v>0</v>
      </c>
      <c r="N48" s="623">
        <v>0</v>
      </c>
      <c r="O48" s="620" t="str">
        <f t="shared" si="0"/>
        <v/>
      </c>
      <c r="P48" s="612" t="str">
        <f t="shared" si="1"/>
        <v/>
      </c>
      <c r="Q48" s="624">
        <v>0</v>
      </c>
      <c r="R48" s="755"/>
      <c r="S48" s="708" t="str">
        <f t="shared" si="2"/>
        <v/>
      </c>
      <c r="T48" s="50" t="str">
        <f t="shared" si="3"/>
        <v/>
      </c>
      <c r="U48" s="50">
        <f>ROUND(IF(K48="",0,+Q48/1659*(AC48*12*(1+tab!$C$181+tab!$C$180)-tab!$C$179)*tab!$C$177),-1)</f>
        <v>0</v>
      </c>
      <c r="V48" s="36" t="str">
        <f t="shared" si="4"/>
        <v/>
      </c>
      <c r="W48" s="696"/>
      <c r="X48" s="672"/>
      <c r="Y48" s="646"/>
      <c r="Z48" s="670"/>
      <c r="AA48" s="600"/>
      <c r="AB48" s="646"/>
      <c r="AC48" s="679">
        <f>IF(K48="",0,5/12*VLOOKUP(I48,sal20mrt,J48+1,FALSE)+7/12*VLOOKUP(I48,sal19juni,J48+1,FALSE))</f>
        <v>0</v>
      </c>
      <c r="AD48" s="680">
        <f t="shared" si="5"/>
        <v>0.56000000000000005</v>
      </c>
      <c r="AE48" s="681">
        <f t="shared" si="6"/>
        <v>0</v>
      </c>
      <c r="AF48" s="681">
        <f t="shared" si="7"/>
        <v>0</v>
      </c>
      <c r="AG48" s="681">
        <f t="shared" si="8"/>
        <v>0</v>
      </c>
      <c r="AH48" s="682">
        <f t="shared" si="9"/>
        <v>0</v>
      </c>
      <c r="AI48" s="682" t="str">
        <f t="shared" si="10"/>
        <v/>
      </c>
      <c r="AJ48" s="682">
        <f t="shared" si="11"/>
        <v>0</v>
      </c>
      <c r="AK48" s="683">
        <f t="shared" si="12"/>
        <v>0.4</v>
      </c>
      <c r="AL48" s="600">
        <f t="shared" si="13"/>
        <v>0</v>
      </c>
      <c r="AM48" s="646">
        <f t="shared" si="14"/>
        <v>0</v>
      </c>
      <c r="AN48" s="630"/>
      <c r="AT48" s="17"/>
      <c r="AU48" s="17"/>
      <c r="AV48" s="85"/>
      <c r="AW48" s="59"/>
    </row>
    <row r="49" spans="2:49" ht="12.75" customHeight="1" x14ac:dyDescent="0.2">
      <c r="B49" s="16"/>
      <c r="C49" s="2"/>
      <c r="D49" s="175"/>
      <c r="E49" s="101"/>
      <c r="F49" s="101"/>
      <c r="G49" s="175"/>
      <c r="H49" s="321"/>
      <c r="I49" s="175"/>
      <c r="J49" s="175"/>
      <c r="K49" s="323"/>
      <c r="L49" s="625"/>
      <c r="M49" s="655">
        <v>0</v>
      </c>
      <c r="N49" s="623">
        <v>0</v>
      </c>
      <c r="O49" s="620" t="str">
        <f t="shared" si="0"/>
        <v/>
      </c>
      <c r="P49" s="612" t="str">
        <f t="shared" si="1"/>
        <v/>
      </c>
      <c r="Q49" s="624">
        <v>0</v>
      </c>
      <c r="R49" s="755"/>
      <c r="S49" s="708" t="str">
        <f t="shared" si="2"/>
        <v/>
      </c>
      <c r="T49" s="50" t="str">
        <f t="shared" si="3"/>
        <v/>
      </c>
      <c r="U49" s="50">
        <f>ROUND(IF(K49="",0,+Q49/1659*(AC49*12*(1+tab!$C$181+tab!$C$180)-tab!$C$179)*tab!$C$177),-1)</f>
        <v>0</v>
      </c>
      <c r="V49" s="36" t="str">
        <f t="shared" si="4"/>
        <v/>
      </c>
      <c r="W49" s="696"/>
      <c r="X49" s="672"/>
      <c r="Y49" s="646"/>
      <c r="Z49" s="670"/>
      <c r="AA49" s="600"/>
      <c r="AB49" s="646"/>
      <c r="AC49" s="679">
        <f>IF(K49="",0,5/12*VLOOKUP(I49,sal20mrt,J49+1,FALSE)+7/12*VLOOKUP(I49,sal19juni,J49+1,FALSE))</f>
        <v>0</v>
      </c>
      <c r="AD49" s="680">
        <f t="shared" si="5"/>
        <v>0.56000000000000005</v>
      </c>
      <c r="AE49" s="681">
        <f t="shared" si="6"/>
        <v>0</v>
      </c>
      <c r="AF49" s="681">
        <f t="shared" si="7"/>
        <v>0</v>
      </c>
      <c r="AG49" s="681">
        <f t="shared" si="8"/>
        <v>0</v>
      </c>
      <c r="AH49" s="682">
        <f t="shared" si="9"/>
        <v>0</v>
      </c>
      <c r="AI49" s="682" t="str">
        <f t="shared" si="10"/>
        <v/>
      </c>
      <c r="AJ49" s="682">
        <f t="shared" si="11"/>
        <v>0</v>
      </c>
      <c r="AK49" s="683">
        <f t="shared" si="12"/>
        <v>0.4</v>
      </c>
      <c r="AL49" s="600">
        <f t="shared" si="13"/>
        <v>0</v>
      </c>
      <c r="AM49" s="646">
        <f t="shared" si="14"/>
        <v>0</v>
      </c>
      <c r="AN49" s="630"/>
      <c r="AT49" s="17"/>
      <c r="AU49" s="17"/>
      <c r="AV49" s="85"/>
      <c r="AW49" s="59"/>
    </row>
    <row r="50" spans="2:49" ht="12.75" customHeight="1" x14ac:dyDescent="0.2">
      <c r="B50" s="16"/>
      <c r="C50" s="2"/>
      <c r="D50" s="175"/>
      <c r="E50" s="101"/>
      <c r="F50" s="101"/>
      <c r="G50" s="175"/>
      <c r="H50" s="321"/>
      <c r="I50" s="175"/>
      <c r="J50" s="175"/>
      <c r="K50" s="323"/>
      <c r="L50" s="625"/>
      <c r="M50" s="655">
        <v>0</v>
      </c>
      <c r="N50" s="623">
        <v>0</v>
      </c>
      <c r="O50" s="620" t="str">
        <f t="shared" si="0"/>
        <v/>
      </c>
      <c r="P50" s="612" t="str">
        <f t="shared" si="1"/>
        <v/>
      </c>
      <c r="Q50" s="624">
        <v>0</v>
      </c>
      <c r="R50" s="755"/>
      <c r="S50" s="708" t="str">
        <f t="shared" si="2"/>
        <v/>
      </c>
      <c r="T50" s="50" t="str">
        <f t="shared" si="3"/>
        <v/>
      </c>
      <c r="U50" s="50">
        <f>ROUND(IF(K50="",0,+Q50/1659*(AC50*12*(1+tab!$C$181+tab!$C$180)-tab!$C$179)*tab!$C$177),-1)</f>
        <v>0</v>
      </c>
      <c r="V50" s="36" t="str">
        <f t="shared" si="4"/>
        <v/>
      </c>
      <c r="W50" s="696"/>
      <c r="X50" s="672"/>
      <c r="Y50" s="646"/>
      <c r="Z50" s="670"/>
      <c r="AA50" s="600"/>
      <c r="AB50" s="646"/>
      <c r="AC50" s="679">
        <f>IF(K50="",0,5/12*VLOOKUP(I50,sal20mrt,J50+1,FALSE)+7/12*VLOOKUP(I50,sal19juni,J50+1,FALSE))</f>
        <v>0</v>
      </c>
      <c r="AD50" s="680">
        <f t="shared" si="5"/>
        <v>0.56000000000000005</v>
      </c>
      <c r="AE50" s="681">
        <f t="shared" si="6"/>
        <v>0</v>
      </c>
      <c r="AF50" s="681">
        <f t="shared" si="7"/>
        <v>0</v>
      </c>
      <c r="AG50" s="681">
        <f t="shared" si="8"/>
        <v>0</v>
      </c>
      <c r="AH50" s="682">
        <f t="shared" si="9"/>
        <v>0</v>
      </c>
      <c r="AI50" s="682" t="str">
        <f t="shared" si="10"/>
        <v/>
      </c>
      <c r="AJ50" s="682">
        <f t="shared" si="11"/>
        <v>0</v>
      </c>
      <c r="AK50" s="683">
        <f t="shared" si="12"/>
        <v>0.4</v>
      </c>
      <c r="AL50" s="600">
        <f t="shared" si="13"/>
        <v>0</v>
      </c>
      <c r="AM50" s="646">
        <f t="shared" si="14"/>
        <v>0</v>
      </c>
      <c r="AN50" s="630"/>
      <c r="AT50" s="17"/>
      <c r="AU50" s="17"/>
      <c r="AV50" s="85"/>
      <c r="AW50" s="59"/>
    </row>
    <row r="51" spans="2:49" ht="12.75" customHeight="1" x14ac:dyDescent="0.2">
      <c r="B51" s="16"/>
      <c r="C51" s="2"/>
      <c r="D51" s="175"/>
      <c r="E51" s="101"/>
      <c r="F51" s="101"/>
      <c r="G51" s="175"/>
      <c r="H51" s="321"/>
      <c r="I51" s="175"/>
      <c r="J51" s="175"/>
      <c r="K51" s="323"/>
      <c r="L51" s="625"/>
      <c r="M51" s="655">
        <v>0</v>
      </c>
      <c r="N51" s="623">
        <v>0</v>
      </c>
      <c r="O51" s="620" t="str">
        <f t="shared" si="0"/>
        <v/>
      </c>
      <c r="P51" s="612" t="str">
        <f t="shared" si="1"/>
        <v/>
      </c>
      <c r="Q51" s="624">
        <v>0</v>
      </c>
      <c r="R51" s="755"/>
      <c r="S51" s="708" t="str">
        <f t="shared" si="2"/>
        <v/>
      </c>
      <c r="T51" s="50" t="str">
        <f t="shared" si="3"/>
        <v/>
      </c>
      <c r="U51" s="50">
        <f>ROUND(IF(K51="",0,+Q51/1659*(AC51*12*(1+tab!$C$181+tab!$C$180)-tab!$C$179)*tab!$C$177),-1)</f>
        <v>0</v>
      </c>
      <c r="V51" s="36" t="str">
        <f t="shared" si="4"/>
        <v/>
      </c>
      <c r="W51" s="696"/>
      <c r="X51" s="672"/>
      <c r="Y51" s="646"/>
      <c r="Z51" s="670"/>
      <c r="AA51" s="600"/>
      <c r="AB51" s="646"/>
      <c r="AC51" s="679">
        <f>IF(K51="",0,5/12*VLOOKUP(I51,sal20mrt,J51+1,FALSE)+7/12*VLOOKUP(I51,sal19juni,J51+1,FALSE))</f>
        <v>0</v>
      </c>
      <c r="AD51" s="680">
        <f t="shared" si="5"/>
        <v>0.56000000000000005</v>
      </c>
      <c r="AE51" s="681">
        <f t="shared" si="6"/>
        <v>0</v>
      </c>
      <c r="AF51" s="681">
        <f t="shared" si="7"/>
        <v>0</v>
      </c>
      <c r="AG51" s="681">
        <f t="shared" si="8"/>
        <v>0</v>
      </c>
      <c r="AH51" s="682">
        <f t="shared" si="9"/>
        <v>0</v>
      </c>
      <c r="AI51" s="682" t="str">
        <f t="shared" si="10"/>
        <v/>
      </c>
      <c r="AJ51" s="682">
        <f t="shared" si="11"/>
        <v>0</v>
      </c>
      <c r="AK51" s="683">
        <f t="shared" si="12"/>
        <v>0.4</v>
      </c>
      <c r="AL51" s="600">
        <f t="shared" si="13"/>
        <v>0</v>
      </c>
      <c r="AM51" s="646">
        <f t="shared" si="14"/>
        <v>0</v>
      </c>
      <c r="AN51" s="630"/>
      <c r="AT51" s="17"/>
      <c r="AU51" s="17"/>
      <c r="AV51" s="85"/>
      <c r="AW51" s="59"/>
    </row>
    <row r="52" spans="2:49" ht="12.75" customHeight="1" x14ac:dyDescent="0.2">
      <c r="B52" s="16"/>
      <c r="C52" s="2"/>
      <c r="D52" s="175"/>
      <c r="E52" s="101"/>
      <c r="F52" s="101"/>
      <c r="G52" s="175"/>
      <c r="H52" s="321"/>
      <c r="I52" s="175"/>
      <c r="J52" s="175"/>
      <c r="K52" s="323"/>
      <c r="L52" s="625"/>
      <c r="M52" s="655">
        <v>0</v>
      </c>
      <c r="N52" s="623">
        <v>0</v>
      </c>
      <c r="O52" s="620" t="str">
        <f t="shared" si="0"/>
        <v/>
      </c>
      <c r="P52" s="612" t="str">
        <f t="shared" si="1"/>
        <v/>
      </c>
      <c r="Q52" s="624">
        <v>0</v>
      </c>
      <c r="R52" s="755"/>
      <c r="S52" s="708" t="str">
        <f t="shared" si="2"/>
        <v/>
      </c>
      <c r="T52" s="50" t="str">
        <f t="shared" si="3"/>
        <v/>
      </c>
      <c r="U52" s="50">
        <f>ROUND(IF(K52="",0,+Q52/1659*(AC52*12*(1+tab!$C$181+tab!$C$180)-tab!$C$179)*tab!$C$177),-1)</f>
        <v>0</v>
      </c>
      <c r="V52" s="36" t="str">
        <f t="shared" si="4"/>
        <v/>
      </c>
      <c r="W52" s="696"/>
      <c r="X52" s="672"/>
      <c r="Y52" s="646"/>
      <c r="Z52" s="670"/>
      <c r="AA52" s="600"/>
      <c r="AB52" s="646"/>
      <c r="AC52" s="679">
        <f>IF(K52="",0,5/12*VLOOKUP(I52,sal20mrt,J52+1,FALSE)+7/12*VLOOKUP(I52,sal19juni,J52+1,FALSE))</f>
        <v>0</v>
      </c>
      <c r="AD52" s="680">
        <f t="shared" si="5"/>
        <v>0.56000000000000005</v>
      </c>
      <c r="AE52" s="681">
        <f t="shared" si="6"/>
        <v>0</v>
      </c>
      <c r="AF52" s="681">
        <f t="shared" si="7"/>
        <v>0</v>
      </c>
      <c r="AG52" s="681">
        <f t="shared" si="8"/>
        <v>0</v>
      </c>
      <c r="AH52" s="682">
        <f t="shared" si="9"/>
        <v>0</v>
      </c>
      <c r="AI52" s="682" t="str">
        <f t="shared" si="10"/>
        <v/>
      </c>
      <c r="AJ52" s="682">
        <f t="shared" si="11"/>
        <v>0</v>
      </c>
      <c r="AK52" s="683">
        <f t="shared" si="12"/>
        <v>0.4</v>
      </c>
      <c r="AL52" s="600">
        <f t="shared" si="13"/>
        <v>0</v>
      </c>
      <c r="AM52" s="646">
        <f t="shared" si="14"/>
        <v>0</v>
      </c>
      <c r="AN52" s="630"/>
      <c r="AT52" s="17"/>
      <c r="AU52" s="17"/>
      <c r="AV52" s="85"/>
      <c r="AW52" s="59"/>
    </row>
    <row r="53" spans="2:49" ht="12.75" customHeight="1" x14ac:dyDescent="0.2">
      <c r="B53" s="16"/>
      <c r="C53" s="2"/>
      <c r="D53" s="175"/>
      <c r="E53" s="101"/>
      <c r="F53" s="101"/>
      <c r="G53" s="175"/>
      <c r="H53" s="321"/>
      <c r="I53" s="175"/>
      <c r="J53" s="175"/>
      <c r="K53" s="323"/>
      <c r="L53" s="625"/>
      <c r="M53" s="655">
        <v>0</v>
      </c>
      <c r="N53" s="623">
        <v>0</v>
      </c>
      <c r="O53" s="620" t="str">
        <f t="shared" si="0"/>
        <v/>
      </c>
      <c r="P53" s="612" t="str">
        <f t="shared" si="1"/>
        <v/>
      </c>
      <c r="Q53" s="624">
        <v>0</v>
      </c>
      <c r="R53" s="755"/>
      <c r="S53" s="708" t="str">
        <f t="shared" si="2"/>
        <v/>
      </c>
      <c r="T53" s="50" t="str">
        <f t="shared" si="3"/>
        <v/>
      </c>
      <c r="U53" s="50">
        <f>ROUND(IF(K53="",0,+Q53/1659*(AC53*12*(1+tab!$C$181+tab!$C$180)-tab!$C$179)*tab!$C$177),-1)</f>
        <v>0</v>
      </c>
      <c r="V53" s="36" t="str">
        <f t="shared" si="4"/>
        <v/>
      </c>
      <c r="W53" s="696"/>
      <c r="X53" s="672"/>
      <c r="Y53" s="646"/>
      <c r="Z53" s="670"/>
      <c r="AA53" s="600"/>
      <c r="AB53" s="646"/>
      <c r="AC53" s="679">
        <f>IF(K53="",0,5/12*VLOOKUP(I53,sal20mrt,J53+1,FALSE)+7/12*VLOOKUP(I53,sal19juni,J53+1,FALSE))</f>
        <v>0</v>
      </c>
      <c r="AD53" s="680">
        <f t="shared" si="5"/>
        <v>0.56000000000000005</v>
      </c>
      <c r="AE53" s="681">
        <f t="shared" si="6"/>
        <v>0</v>
      </c>
      <c r="AF53" s="681">
        <f t="shared" si="7"/>
        <v>0</v>
      </c>
      <c r="AG53" s="681">
        <f t="shared" si="8"/>
        <v>0</v>
      </c>
      <c r="AH53" s="682">
        <f t="shared" si="9"/>
        <v>0</v>
      </c>
      <c r="AI53" s="682" t="str">
        <f t="shared" si="10"/>
        <v/>
      </c>
      <c r="AJ53" s="682">
        <f t="shared" si="11"/>
        <v>0</v>
      </c>
      <c r="AK53" s="683">
        <f t="shared" si="12"/>
        <v>0.4</v>
      </c>
      <c r="AL53" s="600">
        <f t="shared" si="13"/>
        <v>0</v>
      </c>
      <c r="AM53" s="646">
        <f t="shared" si="14"/>
        <v>0</v>
      </c>
      <c r="AN53" s="630"/>
      <c r="AT53" s="17"/>
      <c r="AU53" s="17"/>
      <c r="AV53" s="85"/>
      <c r="AW53" s="59"/>
    </row>
    <row r="54" spans="2:49" ht="12.75" customHeight="1" x14ac:dyDescent="0.2">
      <c r="B54" s="16"/>
      <c r="C54" s="2"/>
      <c r="D54" s="175"/>
      <c r="E54" s="101"/>
      <c r="F54" s="101"/>
      <c r="G54" s="175"/>
      <c r="H54" s="321"/>
      <c r="I54" s="175"/>
      <c r="J54" s="175"/>
      <c r="K54" s="323"/>
      <c r="L54" s="625"/>
      <c r="M54" s="655">
        <v>0</v>
      </c>
      <c r="N54" s="623">
        <v>0</v>
      </c>
      <c r="O54" s="620" t="str">
        <f t="shared" si="0"/>
        <v/>
      </c>
      <c r="P54" s="612" t="str">
        <f t="shared" si="1"/>
        <v/>
      </c>
      <c r="Q54" s="624">
        <v>0</v>
      </c>
      <c r="R54" s="755"/>
      <c r="S54" s="708" t="str">
        <f t="shared" si="2"/>
        <v/>
      </c>
      <c r="T54" s="50" t="str">
        <f t="shared" si="3"/>
        <v/>
      </c>
      <c r="U54" s="50">
        <f>ROUND(IF(K54="",0,+Q54/1659*(AC54*12*(1+tab!$C$181+tab!$C$180)-tab!$C$179)*tab!$C$177),-1)</f>
        <v>0</v>
      </c>
      <c r="V54" s="36" t="str">
        <f t="shared" si="4"/>
        <v/>
      </c>
      <c r="W54" s="696"/>
      <c r="X54" s="672"/>
      <c r="Y54" s="646"/>
      <c r="Z54" s="670"/>
      <c r="AA54" s="600"/>
      <c r="AB54" s="646"/>
      <c r="AC54" s="679">
        <f>IF(K54="",0,5/12*VLOOKUP(I54,sal20mrt,J54+1,FALSE)+7/12*VLOOKUP(I54,sal19juni,J54+1,FALSE))</f>
        <v>0</v>
      </c>
      <c r="AD54" s="680">
        <f t="shared" si="5"/>
        <v>0.56000000000000005</v>
      </c>
      <c r="AE54" s="681">
        <f t="shared" si="6"/>
        <v>0</v>
      </c>
      <c r="AF54" s="681">
        <f t="shared" si="7"/>
        <v>0</v>
      </c>
      <c r="AG54" s="681">
        <f t="shared" si="8"/>
        <v>0</v>
      </c>
      <c r="AH54" s="682">
        <f t="shared" si="9"/>
        <v>0</v>
      </c>
      <c r="AI54" s="682" t="str">
        <f t="shared" si="10"/>
        <v/>
      </c>
      <c r="AJ54" s="682">
        <f t="shared" si="11"/>
        <v>0</v>
      </c>
      <c r="AK54" s="683">
        <f t="shared" si="12"/>
        <v>0.4</v>
      </c>
      <c r="AL54" s="600">
        <f t="shared" si="13"/>
        <v>0</v>
      </c>
      <c r="AM54" s="646">
        <f t="shared" si="14"/>
        <v>0</v>
      </c>
      <c r="AN54" s="630"/>
      <c r="AT54" s="17"/>
      <c r="AU54" s="17"/>
      <c r="AV54" s="85"/>
      <c r="AW54" s="59"/>
    </row>
    <row r="55" spans="2:49" ht="12.75" customHeight="1" x14ac:dyDescent="0.2">
      <c r="B55" s="16"/>
      <c r="C55" s="2"/>
      <c r="D55" s="175"/>
      <c r="E55" s="101"/>
      <c r="F55" s="101"/>
      <c r="G55" s="175"/>
      <c r="H55" s="321"/>
      <c r="I55" s="175"/>
      <c r="J55" s="175"/>
      <c r="K55" s="323"/>
      <c r="L55" s="625"/>
      <c r="M55" s="655">
        <v>0</v>
      </c>
      <c r="N55" s="623">
        <v>0</v>
      </c>
      <c r="O55" s="620" t="str">
        <f t="shared" si="0"/>
        <v/>
      </c>
      <c r="P55" s="612" t="str">
        <f t="shared" si="1"/>
        <v/>
      </c>
      <c r="Q55" s="624">
        <v>0</v>
      </c>
      <c r="R55" s="755"/>
      <c r="S55" s="708" t="str">
        <f t="shared" si="2"/>
        <v/>
      </c>
      <c r="T55" s="50" t="str">
        <f t="shared" si="3"/>
        <v/>
      </c>
      <c r="U55" s="50">
        <f>ROUND(IF(K55="",0,+Q55/1659*(AC55*12*(1+tab!$C$181+tab!$C$180)-tab!$C$179)*tab!$C$177),-1)</f>
        <v>0</v>
      </c>
      <c r="V55" s="36" t="str">
        <f t="shared" si="4"/>
        <v/>
      </c>
      <c r="W55" s="696"/>
      <c r="X55" s="672"/>
      <c r="Y55" s="646"/>
      <c r="Z55" s="670"/>
      <c r="AA55" s="600"/>
      <c r="AB55" s="646"/>
      <c r="AC55" s="679">
        <f>IF(K55="",0,5/12*VLOOKUP(I55,sal20mrt,J55+1,FALSE)+7/12*VLOOKUP(I55,sal19juni,J55+1,FALSE))</f>
        <v>0</v>
      </c>
      <c r="AD55" s="680">
        <f t="shared" si="5"/>
        <v>0.56000000000000005</v>
      </c>
      <c r="AE55" s="681">
        <f t="shared" si="6"/>
        <v>0</v>
      </c>
      <c r="AF55" s="681">
        <f t="shared" si="7"/>
        <v>0</v>
      </c>
      <c r="AG55" s="681">
        <f t="shared" si="8"/>
        <v>0</v>
      </c>
      <c r="AH55" s="682">
        <f t="shared" si="9"/>
        <v>0</v>
      </c>
      <c r="AI55" s="682" t="str">
        <f t="shared" si="10"/>
        <v/>
      </c>
      <c r="AJ55" s="682">
        <f t="shared" si="11"/>
        <v>0</v>
      </c>
      <c r="AK55" s="683">
        <f t="shared" si="12"/>
        <v>0.4</v>
      </c>
      <c r="AL55" s="600">
        <f t="shared" si="13"/>
        <v>0</v>
      </c>
      <c r="AM55" s="646">
        <f t="shared" si="14"/>
        <v>0</v>
      </c>
      <c r="AN55" s="630"/>
      <c r="AT55" s="17"/>
      <c r="AU55" s="17"/>
      <c r="AV55" s="85"/>
      <c r="AW55" s="59"/>
    </row>
    <row r="56" spans="2:49" ht="12.75" customHeight="1" x14ac:dyDescent="0.2">
      <c r="B56" s="16"/>
      <c r="C56" s="2"/>
      <c r="D56" s="175"/>
      <c r="E56" s="101"/>
      <c r="F56" s="101"/>
      <c r="G56" s="175"/>
      <c r="H56" s="321"/>
      <c r="I56" s="175"/>
      <c r="J56" s="175"/>
      <c r="K56" s="323"/>
      <c r="L56" s="625"/>
      <c r="M56" s="655">
        <v>0</v>
      </c>
      <c r="N56" s="623">
        <v>0</v>
      </c>
      <c r="O56" s="620" t="str">
        <f t="shared" si="0"/>
        <v/>
      </c>
      <c r="P56" s="612" t="str">
        <f t="shared" si="1"/>
        <v/>
      </c>
      <c r="Q56" s="624">
        <v>0</v>
      </c>
      <c r="R56" s="755"/>
      <c r="S56" s="708" t="str">
        <f t="shared" si="2"/>
        <v/>
      </c>
      <c r="T56" s="50" t="str">
        <f t="shared" si="3"/>
        <v/>
      </c>
      <c r="U56" s="50">
        <f>ROUND(IF(K56="",0,+Q56/1659*(AC56*12*(1+tab!$C$181+tab!$C$180)-tab!$C$179)*tab!$C$177),-1)</f>
        <v>0</v>
      </c>
      <c r="V56" s="36" t="str">
        <f t="shared" si="4"/>
        <v/>
      </c>
      <c r="W56" s="696"/>
      <c r="X56" s="672"/>
      <c r="Y56" s="646"/>
      <c r="Z56" s="670"/>
      <c r="AA56" s="600"/>
      <c r="AB56" s="646"/>
      <c r="AC56" s="679">
        <f>IF(K56="",0,5/12*VLOOKUP(I56,sal20mrt,J56+1,FALSE)+7/12*VLOOKUP(I56,sal19juni,J56+1,FALSE))</f>
        <v>0</v>
      </c>
      <c r="AD56" s="680">
        <f t="shared" si="5"/>
        <v>0.56000000000000005</v>
      </c>
      <c r="AE56" s="681">
        <f t="shared" si="6"/>
        <v>0</v>
      </c>
      <c r="AF56" s="681">
        <f t="shared" si="7"/>
        <v>0</v>
      </c>
      <c r="AG56" s="681">
        <f t="shared" si="8"/>
        <v>0</v>
      </c>
      <c r="AH56" s="682">
        <f t="shared" si="9"/>
        <v>0</v>
      </c>
      <c r="AI56" s="682" t="str">
        <f t="shared" si="10"/>
        <v/>
      </c>
      <c r="AJ56" s="682">
        <f t="shared" si="11"/>
        <v>0</v>
      </c>
      <c r="AK56" s="683">
        <f t="shared" si="12"/>
        <v>0.4</v>
      </c>
      <c r="AL56" s="600">
        <f t="shared" si="13"/>
        <v>0</v>
      </c>
      <c r="AM56" s="646">
        <f t="shared" si="14"/>
        <v>0</v>
      </c>
      <c r="AN56" s="630"/>
      <c r="AT56" s="17"/>
      <c r="AU56" s="17"/>
      <c r="AV56" s="85"/>
      <c r="AW56" s="59"/>
    </row>
    <row r="57" spans="2:49" ht="12.75" customHeight="1" x14ac:dyDescent="0.2">
      <c r="B57" s="16"/>
      <c r="C57" s="2"/>
      <c r="D57" s="175"/>
      <c r="E57" s="101"/>
      <c r="F57" s="101"/>
      <c r="G57" s="175"/>
      <c r="H57" s="321"/>
      <c r="I57" s="175"/>
      <c r="J57" s="175"/>
      <c r="K57" s="323"/>
      <c r="L57" s="625"/>
      <c r="M57" s="655">
        <v>0</v>
      </c>
      <c r="N57" s="623">
        <v>0</v>
      </c>
      <c r="O57" s="620" t="str">
        <f t="shared" si="0"/>
        <v/>
      </c>
      <c r="P57" s="612" t="str">
        <f t="shared" si="1"/>
        <v/>
      </c>
      <c r="Q57" s="624">
        <v>0</v>
      </c>
      <c r="R57" s="755"/>
      <c r="S57" s="708" t="str">
        <f t="shared" si="2"/>
        <v/>
      </c>
      <c r="T57" s="50" t="str">
        <f t="shared" si="3"/>
        <v/>
      </c>
      <c r="U57" s="50">
        <f>ROUND(IF(K57="",0,+Q57/1659*(AC57*12*(1+tab!$C$181+tab!$C$180)-tab!$C$179)*tab!$C$177),-1)</f>
        <v>0</v>
      </c>
      <c r="V57" s="36" t="str">
        <f t="shared" si="4"/>
        <v/>
      </c>
      <c r="W57" s="696"/>
      <c r="X57" s="672"/>
      <c r="Y57" s="646"/>
      <c r="Z57" s="670"/>
      <c r="AA57" s="600"/>
      <c r="AB57" s="646"/>
      <c r="AC57" s="679">
        <f>IF(K57="",0,5/12*VLOOKUP(I57,sal20mrt,J57+1,FALSE)+7/12*VLOOKUP(I57,sal19juni,J57+1,FALSE))</f>
        <v>0</v>
      </c>
      <c r="AD57" s="680">
        <f t="shared" si="5"/>
        <v>0.56000000000000005</v>
      </c>
      <c r="AE57" s="681">
        <f t="shared" si="6"/>
        <v>0</v>
      </c>
      <c r="AF57" s="681">
        <f t="shared" si="7"/>
        <v>0</v>
      </c>
      <c r="AG57" s="681">
        <f t="shared" si="8"/>
        <v>0</v>
      </c>
      <c r="AH57" s="682">
        <f t="shared" si="9"/>
        <v>0</v>
      </c>
      <c r="AI57" s="682" t="str">
        <f t="shared" si="10"/>
        <v/>
      </c>
      <c r="AJ57" s="682">
        <f t="shared" si="11"/>
        <v>0</v>
      </c>
      <c r="AK57" s="683">
        <f t="shared" si="12"/>
        <v>0.4</v>
      </c>
      <c r="AL57" s="600">
        <f t="shared" si="13"/>
        <v>0</v>
      </c>
      <c r="AM57" s="646">
        <f t="shared" si="14"/>
        <v>0</v>
      </c>
      <c r="AN57" s="630"/>
      <c r="AT57" s="17"/>
      <c r="AU57" s="17"/>
      <c r="AV57" s="85"/>
      <c r="AW57" s="59"/>
    </row>
    <row r="58" spans="2:49" ht="12.75" customHeight="1" x14ac:dyDescent="0.2">
      <c r="B58" s="16"/>
      <c r="C58" s="2"/>
      <c r="D58" s="175"/>
      <c r="E58" s="101"/>
      <c r="F58" s="101"/>
      <c r="G58" s="175"/>
      <c r="H58" s="321"/>
      <c r="I58" s="175"/>
      <c r="J58" s="175"/>
      <c r="K58" s="323"/>
      <c r="L58" s="625"/>
      <c r="M58" s="655">
        <v>0</v>
      </c>
      <c r="N58" s="623">
        <v>0</v>
      </c>
      <c r="O58" s="620" t="str">
        <f t="shared" si="0"/>
        <v/>
      </c>
      <c r="P58" s="612" t="str">
        <f t="shared" si="1"/>
        <v/>
      </c>
      <c r="Q58" s="624">
        <v>0</v>
      </c>
      <c r="R58" s="755"/>
      <c r="S58" s="708" t="str">
        <f t="shared" si="2"/>
        <v/>
      </c>
      <c r="T58" s="50" t="str">
        <f t="shared" si="3"/>
        <v/>
      </c>
      <c r="U58" s="50">
        <f>ROUND(IF(K58="",0,+Q58/1659*(AC58*12*(1+tab!$C$181+tab!$C$180)-tab!$C$179)*tab!$C$177),-1)</f>
        <v>0</v>
      </c>
      <c r="V58" s="36" t="str">
        <f t="shared" si="4"/>
        <v/>
      </c>
      <c r="W58" s="696"/>
      <c r="X58" s="672"/>
      <c r="Y58" s="646"/>
      <c r="Z58" s="670"/>
      <c r="AA58" s="600"/>
      <c r="AB58" s="646"/>
      <c r="AC58" s="679">
        <f>IF(K58="",0,5/12*VLOOKUP(I58,sal20mrt,J58+1,FALSE)+7/12*VLOOKUP(I58,sal19juni,J58+1,FALSE))</f>
        <v>0</v>
      </c>
      <c r="AD58" s="680">
        <f t="shared" si="5"/>
        <v>0.56000000000000005</v>
      </c>
      <c r="AE58" s="681">
        <f t="shared" si="6"/>
        <v>0</v>
      </c>
      <c r="AF58" s="681">
        <f t="shared" si="7"/>
        <v>0</v>
      </c>
      <c r="AG58" s="681">
        <f t="shared" si="8"/>
        <v>0</v>
      </c>
      <c r="AH58" s="682">
        <f t="shared" si="9"/>
        <v>0</v>
      </c>
      <c r="AI58" s="682" t="str">
        <f t="shared" si="10"/>
        <v/>
      </c>
      <c r="AJ58" s="682">
        <f t="shared" si="11"/>
        <v>0</v>
      </c>
      <c r="AK58" s="683">
        <f t="shared" si="12"/>
        <v>0.4</v>
      </c>
      <c r="AL58" s="600">
        <f t="shared" si="13"/>
        <v>0</v>
      </c>
      <c r="AM58" s="646">
        <f t="shared" si="14"/>
        <v>0</v>
      </c>
      <c r="AN58" s="630"/>
      <c r="AT58" s="17"/>
      <c r="AU58" s="17"/>
      <c r="AV58" s="85"/>
      <c r="AW58" s="59"/>
    </row>
    <row r="59" spans="2:49" ht="12.75" customHeight="1" x14ac:dyDescent="0.2">
      <c r="B59" s="16"/>
      <c r="C59" s="2"/>
      <c r="D59" s="175"/>
      <c r="E59" s="101"/>
      <c r="F59" s="101"/>
      <c r="G59" s="175"/>
      <c r="H59" s="321"/>
      <c r="I59" s="175"/>
      <c r="J59" s="175"/>
      <c r="K59" s="323"/>
      <c r="L59" s="625"/>
      <c r="M59" s="655">
        <v>0</v>
      </c>
      <c r="N59" s="623">
        <v>0</v>
      </c>
      <c r="O59" s="620" t="str">
        <f t="shared" si="0"/>
        <v/>
      </c>
      <c r="P59" s="612" t="str">
        <f t="shared" si="1"/>
        <v/>
      </c>
      <c r="Q59" s="624">
        <v>0</v>
      </c>
      <c r="R59" s="755"/>
      <c r="S59" s="708" t="str">
        <f t="shared" si="2"/>
        <v/>
      </c>
      <c r="T59" s="50" t="str">
        <f t="shared" si="3"/>
        <v/>
      </c>
      <c r="U59" s="50">
        <f>ROUND(IF(K59="",0,+Q59/1659*(AC59*12*(1+tab!$C$181+tab!$C$180)-tab!$C$179)*tab!$C$177),-1)</f>
        <v>0</v>
      </c>
      <c r="V59" s="36" t="str">
        <f t="shared" si="4"/>
        <v/>
      </c>
      <c r="W59" s="696"/>
      <c r="X59" s="672"/>
      <c r="Y59" s="646"/>
      <c r="Z59" s="670"/>
      <c r="AA59" s="600"/>
      <c r="AB59" s="646"/>
      <c r="AC59" s="679">
        <f>IF(K59="",0,5/12*VLOOKUP(I59,sal20mrt,J59+1,FALSE)+7/12*VLOOKUP(I59,sal19juni,J59+1,FALSE))</f>
        <v>0</v>
      </c>
      <c r="AD59" s="680">
        <f t="shared" si="5"/>
        <v>0.56000000000000005</v>
      </c>
      <c r="AE59" s="681">
        <f t="shared" si="6"/>
        <v>0</v>
      </c>
      <c r="AF59" s="681">
        <f t="shared" si="7"/>
        <v>0</v>
      </c>
      <c r="AG59" s="681">
        <f t="shared" si="8"/>
        <v>0</v>
      </c>
      <c r="AH59" s="682">
        <f t="shared" si="9"/>
        <v>0</v>
      </c>
      <c r="AI59" s="682" t="str">
        <f t="shared" si="10"/>
        <v/>
      </c>
      <c r="AJ59" s="682">
        <f t="shared" si="11"/>
        <v>0</v>
      </c>
      <c r="AK59" s="683">
        <f t="shared" si="12"/>
        <v>0.4</v>
      </c>
      <c r="AL59" s="600">
        <f t="shared" si="13"/>
        <v>0</v>
      </c>
      <c r="AM59" s="646">
        <f t="shared" si="14"/>
        <v>0</v>
      </c>
      <c r="AN59" s="630"/>
      <c r="AT59" s="17"/>
      <c r="AU59" s="17"/>
      <c r="AV59" s="85"/>
      <c r="AW59" s="59"/>
    </row>
    <row r="60" spans="2:49" ht="12.75" customHeight="1" x14ac:dyDescent="0.2">
      <c r="B60" s="16"/>
      <c r="C60" s="2"/>
      <c r="D60" s="175"/>
      <c r="E60" s="101"/>
      <c r="F60" s="101"/>
      <c r="G60" s="175"/>
      <c r="H60" s="321"/>
      <c r="I60" s="175"/>
      <c r="J60" s="175"/>
      <c r="K60" s="323"/>
      <c r="L60" s="625"/>
      <c r="M60" s="655">
        <v>0</v>
      </c>
      <c r="N60" s="623">
        <v>0</v>
      </c>
      <c r="O60" s="620" t="str">
        <f t="shared" si="0"/>
        <v/>
      </c>
      <c r="P60" s="612" t="str">
        <f t="shared" si="1"/>
        <v/>
      </c>
      <c r="Q60" s="624">
        <v>0</v>
      </c>
      <c r="R60" s="755"/>
      <c r="S60" s="708" t="str">
        <f t="shared" si="2"/>
        <v/>
      </c>
      <c r="T60" s="50" t="str">
        <f t="shared" si="3"/>
        <v/>
      </c>
      <c r="U60" s="50">
        <f>ROUND(IF(K60="",0,+Q60/1659*(AC60*12*(1+tab!$C$181+tab!$C$180)-tab!$C$179)*tab!$C$177),-1)</f>
        <v>0</v>
      </c>
      <c r="V60" s="36" t="str">
        <f t="shared" si="4"/>
        <v/>
      </c>
      <c r="W60" s="696"/>
      <c r="X60" s="672"/>
      <c r="Y60" s="646"/>
      <c r="Z60" s="670"/>
      <c r="AA60" s="600"/>
      <c r="AB60" s="646"/>
      <c r="AC60" s="679">
        <f>IF(K60="",0,5/12*VLOOKUP(I60,sal20mrt,J60+1,FALSE)+7/12*VLOOKUP(I60,sal19juni,J60+1,FALSE))</f>
        <v>0</v>
      </c>
      <c r="AD60" s="680">
        <f t="shared" si="5"/>
        <v>0.56000000000000005</v>
      </c>
      <c r="AE60" s="681">
        <f t="shared" si="6"/>
        <v>0</v>
      </c>
      <c r="AF60" s="681">
        <f t="shared" si="7"/>
        <v>0</v>
      </c>
      <c r="AG60" s="681">
        <f t="shared" si="8"/>
        <v>0</v>
      </c>
      <c r="AH60" s="682">
        <f t="shared" si="9"/>
        <v>0</v>
      </c>
      <c r="AI60" s="682" t="str">
        <f t="shared" si="10"/>
        <v/>
      </c>
      <c r="AJ60" s="682">
        <f t="shared" si="11"/>
        <v>0</v>
      </c>
      <c r="AK60" s="683">
        <f t="shared" si="12"/>
        <v>0.4</v>
      </c>
      <c r="AL60" s="600">
        <f t="shared" si="13"/>
        <v>0</v>
      </c>
      <c r="AM60" s="646">
        <f t="shared" si="14"/>
        <v>0</v>
      </c>
      <c r="AN60" s="630"/>
      <c r="AT60" s="17"/>
      <c r="AU60" s="17"/>
      <c r="AV60" s="85"/>
      <c r="AW60" s="59"/>
    </row>
    <row r="61" spans="2:49" ht="12.75" customHeight="1" x14ac:dyDescent="0.2">
      <c r="B61" s="16"/>
      <c r="C61" s="2"/>
      <c r="D61" s="175"/>
      <c r="E61" s="101"/>
      <c r="F61" s="101"/>
      <c r="G61" s="175"/>
      <c r="H61" s="321"/>
      <c r="I61" s="175"/>
      <c r="J61" s="175"/>
      <c r="K61" s="323"/>
      <c r="L61" s="625"/>
      <c r="M61" s="655">
        <v>0</v>
      </c>
      <c r="N61" s="623">
        <v>0</v>
      </c>
      <c r="O61" s="620" t="str">
        <f t="shared" si="0"/>
        <v/>
      </c>
      <c r="P61" s="612" t="str">
        <f t="shared" si="1"/>
        <v/>
      </c>
      <c r="Q61" s="624">
        <v>0</v>
      </c>
      <c r="R61" s="755"/>
      <c r="S61" s="708" t="str">
        <f t="shared" si="2"/>
        <v/>
      </c>
      <c r="T61" s="50" t="str">
        <f t="shared" si="3"/>
        <v/>
      </c>
      <c r="U61" s="50">
        <f>ROUND(IF(K61="",0,+Q61/1659*(AC61*12*(1+tab!$C$181+tab!$C$180)-tab!$C$179)*tab!$C$177),-1)</f>
        <v>0</v>
      </c>
      <c r="V61" s="36" t="str">
        <f t="shared" si="4"/>
        <v/>
      </c>
      <c r="W61" s="696"/>
      <c r="X61" s="672"/>
      <c r="Y61" s="646"/>
      <c r="Z61" s="670"/>
      <c r="AA61" s="600"/>
      <c r="AB61" s="646"/>
      <c r="AC61" s="679">
        <f>IF(K61="",0,5/12*VLOOKUP(I61,sal20mrt,J61+1,FALSE)+7/12*VLOOKUP(I61,sal19juni,J61+1,FALSE))</f>
        <v>0</v>
      </c>
      <c r="AD61" s="680">
        <f t="shared" si="5"/>
        <v>0.56000000000000005</v>
      </c>
      <c r="AE61" s="681">
        <f t="shared" si="6"/>
        <v>0</v>
      </c>
      <c r="AF61" s="681">
        <f t="shared" si="7"/>
        <v>0</v>
      </c>
      <c r="AG61" s="681">
        <f t="shared" si="8"/>
        <v>0</v>
      </c>
      <c r="AH61" s="682">
        <f t="shared" si="9"/>
        <v>0</v>
      </c>
      <c r="AI61" s="682" t="str">
        <f t="shared" si="10"/>
        <v/>
      </c>
      <c r="AJ61" s="682">
        <f t="shared" si="11"/>
        <v>0</v>
      </c>
      <c r="AK61" s="683">
        <f t="shared" si="12"/>
        <v>0.4</v>
      </c>
      <c r="AL61" s="600">
        <f t="shared" si="13"/>
        <v>0</v>
      </c>
      <c r="AM61" s="646">
        <f t="shared" si="14"/>
        <v>0</v>
      </c>
      <c r="AN61" s="630"/>
      <c r="AT61" s="17"/>
      <c r="AU61" s="17"/>
      <c r="AV61" s="85"/>
      <c r="AW61" s="59"/>
    </row>
    <row r="62" spans="2:49" ht="12.75" customHeight="1" x14ac:dyDescent="0.2">
      <c r="B62" s="16"/>
      <c r="C62" s="2"/>
      <c r="D62" s="175"/>
      <c r="E62" s="101"/>
      <c r="F62" s="101"/>
      <c r="G62" s="175"/>
      <c r="H62" s="321"/>
      <c r="I62" s="175"/>
      <c r="J62" s="175"/>
      <c r="K62" s="323"/>
      <c r="L62" s="625"/>
      <c r="M62" s="655">
        <v>0</v>
      </c>
      <c r="N62" s="623">
        <v>0</v>
      </c>
      <c r="O62" s="620" t="str">
        <f t="shared" si="0"/>
        <v/>
      </c>
      <c r="P62" s="612" t="str">
        <f t="shared" si="1"/>
        <v/>
      </c>
      <c r="Q62" s="624">
        <v>0</v>
      </c>
      <c r="R62" s="755"/>
      <c r="S62" s="708" t="str">
        <f t="shared" si="2"/>
        <v/>
      </c>
      <c r="T62" s="50" t="str">
        <f t="shared" si="3"/>
        <v/>
      </c>
      <c r="U62" s="50">
        <f>ROUND(IF(K62="",0,+Q62/1659*(AC62*12*(1+tab!$C$181+tab!$C$180)-tab!$C$179)*tab!$C$177),-1)</f>
        <v>0</v>
      </c>
      <c r="V62" s="36" t="str">
        <f t="shared" si="4"/>
        <v/>
      </c>
      <c r="W62" s="696"/>
      <c r="X62" s="672"/>
      <c r="Y62" s="646"/>
      <c r="Z62" s="670"/>
      <c r="AA62" s="600"/>
      <c r="AB62" s="646"/>
      <c r="AC62" s="679">
        <f>IF(K62="",0,5/12*VLOOKUP(I62,sal20mrt,J62+1,FALSE)+7/12*VLOOKUP(I62,sal19juni,J62+1,FALSE))</f>
        <v>0</v>
      </c>
      <c r="AD62" s="680">
        <f t="shared" si="5"/>
        <v>0.56000000000000005</v>
      </c>
      <c r="AE62" s="681">
        <f t="shared" si="6"/>
        <v>0</v>
      </c>
      <c r="AF62" s="681">
        <f t="shared" si="7"/>
        <v>0</v>
      </c>
      <c r="AG62" s="681">
        <f t="shared" si="8"/>
        <v>0</v>
      </c>
      <c r="AH62" s="682">
        <f t="shared" si="9"/>
        <v>0</v>
      </c>
      <c r="AI62" s="682" t="str">
        <f t="shared" si="10"/>
        <v/>
      </c>
      <c r="AJ62" s="682">
        <f t="shared" si="11"/>
        <v>0</v>
      </c>
      <c r="AK62" s="683">
        <f t="shared" si="12"/>
        <v>0.4</v>
      </c>
      <c r="AL62" s="600">
        <f t="shared" si="13"/>
        <v>0</v>
      </c>
      <c r="AM62" s="646">
        <f t="shared" si="14"/>
        <v>0</v>
      </c>
      <c r="AN62" s="630"/>
      <c r="AT62" s="17"/>
      <c r="AU62" s="17"/>
      <c r="AV62" s="85"/>
      <c r="AW62" s="59"/>
    </row>
    <row r="63" spans="2:49" ht="12.75" customHeight="1" x14ac:dyDescent="0.2">
      <c r="B63" s="16"/>
      <c r="C63" s="2"/>
      <c r="D63" s="175"/>
      <c r="E63" s="101"/>
      <c r="F63" s="101"/>
      <c r="G63" s="175"/>
      <c r="H63" s="321"/>
      <c r="I63" s="175"/>
      <c r="J63" s="175"/>
      <c r="K63" s="323"/>
      <c r="L63" s="625"/>
      <c r="M63" s="655">
        <v>0</v>
      </c>
      <c r="N63" s="623">
        <v>0</v>
      </c>
      <c r="O63" s="620" t="str">
        <f t="shared" si="0"/>
        <v/>
      </c>
      <c r="P63" s="612" t="str">
        <f t="shared" si="1"/>
        <v/>
      </c>
      <c r="Q63" s="624">
        <v>0</v>
      </c>
      <c r="R63" s="755"/>
      <c r="S63" s="708" t="str">
        <f t="shared" si="2"/>
        <v/>
      </c>
      <c r="T63" s="50" t="str">
        <f t="shared" si="3"/>
        <v/>
      </c>
      <c r="U63" s="50">
        <f>ROUND(IF(K63="",0,+Q63/1659*(AC63*12*(1+tab!$C$181+tab!$C$180)-tab!$C$179)*tab!$C$177),-1)</f>
        <v>0</v>
      </c>
      <c r="V63" s="36" t="str">
        <f t="shared" si="4"/>
        <v/>
      </c>
      <c r="W63" s="696"/>
      <c r="X63" s="672"/>
      <c r="Y63" s="646"/>
      <c r="Z63" s="670"/>
      <c r="AA63" s="600"/>
      <c r="AB63" s="646"/>
      <c r="AC63" s="679">
        <f>IF(K63="",0,5/12*VLOOKUP(I63,sal20mrt,J63+1,FALSE)+7/12*VLOOKUP(I63,sal19juni,J63+1,FALSE))</f>
        <v>0</v>
      </c>
      <c r="AD63" s="680">
        <f t="shared" si="5"/>
        <v>0.56000000000000005</v>
      </c>
      <c r="AE63" s="681">
        <f t="shared" si="6"/>
        <v>0</v>
      </c>
      <c r="AF63" s="681">
        <f t="shared" si="7"/>
        <v>0</v>
      </c>
      <c r="AG63" s="681">
        <f t="shared" si="8"/>
        <v>0</v>
      </c>
      <c r="AH63" s="682">
        <f t="shared" si="9"/>
        <v>0</v>
      </c>
      <c r="AI63" s="682" t="str">
        <f t="shared" si="10"/>
        <v/>
      </c>
      <c r="AJ63" s="682">
        <f t="shared" si="11"/>
        <v>0</v>
      </c>
      <c r="AK63" s="683">
        <f t="shared" si="12"/>
        <v>0.4</v>
      </c>
      <c r="AL63" s="600">
        <f t="shared" si="13"/>
        <v>0</v>
      </c>
      <c r="AM63" s="646">
        <f t="shared" si="14"/>
        <v>0</v>
      </c>
      <c r="AN63" s="630"/>
      <c r="AT63" s="17"/>
      <c r="AU63" s="17"/>
      <c r="AV63" s="85"/>
      <c r="AW63" s="59"/>
    </row>
    <row r="64" spans="2:49" ht="12.75" customHeight="1" x14ac:dyDescent="0.2">
      <c r="B64" s="16"/>
      <c r="C64" s="2"/>
      <c r="D64" s="175"/>
      <c r="E64" s="101"/>
      <c r="F64" s="101"/>
      <c r="G64" s="175"/>
      <c r="H64" s="321"/>
      <c r="I64" s="175"/>
      <c r="J64" s="175"/>
      <c r="K64" s="323"/>
      <c r="L64" s="625"/>
      <c r="M64" s="655">
        <v>0</v>
      </c>
      <c r="N64" s="623">
        <v>0</v>
      </c>
      <c r="O64" s="620" t="str">
        <f t="shared" si="0"/>
        <v/>
      </c>
      <c r="P64" s="612" t="str">
        <f t="shared" si="1"/>
        <v/>
      </c>
      <c r="Q64" s="624">
        <v>0</v>
      </c>
      <c r="R64" s="755"/>
      <c r="S64" s="708" t="str">
        <f t="shared" si="2"/>
        <v/>
      </c>
      <c r="T64" s="50" t="str">
        <f t="shared" si="3"/>
        <v/>
      </c>
      <c r="U64" s="50">
        <f>ROUND(IF(K64="",0,+Q64/1659*(AC64*12*(1+tab!$C$181+tab!$C$180)-tab!$C$179)*tab!$C$177),-1)</f>
        <v>0</v>
      </c>
      <c r="V64" s="36" t="str">
        <f t="shared" si="4"/>
        <v/>
      </c>
      <c r="W64" s="696"/>
      <c r="X64" s="672"/>
      <c r="Y64" s="646"/>
      <c r="Z64" s="670"/>
      <c r="AA64" s="600"/>
      <c r="AB64" s="646"/>
      <c r="AC64" s="679">
        <f>IF(K64="",0,5/12*VLOOKUP(I64,sal20mrt,J64+1,FALSE)+7/12*VLOOKUP(I64,sal19juni,J64+1,FALSE))</f>
        <v>0</v>
      </c>
      <c r="AD64" s="680">
        <f t="shared" si="5"/>
        <v>0.56000000000000005</v>
      </c>
      <c r="AE64" s="681">
        <f t="shared" si="6"/>
        <v>0</v>
      </c>
      <c r="AF64" s="681">
        <f t="shared" si="7"/>
        <v>0</v>
      </c>
      <c r="AG64" s="681">
        <f t="shared" si="8"/>
        <v>0</v>
      </c>
      <c r="AH64" s="682">
        <f t="shared" si="9"/>
        <v>0</v>
      </c>
      <c r="AI64" s="682" t="str">
        <f t="shared" si="10"/>
        <v/>
      </c>
      <c r="AJ64" s="682">
        <f t="shared" si="11"/>
        <v>0</v>
      </c>
      <c r="AK64" s="683">
        <f t="shared" si="12"/>
        <v>0.4</v>
      </c>
      <c r="AL64" s="600">
        <f t="shared" si="13"/>
        <v>0</v>
      </c>
      <c r="AM64" s="646">
        <f t="shared" si="14"/>
        <v>0</v>
      </c>
      <c r="AN64" s="630"/>
      <c r="AT64" s="17"/>
      <c r="AU64" s="17"/>
      <c r="AV64" s="85"/>
      <c r="AW64" s="59"/>
    </row>
    <row r="65" spans="2:49" ht="12.75" customHeight="1" x14ac:dyDescent="0.2">
      <c r="B65" s="16"/>
      <c r="C65" s="2"/>
      <c r="D65" s="175"/>
      <c r="E65" s="101"/>
      <c r="F65" s="101"/>
      <c r="G65" s="175"/>
      <c r="H65" s="321"/>
      <c r="I65" s="175"/>
      <c r="J65" s="175"/>
      <c r="K65" s="323"/>
      <c r="L65" s="625"/>
      <c r="M65" s="655">
        <v>0</v>
      </c>
      <c r="N65" s="623">
        <v>0</v>
      </c>
      <c r="O65" s="620" t="str">
        <f t="shared" si="0"/>
        <v/>
      </c>
      <c r="P65" s="612" t="str">
        <f t="shared" si="1"/>
        <v/>
      </c>
      <c r="Q65" s="624">
        <v>0</v>
      </c>
      <c r="R65" s="755"/>
      <c r="S65" s="708" t="str">
        <f t="shared" si="2"/>
        <v/>
      </c>
      <c r="T65" s="50" t="str">
        <f t="shared" si="3"/>
        <v/>
      </c>
      <c r="U65" s="50">
        <f>ROUND(IF(K65="",0,+Q65/1659*(AC65*12*(1+tab!$C$181+tab!$C$180)-tab!$C$179)*tab!$C$177),-1)</f>
        <v>0</v>
      </c>
      <c r="V65" s="36" t="str">
        <f t="shared" si="4"/>
        <v/>
      </c>
      <c r="W65" s="696"/>
      <c r="X65" s="672"/>
      <c r="Y65" s="646"/>
      <c r="Z65" s="670"/>
      <c r="AA65" s="600"/>
      <c r="AB65" s="646"/>
      <c r="AC65" s="679">
        <f>IF(K65="",0,5/12*VLOOKUP(I65,sal20mrt,J65+1,FALSE)+7/12*VLOOKUP(I65,sal19juni,J65+1,FALSE))</f>
        <v>0</v>
      </c>
      <c r="AD65" s="680">
        <f t="shared" si="5"/>
        <v>0.56000000000000005</v>
      </c>
      <c r="AE65" s="681">
        <f t="shared" si="6"/>
        <v>0</v>
      </c>
      <c r="AF65" s="681">
        <f t="shared" si="7"/>
        <v>0</v>
      </c>
      <c r="AG65" s="681">
        <f t="shared" si="8"/>
        <v>0</v>
      </c>
      <c r="AH65" s="682">
        <f t="shared" si="9"/>
        <v>0</v>
      </c>
      <c r="AI65" s="682" t="str">
        <f t="shared" si="10"/>
        <v/>
      </c>
      <c r="AJ65" s="682">
        <f t="shared" si="11"/>
        <v>0</v>
      </c>
      <c r="AK65" s="683">
        <f t="shared" si="12"/>
        <v>0.4</v>
      </c>
      <c r="AL65" s="600">
        <f t="shared" si="13"/>
        <v>0</v>
      </c>
      <c r="AM65" s="646">
        <f t="shared" si="14"/>
        <v>0</v>
      </c>
      <c r="AN65" s="630"/>
      <c r="AT65" s="17"/>
      <c r="AU65" s="17"/>
      <c r="AV65" s="85"/>
      <c r="AW65" s="59"/>
    </row>
    <row r="66" spans="2:49" ht="12.75" customHeight="1" x14ac:dyDescent="0.2">
      <c r="B66" s="16"/>
      <c r="C66" s="2"/>
      <c r="D66" s="175"/>
      <c r="E66" s="101"/>
      <c r="F66" s="101"/>
      <c r="G66" s="175"/>
      <c r="H66" s="321"/>
      <c r="I66" s="175"/>
      <c r="J66" s="175"/>
      <c r="K66" s="323"/>
      <c r="L66" s="625"/>
      <c r="M66" s="655">
        <v>0</v>
      </c>
      <c r="N66" s="623">
        <v>0</v>
      </c>
      <c r="O66" s="620" t="str">
        <f t="shared" si="0"/>
        <v/>
      </c>
      <c r="P66" s="612" t="str">
        <f t="shared" si="1"/>
        <v/>
      </c>
      <c r="Q66" s="624">
        <v>0</v>
      </c>
      <c r="R66" s="755"/>
      <c r="S66" s="708" t="str">
        <f t="shared" si="2"/>
        <v/>
      </c>
      <c r="T66" s="50" t="str">
        <f t="shared" si="3"/>
        <v/>
      </c>
      <c r="U66" s="50">
        <f>ROUND(IF(K66="",0,+Q66/1659*(AC66*12*(1+tab!$C$181+tab!$C$180)-tab!$C$179)*tab!$C$177),-1)</f>
        <v>0</v>
      </c>
      <c r="V66" s="36" t="str">
        <f t="shared" si="4"/>
        <v/>
      </c>
      <c r="W66" s="696"/>
      <c r="X66" s="672"/>
      <c r="Y66" s="646"/>
      <c r="Z66" s="670"/>
      <c r="AA66" s="600"/>
      <c r="AB66" s="646"/>
      <c r="AC66" s="679">
        <f>IF(K66="",0,5/12*VLOOKUP(I66,sal20mrt,J66+1,FALSE)+7/12*VLOOKUP(I66,sal19juni,J66+1,FALSE))</f>
        <v>0</v>
      </c>
      <c r="AD66" s="680">
        <f t="shared" si="5"/>
        <v>0.56000000000000005</v>
      </c>
      <c r="AE66" s="681">
        <f t="shared" si="6"/>
        <v>0</v>
      </c>
      <c r="AF66" s="681">
        <f t="shared" si="7"/>
        <v>0</v>
      </c>
      <c r="AG66" s="681">
        <f t="shared" si="8"/>
        <v>0</v>
      </c>
      <c r="AH66" s="682">
        <f t="shared" si="9"/>
        <v>0</v>
      </c>
      <c r="AI66" s="682" t="str">
        <f t="shared" si="10"/>
        <v/>
      </c>
      <c r="AJ66" s="682">
        <f t="shared" si="11"/>
        <v>0</v>
      </c>
      <c r="AK66" s="683">
        <f t="shared" si="12"/>
        <v>0.4</v>
      </c>
      <c r="AL66" s="600">
        <f t="shared" si="13"/>
        <v>0</v>
      </c>
      <c r="AM66" s="646">
        <f t="shared" si="14"/>
        <v>0</v>
      </c>
      <c r="AN66" s="630"/>
      <c r="AT66" s="17"/>
      <c r="AU66" s="17"/>
      <c r="AV66" s="85"/>
      <c r="AW66" s="59"/>
    </row>
    <row r="67" spans="2:49" ht="12.75" customHeight="1" x14ac:dyDescent="0.2">
      <c r="B67" s="16"/>
      <c r="C67" s="2"/>
      <c r="D67" s="175"/>
      <c r="E67" s="101"/>
      <c r="F67" s="101"/>
      <c r="G67" s="175"/>
      <c r="H67" s="321"/>
      <c r="I67" s="175"/>
      <c r="J67" s="175"/>
      <c r="K67" s="323"/>
      <c r="L67" s="625"/>
      <c r="M67" s="655">
        <v>0</v>
      </c>
      <c r="N67" s="623">
        <v>0</v>
      </c>
      <c r="O67" s="620" t="str">
        <f t="shared" si="0"/>
        <v/>
      </c>
      <c r="P67" s="612" t="str">
        <f t="shared" si="1"/>
        <v/>
      </c>
      <c r="Q67" s="624">
        <v>0</v>
      </c>
      <c r="R67" s="755"/>
      <c r="S67" s="708" t="str">
        <f t="shared" si="2"/>
        <v/>
      </c>
      <c r="T67" s="50" t="str">
        <f t="shared" si="3"/>
        <v/>
      </c>
      <c r="U67" s="50">
        <f>ROUND(IF(K67="",0,+Q67/1659*(AC67*12*(1+tab!$C$181+tab!$C$180)-tab!$C$179)*tab!$C$177),-1)</f>
        <v>0</v>
      </c>
      <c r="V67" s="36" t="str">
        <f t="shared" si="4"/>
        <v/>
      </c>
      <c r="W67" s="696"/>
      <c r="X67" s="672"/>
      <c r="Y67" s="646"/>
      <c r="Z67" s="670"/>
      <c r="AA67" s="600"/>
      <c r="AB67" s="646"/>
      <c r="AC67" s="679">
        <f>IF(K67="",0,5/12*VLOOKUP(I67,sal20mrt,J67+1,FALSE)+7/12*VLOOKUP(I67,sal19juni,J67+1,FALSE))</f>
        <v>0</v>
      </c>
      <c r="AD67" s="680">
        <f t="shared" si="5"/>
        <v>0.56000000000000005</v>
      </c>
      <c r="AE67" s="681">
        <f t="shared" si="6"/>
        <v>0</v>
      </c>
      <c r="AF67" s="681">
        <f t="shared" si="7"/>
        <v>0</v>
      </c>
      <c r="AG67" s="681">
        <f t="shared" si="8"/>
        <v>0</v>
      </c>
      <c r="AH67" s="682">
        <f t="shared" si="9"/>
        <v>0</v>
      </c>
      <c r="AI67" s="682" t="str">
        <f t="shared" si="10"/>
        <v/>
      </c>
      <c r="AJ67" s="682">
        <f t="shared" si="11"/>
        <v>0</v>
      </c>
      <c r="AK67" s="683">
        <f t="shared" si="12"/>
        <v>0.4</v>
      </c>
      <c r="AL67" s="600">
        <f t="shared" si="13"/>
        <v>0</v>
      </c>
      <c r="AM67" s="646">
        <f t="shared" si="14"/>
        <v>0</v>
      </c>
      <c r="AN67" s="630"/>
      <c r="AT67" s="17"/>
      <c r="AU67" s="17"/>
      <c r="AV67" s="85"/>
      <c r="AW67" s="59"/>
    </row>
    <row r="68" spans="2:49" ht="12.75" customHeight="1" x14ac:dyDescent="0.2">
      <c r="B68" s="16"/>
      <c r="C68" s="2"/>
      <c r="D68" s="175"/>
      <c r="E68" s="101"/>
      <c r="F68" s="101"/>
      <c r="G68" s="175"/>
      <c r="H68" s="321"/>
      <c r="I68" s="175"/>
      <c r="J68" s="175"/>
      <c r="K68" s="323"/>
      <c r="L68" s="625"/>
      <c r="M68" s="655">
        <v>0</v>
      </c>
      <c r="N68" s="623">
        <v>0</v>
      </c>
      <c r="O68" s="620" t="str">
        <f t="shared" si="0"/>
        <v/>
      </c>
      <c r="P68" s="612" t="str">
        <f t="shared" si="1"/>
        <v/>
      </c>
      <c r="Q68" s="624">
        <v>0</v>
      </c>
      <c r="R68" s="755"/>
      <c r="S68" s="708" t="str">
        <f t="shared" si="2"/>
        <v/>
      </c>
      <c r="T68" s="50" t="str">
        <f t="shared" si="3"/>
        <v/>
      </c>
      <c r="U68" s="50">
        <f>ROUND(IF(K68="",0,+Q68/1659*(AC68*12*(1+tab!$C$181+tab!$C$180)-tab!$C$179)*tab!$C$177),-1)</f>
        <v>0</v>
      </c>
      <c r="V68" s="36" t="str">
        <f t="shared" si="4"/>
        <v/>
      </c>
      <c r="W68" s="696"/>
      <c r="X68" s="672"/>
      <c r="Y68" s="646"/>
      <c r="Z68" s="670"/>
      <c r="AA68" s="600"/>
      <c r="AB68" s="646"/>
      <c r="AC68" s="679">
        <f>IF(K68="",0,5/12*VLOOKUP(I68,sal20mrt,J68+1,FALSE)+7/12*VLOOKUP(I68,sal19juni,J68+1,FALSE))</f>
        <v>0</v>
      </c>
      <c r="AD68" s="680">
        <f t="shared" si="5"/>
        <v>0.56000000000000005</v>
      </c>
      <c r="AE68" s="681">
        <f t="shared" si="6"/>
        <v>0</v>
      </c>
      <c r="AF68" s="681">
        <f t="shared" si="7"/>
        <v>0</v>
      </c>
      <c r="AG68" s="681">
        <f t="shared" si="8"/>
        <v>0</v>
      </c>
      <c r="AH68" s="682">
        <f t="shared" si="9"/>
        <v>0</v>
      </c>
      <c r="AI68" s="682" t="str">
        <f t="shared" si="10"/>
        <v/>
      </c>
      <c r="AJ68" s="682">
        <f t="shared" si="11"/>
        <v>0</v>
      </c>
      <c r="AK68" s="683">
        <f t="shared" si="12"/>
        <v>0.4</v>
      </c>
      <c r="AL68" s="600">
        <f t="shared" si="13"/>
        <v>0</v>
      </c>
      <c r="AM68" s="646">
        <f t="shared" si="14"/>
        <v>0</v>
      </c>
      <c r="AN68" s="630"/>
      <c r="AT68" s="17"/>
      <c r="AU68" s="17"/>
      <c r="AV68" s="85"/>
      <c r="AW68" s="59"/>
    </row>
    <row r="69" spans="2:49" ht="12.75" customHeight="1" x14ac:dyDescent="0.2">
      <c r="B69" s="16"/>
      <c r="C69" s="2"/>
      <c r="D69" s="175"/>
      <c r="E69" s="101"/>
      <c r="F69" s="101"/>
      <c r="G69" s="175"/>
      <c r="H69" s="321"/>
      <c r="I69" s="175"/>
      <c r="J69" s="175"/>
      <c r="K69" s="323"/>
      <c r="L69" s="625"/>
      <c r="M69" s="655">
        <v>0</v>
      </c>
      <c r="N69" s="623">
        <v>0</v>
      </c>
      <c r="O69" s="620" t="str">
        <f t="shared" si="0"/>
        <v/>
      </c>
      <c r="P69" s="612" t="str">
        <f t="shared" si="1"/>
        <v/>
      </c>
      <c r="Q69" s="624">
        <v>0</v>
      </c>
      <c r="R69" s="755"/>
      <c r="S69" s="708" t="str">
        <f t="shared" si="2"/>
        <v/>
      </c>
      <c r="T69" s="50" t="str">
        <f t="shared" si="3"/>
        <v/>
      </c>
      <c r="U69" s="50">
        <f>ROUND(IF(K69="",0,+Q69/1659*(AC69*12*(1+tab!$C$181+tab!$C$180)-tab!$C$179)*tab!$C$177),-1)</f>
        <v>0</v>
      </c>
      <c r="V69" s="36" t="str">
        <f t="shared" si="4"/>
        <v/>
      </c>
      <c r="W69" s="696"/>
      <c r="X69" s="672"/>
      <c r="Y69" s="646"/>
      <c r="Z69" s="670"/>
      <c r="AA69" s="600"/>
      <c r="AB69" s="646"/>
      <c r="AC69" s="679">
        <f>IF(K69="",0,5/12*VLOOKUP(I69,sal20mrt,J69+1,FALSE)+7/12*VLOOKUP(I69,sal19juni,J69+1,FALSE))</f>
        <v>0</v>
      </c>
      <c r="AD69" s="680">
        <f t="shared" si="5"/>
        <v>0.56000000000000005</v>
      </c>
      <c r="AE69" s="681">
        <f t="shared" si="6"/>
        <v>0</v>
      </c>
      <c r="AF69" s="681">
        <f t="shared" si="7"/>
        <v>0</v>
      </c>
      <c r="AG69" s="681">
        <f t="shared" si="8"/>
        <v>0</v>
      </c>
      <c r="AH69" s="682">
        <f t="shared" si="9"/>
        <v>0</v>
      </c>
      <c r="AI69" s="682" t="str">
        <f t="shared" si="10"/>
        <v/>
      </c>
      <c r="AJ69" s="682">
        <f t="shared" si="11"/>
        <v>0</v>
      </c>
      <c r="AK69" s="683">
        <f t="shared" si="12"/>
        <v>0.4</v>
      </c>
      <c r="AL69" s="600">
        <f t="shared" si="13"/>
        <v>0</v>
      </c>
      <c r="AM69" s="646">
        <f t="shared" si="14"/>
        <v>0</v>
      </c>
      <c r="AN69" s="630"/>
      <c r="AT69" s="17"/>
      <c r="AU69" s="17"/>
      <c r="AV69" s="85"/>
      <c r="AW69" s="59"/>
    </row>
    <row r="70" spans="2:49" ht="12.75" customHeight="1" x14ac:dyDescent="0.2">
      <c r="B70" s="16"/>
      <c r="C70" s="2"/>
      <c r="D70" s="175"/>
      <c r="E70" s="101"/>
      <c r="F70" s="101"/>
      <c r="G70" s="175"/>
      <c r="H70" s="321"/>
      <c r="I70" s="175"/>
      <c r="J70" s="175"/>
      <c r="K70" s="323"/>
      <c r="L70" s="625"/>
      <c r="M70" s="655">
        <v>0</v>
      </c>
      <c r="N70" s="623">
        <v>0</v>
      </c>
      <c r="O70" s="620" t="str">
        <f t="shared" si="0"/>
        <v/>
      </c>
      <c r="P70" s="612" t="str">
        <f t="shared" si="1"/>
        <v/>
      </c>
      <c r="Q70" s="624">
        <v>0</v>
      </c>
      <c r="R70" s="755"/>
      <c r="S70" s="708" t="str">
        <f t="shared" si="2"/>
        <v/>
      </c>
      <c r="T70" s="50" t="str">
        <f t="shared" si="3"/>
        <v/>
      </c>
      <c r="U70" s="50">
        <f>ROUND(IF(K70="",0,+Q70/1659*(AC70*12*(1+tab!$C$181+tab!$C$180)-tab!$C$179)*tab!$C$177),-1)</f>
        <v>0</v>
      </c>
      <c r="V70" s="36" t="str">
        <f t="shared" si="4"/>
        <v/>
      </c>
      <c r="W70" s="696"/>
      <c r="X70" s="672"/>
      <c r="Y70" s="646"/>
      <c r="Z70" s="670"/>
      <c r="AA70" s="600"/>
      <c r="AB70" s="646"/>
      <c r="AC70" s="679">
        <f>IF(K70="",0,5/12*VLOOKUP(I70,sal20mrt,J70+1,FALSE)+7/12*VLOOKUP(I70,sal19juni,J70+1,FALSE))</f>
        <v>0</v>
      </c>
      <c r="AD70" s="680">
        <f t="shared" si="5"/>
        <v>0.56000000000000005</v>
      </c>
      <c r="AE70" s="681">
        <f t="shared" si="6"/>
        <v>0</v>
      </c>
      <c r="AF70" s="681">
        <f t="shared" si="7"/>
        <v>0</v>
      </c>
      <c r="AG70" s="681">
        <f t="shared" si="8"/>
        <v>0</v>
      </c>
      <c r="AH70" s="682">
        <f t="shared" si="9"/>
        <v>0</v>
      </c>
      <c r="AI70" s="682" t="str">
        <f t="shared" si="10"/>
        <v/>
      </c>
      <c r="AJ70" s="682">
        <f t="shared" si="11"/>
        <v>0</v>
      </c>
      <c r="AK70" s="683">
        <f t="shared" si="12"/>
        <v>0.4</v>
      </c>
      <c r="AL70" s="600">
        <f t="shared" si="13"/>
        <v>0</v>
      </c>
      <c r="AM70" s="646">
        <f t="shared" si="14"/>
        <v>0</v>
      </c>
      <c r="AN70" s="630"/>
      <c r="AT70" s="17"/>
      <c r="AU70" s="17"/>
      <c r="AV70" s="85"/>
      <c r="AW70" s="59"/>
    </row>
    <row r="71" spans="2:49" ht="12.75" customHeight="1" x14ac:dyDescent="0.2">
      <c r="B71" s="16"/>
      <c r="C71" s="2"/>
      <c r="D71" s="175"/>
      <c r="E71" s="101"/>
      <c r="F71" s="101"/>
      <c r="G71" s="175"/>
      <c r="H71" s="321"/>
      <c r="I71" s="175"/>
      <c r="J71" s="175"/>
      <c r="K71" s="323"/>
      <c r="L71" s="625"/>
      <c r="M71" s="655">
        <v>0</v>
      </c>
      <c r="N71" s="623">
        <v>0</v>
      </c>
      <c r="O71" s="620" t="str">
        <f t="shared" si="0"/>
        <v/>
      </c>
      <c r="P71" s="612" t="str">
        <f t="shared" si="1"/>
        <v/>
      </c>
      <c r="Q71" s="624">
        <v>0</v>
      </c>
      <c r="R71" s="755"/>
      <c r="S71" s="708" t="str">
        <f t="shared" si="2"/>
        <v/>
      </c>
      <c r="T71" s="50" t="str">
        <f t="shared" si="3"/>
        <v/>
      </c>
      <c r="U71" s="50">
        <f>ROUND(IF(K71="",0,+Q71/1659*(AC71*12*(1+tab!$C$181+tab!$C$180)-tab!$C$179)*tab!$C$177),-1)</f>
        <v>0</v>
      </c>
      <c r="V71" s="36" t="str">
        <f t="shared" si="4"/>
        <v/>
      </c>
      <c r="W71" s="696"/>
      <c r="X71" s="672"/>
      <c r="Y71" s="646"/>
      <c r="Z71" s="670"/>
      <c r="AA71" s="600"/>
      <c r="AB71" s="646"/>
      <c r="AC71" s="679">
        <f>IF(K71="",0,5/12*VLOOKUP(I71,sal20mrt,J71+1,FALSE)+7/12*VLOOKUP(I71,sal19juni,J71+1,FALSE))</f>
        <v>0</v>
      </c>
      <c r="AD71" s="680">
        <f t="shared" si="5"/>
        <v>0.56000000000000005</v>
      </c>
      <c r="AE71" s="681">
        <f t="shared" si="6"/>
        <v>0</v>
      </c>
      <c r="AF71" s="681">
        <f t="shared" si="7"/>
        <v>0</v>
      </c>
      <c r="AG71" s="681">
        <f t="shared" si="8"/>
        <v>0</v>
      </c>
      <c r="AH71" s="682">
        <f t="shared" si="9"/>
        <v>0</v>
      </c>
      <c r="AI71" s="682" t="str">
        <f t="shared" si="10"/>
        <v/>
      </c>
      <c r="AJ71" s="682">
        <f t="shared" si="11"/>
        <v>0</v>
      </c>
      <c r="AK71" s="683">
        <f t="shared" si="12"/>
        <v>0.4</v>
      </c>
      <c r="AL71" s="600">
        <f t="shared" si="13"/>
        <v>0</v>
      </c>
      <c r="AM71" s="646">
        <f t="shared" si="14"/>
        <v>0</v>
      </c>
      <c r="AN71" s="630"/>
      <c r="AT71" s="17"/>
      <c r="AU71" s="17"/>
      <c r="AV71" s="85"/>
      <c r="AW71" s="59"/>
    </row>
    <row r="72" spans="2:49" ht="12.75" customHeight="1" x14ac:dyDescent="0.2">
      <c r="B72" s="16"/>
      <c r="C72" s="2"/>
      <c r="D72" s="175"/>
      <c r="E72" s="101"/>
      <c r="F72" s="101"/>
      <c r="G72" s="175"/>
      <c r="H72" s="321"/>
      <c r="I72" s="175"/>
      <c r="J72" s="175"/>
      <c r="K72" s="323"/>
      <c r="L72" s="625"/>
      <c r="M72" s="655">
        <v>0</v>
      </c>
      <c r="N72" s="623">
        <v>0</v>
      </c>
      <c r="O72" s="620" t="str">
        <f t="shared" si="0"/>
        <v/>
      </c>
      <c r="P72" s="612" t="str">
        <f t="shared" si="1"/>
        <v/>
      </c>
      <c r="Q72" s="624">
        <v>0</v>
      </c>
      <c r="R72" s="755"/>
      <c r="S72" s="708" t="str">
        <f t="shared" si="2"/>
        <v/>
      </c>
      <c r="T72" s="50" t="str">
        <f t="shared" si="3"/>
        <v/>
      </c>
      <c r="U72" s="50">
        <f>ROUND(IF(K72="",0,+Q72/1659*(AC72*12*(1+tab!$C$181+tab!$C$180)-tab!$C$179)*tab!$C$177),-1)</f>
        <v>0</v>
      </c>
      <c r="V72" s="36" t="str">
        <f t="shared" si="4"/>
        <v/>
      </c>
      <c r="W72" s="696"/>
      <c r="X72" s="672"/>
      <c r="Y72" s="646"/>
      <c r="Z72" s="670"/>
      <c r="AA72" s="600"/>
      <c r="AB72" s="646"/>
      <c r="AC72" s="679">
        <f>IF(K72="",0,5/12*VLOOKUP(I72,sal20mrt,J72+1,FALSE)+7/12*VLOOKUP(I72,sal19juni,J72+1,FALSE))</f>
        <v>0</v>
      </c>
      <c r="AD72" s="680">
        <f t="shared" si="5"/>
        <v>0.56000000000000005</v>
      </c>
      <c r="AE72" s="681">
        <f t="shared" si="6"/>
        <v>0</v>
      </c>
      <c r="AF72" s="681">
        <f t="shared" si="7"/>
        <v>0</v>
      </c>
      <c r="AG72" s="681">
        <f t="shared" si="8"/>
        <v>0</v>
      </c>
      <c r="AH72" s="682">
        <f t="shared" si="9"/>
        <v>0</v>
      </c>
      <c r="AI72" s="682" t="str">
        <f t="shared" si="10"/>
        <v/>
      </c>
      <c r="AJ72" s="682">
        <f t="shared" si="11"/>
        <v>0</v>
      </c>
      <c r="AK72" s="683">
        <f t="shared" si="12"/>
        <v>0.4</v>
      </c>
      <c r="AL72" s="600">
        <f t="shared" si="13"/>
        <v>0</v>
      </c>
      <c r="AM72" s="646">
        <f t="shared" si="14"/>
        <v>0</v>
      </c>
      <c r="AN72" s="630"/>
      <c r="AT72" s="17"/>
      <c r="AU72" s="17"/>
      <c r="AV72" s="85"/>
      <c r="AW72" s="59"/>
    </row>
    <row r="73" spans="2:49" ht="12.75" customHeight="1" x14ac:dyDescent="0.2">
      <c r="B73" s="16"/>
      <c r="C73" s="2"/>
      <c r="D73" s="175"/>
      <c r="E73" s="101"/>
      <c r="F73" s="101"/>
      <c r="G73" s="175"/>
      <c r="H73" s="321"/>
      <c r="I73" s="175"/>
      <c r="J73" s="175"/>
      <c r="K73" s="323"/>
      <c r="L73" s="625"/>
      <c r="M73" s="655">
        <v>0</v>
      </c>
      <c r="N73" s="623">
        <v>0</v>
      </c>
      <c r="O73" s="620" t="str">
        <f t="shared" si="0"/>
        <v/>
      </c>
      <c r="P73" s="612" t="str">
        <f t="shared" si="1"/>
        <v/>
      </c>
      <c r="Q73" s="624">
        <v>0</v>
      </c>
      <c r="R73" s="755"/>
      <c r="S73" s="708" t="str">
        <f t="shared" si="2"/>
        <v/>
      </c>
      <c r="T73" s="50" t="str">
        <f t="shared" si="3"/>
        <v/>
      </c>
      <c r="U73" s="50">
        <f>ROUND(IF(K73="",0,+Q73/1659*(AC73*12*(1+tab!$C$181+tab!$C$180)-tab!$C$179)*tab!$C$177),-1)</f>
        <v>0</v>
      </c>
      <c r="V73" s="36" t="str">
        <f t="shared" si="4"/>
        <v/>
      </c>
      <c r="W73" s="696"/>
      <c r="X73" s="672"/>
      <c r="Y73" s="646"/>
      <c r="Z73" s="670"/>
      <c r="AA73" s="600"/>
      <c r="AB73" s="646"/>
      <c r="AC73" s="679">
        <f>IF(K73="",0,5/12*VLOOKUP(I73,sal20mrt,J73+1,FALSE)+7/12*VLOOKUP(I73,sal19juni,J73+1,FALSE))</f>
        <v>0</v>
      </c>
      <c r="AD73" s="680">
        <f t="shared" si="5"/>
        <v>0.56000000000000005</v>
      </c>
      <c r="AE73" s="681">
        <f t="shared" si="6"/>
        <v>0</v>
      </c>
      <c r="AF73" s="681">
        <f t="shared" si="7"/>
        <v>0</v>
      </c>
      <c r="AG73" s="681">
        <f t="shared" si="8"/>
        <v>0</v>
      </c>
      <c r="AH73" s="682">
        <f t="shared" si="9"/>
        <v>0</v>
      </c>
      <c r="AI73" s="682" t="str">
        <f t="shared" si="10"/>
        <v/>
      </c>
      <c r="AJ73" s="682">
        <f t="shared" si="11"/>
        <v>0</v>
      </c>
      <c r="AK73" s="683">
        <f t="shared" si="12"/>
        <v>0.4</v>
      </c>
      <c r="AL73" s="600">
        <f t="shared" si="13"/>
        <v>0</v>
      </c>
      <c r="AM73" s="646">
        <f t="shared" si="14"/>
        <v>0</v>
      </c>
      <c r="AN73" s="630"/>
      <c r="AT73" s="17"/>
      <c r="AU73" s="17"/>
      <c r="AV73" s="85"/>
      <c r="AW73" s="59"/>
    </row>
    <row r="74" spans="2:49" ht="12.75" customHeight="1" x14ac:dyDescent="0.2">
      <c r="B74" s="16"/>
      <c r="C74" s="2"/>
      <c r="D74" s="175"/>
      <c r="E74" s="101"/>
      <c r="F74" s="101"/>
      <c r="G74" s="175"/>
      <c r="H74" s="321"/>
      <c r="I74" s="175"/>
      <c r="J74" s="175"/>
      <c r="K74" s="323"/>
      <c r="L74" s="625"/>
      <c r="M74" s="655">
        <v>0</v>
      </c>
      <c r="N74" s="623">
        <v>0</v>
      </c>
      <c r="O74" s="620" t="str">
        <f t="shared" si="0"/>
        <v/>
      </c>
      <c r="P74" s="612" t="str">
        <f t="shared" si="1"/>
        <v/>
      </c>
      <c r="Q74" s="624">
        <v>0</v>
      </c>
      <c r="R74" s="755"/>
      <c r="S74" s="708" t="str">
        <f t="shared" si="2"/>
        <v/>
      </c>
      <c r="T74" s="50" t="str">
        <f t="shared" si="3"/>
        <v/>
      </c>
      <c r="U74" s="50">
        <f>ROUND(IF(K74="",0,+Q74/1659*(AC74*12*(1+tab!$C$181+tab!$C$180)-tab!$C$179)*tab!$C$177),-1)</f>
        <v>0</v>
      </c>
      <c r="V74" s="36" t="str">
        <f t="shared" si="4"/>
        <v/>
      </c>
      <c r="W74" s="696"/>
      <c r="X74" s="672"/>
      <c r="Y74" s="646"/>
      <c r="Z74" s="670"/>
      <c r="AA74" s="600"/>
      <c r="AB74" s="646"/>
      <c r="AC74" s="679">
        <f>IF(K74="",0,5/12*VLOOKUP(I74,sal20mrt,J74+1,FALSE)+7/12*VLOOKUP(I74,sal19juni,J74+1,FALSE))</f>
        <v>0</v>
      </c>
      <c r="AD74" s="680">
        <f t="shared" si="5"/>
        <v>0.56000000000000005</v>
      </c>
      <c r="AE74" s="681">
        <f t="shared" si="6"/>
        <v>0</v>
      </c>
      <c r="AF74" s="681">
        <f t="shared" si="7"/>
        <v>0</v>
      </c>
      <c r="AG74" s="681">
        <f t="shared" si="8"/>
        <v>0</v>
      </c>
      <c r="AH74" s="682">
        <f t="shared" si="9"/>
        <v>0</v>
      </c>
      <c r="AI74" s="682" t="str">
        <f t="shared" si="10"/>
        <v/>
      </c>
      <c r="AJ74" s="682">
        <f t="shared" si="11"/>
        <v>0</v>
      </c>
      <c r="AK74" s="683">
        <f t="shared" si="12"/>
        <v>0.4</v>
      </c>
      <c r="AL74" s="600">
        <f t="shared" si="13"/>
        <v>0</v>
      </c>
      <c r="AM74" s="646">
        <f t="shared" si="14"/>
        <v>0</v>
      </c>
      <c r="AN74" s="630"/>
      <c r="AT74" s="17"/>
      <c r="AU74" s="17"/>
      <c r="AV74" s="85"/>
      <c r="AW74" s="59"/>
    </row>
    <row r="75" spans="2:49" ht="12.75" customHeight="1" x14ac:dyDescent="0.2">
      <c r="B75" s="16"/>
      <c r="C75" s="2"/>
      <c r="D75" s="175"/>
      <c r="E75" s="101"/>
      <c r="F75" s="101"/>
      <c r="G75" s="175"/>
      <c r="H75" s="321"/>
      <c r="I75" s="175"/>
      <c r="J75" s="175"/>
      <c r="K75" s="323"/>
      <c r="L75" s="625"/>
      <c r="M75" s="655">
        <v>0</v>
      </c>
      <c r="N75" s="623">
        <v>0</v>
      </c>
      <c r="O75" s="620" t="str">
        <f t="shared" si="0"/>
        <v/>
      </c>
      <c r="P75" s="612" t="str">
        <f t="shared" si="1"/>
        <v/>
      </c>
      <c r="Q75" s="624">
        <v>0</v>
      </c>
      <c r="R75" s="755"/>
      <c r="S75" s="708" t="str">
        <f t="shared" si="2"/>
        <v/>
      </c>
      <c r="T75" s="50" t="str">
        <f t="shared" si="3"/>
        <v/>
      </c>
      <c r="U75" s="50">
        <f>ROUND(IF(K75="",0,+Q75/1659*(AC75*12*(1+tab!$C$181+tab!$C$180)-tab!$C$179)*tab!$C$177),-1)</f>
        <v>0</v>
      </c>
      <c r="V75" s="36" t="str">
        <f t="shared" si="4"/>
        <v/>
      </c>
      <c r="W75" s="696"/>
      <c r="X75" s="672"/>
      <c r="Y75" s="646"/>
      <c r="Z75" s="670"/>
      <c r="AA75" s="600"/>
      <c r="AB75" s="646"/>
      <c r="AC75" s="679">
        <f>IF(K75="",0,5/12*VLOOKUP(I75,sal20mrt,J75+1,FALSE)+7/12*VLOOKUP(I75,sal19juni,J75+1,FALSE))</f>
        <v>0</v>
      </c>
      <c r="AD75" s="680">
        <f t="shared" si="5"/>
        <v>0.56000000000000005</v>
      </c>
      <c r="AE75" s="681">
        <f t="shared" si="6"/>
        <v>0</v>
      </c>
      <c r="AF75" s="681">
        <f t="shared" si="7"/>
        <v>0</v>
      </c>
      <c r="AG75" s="681">
        <f t="shared" si="8"/>
        <v>0</v>
      </c>
      <c r="AH75" s="682">
        <f t="shared" si="9"/>
        <v>0</v>
      </c>
      <c r="AI75" s="682" t="str">
        <f t="shared" si="10"/>
        <v/>
      </c>
      <c r="AJ75" s="682">
        <f t="shared" si="11"/>
        <v>0</v>
      </c>
      <c r="AK75" s="683">
        <f t="shared" si="12"/>
        <v>0.4</v>
      </c>
      <c r="AL75" s="600">
        <f t="shared" si="13"/>
        <v>0</v>
      </c>
      <c r="AM75" s="646">
        <f t="shared" si="14"/>
        <v>0</v>
      </c>
      <c r="AN75" s="630"/>
      <c r="AT75" s="17"/>
      <c r="AU75" s="17"/>
      <c r="AV75" s="85"/>
      <c r="AW75" s="59"/>
    </row>
    <row r="76" spans="2:49" ht="12.75" customHeight="1" x14ac:dyDescent="0.2">
      <c r="B76" s="16"/>
      <c r="C76" s="2"/>
      <c r="D76" s="175"/>
      <c r="E76" s="101"/>
      <c r="F76" s="101"/>
      <c r="G76" s="175"/>
      <c r="H76" s="321"/>
      <c r="I76" s="175"/>
      <c r="J76" s="175"/>
      <c r="K76" s="323"/>
      <c r="L76" s="625"/>
      <c r="M76" s="655">
        <v>0</v>
      </c>
      <c r="N76" s="623">
        <v>0</v>
      </c>
      <c r="O76" s="620" t="str">
        <f t="shared" si="0"/>
        <v/>
      </c>
      <c r="P76" s="612" t="str">
        <f t="shared" si="1"/>
        <v/>
      </c>
      <c r="Q76" s="624">
        <v>0</v>
      </c>
      <c r="R76" s="755"/>
      <c r="S76" s="708" t="str">
        <f t="shared" si="2"/>
        <v/>
      </c>
      <c r="T76" s="50" t="str">
        <f t="shared" si="3"/>
        <v/>
      </c>
      <c r="U76" s="50">
        <f>ROUND(IF(K76="",0,+Q76/1659*(AC76*12*(1+tab!$C$181+tab!$C$180)-tab!$C$179)*tab!$C$177),-1)</f>
        <v>0</v>
      </c>
      <c r="V76" s="36" t="str">
        <f t="shared" si="4"/>
        <v/>
      </c>
      <c r="W76" s="696"/>
      <c r="X76" s="672"/>
      <c r="Y76" s="646"/>
      <c r="Z76" s="670"/>
      <c r="AA76" s="600"/>
      <c r="AB76" s="646"/>
      <c r="AC76" s="679">
        <f>IF(K76="",0,5/12*VLOOKUP(I76,sal20mrt,J76+1,FALSE)+7/12*VLOOKUP(I76,sal19juni,J76+1,FALSE))</f>
        <v>0</v>
      </c>
      <c r="AD76" s="680">
        <f t="shared" si="5"/>
        <v>0.56000000000000005</v>
      </c>
      <c r="AE76" s="681">
        <f t="shared" si="6"/>
        <v>0</v>
      </c>
      <c r="AF76" s="681">
        <f t="shared" si="7"/>
        <v>0</v>
      </c>
      <c r="AG76" s="681">
        <f t="shared" si="8"/>
        <v>0</v>
      </c>
      <c r="AH76" s="682">
        <f t="shared" si="9"/>
        <v>0</v>
      </c>
      <c r="AI76" s="682" t="str">
        <f t="shared" si="10"/>
        <v/>
      </c>
      <c r="AJ76" s="682">
        <f t="shared" si="11"/>
        <v>0</v>
      </c>
      <c r="AK76" s="683">
        <f t="shared" si="12"/>
        <v>0.4</v>
      </c>
      <c r="AL76" s="600">
        <f t="shared" si="13"/>
        <v>0</v>
      </c>
      <c r="AM76" s="646">
        <f t="shared" si="14"/>
        <v>0</v>
      </c>
      <c r="AN76" s="630"/>
      <c r="AT76" s="17"/>
      <c r="AU76" s="17"/>
      <c r="AV76" s="85"/>
      <c r="AW76" s="59"/>
    </row>
    <row r="77" spans="2:49" ht="12.75" customHeight="1" x14ac:dyDescent="0.2">
      <c r="B77" s="16"/>
      <c r="C77" s="2"/>
      <c r="D77" s="175"/>
      <c r="E77" s="101"/>
      <c r="F77" s="101"/>
      <c r="G77" s="175"/>
      <c r="H77" s="321"/>
      <c r="I77" s="175"/>
      <c r="J77" s="175"/>
      <c r="K77" s="323"/>
      <c r="L77" s="625"/>
      <c r="M77" s="655">
        <v>0</v>
      </c>
      <c r="N77" s="623">
        <v>0</v>
      </c>
      <c r="O77" s="620" t="str">
        <f t="shared" si="0"/>
        <v/>
      </c>
      <c r="P77" s="612" t="str">
        <f t="shared" si="1"/>
        <v/>
      </c>
      <c r="Q77" s="624">
        <v>0</v>
      </c>
      <c r="R77" s="755"/>
      <c r="S77" s="708" t="str">
        <f t="shared" si="2"/>
        <v/>
      </c>
      <c r="T77" s="50" t="str">
        <f t="shared" si="3"/>
        <v/>
      </c>
      <c r="U77" s="50">
        <f>ROUND(IF(K77="",0,+Q77/1659*(AC77*12*(1+tab!$C$181+tab!$C$180)-tab!$C$179)*tab!$C$177),-1)</f>
        <v>0</v>
      </c>
      <c r="V77" s="36" t="str">
        <f t="shared" si="4"/>
        <v/>
      </c>
      <c r="W77" s="696"/>
      <c r="X77" s="672"/>
      <c r="Y77" s="646"/>
      <c r="Z77" s="670"/>
      <c r="AA77" s="600"/>
      <c r="AB77" s="646"/>
      <c r="AC77" s="679">
        <f>IF(K77="",0,5/12*VLOOKUP(I77,sal20mrt,J77+1,FALSE)+7/12*VLOOKUP(I77,sal19juni,J77+1,FALSE))</f>
        <v>0</v>
      </c>
      <c r="AD77" s="680">
        <f t="shared" si="5"/>
        <v>0.56000000000000005</v>
      </c>
      <c r="AE77" s="681">
        <f t="shared" si="6"/>
        <v>0</v>
      </c>
      <c r="AF77" s="681">
        <f t="shared" si="7"/>
        <v>0</v>
      </c>
      <c r="AG77" s="681">
        <f t="shared" si="8"/>
        <v>0</v>
      </c>
      <c r="AH77" s="682">
        <f t="shared" si="9"/>
        <v>0</v>
      </c>
      <c r="AI77" s="682" t="str">
        <f t="shared" si="10"/>
        <v/>
      </c>
      <c r="AJ77" s="682">
        <f t="shared" si="11"/>
        <v>0</v>
      </c>
      <c r="AK77" s="683">
        <f t="shared" si="12"/>
        <v>0.4</v>
      </c>
      <c r="AL77" s="600">
        <f t="shared" si="13"/>
        <v>0</v>
      </c>
      <c r="AM77" s="646">
        <f t="shared" si="14"/>
        <v>0</v>
      </c>
      <c r="AN77" s="630"/>
      <c r="AT77" s="17"/>
      <c r="AU77" s="17"/>
      <c r="AV77" s="85"/>
      <c r="AW77" s="59"/>
    </row>
    <row r="78" spans="2:49" ht="12.75" customHeight="1" x14ac:dyDescent="0.2">
      <c r="B78" s="16"/>
      <c r="C78" s="2"/>
      <c r="D78" s="175"/>
      <c r="E78" s="101"/>
      <c r="F78" s="101"/>
      <c r="G78" s="175"/>
      <c r="H78" s="321"/>
      <c r="I78" s="175"/>
      <c r="J78" s="175"/>
      <c r="K78" s="323"/>
      <c r="L78" s="625"/>
      <c r="M78" s="655">
        <v>0</v>
      </c>
      <c r="N78" s="623">
        <v>0</v>
      </c>
      <c r="O78" s="620" t="str">
        <f t="shared" si="0"/>
        <v/>
      </c>
      <c r="P78" s="612" t="str">
        <f t="shared" si="1"/>
        <v/>
      </c>
      <c r="Q78" s="624">
        <v>0</v>
      </c>
      <c r="R78" s="755"/>
      <c r="S78" s="708" t="str">
        <f t="shared" si="2"/>
        <v/>
      </c>
      <c r="T78" s="50" t="str">
        <f t="shared" si="3"/>
        <v/>
      </c>
      <c r="U78" s="50">
        <f>ROUND(IF(K78="",0,+Q78/1659*(AC78*12*(1+tab!$C$181+tab!$C$180)-tab!$C$179)*tab!$C$177),-1)</f>
        <v>0</v>
      </c>
      <c r="V78" s="36" t="str">
        <f t="shared" si="4"/>
        <v/>
      </c>
      <c r="W78" s="696"/>
      <c r="X78" s="672"/>
      <c r="Y78" s="646"/>
      <c r="Z78" s="670"/>
      <c r="AA78" s="600"/>
      <c r="AB78" s="646"/>
      <c r="AC78" s="679">
        <f>IF(K78="",0,5/12*VLOOKUP(I78,sal20mrt,J78+1,FALSE)+7/12*VLOOKUP(I78,sal19juni,J78+1,FALSE))</f>
        <v>0</v>
      </c>
      <c r="AD78" s="680">
        <f t="shared" si="5"/>
        <v>0.56000000000000005</v>
      </c>
      <c r="AE78" s="681">
        <f t="shared" si="6"/>
        <v>0</v>
      </c>
      <c r="AF78" s="681">
        <f t="shared" si="7"/>
        <v>0</v>
      </c>
      <c r="AG78" s="681">
        <f t="shared" si="8"/>
        <v>0</v>
      </c>
      <c r="AH78" s="682">
        <f t="shared" si="9"/>
        <v>0</v>
      </c>
      <c r="AI78" s="682" t="str">
        <f t="shared" si="10"/>
        <v/>
      </c>
      <c r="AJ78" s="682">
        <f t="shared" si="11"/>
        <v>0</v>
      </c>
      <c r="AK78" s="683">
        <f t="shared" si="12"/>
        <v>0.4</v>
      </c>
      <c r="AL78" s="600">
        <f t="shared" si="13"/>
        <v>0</v>
      </c>
      <c r="AM78" s="646">
        <f t="shared" si="14"/>
        <v>0</v>
      </c>
      <c r="AN78" s="630"/>
      <c r="AT78" s="17"/>
      <c r="AU78" s="17"/>
      <c r="AV78" s="85"/>
      <c r="AW78" s="59"/>
    </row>
    <row r="79" spans="2:49" ht="12.75" customHeight="1" x14ac:dyDescent="0.2">
      <c r="B79" s="16"/>
      <c r="C79" s="2"/>
      <c r="D79" s="175"/>
      <c r="E79" s="101"/>
      <c r="F79" s="101"/>
      <c r="G79" s="175"/>
      <c r="H79" s="321"/>
      <c r="I79" s="175"/>
      <c r="J79" s="175"/>
      <c r="K79" s="323"/>
      <c r="L79" s="625"/>
      <c r="M79" s="655">
        <v>0</v>
      </c>
      <c r="N79" s="623">
        <v>0</v>
      </c>
      <c r="O79" s="620" t="str">
        <f t="shared" si="0"/>
        <v/>
      </c>
      <c r="P79" s="612" t="str">
        <f t="shared" si="1"/>
        <v/>
      </c>
      <c r="Q79" s="624">
        <v>0</v>
      </c>
      <c r="R79" s="755"/>
      <c r="S79" s="708" t="str">
        <f t="shared" si="2"/>
        <v/>
      </c>
      <c r="T79" s="50" t="str">
        <f t="shared" si="3"/>
        <v/>
      </c>
      <c r="U79" s="50">
        <f>ROUND(IF(K79="",0,+Q79/1659*(AC79*12*(1+tab!$C$181+tab!$C$180)-tab!$C$179)*tab!$C$177),-1)</f>
        <v>0</v>
      </c>
      <c r="V79" s="36" t="str">
        <f t="shared" si="4"/>
        <v/>
      </c>
      <c r="W79" s="696"/>
      <c r="X79" s="672"/>
      <c r="Y79" s="646"/>
      <c r="Z79" s="670"/>
      <c r="AA79" s="600"/>
      <c r="AB79" s="646"/>
      <c r="AC79" s="679">
        <f>IF(K79="",0,5/12*VLOOKUP(I79,sal20mrt,J79+1,FALSE)+7/12*VLOOKUP(I79,sal19juni,J79+1,FALSE))</f>
        <v>0</v>
      </c>
      <c r="AD79" s="680">
        <f t="shared" si="5"/>
        <v>0.56000000000000005</v>
      </c>
      <c r="AE79" s="681">
        <f t="shared" si="6"/>
        <v>0</v>
      </c>
      <c r="AF79" s="681">
        <f t="shared" si="7"/>
        <v>0</v>
      </c>
      <c r="AG79" s="681">
        <f t="shared" si="8"/>
        <v>0</v>
      </c>
      <c r="AH79" s="682">
        <f t="shared" si="9"/>
        <v>0</v>
      </c>
      <c r="AI79" s="682" t="str">
        <f t="shared" si="10"/>
        <v/>
      </c>
      <c r="AJ79" s="682">
        <f t="shared" si="11"/>
        <v>0</v>
      </c>
      <c r="AK79" s="683">
        <f t="shared" si="12"/>
        <v>0.4</v>
      </c>
      <c r="AL79" s="600">
        <f t="shared" si="13"/>
        <v>0</v>
      </c>
      <c r="AM79" s="646">
        <f t="shared" si="14"/>
        <v>0</v>
      </c>
      <c r="AN79" s="630"/>
      <c r="AT79" s="17"/>
      <c r="AU79" s="17"/>
      <c r="AV79" s="85"/>
      <c r="AW79" s="59"/>
    </row>
    <row r="80" spans="2:49" ht="12.75" customHeight="1" x14ac:dyDescent="0.2">
      <c r="B80" s="16"/>
      <c r="C80" s="2"/>
      <c r="D80" s="175"/>
      <c r="E80" s="101"/>
      <c r="F80" s="101"/>
      <c r="G80" s="175"/>
      <c r="H80" s="321"/>
      <c r="I80" s="175"/>
      <c r="J80" s="175"/>
      <c r="K80" s="323"/>
      <c r="L80" s="625"/>
      <c r="M80" s="655">
        <v>0</v>
      </c>
      <c r="N80" s="623">
        <v>0</v>
      </c>
      <c r="O80" s="620" t="str">
        <f t="shared" ref="O80:O143" si="15">IF(K80="","",K80*50)</f>
        <v/>
      </c>
      <c r="P80" s="612" t="str">
        <f t="shared" ref="P80:P143" si="16">IF(K80="","",SUM(M80:O80))</f>
        <v/>
      </c>
      <c r="Q80" s="624">
        <v>0</v>
      </c>
      <c r="R80" s="755"/>
      <c r="S80" s="708" t="str">
        <f t="shared" ref="S80:S143" si="17">IF(K80="","",(1659*K80-P80)*AF80)</f>
        <v/>
      </c>
      <c r="T80" s="50" t="str">
        <f t="shared" ref="T80:T143" si="18">IF(K80="","",P80*AG80+AE80*(AI80+AJ80*(1-AK80)))</f>
        <v/>
      </c>
      <c r="U80" s="50">
        <f>ROUND(IF(K80="",0,+Q80/1659*(AC80*12*(1+tab!$C$181+tab!$C$180)-tab!$C$179)*tab!$C$177),-1)</f>
        <v>0</v>
      </c>
      <c r="V80" s="36" t="str">
        <f t="shared" ref="V80:V143" si="19">IF(K80="","",IF(E80=0,0,(S80+T80+U80)))</f>
        <v/>
      </c>
      <c r="W80" s="696"/>
      <c r="X80" s="672"/>
      <c r="Y80" s="646"/>
      <c r="Z80" s="670"/>
      <c r="AA80" s="600"/>
      <c r="AB80" s="646"/>
      <c r="AC80" s="679">
        <f>IF(K80="",0,5/12*VLOOKUP(I80,sal20mrt,J80+1,FALSE)+7/12*VLOOKUP(I80,sal19juni,J80+1,FALSE))</f>
        <v>0</v>
      </c>
      <c r="AD80" s="680">
        <f t="shared" ref="AD80:AD143" si="20">+AD$13</f>
        <v>0.56000000000000005</v>
      </c>
      <c r="AE80" s="681">
        <f t="shared" ref="AE80:AE143" si="21">AC80*12/1659</f>
        <v>0</v>
      </c>
      <c r="AF80" s="681">
        <f t="shared" ref="AF80:AF143" si="22">AC80*12*(1+AD80)/1659</f>
        <v>0</v>
      </c>
      <c r="AG80" s="681">
        <f t="shared" ref="AG80:AG143" si="23">+AF80-AE80</f>
        <v>0</v>
      </c>
      <c r="AH80" s="682">
        <f t="shared" ref="AH80:AH143" si="24">Q80</f>
        <v>0</v>
      </c>
      <c r="AI80" s="682" t="str">
        <f t="shared" ref="AI80:AI143" si="25">+O80</f>
        <v/>
      </c>
      <c r="AJ80" s="682">
        <f t="shared" ref="AJ80:AJ143" si="26">(M80+N80)</f>
        <v>0</v>
      </c>
      <c r="AK80" s="683">
        <f t="shared" ref="AK80:AK143" si="27">IF(I80&gt;8,50%,40%)</f>
        <v>0.4</v>
      </c>
      <c r="AL80" s="600">
        <f t="shared" ref="AL80:AL143" si="28">IF(G80&lt;25,0,IF(G80=25,25,IF(G80&lt;40,0,IF(G80=40,40,IF(G80&gt;=40,0)))))</f>
        <v>0</v>
      </c>
      <c r="AM80" s="646">
        <f t="shared" ref="AM80:AM143" si="29">IF(AL80=25,AC80*1.08*K80/2,IF(AL80=40,AC80*1.08*K80,0))</f>
        <v>0</v>
      </c>
      <c r="AN80" s="630"/>
      <c r="AT80" s="17"/>
      <c r="AU80" s="17"/>
      <c r="AV80" s="85"/>
      <c r="AW80" s="59"/>
    </row>
    <row r="81" spans="2:49" ht="12.75" customHeight="1" x14ac:dyDescent="0.2">
      <c r="B81" s="16"/>
      <c r="C81" s="2"/>
      <c r="D81" s="175"/>
      <c r="E81" s="101"/>
      <c r="F81" s="101"/>
      <c r="G81" s="175"/>
      <c r="H81" s="321"/>
      <c r="I81" s="175"/>
      <c r="J81" s="175"/>
      <c r="K81" s="323"/>
      <c r="L81" s="625"/>
      <c r="M81" s="655">
        <v>0</v>
      </c>
      <c r="N81" s="623">
        <v>0</v>
      </c>
      <c r="O81" s="620" t="str">
        <f t="shared" si="15"/>
        <v/>
      </c>
      <c r="P81" s="612" t="str">
        <f t="shared" si="16"/>
        <v/>
      </c>
      <c r="Q81" s="624">
        <v>0</v>
      </c>
      <c r="R81" s="755"/>
      <c r="S81" s="708" t="str">
        <f t="shared" si="17"/>
        <v/>
      </c>
      <c r="T81" s="50" t="str">
        <f t="shared" si="18"/>
        <v/>
      </c>
      <c r="U81" s="50">
        <f>ROUND(IF(K81="",0,+Q81/1659*(AC81*12*(1+tab!$C$181+tab!$C$180)-tab!$C$179)*tab!$C$177),-1)</f>
        <v>0</v>
      </c>
      <c r="V81" s="36" t="str">
        <f t="shared" si="19"/>
        <v/>
      </c>
      <c r="W81" s="696"/>
      <c r="X81" s="672"/>
      <c r="Y81" s="646"/>
      <c r="Z81" s="670"/>
      <c r="AA81" s="600"/>
      <c r="AB81" s="646"/>
      <c r="AC81" s="679">
        <f>IF(K81="",0,5/12*VLOOKUP(I81,sal20mrt,J81+1,FALSE)+7/12*VLOOKUP(I81,sal19juni,J81+1,FALSE))</f>
        <v>0</v>
      </c>
      <c r="AD81" s="680">
        <f t="shared" si="20"/>
        <v>0.56000000000000005</v>
      </c>
      <c r="AE81" s="681">
        <f t="shared" si="21"/>
        <v>0</v>
      </c>
      <c r="AF81" s="681">
        <f t="shared" si="22"/>
        <v>0</v>
      </c>
      <c r="AG81" s="681">
        <f t="shared" si="23"/>
        <v>0</v>
      </c>
      <c r="AH81" s="682">
        <f t="shared" si="24"/>
        <v>0</v>
      </c>
      <c r="AI81" s="682" t="str">
        <f t="shared" si="25"/>
        <v/>
      </c>
      <c r="AJ81" s="682">
        <f t="shared" si="26"/>
        <v>0</v>
      </c>
      <c r="AK81" s="683">
        <f t="shared" si="27"/>
        <v>0.4</v>
      </c>
      <c r="AL81" s="600">
        <f t="shared" si="28"/>
        <v>0</v>
      </c>
      <c r="AM81" s="646">
        <f t="shared" si="29"/>
        <v>0</v>
      </c>
      <c r="AN81" s="630"/>
      <c r="AT81" s="17"/>
      <c r="AU81" s="17"/>
      <c r="AV81" s="85"/>
      <c r="AW81" s="59"/>
    </row>
    <row r="82" spans="2:49" ht="12.75" customHeight="1" x14ac:dyDescent="0.2">
      <c r="B82" s="16"/>
      <c r="C82" s="2"/>
      <c r="D82" s="175"/>
      <c r="E82" s="101"/>
      <c r="F82" s="101"/>
      <c r="G82" s="175"/>
      <c r="H82" s="321"/>
      <c r="I82" s="175"/>
      <c r="J82" s="175"/>
      <c r="K82" s="323"/>
      <c r="L82" s="625"/>
      <c r="M82" s="655">
        <v>0</v>
      </c>
      <c r="N82" s="623">
        <v>0</v>
      </c>
      <c r="O82" s="620" t="str">
        <f t="shared" si="15"/>
        <v/>
      </c>
      <c r="P82" s="612" t="str">
        <f t="shared" si="16"/>
        <v/>
      </c>
      <c r="Q82" s="624">
        <v>0</v>
      </c>
      <c r="R82" s="755"/>
      <c r="S82" s="708" t="str">
        <f t="shared" si="17"/>
        <v/>
      </c>
      <c r="T82" s="50" t="str">
        <f t="shared" si="18"/>
        <v/>
      </c>
      <c r="U82" s="50">
        <f>ROUND(IF(K82="",0,+Q82/1659*(AC82*12*(1+tab!$C$181+tab!$C$180)-tab!$C$179)*tab!$C$177),-1)</f>
        <v>0</v>
      </c>
      <c r="V82" s="36" t="str">
        <f t="shared" si="19"/>
        <v/>
      </c>
      <c r="W82" s="696"/>
      <c r="X82" s="672"/>
      <c r="Y82" s="646"/>
      <c r="Z82" s="670"/>
      <c r="AA82" s="600"/>
      <c r="AB82" s="646"/>
      <c r="AC82" s="679">
        <f>IF(K82="",0,5/12*VLOOKUP(I82,sal20mrt,J82+1,FALSE)+7/12*VLOOKUP(I82,sal19juni,J82+1,FALSE))</f>
        <v>0</v>
      </c>
      <c r="AD82" s="680">
        <f t="shared" si="20"/>
        <v>0.56000000000000005</v>
      </c>
      <c r="AE82" s="681">
        <f t="shared" si="21"/>
        <v>0</v>
      </c>
      <c r="AF82" s="681">
        <f t="shared" si="22"/>
        <v>0</v>
      </c>
      <c r="AG82" s="681">
        <f t="shared" si="23"/>
        <v>0</v>
      </c>
      <c r="AH82" s="682">
        <f t="shared" si="24"/>
        <v>0</v>
      </c>
      <c r="AI82" s="682" t="str">
        <f t="shared" si="25"/>
        <v/>
      </c>
      <c r="AJ82" s="682">
        <f t="shared" si="26"/>
        <v>0</v>
      </c>
      <c r="AK82" s="683">
        <f t="shared" si="27"/>
        <v>0.4</v>
      </c>
      <c r="AL82" s="600">
        <f t="shared" si="28"/>
        <v>0</v>
      </c>
      <c r="AM82" s="646">
        <f t="shared" si="29"/>
        <v>0</v>
      </c>
      <c r="AN82" s="630"/>
      <c r="AT82" s="17"/>
      <c r="AU82" s="17"/>
      <c r="AV82" s="85"/>
      <c r="AW82" s="59"/>
    </row>
    <row r="83" spans="2:49" ht="12.75" customHeight="1" x14ac:dyDescent="0.2">
      <c r="B83" s="16"/>
      <c r="C83" s="2"/>
      <c r="D83" s="175"/>
      <c r="E83" s="101"/>
      <c r="F83" s="101"/>
      <c r="G83" s="175"/>
      <c r="H83" s="321"/>
      <c r="I83" s="175"/>
      <c r="J83" s="175"/>
      <c r="K83" s="323"/>
      <c r="L83" s="625"/>
      <c r="M83" s="655">
        <v>0</v>
      </c>
      <c r="N83" s="623">
        <v>0</v>
      </c>
      <c r="O83" s="620" t="str">
        <f t="shared" si="15"/>
        <v/>
      </c>
      <c r="P83" s="612" t="str">
        <f t="shared" si="16"/>
        <v/>
      </c>
      <c r="Q83" s="624">
        <v>0</v>
      </c>
      <c r="R83" s="755"/>
      <c r="S83" s="708" t="str">
        <f t="shared" si="17"/>
        <v/>
      </c>
      <c r="T83" s="50" t="str">
        <f t="shared" si="18"/>
        <v/>
      </c>
      <c r="U83" s="50">
        <f>ROUND(IF(K83="",0,+Q83/1659*(AC83*12*(1+tab!$C$181+tab!$C$180)-tab!$C$179)*tab!$C$177),-1)</f>
        <v>0</v>
      </c>
      <c r="V83" s="36" t="str">
        <f t="shared" si="19"/>
        <v/>
      </c>
      <c r="W83" s="696"/>
      <c r="X83" s="672"/>
      <c r="Y83" s="646"/>
      <c r="Z83" s="670"/>
      <c r="AA83" s="600"/>
      <c r="AB83" s="646"/>
      <c r="AC83" s="679">
        <f>IF(K83="",0,5/12*VLOOKUP(I83,sal20mrt,J83+1,FALSE)+7/12*VLOOKUP(I83,sal19juni,J83+1,FALSE))</f>
        <v>0</v>
      </c>
      <c r="AD83" s="680">
        <f t="shared" si="20"/>
        <v>0.56000000000000005</v>
      </c>
      <c r="AE83" s="681">
        <f t="shared" si="21"/>
        <v>0</v>
      </c>
      <c r="AF83" s="681">
        <f t="shared" si="22"/>
        <v>0</v>
      </c>
      <c r="AG83" s="681">
        <f t="shared" si="23"/>
        <v>0</v>
      </c>
      <c r="AH83" s="682">
        <f t="shared" si="24"/>
        <v>0</v>
      </c>
      <c r="AI83" s="682" t="str">
        <f t="shared" si="25"/>
        <v/>
      </c>
      <c r="AJ83" s="682">
        <f t="shared" si="26"/>
        <v>0</v>
      </c>
      <c r="AK83" s="683">
        <f t="shared" si="27"/>
        <v>0.4</v>
      </c>
      <c r="AL83" s="600">
        <f t="shared" si="28"/>
        <v>0</v>
      </c>
      <c r="AM83" s="646">
        <f t="shared" si="29"/>
        <v>0</v>
      </c>
      <c r="AN83" s="630"/>
      <c r="AT83" s="17"/>
      <c r="AU83" s="17"/>
      <c r="AV83" s="85"/>
      <c r="AW83" s="59"/>
    </row>
    <row r="84" spans="2:49" ht="12.75" customHeight="1" x14ac:dyDescent="0.2">
      <c r="B84" s="16"/>
      <c r="C84" s="2"/>
      <c r="D84" s="175"/>
      <c r="E84" s="101"/>
      <c r="F84" s="101"/>
      <c r="G84" s="175"/>
      <c r="H84" s="321"/>
      <c r="I84" s="175"/>
      <c r="J84" s="175"/>
      <c r="K84" s="323"/>
      <c r="L84" s="625"/>
      <c r="M84" s="655">
        <v>0</v>
      </c>
      <c r="N84" s="623">
        <v>0</v>
      </c>
      <c r="O84" s="620" t="str">
        <f t="shared" si="15"/>
        <v/>
      </c>
      <c r="P84" s="612" t="str">
        <f t="shared" si="16"/>
        <v/>
      </c>
      <c r="Q84" s="624">
        <v>0</v>
      </c>
      <c r="R84" s="755"/>
      <c r="S84" s="708" t="str">
        <f t="shared" si="17"/>
        <v/>
      </c>
      <c r="T84" s="50" t="str">
        <f t="shared" si="18"/>
        <v/>
      </c>
      <c r="U84" s="50">
        <f>ROUND(IF(K84="",0,+Q84/1659*(AC84*12*(1+tab!$C$181+tab!$C$180)-tab!$C$179)*tab!$C$177),-1)</f>
        <v>0</v>
      </c>
      <c r="V84" s="36" t="str">
        <f t="shared" si="19"/>
        <v/>
      </c>
      <c r="W84" s="696"/>
      <c r="X84" s="672"/>
      <c r="Y84" s="646"/>
      <c r="Z84" s="670"/>
      <c r="AA84" s="600"/>
      <c r="AB84" s="646"/>
      <c r="AC84" s="679">
        <f>IF(K84="",0,5/12*VLOOKUP(I84,sal20mrt,J84+1,FALSE)+7/12*VLOOKUP(I84,sal19juni,J84+1,FALSE))</f>
        <v>0</v>
      </c>
      <c r="AD84" s="680">
        <f t="shared" si="20"/>
        <v>0.56000000000000005</v>
      </c>
      <c r="AE84" s="681">
        <f t="shared" si="21"/>
        <v>0</v>
      </c>
      <c r="AF84" s="681">
        <f t="shared" si="22"/>
        <v>0</v>
      </c>
      <c r="AG84" s="681">
        <f t="shared" si="23"/>
        <v>0</v>
      </c>
      <c r="AH84" s="682">
        <f t="shared" si="24"/>
        <v>0</v>
      </c>
      <c r="AI84" s="682" t="str">
        <f t="shared" si="25"/>
        <v/>
      </c>
      <c r="AJ84" s="682">
        <f t="shared" si="26"/>
        <v>0</v>
      </c>
      <c r="AK84" s="683">
        <f t="shared" si="27"/>
        <v>0.4</v>
      </c>
      <c r="AL84" s="600">
        <f t="shared" si="28"/>
        <v>0</v>
      </c>
      <c r="AM84" s="646">
        <f t="shared" si="29"/>
        <v>0</v>
      </c>
      <c r="AN84" s="630"/>
      <c r="AT84" s="17"/>
      <c r="AU84" s="17"/>
      <c r="AV84" s="85"/>
      <c r="AW84" s="59"/>
    </row>
    <row r="85" spans="2:49" ht="12.75" customHeight="1" x14ac:dyDescent="0.2">
      <c r="B85" s="16"/>
      <c r="C85" s="2"/>
      <c r="D85" s="175"/>
      <c r="E85" s="101"/>
      <c r="F85" s="101"/>
      <c r="G85" s="175"/>
      <c r="H85" s="321"/>
      <c r="I85" s="175"/>
      <c r="J85" s="175"/>
      <c r="K85" s="323"/>
      <c r="L85" s="625"/>
      <c r="M85" s="655">
        <v>0</v>
      </c>
      <c r="N85" s="623">
        <v>0</v>
      </c>
      <c r="O85" s="620" t="str">
        <f t="shared" si="15"/>
        <v/>
      </c>
      <c r="P85" s="612" t="str">
        <f t="shared" si="16"/>
        <v/>
      </c>
      <c r="Q85" s="624">
        <v>0</v>
      </c>
      <c r="R85" s="755"/>
      <c r="S85" s="708" t="str">
        <f t="shared" si="17"/>
        <v/>
      </c>
      <c r="T85" s="50" t="str">
        <f t="shared" si="18"/>
        <v/>
      </c>
      <c r="U85" s="50">
        <f>ROUND(IF(K85="",0,+Q85/1659*(AC85*12*(1+tab!$C$181+tab!$C$180)-tab!$C$179)*tab!$C$177),-1)</f>
        <v>0</v>
      </c>
      <c r="V85" s="36" t="str">
        <f t="shared" si="19"/>
        <v/>
      </c>
      <c r="W85" s="696"/>
      <c r="X85" s="672"/>
      <c r="Y85" s="646"/>
      <c r="Z85" s="670"/>
      <c r="AA85" s="600"/>
      <c r="AB85" s="646"/>
      <c r="AC85" s="679">
        <f>IF(K85="",0,5/12*VLOOKUP(I85,sal20mrt,J85+1,FALSE)+7/12*VLOOKUP(I85,sal19juni,J85+1,FALSE))</f>
        <v>0</v>
      </c>
      <c r="AD85" s="680">
        <f t="shared" si="20"/>
        <v>0.56000000000000005</v>
      </c>
      <c r="AE85" s="681">
        <f t="shared" si="21"/>
        <v>0</v>
      </c>
      <c r="AF85" s="681">
        <f t="shared" si="22"/>
        <v>0</v>
      </c>
      <c r="AG85" s="681">
        <f t="shared" si="23"/>
        <v>0</v>
      </c>
      <c r="AH85" s="682">
        <f t="shared" si="24"/>
        <v>0</v>
      </c>
      <c r="AI85" s="682" t="str">
        <f t="shared" si="25"/>
        <v/>
      </c>
      <c r="AJ85" s="682">
        <f t="shared" si="26"/>
        <v>0</v>
      </c>
      <c r="AK85" s="683">
        <f t="shared" si="27"/>
        <v>0.4</v>
      </c>
      <c r="AL85" s="600">
        <f t="shared" si="28"/>
        <v>0</v>
      </c>
      <c r="AM85" s="646">
        <f t="shared" si="29"/>
        <v>0</v>
      </c>
      <c r="AN85" s="630"/>
      <c r="AT85" s="17"/>
      <c r="AU85" s="17"/>
      <c r="AV85" s="85"/>
      <c r="AW85" s="59"/>
    </row>
    <row r="86" spans="2:49" ht="12.75" customHeight="1" x14ac:dyDescent="0.2">
      <c r="B86" s="16"/>
      <c r="C86" s="2"/>
      <c r="D86" s="175"/>
      <c r="E86" s="101"/>
      <c r="F86" s="101"/>
      <c r="G86" s="175"/>
      <c r="H86" s="321"/>
      <c r="I86" s="175"/>
      <c r="J86" s="175"/>
      <c r="K86" s="323"/>
      <c r="L86" s="625"/>
      <c r="M86" s="655">
        <v>0</v>
      </c>
      <c r="N86" s="623">
        <v>0</v>
      </c>
      <c r="O86" s="620" t="str">
        <f t="shared" si="15"/>
        <v/>
      </c>
      <c r="P86" s="612" t="str">
        <f t="shared" si="16"/>
        <v/>
      </c>
      <c r="Q86" s="624">
        <v>0</v>
      </c>
      <c r="R86" s="755"/>
      <c r="S86" s="708" t="str">
        <f t="shared" si="17"/>
        <v/>
      </c>
      <c r="T86" s="50" t="str">
        <f t="shared" si="18"/>
        <v/>
      </c>
      <c r="U86" s="50">
        <f>ROUND(IF(K86="",0,+Q86/1659*(AC86*12*(1+tab!$C$181+tab!$C$180)-tab!$C$179)*tab!$C$177),-1)</f>
        <v>0</v>
      </c>
      <c r="V86" s="36" t="str">
        <f t="shared" si="19"/>
        <v/>
      </c>
      <c r="W86" s="696"/>
      <c r="X86" s="672"/>
      <c r="Y86" s="646"/>
      <c r="Z86" s="670"/>
      <c r="AA86" s="600"/>
      <c r="AB86" s="646"/>
      <c r="AC86" s="679">
        <f>IF(K86="",0,5/12*VLOOKUP(I86,sal20mrt,J86+1,FALSE)+7/12*VLOOKUP(I86,sal19juni,J86+1,FALSE))</f>
        <v>0</v>
      </c>
      <c r="AD86" s="680">
        <f t="shared" si="20"/>
        <v>0.56000000000000005</v>
      </c>
      <c r="AE86" s="681">
        <f t="shared" si="21"/>
        <v>0</v>
      </c>
      <c r="AF86" s="681">
        <f t="shared" si="22"/>
        <v>0</v>
      </c>
      <c r="AG86" s="681">
        <f t="shared" si="23"/>
        <v>0</v>
      </c>
      <c r="AH86" s="682">
        <f t="shared" si="24"/>
        <v>0</v>
      </c>
      <c r="AI86" s="682" t="str">
        <f t="shared" si="25"/>
        <v/>
      </c>
      <c r="AJ86" s="682">
        <f t="shared" si="26"/>
        <v>0</v>
      </c>
      <c r="AK86" s="683">
        <f t="shared" si="27"/>
        <v>0.4</v>
      </c>
      <c r="AL86" s="600">
        <f t="shared" si="28"/>
        <v>0</v>
      </c>
      <c r="AM86" s="646">
        <f t="shared" si="29"/>
        <v>0</v>
      </c>
      <c r="AN86" s="630"/>
      <c r="AT86" s="17"/>
      <c r="AU86" s="17"/>
      <c r="AV86" s="85"/>
      <c r="AW86" s="59"/>
    </row>
    <row r="87" spans="2:49" ht="12.75" customHeight="1" x14ac:dyDescent="0.2">
      <c r="B87" s="16"/>
      <c r="C87" s="2"/>
      <c r="D87" s="175"/>
      <c r="E87" s="101"/>
      <c r="F87" s="101"/>
      <c r="G87" s="175"/>
      <c r="H87" s="321"/>
      <c r="I87" s="175"/>
      <c r="J87" s="175"/>
      <c r="K87" s="323"/>
      <c r="L87" s="625"/>
      <c r="M87" s="655">
        <v>0</v>
      </c>
      <c r="N87" s="623">
        <v>0</v>
      </c>
      <c r="O87" s="620" t="str">
        <f t="shared" si="15"/>
        <v/>
      </c>
      <c r="P87" s="612" t="str">
        <f t="shared" si="16"/>
        <v/>
      </c>
      <c r="Q87" s="624">
        <v>0</v>
      </c>
      <c r="R87" s="755"/>
      <c r="S87" s="708" t="str">
        <f t="shared" si="17"/>
        <v/>
      </c>
      <c r="T87" s="50" t="str">
        <f t="shared" si="18"/>
        <v/>
      </c>
      <c r="U87" s="50">
        <f>ROUND(IF(K87="",0,+Q87/1659*(AC87*12*(1+tab!$C$181+tab!$C$180)-tab!$C$179)*tab!$C$177),-1)</f>
        <v>0</v>
      </c>
      <c r="V87" s="36" t="str">
        <f t="shared" si="19"/>
        <v/>
      </c>
      <c r="W87" s="696"/>
      <c r="X87" s="672"/>
      <c r="Y87" s="646"/>
      <c r="Z87" s="670"/>
      <c r="AA87" s="600"/>
      <c r="AB87" s="646"/>
      <c r="AC87" s="679">
        <f>IF(K87="",0,5/12*VLOOKUP(I87,sal20mrt,J87+1,FALSE)+7/12*VLOOKUP(I87,sal19juni,J87+1,FALSE))</f>
        <v>0</v>
      </c>
      <c r="AD87" s="680">
        <f t="shared" si="20"/>
        <v>0.56000000000000005</v>
      </c>
      <c r="AE87" s="681">
        <f t="shared" si="21"/>
        <v>0</v>
      </c>
      <c r="AF87" s="681">
        <f t="shared" si="22"/>
        <v>0</v>
      </c>
      <c r="AG87" s="681">
        <f t="shared" si="23"/>
        <v>0</v>
      </c>
      <c r="AH87" s="682">
        <f t="shared" si="24"/>
        <v>0</v>
      </c>
      <c r="AI87" s="682" t="str">
        <f t="shared" si="25"/>
        <v/>
      </c>
      <c r="AJ87" s="682">
        <f t="shared" si="26"/>
        <v>0</v>
      </c>
      <c r="AK87" s="683">
        <f t="shared" si="27"/>
        <v>0.4</v>
      </c>
      <c r="AL87" s="600">
        <f t="shared" si="28"/>
        <v>0</v>
      </c>
      <c r="AM87" s="646">
        <f t="shared" si="29"/>
        <v>0</v>
      </c>
      <c r="AN87" s="630"/>
      <c r="AT87" s="17"/>
      <c r="AU87" s="17"/>
      <c r="AV87" s="85"/>
      <c r="AW87" s="59"/>
    </row>
    <row r="88" spans="2:49" ht="12.75" customHeight="1" x14ac:dyDescent="0.2">
      <c r="B88" s="16"/>
      <c r="C88" s="2"/>
      <c r="D88" s="175"/>
      <c r="E88" s="101"/>
      <c r="F88" s="101"/>
      <c r="G88" s="175"/>
      <c r="H88" s="321"/>
      <c r="I88" s="175"/>
      <c r="J88" s="175"/>
      <c r="K88" s="323"/>
      <c r="L88" s="625"/>
      <c r="M88" s="655">
        <v>0</v>
      </c>
      <c r="N88" s="623">
        <v>0</v>
      </c>
      <c r="O88" s="620" t="str">
        <f t="shared" si="15"/>
        <v/>
      </c>
      <c r="P88" s="612" t="str">
        <f t="shared" si="16"/>
        <v/>
      </c>
      <c r="Q88" s="624">
        <v>0</v>
      </c>
      <c r="R88" s="755"/>
      <c r="S88" s="708" t="str">
        <f t="shared" si="17"/>
        <v/>
      </c>
      <c r="T88" s="50" t="str">
        <f t="shared" si="18"/>
        <v/>
      </c>
      <c r="U88" s="50">
        <f>ROUND(IF(K88="",0,+Q88/1659*(AC88*12*(1+tab!$C$181+tab!$C$180)-tab!$C$179)*tab!$C$177),-1)</f>
        <v>0</v>
      </c>
      <c r="V88" s="36" t="str">
        <f t="shared" si="19"/>
        <v/>
      </c>
      <c r="W88" s="696"/>
      <c r="X88" s="672"/>
      <c r="Y88" s="646"/>
      <c r="Z88" s="670"/>
      <c r="AA88" s="600"/>
      <c r="AB88" s="646"/>
      <c r="AC88" s="679">
        <f>IF(K88="",0,5/12*VLOOKUP(I88,sal20mrt,J88+1,FALSE)+7/12*VLOOKUP(I88,sal19juni,J88+1,FALSE))</f>
        <v>0</v>
      </c>
      <c r="AD88" s="680">
        <f t="shared" si="20"/>
        <v>0.56000000000000005</v>
      </c>
      <c r="AE88" s="681">
        <f t="shared" si="21"/>
        <v>0</v>
      </c>
      <c r="AF88" s="681">
        <f t="shared" si="22"/>
        <v>0</v>
      </c>
      <c r="AG88" s="681">
        <f t="shared" si="23"/>
        <v>0</v>
      </c>
      <c r="AH88" s="682">
        <f t="shared" si="24"/>
        <v>0</v>
      </c>
      <c r="AI88" s="682" t="str">
        <f t="shared" si="25"/>
        <v/>
      </c>
      <c r="AJ88" s="682">
        <f t="shared" si="26"/>
        <v>0</v>
      </c>
      <c r="AK88" s="683">
        <f t="shared" si="27"/>
        <v>0.4</v>
      </c>
      <c r="AL88" s="600">
        <f t="shared" si="28"/>
        <v>0</v>
      </c>
      <c r="AM88" s="646">
        <f t="shared" si="29"/>
        <v>0</v>
      </c>
      <c r="AN88" s="630"/>
      <c r="AT88" s="17"/>
      <c r="AU88" s="17"/>
      <c r="AV88" s="85"/>
      <c r="AW88" s="59"/>
    </row>
    <row r="89" spans="2:49" ht="12.75" customHeight="1" x14ac:dyDescent="0.2">
      <c r="B89" s="16"/>
      <c r="C89" s="2"/>
      <c r="D89" s="175"/>
      <c r="E89" s="101"/>
      <c r="F89" s="101"/>
      <c r="G89" s="175"/>
      <c r="H89" s="321"/>
      <c r="I89" s="175"/>
      <c r="J89" s="175"/>
      <c r="K89" s="323"/>
      <c r="L89" s="625"/>
      <c r="M89" s="655">
        <v>0</v>
      </c>
      <c r="N89" s="623">
        <v>0</v>
      </c>
      <c r="O89" s="620" t="str">
        <f t="shared" si="15"/>
        <v/>
      </c>
      <c r="P89" s="612" t="str">
        <f t="shared" si="16"/>
        <v/>
      </c>
      <c r="Q89" s="624">
        <v>0</v>
      </c>
      <c r="R89" s="755"/>
      <c r="S89" s="708" t="str">
        <f t="shared" si="17"/>
        <v/>
      </c>
      <c r="T89" s="50" t="str">
        <f t="shared" si="18"/>
        <v/>
      </c>
      <c r="U89" s="50">
        <f>ROUND(IF(K89="",0,+Q89/1659*(AC89*12*(1+tab!$C$181+tab!$C$180)-tab!$C$179)*tab!$C$177),-1)</f>
        <v>0</v>
      </c>
      <c r="V89" s="36" t="str">
        <f t="shared" si="19"/>
        <v/>
      </c>
      <c r="W89" s="696"/>
      <c r="X89" s="672"/>
      <c r="Y89" s="646"/>
      <c r="Z89" s="670"/>
      <c r="AA89" s="600"/>
      <c r="AB89" s="646"/>
      <c r="AC89" s="679">
        <f>IF(K89="",0,5/12*VLOOKUP(I89,sal20mrt,J89+1,FALSE)+7/12*VLOOKUP(I89,sal19juni,J89+1,FALSE))</f>
        <v>0</v>
      </c>
      <c r="AD89" s="680">
        <f t="shared" si="20"/>
        <v>0.56000000000000005</v>
      </c>
      <c r="AE89" s="681">
        <f t="shared" si="21"/>
        <v>0</v>
      </c>
      <c r="AF89" s="681">
        <f t="shared" si="22"/>
        <v>0</v>
      </c>
      <c r="AG89" s="681">
        <f t="shared" si="23"/>
        <v>0</v>
      </c>
      <c r="AH89" s="682">
        <f t="shared" si="24"/>
        <v>0</v>
      </c>
      <c r="AI89" s="682" t="str">
        <f t="shared" si="25"/>
        <v/>
      </c>
      <c r="AJ89" s="682">
        <f t="shared" si="26"/>
        <v>0</v>
      </c>
      <c r="AK89" s="683">
        <f t="shared" si="27"/>
        <v>0.4</v>
      </c>
      <c r="AL89" s="600">
        <f t="shared" si="28"/>
        <v>0</v>
      </c>
      <c r="AM89" s="646">
        <f t="shared" si="29"/>
        <v>0</v>
      </c>
      <c r="AN89" s="630"/>
      <c r="AT89" s="17"/>
      <c r="AU89" s="17"/>
      <c r="AV89" s="85"/>
      <c r="AW89" s="59"/>
    </row>
    <row r="90" spans="2:49" ht="12.75" customHeight="1" x14ac:dyDescent="0.2">
      <c r="B90" s="16"/>
      <c r="C90" s="2"/>
      <c r="D90" s="175"/>
      <c r="E90" s="101"/>
      <c r="F90" s="101"/>
      <c r="G90" s="175"/>
      <c r="H90" s="321"/>
      <c r="I90" s="175"/>
      <c r="J90" s="175"/>
      <c r="K90" s="323"/>
      <c r="L90" s="625"/>
      <c r="M90" s="655">
        <v>0</v>
      </c>
      <c r="N90" s="623">
        <v>0</v>
      </c>
      <c r="O90" s="620" t="str">
        <f t="shared" si="15"/>
        <v/>
      </c>
      <c r="P90" s="612" t="str">
        <f t="shared" si="16"/>
        <v/>
      </c>
      <c r="Q90" s="624">
        <v>0</v>
      </c>
      <c r="R90" s="755"/>
      <c r="S90" s="708" t="str">
        <f t="shared" si="17"/>
        <v/>
      </c>
      <c r="T90" s="50" t="str">
        <f t="shared" si="18"/>
        <v/>
      </c>
      <c r="U90" s="50">
        <f>ROUND(IF(K90="",0,+Q90/1659*(AC90*12*(1+tab!$C$181+tab!$C$180)-tab!$C$179)*tab!$C$177),-1)</f>
        <v>0</v>
      </c>
      <c r="V90" s="36" t="str">
        <f t="shared" si="19"/>
        <v/>
      </c>
      <c r="W90" s="696"/>
      <c r="X90" s="672"/>
      <c r="Y90" s="646"/>
      <c r="Z90" s="670"/>
      <c r="AA90" s="600"/>
      <c r="AB90" s="646"/>
      <c r="AC90" s="679">
        <f>IF(K90="",0,5/12*VLOOKUP(I90,sal20mrt,J90+1,FALSE)+7/12*VLOOKUP(I90,sal19juni,J90+1,FALSE))</f>
        <v>0</v>
      </c>
      <c r="AD90" s="680">
        <f t="shared" si="20"/>
        <v>0.56000000000000005</v>
      </c>
      <c r="AE90" s="681">
        <f t="shared" si="21"/>
        <v>0</v>
      </c>
      <c r="AF90" s="681">
        <f t="shared" si="22"/>
        <v>0</v>
      </c>
      <c r="AG90" s="681">
        <f t="shared" si="23"/>
        <v>0</v>
      </c>
      <c r="AH90" s="682">
        <f t="shared" si="24"/>
        <v>0</v>
      </c>
      <c r="AI90" s="682" t="str">
        <f t="shared" si="25"/>
        <v/>
      </c>
      <c r="AJ90" s="682">
        <f t="shared" si="26"/>
        <v>0</v>
      </c>
      <c r="AK90" s="683">
        <f t="shared" si="27"/>
        <v>0.4</v>
      </c>
      <c r="AL90" s="600">
        <f t="shared" si="28"/>
        <v>0</v>
      </c>
      <c r="AM90" s="646">
        <f t="shared" si="29"/>
        <v>0</v>
      </c>
      <c r="AN90" s="630"/>
      <c r="AT90" s="17"/>
      <c r="AU90" s="17"/>
      <c r="AV90" s="85"/>
      <c r="AW90" s="59"/>
    </row>
    <row r="91" spans="2:49" ht="12.75" customHeight="1" x14ac:dyDescent="0.2">
      <c r="B91" s="16"/>
      <c r="C91" s="2"/>
      <c r="D91" s="175"/>
      <c r="E91" s="101"/>
      <c r="F91" s="101"/>
      <c r="G91" s="175"/>
      <c r="H91" s="321"/>
      <c r="I91" s="175"/>
      <c r="J91" s="175"/>
      <c r="K91" s="323"/>
      <c r="L91" s="625"/>
      <c r="M91" s="655">
        <v>0</v>
      </c>
      <c r="N91" s="623">
        <v>0</v>
      </c>
      <c r="O91" s="620" t="str">
        <f t="shared" si="15"/>
        <v/>
      </c>
      <c r="P91" s="612" t="str">
        <f t="shared" si="16"/>
        <v/>
      </c>
      <c r="Q91" s="624">
        <v>0</v>
      </c>
      <c r="R91" s="755"/>
      <c r="S91" s="708" t="str">
        <f t="shared" si="17"/>
        <v/>
      </c>
      <c r="T91" s="50" t="str">
        <f t="shared" si="18"/>
        <v/>
      </c>
      <c r="U91" s="50">
        <f>ROUND(IF(K91="",0,+Q91/1659*(AC91*12*(1+tab!$C$181+tab!$C$180)-tab!$C$179)*tab!$C$177),-1)</f>
        <v>0</v>
      </c>
      <c r="V91" s="36" t="str">
        <f t="shared" si="19"/>
        <v/>
      </c>
      <c r="W91" s="696"/>
      <c r="X91" s="672"/>
      <c r="Y91" s="646"/>
      <c r="Z91" s="670"/>
      <c r="AA91" s="600"/>
      <c r="AB91" s="646"/>
      <c r="AC91" s="679">
        <f>IF(K91="",0,5/12*VLOOKUP(I91,sal20mrt,J91+1,FALSE)+7/12*VLOOKUP(I91,sal19juni,J91+1,FALSE))</f>
        <v>0</v>
      </c>
      <c r="AD91" s="680">
        <f t="shared" si="20"/>
        <v>0.56000000000000005</v>
      </c>
      <c r="AE91" s="681">
        <f t="shared" si="21"/>
        <v>0</v>
      </c>
      <c r="AF91" s="681">
        <f t="shared" si="22"/>
        <v>0</v>
      </c>
      <c r="AG91" s="681">
        <f t="shared" si="23"/>
        <v>0</v>
      </c>
      <c r="AH91" s="682">
        <f t="shared" si="24"/>
        <v>0</v>
      </c>
      <c r="AI91" s="682" t="str">
        <f t="shared" si="25"/>
        <v/>
      </c>
      <c r="AJ91" s="682">
        <f t="shared" si="26"/>
        <v>0</v>
      </c>
      <c r="AK91" s="683">
        <f t="shared" si="27"/>
        <v>0.4</v>
      </c>
      <c r="AL91" s="600">
        <f t="shared" si="28"/>
        <v>0</v>
      </c>
      <c r="AM91" s="646">
        <f t="shared" si="29"/>
        <v>0</v>
      </c>
      <c r="AN91" s="630"/>
      <c r="AT91" s="17"/>
      <c r="AU91" s="17"/>
      <c r="AV91" s="85"/>
      <c r="AW91" s="59"/>
    </row>
    <row r="92" spans="2:49" ht="12.75" customHeight="1" x14ac:dyDescent="0.2">
      <c r="B92" s="16"/>
      <c r="C92" s="2"/>
      <c r="D92" s="175"/>
      <c r="E92" s="101"/>
      <c r="F92" s="101"/>
      <c r="G92" s="175"/>
      <c r="H92" s="321"/>
      <c r="I92" s="175"/>
      <c r="J92" s="175"/>
      <c r="K92" s="323"/>
      <c r="L92" s="625"/>
      <c r="M92" s="655">
        <v>0</v>
      </c>
      <c r="N92" s="623">
        <v>0</v>
      </c>
      <c r="O92" s="620" t="str">
        <f t="shared" si="15"/>
        <v/>
      </c>
      <c r="P92" s="612" t="str">
        <f t="shared" si="16"/>
        <v/>
      </c>
      <c r="Q92" s="624">
        <v>0</v>
      </c>
      <c r="R92" s="755"/>
      <c r="S92" s="708" t="str">
        <f t="shared" si="17"/>
        <v/>
      </c>
      <c r="T92" s="50" t="str">
        <f t="shared" si="18"/>
        <v/>
      </c>
      <c r="U92" s="50">
        <f>ROUND(IF(K92="",0,+Q92/1659*(AC92*12*(1+tab!$C$181+tab!$C$180)-tab!$C$179)*tab!$C$177),-1)</f>
        <v>0</v>
      </c>
      <c r="V92" s="36" t="str">
        <f t="shared" si="19"/>
        <v/>
      </c>
      <c r="W92" s="696"/>
      <c r="X92" s="672"/>
      <c r="Y92" s="646"/>
      <c r="Z92" s="670"/>
      <c r="AA92" s="600"/>
      <c r="AB92" s="646"/>
      <c r="AC92" s="679">
        <f>IF(K92="",0,5/12*VLOOKUP(I92,sal20mrt,J92+1,FALSE)+7/12*VLOOKUP(I92,sal19juni,J92+1,FALSE))</f>
        <v>0</v>
      </c>
      <c r="AD92" s="680">
        <f t="shared" si="20"/>
        <v>0.56000000000000005</v>
      </c>
      <c r="AE92" s="681">
        <f t="shared" si="21"/>
        <v>0</v>
      </c>
      <c r="AF92" s="681">
        <f t="shared" si="22"/>
        <v>0</v>
      </c>
      <c r="AG92" s="681">
        <f t="shared" si="23"/>
        <v>0</v>
      </c>
      <c r="AH92" s="682">
        <f t="shared" si="24"/>
        <v>0</v>
      </c>
      <c r="AI92" s="682" t="str">
        <f t="shared" si="25"/>
        <v/>
      </c>
      <c r="AJ92" s="682">
        <f t="shared" si="26"/>
        <v>0</v>
      </c>
      <c r="AK92" s="683">
        <f t="shared" si="27"/>
        <v>0.4</v>
      </c>
      <c r="AL92" s="600">
        <f t="shared" si="28"/>
        <v>0</v>
      </c>
      <c r="AM92" s="646">
        <f t="shared" si="29"/>
        <v>0</v>
      </c>
      <c r="AN92" s="630"/>
      <c r="AT92" s="17"/>
      <c r="AU92" s="17"/>
      <c r="AV92" s="85"/>
      <c r="AW92" s="59"/>
    </row>
    <row r="93" spans="2:49" ht="12.75" customHeight="1" x14ac:dyDescent="0.2">
      <c r="B93" s="16"/>
      <c r="C93" s="2"/>
      <c r="D93" s="175"/>
      <c r="E93" s="101"/>
      <c r="F93" s="101"/>
      <c r="G93" s="175"/>
      <c r="H93" s="321"/>
      <c r="I93" s="175"/>
      <c r="J93" s="175"/>
      <c r="K93" s="323"/>
      <c r="L93" s="625"/>
      <c r="M93" s="655">
        <v>0</v>
      </c>
      <c r="N93" s="623">
        <v>0</v>
      </c>
      <c r="O93" s="620" t="str">
        <f t="shared" si="15"/>
        <v/>
      </c>
      <c r="P93" s="612" t="str">
        <f t="shared" si="16"/>
        <v/>
      </c>
      <c r="Q93" s="624">
        <v>0</v>
      </c>
      <c r="R93" s="755"/>
      <c r="S93" s="708" t="str">
        <f t="shared" si="17"/>
        <v/>
      </c>
      <c r="T93" s="50" t="str">
        <f t="shared" si="18"/>
        <v/>
      </c>
      <c r="U93" s="50">
        <f>ROUND(IF(K93="",0,+Q93/1659*(AC93*12*(1+tab!$C$181+tab!$C$180)-tab!$C$179)*tab!$C$177),-1)</f>
        <v>0</v>
      </c>
      <c r="V93" s="36" t="str">
        <f t="shared" si="19"/>
        <v/>
      </c>
      <c r="W93" s="696"/>
      <c r="X93" s="672"/>
      <c r="Y93" s="646"/>
      <c r="Z93" s="670"/>
      <c r="AA93" s="600"/>
      <c r="AB93" s="646"/>
      <c r="AC93" s="679">
        <f>IF(K93="",0,5/12*VLOOKUP(I93,sal20mrt,J93+1,FALSE)+7/12*VLOOKUP(I93,sal19juni,J93+1,FALSE))</f>
        <v>0</v>
      </c>
      <c r="AD93" s="680">
        <f t="shared" si="20"/>
        <v>0.56000000000000005</v>
      </c>
      <c r="AE93" s="681">
        <f t="shared" si="21"/>
        <v>0</v>
      </c>
      <c r="AF93" s="681">
        <f t="shared" si="22"/>
        <v>0</v>
      </c>
      <c r="AG93" s="681">
        <f t="shared" si="23"/>
        <v>0</v>
      </c>
      <c r="AH93" s="682">
        <f t="shared" si="24"/>
        <v>0</v>
      </c>
      <c r="AI93" s="682" t="str">
        <f t="shared" si="25"/>
        <v/>
      </c>
      <c r="AJ93" s="682">
        <f t="shared" si="26"/>
        <v>0</v>
      </c>
      <c r="AK93" s="683">
        <f t="shared" si="27"/>
        <v>0.4</v>
      </c>
      <c r="AL93" s="600">
        <f t="shared" si="28"/>
        <v>0</v>
      </c>
      <c r="AM93" s="646">
        <f t="shared" si="29"/>
        <v>0</v>
      </c>
      <c r="AN93" s="630"/>
      <c r="AT93" s="17"/>
      <c r="AU93" s="17"/>
      <c r="AV93" s="85"/>
      <c r="AW93" s="59"/>
    </row>
    <row r="94" spans="2:49" ht="12.75" customHeight="1" x14ac:dyDescent="0.2">
      <c r="B94" s="16"/>
      <c r="C94" s="2"/>
      <c r="D94" s="175"/>
      <c r="E94" s="101"/>
      <c r="F94" s="101"/>
      <c r="G94" s="175"/>
      <c r="H94" s="321"/>
      <c r="I94" s="175"/>
      <c r="J94" s="175"/>
      <c r="K94" s="323"/>
      <c r="L94" s="625"/>
      <c r="M94" s="655">
        <v>0</v>
      </c>
      <c r="N94" s="623">
        <v>0</v>
      </c>
      <c r="O94" s="620" t="str">
        <f t="shared" si="15"/>
        <v/>
      </c>
      <c r="P94" s="612" t="str">
        <f t="shared" si="16"/>
        <v/>
      </c>
      <c r="Q94" s="624">
        <v>0</v>
      </c>
      <c r="R94" s="755"/>
      <c r="S94" s="708" t="str">
        <f t="shared" si="17"/>
        <v/>
      </c>
      <c r="T94" s="50" t="str">
        <f t="shared" si="18"/>
        <v/>
      </c>
      <c r="U94" s="50">
        <f>ROUND(IF(K94="",0,+Q94/1659*(AC94*12*(1+tab!$C$181+tab!$C$180)-tab!$C$179)*tab!$C$177),-1)</f>
        <v>0</v>
      </c>
      <c r="V94" s="36" t="str">
        <f t="shared" si="19"/>
        <v/>
      </c>
      <c r="W94" s="696"/>
      <c r="X94" s="672"/>
      <c r="Y94" s="646"/>
      <c r="Z94" s="670"/>
      <c r="AA94" s="600"/>
      <c r="AB94" s="646"/>
      <c r="AC94" s="679">
        <f>IF(K94="",0,5/12*VLOOKUP(I94,sal20mrt,J94+1,FALSE)+7/12*VLOOKUP(I94,sal19juni,J94+1,FALSE))</f>
        <v>0</v>
      </c>
      <c r="AD94" s="680">
        <f t="shared" si="20"/>
        <v>0.56000000000000005</v>
      </c>
      <c r="AE94" s="681">
        <f t="shared" si="21"/>
        <v>0</v>
      </c>
      <c r="AF94" s="681">
        <f t="shared" si="22"/>
        <v>0</v>
      </c>
      <c r="AG94" s="681">
        <f t="shared" si="23"/>
        <v>0</v>
      </c>
      <c r="AH94" s="682">
        <f t="shared" si="24"/>
        <v>0</v>
      </c>
      <c r="AI94" s="682" t="str">
        <f t="shared" si="25"/>
        <v/>
      </c>
      <c r="AJ94" s="682">
        <f t="shared" si="26"/>
        <v>0</v>
      </c>
      <c r="AK94" s="683">
        <f t="shared" si="27"/>
        <v>0.4</v>
      </c>
      <c r="AL94" s="600">
        <f t="shared" si="28"/>
        <v>0</v>
      </c>
      <c r="AM94" s="646">
        <f t="shared" si="29"/>
        <v>0</v>
      </c>
      <c r="AN94" s="630"/>
      <c r="AT94" s="17"/>
      <c r="AU94" s="17"/>
      <c r="AV94" s="85"/>
      <c r="AW94" s="59"/>
    </row>
    <row r="95" spans="2:49" ht="12.75" customHeight="1" x14ac:dyDescent="0.2">
      <c r="B95" s="16"/>
      <c r="C95" s="2"/>
      <c r="D95" s="175"/>
      <c r="E95" s="101"/>
      <c r="F95" s="101"/>
      <c r="G95" s="175"/>
      <c r="H95" s="321"/>
      <c r="I95" s="175"/>
      <c r="J95" s="175"/>
      <c r="K95" s="323"/>
      <c r="L95" s="625"/>
      <c r="M95" s="655">
        <v>0</v>
      </c>
      <c r="N95" s="623">
        <v>0</v>
      </c>
      <c r="O95" s="620" t="str">
        <f t="shared" si="15"/>
        <v/>
      </c>
      <c r="P95" s="612" t="str">
        <f t="shared" si="16"/>
        <v/>
      </c>
      <c r="Q95" s="624">
        <v>0</v>
      </c>
      <c r="R95" s="755"/>
      <c r="S95" s="708" t="str">
        <f t="shared" si="17"/>
        <v/>
      </c>
      <c r="T95" s="50" t="str">
        <f t="shared" si="18"/>
        <v/>
      </c>
      <c r="U95" s="50">
        <f>ROUND(IF(K95="",0,+Q95/1659*(AC95*12*(1+tab!$C$181+tab!$C$180)-tab!$C$179)*tab!$C$177),-1)</f>
        <v>0</v>
      </c>
      <c r="V95" s="36" t="str">
        <f t="shared" si="19"/>
        <v/>
      </c>
      <c r="W95" s="696"/>
      <c r="X95" s="672"/>
      <c r="Y95" s="646"/>
      <c r="Z95" s="670"/>
      <c r="AA95" s="600"/>
      <c r="AB95" s="646"/>
      <c r="AC95" s="679">
        <f>IF(K95="",0,5/12*VLOOKUP(I95,sal20mrt,J95+1,FALSE)+7/12*VLOOKUP(I95,sal19juni,J95+1,FALSE))</f>
        <v>0</v>
      </c>
      <c r="AD95" s="680">
        <f t="shared" si="20"/>
        <v>0.56000000000000005</v>
      </c>
      <c r="AE95" s="681">
        <f t="shared" si="21"/>
        <v>0</v>
      </c>
      <c r="AF95" s="681">
        <f t="shared" si="22"/>
        <v>0</v>
      </c>
      <c r="AG95" s="681">
        <f t="shared" si="23"/>
        <v>0</v>
      </c>
      <c r="AH95" s="682">
        <f t="shared" si="24"/>
        <v>0</v>
      </c>
      <c r="AI95" s="682" t="str">
        <f t="shared" si="25"/>
        <v/>
      </c>
      <c r="AJ95" s="682">
        <f t="shared" si="26"/>
        <v>0</v>
      </c>
      <c r="AK95" s="683">
        <f t="shared" si="27"/>
        <v>0.4</v>
      </c>
      <c r="AL95" s="600">
        <f t="shared" si="28"/>
        <v>0</v>
      </c>
      <c r="AM95" s="646">
        <f t="shared" si="29"/>
        <v>0</v>
      </c>
      <c r="AN95" s="630"/>
      <c r="AT95" s="17"/>
      <c r="AU95" s="17"/>
      <c r="AV95" s="85"/>
      <c r="AW95" s="59"/>
    </row>
    <row r="96" spans="2:49" ht="12.75" customHeight="1" x14ac:dyDescent="0.2">
      <c r="B96" s="16"/>
      <c r="C96" s="2"/>
      <c r="D96" s="175"/>
      <c r="E96" s="101"/>
      <c r="F96" s="101"/>
      <c r="G96" s="175"/>
      <c r="H96" s="321"/>
      <c r="I96" s="175"/>
      <c r="J96" s="175"/>
      <c r="K96" s="323"/>
      <c r="L96" s="625"/>
      <c r="M96" s="655">
        <v>0</v>
      </c>
      <c r="N96" s="623">
        <v>0</v>
      </c>
      <c r="O96" s="620" t="str">
        <f t="shared" si="15"/>
        <v/>
      </c>
      <c r="P96" s="612" t="str">
        <f t="shared" si="16"/>
        <v/>
      </c>
      <c r="Q96" s="624">
        <v>0</v>
      </c>
      <c r="R96" s="755"/>
      <c r="S96" s="708" t="str">
        <f t="shared" si="17"/>
        <v/>
      </c>
      <c r="T96" s="50" t="str">
        <f t="shared" si="18"/>
        <v/>
      </c>
      <c r="U96" s="50">
        <f>ROUND(IF(K96="",0,+Q96/1659*(AC96*12*(1+tab!$C$181+tab!$C$180)-tab!$C$179)*tab!$C$177),-1)</f>
        <v>0</v>
      </c>
      <c r="V96" s="36" t="str">
        <f t="shared" si="19"/>
        <v/>
      </c>
      <c r="W96" s="696"/>
      <c r="X96" s="672"/>
      <c r="Y96" s="646"/>
      <c r="Z96" s="670"/>
      <c r="AA96" s="600"/>
      <c r="AB96" s="646"/>
      <c r="AC96" s="679">
        <f>IF(K96="",0,5/12*VLOOKUP(I96,sal20mrt,J96+1,FALSE)+7/12*VLOOKUP(I96,sal19juni,J96+1,FALSE))</f>
        <v>0</v>
      </c>
      <c r="AD96" s="680">
        <f t="shared" si="20"/>
        <v>0.56000000000000005</v>
      </c>
      <c r="AE96" s="681">
        <f t="shared" si="21"/>
        <v>0</v>
      </c>
      <c r="AF96" s="681">
        <f t="shared" si="22"/>
        <v>0</v>
      </c>
      <c r="AG96" s="681">
        <f t="shared" si="23"/>
        <v>0</v>
      </c>
      <c r="AH96" s="682">
        <f t="shared" si="24"/>
        <v>0</v>
      </c>
      <c r="AI96" s="682" t="str">
        <f t="shared" si="25"/>
        <v/>
      </c>
      <c r="AJ96" s="682">
        <f t="shared" si="26"/>
        <v>0</v>
      </c>
      <c r="AK96" s="683">
        <f t="shared" si="27"/>
        <v>0.4</v>
      </c>
      <c r="AL96" s="600">
        <f t="shared" si="28"/>
        <v>0</v>
      </c>
      <c r="AM96" s="646">
        <f t="shared" si="29"/>
        <v>0</v>
      </c>
      <c r="AN96" s="630"/>
      <c r="AT96" s="17"/>
      <c r="AU96" s="17"/>
      <c r="AV96" s="85"/>
      <c r="AW96" s="59"/>
    </row>
    <row r="97" spans="2:49" ht="12.75" customHeight="1" x14ac:dyDescent="0.2">
      <c r="B97" s="16"/>
      <c r="C97" s="2"/>
      <c r="D97" s="175"/>
      <c r="E97" s="101"/>
      <c r="F97" s="101"/>
      <c r="G97" s="175"/>
      <c r="H97" s="321"/>
      <c r="I97" s="175"/>
      <c r="J97" s="175"/>
      <c r="K97" s="323"/>
      <c r="L97" s="625"/>
      <c r="M97" s="655">
        <v>0</v>
      </c>
      <c r="N97" s="623">
        <v>0</v>
      </c>
      <c r="O97" s="620" t="str">
        <f t="shared" si="15"/>
        <v/>
      </c>
      <c r="P97" s="612" t="str">
        <f t="shared" si="16"/>
        <v/>
      </c>
      <c r="Q97" s="624">
        <v>0</v>
      </c>
      <c r="R97" s="755"/>
      <c r="S97" s="708" t="str">
        <f t="shared" si="17"/>
        <v/>
      </c>
      <c r="T97" s="50" t="str">
        <f t="shared" si="18"/>
        <v/>
      </c>
      <c r="U97" s="50">
        <f>ROUND(IF(K97="",0,+Q97/1659*(AC97*12*(1+tab!$C$181+tab!$C$180)-tab!$C$179)*tab!$C$177),-1)</f>
        <v>0</v>
      </c>
      <c r="V97" s="36" t="str">
        <f t="shared" si="19"/>
        <v/>
      </c>
      <c r="W97" s="696"/>
      <c r="X97" s="672"/>
      <c r="Y97" s="646"/>
      <c r="Z97" s="670"/>
      <c r="AA97" s="600"/>
      <c r="AB97" s="646"/>
      <c r="AC97" s="679">
        <f>IF(K97="",0,5/12*VLOOKUP(I97,sal20mrt,J97+1,FALSE)+7/12*VLOOKUP(I97,sal19juni,J97+1,FALSE))</f>
        <v>0</v>
      </c>
      <c r="AD97" s="680">
        <f t="shared" si="20"/>
        <v>0.56000000000000005</v>
      </c>
      <c r="AE97" s="681">
        <f t="shared" si="21"/>
        <v>0</v>
      </c>
      <c r="AF97" s="681">
        <f t="shared" si="22"/>
        <v>0</v>
      </c>
      <c r="AG97" s="681">
        <f t="shared" si="23"/>
        <v>0</v>
      </c>
      <c r="AH97" s="682">
        <f t="shared" si="24"/>
        <v>0</v>
      </c>
      <c r="AI97" s="682" t="str">
        <f t="shared" si="25"/>
        <v/>
      </c>
      <c r="AJ97" s="682">
        <f t="shared" si="26"/>
        <v>0</v>
      </c>
      <c r="AK97" s="683">
        <f t="shared" si="27"/>
        <v>0.4</v>
      </c>
      <c r="AL97" s="600">
        <f t="shared" si="28"/>
        <v>0</v>
      </c>
      <c r="AM97" s="646">
        <f t="shared" si="29"/>
        <v>0</v>
      </c>
      <c r="AN97" s="630"/>
      <c r="AT97" s="17"/>
      <c r="AU97" s="17"/>
      <c r="AV97" s="85"/>
      <c r="AW97" s="59"/>
    </row>
    <row r="98" spans="2:49" ht="12.75" customHeight="1" x14ac:dyDescent="0.2">
      <c r="B98" s="16"/>
      <c r="C98" s="2"/>
      <c r="D98" s="175"/>
      <c r="E98" s="101"/>
      <c r="F98" s="101"/>
      <c r="G98" s="175"/>
      <c r="H98" s="321"/>
      <c r="I98" s="175"/>
      <c r="J98" s="175"/>
      <c r="K98" s="323"/>
      <c r="L98" s="625"/>
      <c r="M98" s="655">
        <v>0</v>
      </c>
      <c r="N98" s="623">
        <v>0</v>
      </c>
      <c r="O98" s="620" t="str">
        <f t="shared" si="15"/>
        <v/>
      </c>
      <c r="P98" s="612" t="str">
        <f t="shared" si="16"/>
        <v/>
      </c>
      <c r="Q98" s="624">
        <v>0</v>
      </c>
      <c r="R98" s="755"/>
      <c r="S98" s="708" t="str">
        <f t="shared" si="17"/>
        <v/>
      </c>
      <c r="T98" s="50" t="str">
        <f t="shared" si="18"/>
        <v/>
      </c>
      <c r="U98" s="50">
        <f>ROUND(IF(K98="",0,+Q98/1659*(AC98*12*(1+tab!$C$181+tab!$C$180)-tab!$C$179)*tab!$C$177),-1)</f>
        <v>0</v>
      </c>
      <c r="V98" s="36" t="str">
        <f t="shared" si="19"/>
        <v/>
      </c>
      <c r="W98" s="696"/>
      <c r="X98" s="672"/>
      <c r="Y98" s="646"/>
      <c r="Z98" s="670"/>
      <c r="AA98" s="600"/>
      <c r="AB98" s="646"/>
      <c r="AC98" s="679">
        <f>IF(K98="",0,5/12*VLOOKUP(I98,sal20mrt,J98+1,FALSE)+7/12*VLOOKUP(I98,sal19juni,J98+1,FALSE))</f>
        <v>0</v>
      </c>
      <c r="AD98" s="680">
        <f t="shared" si="20"/>
        <v>0.56000000000000005</v>
      </c>
      <c r="AE98" s="681">
        <f t="shared" si="21"/>
        <v>0</v>
      </c>
      <c r="AF98" s="681">
        <f t="shared" si="22"/>
        <v>0</v>
      </c>
      <c r="AG98" s="681">
        <f t="shared" si="23"/>
        <v>0</v>
      </c>
      <c r="AH98" s="682">
        <f t="shared" si="24"/>
        <v>0</v>
      </c>
      <c r="AI98" s="682" t="str">
        <f t="shared" si="25"/>
        <v/>
      </c>
      <c r="AJ98" s="682">
        <f t="shared" si="26"/>
        <v>0</v>
      </c>
      <c r="AK98" s="683">
        <f t="shared" si="27"/>
        <v>0.4</v>
      </c>
      <c r="AL98" s="600">
        <f t="shared" si="28"/>
        <v>0</v>
      </c>
      <c r="AM98" s="646">
        <f t="shared" si="29"/>
        <v>0</v>
      </c>
      <c r="AN98" s="630"/>
      <c r="AT98" s="17"/>
      <c r="AU98" s="17"/>
      <c r="AV98" s="85"/>
      <c r="AW98" s="59"/>
    </row>
    <row r="99" spans="2:49" ht="12.75" customHeight="1" x14ac:dyDescent="0.2">
      <c r="B99" s="16"/>
      <c r="C99" s="2"/>
      <c r="D99" s="175"/>
      <c r="E99" s="101"/>
      <c r="F99" s="101"/>
      <c r="G99" s="175"/>
      <c r="H99" s="321"/>
      <c r="I99" s="175"/>
      <c r="J99" s="175"/>
      <c r="K99" s="323"/>
      <c r="L99" s="625"/>
      <c r="M99" s="655">
        <v>0</v>
      </c>
      <c r="N99" s="623">
        <v>0</v>
      </c>
      <c r="O99" s="620" t="str">
        <f t="shared" si="15"/>
        <v/>
      </c>
      <c r="P99" s="612" t="str">
        <f t="shared" si="16"/>
        <v/>
      </c>
      <c r="Q99" s="624">
        <v>0</v>
      </c>
      <c r="R99" s="755"/>
      <c r="S99" s="708" t="str">
        <f t="shared" si="17"/>
        <v/>
      </c>
      <c r="T99" s="50" t="str">
        <f t="shared" si="18"/>
        <v/>
      </c>
      <c r="U99" s="50">
        <f>ROUND(IF(K99="",0,+Q99/1659*(AC99*12*(1+tab!$C$181+tab!$C$180)-tab!$C$179)*tab!$C$177),-1)</f>
        <v>0</v>
      </c>
      <c r="V99" s="36" t="str">
        <f t="shared" si="19"/>
        <v/>
      </c>
      <c r="W99" s="696"/>
      <c r="X99" s="672"/>
      <c r="Y99" s="646"/>
      <c r="Z99" s="670"/>
      <c r="AA99" s="600"/>
      <c r="AB99" s="646"/>
      <c r="AC99" s="679">
        <f>IF(K99="",0,5/12*VLOOKUP(I99,sal20mrt,J99+1,FALSE)+7/12*VLOOKUP(I99,sal19juni,J99+1,FALSE))</f>
        <v>0</v>
      </c>
      <c r="AD99" s="680">
        <f t="shared" si="20"/>
        <v>0.56000000000000005</v>
      </c>
      <c r="AE99" s="681">
        <f t="shared" si="21"/>
        <v>0</v>
      </c>
      <c r="AF99" s="681">
        <f t="shared" si="22"/>
        <v>0</v>
      </c>
      <c r="AG99" s="681">
        <f t="shared" si="23"/>
        <v>0</v>
      </c>
      <c r="AH99" s="682">
        <f t="shared" si="24"/>
        <v>0</v>
      </c>
      <c r="AI99" s="682" t="str">
        <f t="shared" si="25"/>
        <v/>
      </c>
      <c r="AJ99" s="682">
        <f t="shared" si="26"/>
        <v>0</v>
      </c>
      <c r="AK99" s="683">
        <f t="shared" si="27"/>
        <v>0.4</v>
      </c>
      <c r="AL99" s="600">
        <f t="shared" si="28"/>
        <v>0</v>
      </c>
      <c r="AM99" s="646">
        <f t="shared" si="29"/>
        <v>0</v>
      </c>
      <c r="AN99" s="630"/>
      <c r="AT99" s="17"/>
      <c r="AU99" s="17"/>
      <c r="AV99" s="85"/>
      <c r="AW99" s="59"/>
    </row>
    <row r="100" spans="2:49" ht="12.75" customHeight="1" x14ac:dyDescent="0.2">
      <c r="B100" s="16"/>
      <c r="C100" s="2"/>
      <c r="D100" s="175"/>
      <c r="E100" s="101"/>
      <c r="F100" s="101"/>
      <c r="G100" s="175"/>
      <c r="H100" s="321"/>
      <c r="I100" s="175"/>
      <c r="J100" s="175"/>
      <c r="K100" s="323"/>
      <c r="L100" s="625"/>
      <c r="M100" s="655">
        <v>0</v>
      </c>
      <c r="N100" s="623">
        <v>0</v>
      </c>
      <c r="O100" s="620" t="str">
        <f t="shared" si="15"/>
        <v/>
      </c>
      <c r="P100" s="612" t="str">
        <f t="shared" si="16"/>
        <v/>
      </c>
      <c r="Q100" s="624">
        <v>0</v>
      </c>
      <c r="R100" s="755"/>
      <c r="S100" s="708" t="str">
        <f t="shared" si="17"/>
        <v/>
      </c>
      <c r="T100" s="50" t="str">
        <f t="shared" si="18"/>
        <v/>
      </c>
      <c r="U100" s="50">
        <f>ROUND(IF(K100="",0,+Q100/1659*(AC100*12*(1+tab!$C$181+tab!$C$180)-tab!$C$179)*tab!$C$177),-1)</f>
        <v>0</v>
      </c>
      <c r="V100" s="36" t="str">
        <f t="shared" si="19"/>
        <v/>
      </c>
      <c r="W100" s="696"/>
      <c r="X100" s="672"/>
      <c r="Y100" s="646"/>
      <c r="Z100" s="670"/>
      <c r="AA100" s="600"/>
      <c r="AB100" s="646"/>
      <c r="AC100" s="679">
        <f>IF(K100="",0,5/12*VLOOKUP(I100,sal20mrt,J100+1,FALSE)+7/12*VLOOKUP(I100,sal19juni,J100+1,FALSE))</f>
        <v>0</v>
      </c>
      <c r="AD100" s="680">
        <f t="shared" si="20"/>
        <v>0.56000000000000005</v>
      </c>
      <c r="AE100" s="681">
        <f t="shared" si="21"/>
        <v>0</v>
      </c>
      <c r="AF100" s="681">
        <f t="shared" si="22"/>
        <v>0</v>
      </c>
      <c r="AG100" s="681">
        <f t="shared" si="23"/>
        <v>0</v>
      </c>
      <c r="AH100" s="682">
        <f t="shared" si="24"/>
        <v>0</v>
      </c>
      <c r="AI100" s="682" t="str">
        <f t="shared" si="25"/>
        <v/>
      </c>
      <c r="AJ100" s="682">
        <f t="shared" si="26"/>
        <v>0</v>
      </c>
      <c r="AK100" s="683">
        <f t="shared" si="27"/>
        <v>0.4</v>
      </c>
      <c r="AL100" s="600">
        <f t="shared" si="28"/>
        <v>0</v>
      </c>
      <c r="AM100" s="646">
        <f t="shared" si="29"/>
        <v>0</v>
      </c>
      <c r="AN100" s="630"/>
      <c r="AT100" s="17"/>
      <c r="AU100" s="17"/>
      <c r="AV100" s="85"/>
      <c r="AW100" s="59"/>
    </row>
    <row r="101" spans="2:49" ht="12.75" customHeight="1" x14ac:dyDescent="0.2">
      <c r="B101" s="16"/>
      <c r="C101" s="2"/>
      <c r="D101" s="175"/>
      <c r="E101" s="101"/>
      <c r="F101" s="101"/>
      <c r="G101" s="175"/>
      <c r="H101" s="321"/>
      <c r="I101" s="175"/>
      <c r="J101" s="175"/>
      <c r="K101" s="323"/>
      <c r="L101" s="625"/>
      <c r="M101" s="655">
        <v>0</v>
      </c>
      <c r="N101" s="623">
        <v>0</v>
      </c>
      <c r="O101" s="620" t="str">
        <f t="shared" si="15"/>
        <v/>
      </c>
      <c r="P101" s="612" t="str">
        <f t="shared" si="16"/>
        <v/>
      </c>
      <c r="Q101" s="624">
        <v>0</v>
      </c>
      <c r="R101" s="755"/>
      <c r="S101" s="708" t="str">
        <f t="shared" si="17"/>
        <v/>
      </c>
      <c r="T101" s="50" t="str">
        <f t="shared" si="18"/>
        <v/>
      </c>
      <c r="U101" s="50">
        <f>ROUND(IF(K101="",0,+Q101/1659*(AC101*12*(1+tab!$C$181+tab!$C$180)-tab!$C$179)*tab!$C$177),-1)</f>
        <v>0</v>
      </c>
      <c r="V101" s="36" t="str">
        <f t="shared" si="19"/>
        <v/>
      </c>
      <c r="W101" s="696"/>
      <c r="X101" s="672"/>
      <c r="Y101" s="646"/>
      <c r="Z101" s="670"/>
      <c r="AA101" s="600"/>
      <c r="AB101" s="646"/>
      <c r="AC101" s="679">
        <f>IF(K101="",0,5/12*VLOOKUP(I101,sal20mrt,J101+1,FALSE)+7/12*VLOOKUP(I101,sal19juni,J101+1,FALSE))</f>
        <v>0</v>
      </c>
      <c r="AD101" s="680">
        <f t="shared" si="20"/>
        <v>0.56000000000000005</v>
      </c>
      <c r="AE101" s="681">
        <f t="shared" si="21"/>
        <v>0</v>
      </c>
      <c r="AF101" s="681">
        <f t="shared" si="22"/>
        <v>0</v>
      </c>
      <c r="AG101" s="681">
        <f t="shared" si="23"/>
        <v>0</v>
      </c>
      <c r="AH101" s="682">
        <f t="shared" si="24"/>
        <v>0</v>
      </c>
      <c r="AI101" s="682" t="str">
        <f t="shared" si="25"/>
        <v/>
      </c>
      <c r="AJ101" s="682">
        <f t="shared" si="26"/>
        <v>0</v>
      </c>
      <c r="AK101" s="683">
        <f t="shared" si="27"/>
        <v>0.4</v>
      </c>
      <c r="AL101" s="600">
        <f t="shared" si="28"/>
        <v>0</v>
      </c>
      <c r="AM101" s="646">
        <f t="shared" si="29"/>
        <v>0</v>
      </c>
      <c r="AN101" s="630"/>
      <c r="AT101" s="17"/>
      <c r="AU101" s="17"/>
      <c r="AV101" s="85"/>
      <c r="AW101" s="59"/>
    </row>
    <row r="102" spans="2:49" ht="12.75" customHeight="1" x14ac:dyDescent="0.2">
      <c r="B102" s="16"/>
      <c r="C102" s="2"/>
      <c r="D102" s="175"/>
      <c r="E102" s="101"/>
      <c r="F102" s="101"/>
      <c r="G102" s="175"/>
      <c r="H102" s="321"/>
      <c r="I102" s="175"/>
      <c r="J102" s="175"/>
      <c r="K102" s="323"/>
      <c r="L102" s="625"/>
      <c r="M102" s="655">
        <v>0</v>
      </c>
      <c r="N102" s="623">
        <v>0</v>
      </c>
      <c r="O102" s="620" t="str">
        <f t="shared" si="15"/>
        <v/>
      </c>
      <c r="P102" s="612" t="str">
        <f t="shared" si="16"/>
        <v/>
      </c>
      <c r="Q102" s="624">
        <v>0</v>
      </c>
      <c r="R102" s="755"/>
      <c r="S102" s="708" t="str">
        <f t="shared" si="17"/>
        <v/>
      </c>
      <c r="T102" s="50" t="str">
        <f t="shared" si="18"/>
        <v/>
      </c>
      <c r="U102" s="50">
        <f>ROUND(IF(K102="",0,+Q102/1659*(AC102*12*(1+tab!$C$181+tab!$C$180)-tab!$C$179)*tab!$C$177),-1)</f>
        <v>0</v>
      </c>
      <c r="V102" s="36" t="str">
        <f t="shared" si="19"/>
        <v/>
      </c>
      <c r="W102" s="696"/>
      <c r="X102" s="672"/>
      <c r="Y102" s="646"/>
      <c r="Z102" s="670"/>
      <c r="AA102" s="600"/>
      <c r="AB102" s="646"/>
      <c r="AC102" s="679">
        <f>IF(K102="",0,5/12*VLOOKUP(I102,sal20mrt,J102+1,FALSE)+7/12*VLOOKUP(I102,sal19juni,J102+1,FALSE))</f>
        <v>0</v>
      </c>
      <c r="AD102" s="680">
        <f t="shared" si="20"/>
        <v>0.56000000000000005</v>
      </c>
      <c r="AE102" s="681">
        <f t="shared" si="21"/>
        <v>0</v>
      </c>
      <c r="AF102" s="681">
        <f t="shared" si="22"/>
        <v>0</v>
      </c>
      <c r="AG102" s="681">
        <f t="shared" si="23"/>
        <v>0</v>
      </c>
      <c r="AH102" s="682">
        <f t="shared" si="24"/>
        <v>0</v>
      </c>
      <c r="AI102" s="682" t="str">
        <f t="shared" si="25"/>
        <v/>
      </c>
      <c r="AJ102" s="682">
        <f t="shared" si="26"/>
        <v>0</v>
      </c>
      <c r="AK102" s="683">
        <f t="shared" si="27"/>
        <v>0.4</v>
      </c>
      <c r="AL102" s="600">
        <f t="shared" si="28"/>
        <v>0</v>
      </c>
      <c r="AM102" s="646">
        <f t="shared" si="29"/>
        <v>0</v>
      </c>
      <c r="AN102" s="630"/>
      <c r="AT102" s="17"/>
      <c r="AU102" s="17"/>
      <c r="AV102" s="85"/>
      <c r="AW102" s="59"/>
    </row>
    <row r="103" spans="2:49" ht="12.75" customHeight="1" x14ac:dyDescent="0.2">
      <c r="B103" s="16"/>
      <c r="C103" s="2"/>
      <c r="D103" s="175"/>
      <c r="E103" s="101"/>
      <c r="F103" s="101"/>
      <c r="G103" s="175"/>
      <c r="H103" s="321"/>
      <c r="I103" s="175"/>
      <c r="J103" s="175"/>
      <c r="K103" s="323"/>
      <c r="L103" s="625"/>
      <c r="M103" s="655">
        <v>0</v>
      </c>
      <c r="N103" s="623">
        <v>0</v>
      </c>
      <c r="O103" s="620" t="str">
        <f t="shared" si="15"/>
        <v/>
      </c>
      <c r="P103" s="612" t="str">
        <f t="shared" si="16"/>
        <v/>
      </c>
      <c r="Q103" s="624">
        <v>0</v>
      </c>
      <c r="R103" s="755"/>
      <c r="S103" s="708" t="str">
        <f t="shared" si="17"/>
        <v/>
      </c>
      <c r="T103" s="50" t="str">
        <f t="shared" si="18"/>
        <v/>
      </c>
      <c r="U103" s="50">
        <f>ROUND(IF(K103="",0,+Q103/1659*(AC103*12*(1+tab!$C$181+tab!$C$180)-tab!$C$179)*tab!$C$177),-1)</f>
        <v>0</v>
      </c>
      <c r="V103" s="36" t="str">
        <f t="shared" si="19"/>
        <v/>
      </c>
      <c r="W103" s="696"/>
      <c r="X103" s="672"/>
      <c r="Y103" s="646"/>
      <c r="Z103" s="670"/>
      <c r="AA103" s="600"/>
      <c r="AB103" s="646"/>
      <c r="AC103" s="679">
        <f>IF(K103="",0,5/12*VLOOKUP(I103,sal20mrt,J103+1,FALSE)+7/12*VLOOKUP(I103,sal19juni,J103+1,FALSE))</f>
        <v>0</v>
      </c>
      <c r="AD103" s="680">
        <f t="shared" si="20"/>
        <v>0.56000000000000005</v>
      </c>
      <c r="AE103" s="681">
        <f t="shared" si="21"/>
        <v>0</v>
      </c>
      <c r="AF103" s="681">
        <f t="shared" si="22"/>
        <v>0</v>
      </c>
      <c r="AG103" s="681">
        <f t="shared" si="23"/>
        <v>0</v>
      </c>
      <c r="AH103" s="682">
        <f t="shared" si="24"/>
        <v>0</v>
      </c>
      <c r="AI103" s="682" t="str">
        <f t="shared" si="25"/>
        <v/>
      </c>
      <c r="AJ103" s="682">
        <f t="shared" si="26"/>
        <v>0</v>
      </c>
      <c r="AK103" s="683">
        <f t="shared" si="27"/>
        <v>0.4</v>
      </c>
      <c r="AL103" s="600">
        <f t="shared" si="28"/>
        <v>0</v>
      </c>
      <c r="AM103" s="646">
        <f t="shared" si="29"/>
        <v>0</v>
      </c>
      <c r="AN103" s="630"/>
      <c r="AT103" s="17"/>
      <c r="AU103" s="17"/>
      <c r="AV103" s="85"/>
      <c r="AW103" s="59"/>
    </row>
    <row r="104" spans="2:49" ht="12.75" customHeight="1" x14ac:dyDescent="0.2">
      <c r="B104" s="16"/>
      <c r="C104" s="2"/>
      <c r="D104" s="175"/>
      <c r="E104" s="101"/>
      <c r="F104" s="101"/>
      <c r="G104" s="175"/>
      <c r="H104" s="321"/>
      <c r="I104" s="175"/>
      <c r="J104" s="175"/>
      <c r="K104" s="323"/>
      <c r="L104" s="625"/>
      <c r="M104" s="655">
        <v>0</v>
      </c>
      <c r="N104" s="623">
        <v>0</v>
      </c>
      <c r="O104" s="620" t="str">
        <f t="shared" si="15"/>
        <v/>
      </c>
      <c r="P104" s="612" t="str">
        <f t="shared" si="16"/>
        <v/>
      </c>
      <c r="Q104" s="624">
        <v>0</v>
      </c>
      <c r="R104" s="755"/>
      <c r="S104" s="708" t="str">
        <f t="shared" si="17"/>
        <v/>
      </c>
      <c r="T104" s="50" t="str">
        <f t="shared" si="18"/>
        <v/>
      </c>
      <c r="U104" s="50">
        <f>ROUND(IF(K104="",0,+Q104/1659*(AC104*12*(1+tab!$C$181+tab!$C$180)-tab!$C$179)*tab!$C$177),-1)</f>
        <v>0</v>
      </c>
      <c r="V104" s="36" t="str">
        <f t="shared" si="19"/>
        <v/>
      </c>
      <c r="W104" s="696"/>
      <c r="X104" s="672"/>
      <c r="Y104" s="646"/>
      <c r="Z104" s="670"/>
      <c r="AA104" s="600"/>
      <c r="AB104" s="646"/>
      <c r="AC104" s="679">
        <f>IF(K104="",0,5/12*VLOOKUP(I104,sal20mrt,J104+1,FALSE)+7/12*VLOOKUP(I104,sal19juni,J104+1,FALSE))</f>
        <v>0</v>
      </c>
      <c r="AD104" s="680">
        <f t="shared" si="20"/>
        <v>0.56000000000000005</v>
      </c>
      <c r="AE104" s="681">
        <f t="shared" si="21"/>
        <v>0</v>
      </c>
      <c r="AF104" s="681">
        <f t="shared" si="22"/>
        <v>0</v>
      </c>
      <c r="AG104" s="681">
        <f t="shared" si="23"/>
        <v>0</v>
      </c>
      <c r="AH104" s="682">
        <f t="shared" si="24"/>
        <v>0</v>
      </c>
      <c r="AI104" s="682" t="str">
        <f t="shared" si="25"/>
        <v/>
      </c>
      <c r="AJ104" s="682">
        <f t="shared" si="26"/>
        <v>0</v>
      </c>
      <c r="AK104" s="683">
        <f t="shared" si="27"/>
        <v>0.4</v>
      </c>
      <c r="AL104" s="600">
        <f t="shared" si="28"/>
        <v>0</v>
      </c>
      <c r="AM104" s="646">
        <f t="shared" si="29"/>
        <v>0</v>
      </c>
      <c r="AN104" s="630"/>
      <c r="AT104" s="17"/>
      <c r="AU104" s="17"/>
      <c r="AV104" s="85"/>
      <c r="AW104" s="59"/>
    </row>
    <row r="105" spans="2:49" ht="12.75" customHeight="1" x14ac:dyDescent="0.2">
      <c r="B105" s="16"/>
      <c r="C105" s="2"/>
      <c r="D105" s="175"/>
      <c r="E105" s="101"/>
      <c r="F105" s="101"/>
      <c r="G105" s="175"/>
      <c r="H105" s="321"/>
      <c r="I105" s="175"/>
      <c r="J105" s="175"/>
      <c r="K105" s="323"/>
      <c r="L105" s="625"/>
      <c r="M105" s="655">
        <v>0</v>
      </c>
      <c r="N105" s="623">
        <v>0</v>
      </c>
      <c r="O105" s="620" t="str">
        <f t="shared" si="15"/>
        <v/>
      </c>
      <c r="P105" s="612" t="str">
        <f t="shared" si="16"/>
        <v/>
      </c>
      <c r="Q105" s="624">
        <v>0</v>
      </c>
      <c r="R105" s="755"/>
      <c r="S105" s="708" t="str">
        <f t="shared" si="17"/>
        <v/>
      </c>
      <c r="T105" s="50" t="str">
        <f t="shared" si="18"/>
        <v/>
      </c>
      <c r="U105" s="50">
        <f>ROUND(IF(K105="",0,+Q105/1659*(AC105*12*(1+tab!$C$181+tab!$C$180)-tab!$C$179)*tab!$C$177),-1)</f>
        <v>0</v>
      </c>
      <c r="V105" s="36" t="str">
        <f t="shared" si="19"/>
        <v/>
      </c>
      <c r="W105" s="696"/>
      <c r="X105" s="672"/>
      <c r="Y105" s="646"/>
      <c r="Z105" s="670"/>
      <c r="AA105" s="600"/>
      <c r="AB105" s="646"/>
      <c r="AC105" s="679">
        <f>IF(K105="",0,5/12*VLOOKUP(I105,sal20mrt,J105+1,FALSE)+7/12*VLOOKUP(I105,sal19juni,J105+1,FALSE))</f>
        <v>0</v>
      </c>
      <c r="AD105" s="680">
        <f t="shared" si="20"/>
        <v>0.56000000000000005</v>
      </c>
      <c r="AE105" s="681">
        <f t="shared" si="21"/>
        <v>0</v>
      </c>
      <c r="AF105" s="681">
        <f t="shared" si="22"/>
        <v>0</v>
      </c>
      <c r="AG105" s="681">
        <f t="shared" si="23"/>
        <v>0</v>
      </c>
      <c r="AH105" s="682">
        <f t="shared" si="24"/>
        <v>0</v>
      </c>
      <c r="AI105" s="682" t="str">
        <f t="shared" si="25"/>
        <v/>
      </c>
      <c r="AJ105" s="682">
        <f t="shared" si="26"/>
        <v>0</v>
      </c>
      <c r="AK105" s="683">
        <f t="shared" si="27"/>
        <v>0.4</v>
      </c>
      <c r="AL105" s="600">
        <f t="shared" si="28"/>
        <v>0</v>
      </c>
      <c r="AM105" s="646">
        <f t="shared" si="29"/>
        <v>0</v>
      </c>
      <c r="AN105" s="630"/>
      <c r="AT105" s="17"/>
      <c r="AU105" s="17"/>
      <c r="AV105" s="85"/>
      <c r="AW105" s="59"/>
    </row>
    <row r="106" spans="2:49" ht="12.75" customHeight="1" x14ac:dyDescent="0.2">
      <c r="B106" s="16"/>
      <c r="C106" s="2"/>
      <c r="D106" s="175"/>
      <c r="E106" s="101"/>
      <c r="F106" s="101"/>
      <c r="G106" s="175"/>
      <c r="H106" s="321"/>
      <c r="I106" s="175"/>
      <c r="J106" s="175"/>
      <c r="K106" s="323"/>
      <c r="L106" s="625"/>
      <c r="M106" s="655">
        <v>0</v>
      </c>
      <c r="N106" s="623">
        <v>0</v>
      </c>
      <c r="O106" s="620" t="str">
        <f t="shared" si="15"/>
        <v/>
      </c>
      <c r="P106" s="612" t="str">
        <f t="shared" si="16"/>
        <v/>
      </c>
      <c r="Q106" s="624">
        <v>0</v>
      </c>
      <c r="R106" s="755"/>
      <c r="S106" s="708" t="str">
        <f t="shared" si="17"/>
        <v/>
      </c>
      <c r="T106" s="50" t="str">
        <f t="shared" si="18"/>
        <v/>
      </c>
      <c r="U106" s="50">
        <f>ROUND(IF(K106="",0,+Q106/1659*(AC106*12*(1+tab!$C$181+tab!$C$180)-tab!$C$179)*tab!$C$177),-1)</f>
        <v>0</v>
      </c>
      <c r="V106" s="36" t="str">
        <f t="shared" si="19"/>
        <v/>
      </c>
      <c r="W106" s="696"/>
      <c r="X106" s="672"/>
      <c r="Y106" s="646"/>
      <c r="Z106" s="670"/>
      <c r="AA106" s="600"/>
      <c r="AB106" s="646"/>
      <c r="AC106" s="679">
        <f>IF(K106="",0,5/12*VLOOKUP(I106,sal20mrt,J106+1,FALSE)+7/12*VLOOKUP(I106,sal19juni,J106+1,FALSE))</f>
        <v>0</v>
      </c>
      <c r="AD106" s="680">
        <f t="shared" si="20"/>
        <v>0.56000000000000005</v>
      </c>
      <c r="AE106" s="681">
        <f t="shared" si="21"/>
        <v>0</v>
      </c>
      <c r="AF106" s="681">
        <f t="shared" si="22"/>
        <v>0</v>
      </c>
      <c r="AG106" s="681">
        <f t="shared" si="23"/>
        <v>0</v>
      </c>
      <c r="AH106" s="682">
        <f t="shared" si="24"/>
        <v>0</v>
      </c>
      <c r="AI106" s="682" t="str">
        <f t="shared" si="25"/>
        <v/>
      </c>
      <c r="AJ106" s="682">
        <f t="shared" si="26"/>
        <v>0</v>
      </c>
      <c r="AK106" s="683">
        <f t="shared" si="27"/>
        <v>0.4</v>
      </c>
      <c r="AL106" s="600">
        <f t="shared" si="28"/>
        <v>0</v>
      </c>
      <c r="AM106" s="646">
        <f t="shared" si="29"/>
        <v>0</v>
      </c>
      <c r="AN106" s="630"/>
      <c r="AT106" s="17"/>
      <c r="AU106" s="17"/>
      <c r="AV106" s="85"/>
      <c r="AW106" s="59"/>
    </row>
    <row r="107" spans="2:49" ht="12.75" customHeight="1" x14ac:dyDescent="0.2">
      <c r="B107" s="16"/>
      <c r="C107" s="2"/>
      <c r="D107" s="175"/>
      <c r="E107" s="101"/>
      <c r="F107" s="101"/>
      <c r="G107" s="175"/>
      <c r="H107" s="321"/>
      <c r="I107" s="175"/>
      <c r="J107" s="175"/>
      <c r="K107" s="323"/>
      <c r="L107" s="625"/>
      <c r="M107" s="655">
        <v>0</v>
      </c>
      <c r="N107" s="623">
        <v>0</v>
      </c>
      <c r="O107" s="620" t="str">
        <f t="shared" si="15"/>
        <v/>
      </c>
      <c r="P107" s="612" t="str">
        <f t="shared" si="16"/>
        <v/>
      </c>
      <c r="Q107" s="624">
        <v>0</v>
      </c>
      <c r="R107" s="755"/>
      <c r="S107" s="708" t="str">
        <f t="shared" si="17"/>
        <v/>
      </c>
      <c r="T107" s="50" t="str">
        <f t="shared" si="18"/>
        <v/>
      </c>
      <c r="U107" s="50">
        <f>ROUND(IF(K107="",0,+Q107/1659*(AC107*12*(1+tab!$C$181+tab!$C$180)-tab!$C$179)*tab!$C$177),-1)</f>
        <v>0</v>
      </c>
      <c r="V107" s="36" t="str">
        <f t="shared" si="19"/>
        <v/>
      </c>
      <c r="W107" s="696"/>
      <c r="X107" s="672"/>
      <c r="Y107" s="646"/>
      <c r="Z107" s="670"/>
      <c r="AA107" s="600"/>
      <c r="AB107" s="646"/>
      <c r="AC107" s="679">
        <f>IF(K107="",0,5/12*VLOOKUP(I107,sal20mrt,J107+1,FALSE)+7/12*VLOOKUP(I107,sal19juni,J107+1,FALSE))</f>
        <v>0</v>
      </c>
      <c r="AD107" s="680">
        <f t="shared" si="20"/>
        <v>0.56000000000000005</v>
      </c>
      <c r="AE107" s="681">
        <f t="shared" si="21"/>
        <v>0</v>
      </c>
      <c r="AF107" s="681">
        <f t="shared" si="22"/>
        <v>0</v>
      </c>
      <c r="AG107" s="681">
        <f t="shared" si="23"/>
        <v>0</v>
      </c>
      <c r="AH107" s="682">
        <f t="shared" si="24"/>
        <v>0</v>
      </c>
      <c r="AI107" s="682" t="str">
        <f t="shared" si="25"/>
        <v/>
      </c>
      <c r="AJ107" s="682">
        <f t="shared" si="26"/>
        <v>0</v>
      </c>
      <c r="AK107" s="683">
        <f t="shared" si="27"/>
        <v>0.4</v>
      </c>
      <c r="AL107" s="600">
        <f t="shared" si="28"/>
        <v>0</v>
      </c>
      <c r="AM107" s="646">
        <f t="shared" si="29"/>
        <v>0</v>
      </c>
      <c r="AN107" s="630"/>
      <c r="AT107" s="17"/>
      <c r="AU107" s="17"/>
      <c r="AV107" s="85"/>
      <c r="AW107" s="59"/>
    </row>
    <row r="108" spans="2:49" ht="12.75" customHeight="1" x14ac:dyDescent="0.2">
      <c r="B108" s="16"/>
      <c r="C108" s="2"/>
      <c r="D108" s="175"/>
      <c r="E108" s="101"/>
      <c r="F108" s="101"/>
      <c r="G108" s="175"/>
      <c r="H108" s="321"/>
      <c r="I108" s="175"/>
      <c r="J108" s="175"/>
      <c r="K108" s="323"/>
      <c r="L108" s="625"/>
      <c r="M108" s="655">
        <v>0</v>
      </c>
      <c r="N108" s="623">
        <v>0</v>
      </c>
      <c r="O108" s="620" t="str">
        <f t="shared" si="15"/>
        <v/>
      </c>
      <c r="P108" s="612" t="str">
        <f t="shared" si="16"/>
        <v/>
      </c>
      <c r="Q108" s="624">
        <v>0</v>
      </c>
      <c r="R108" s="755"/>
      <c r="S108" s="708" t="str">
        <f t="shared" si="17"/>
        <v/>
      </c>
      <c r="T108" s="50" t="str">
        <f t="shared" si="18"/>
        <v/>
      </c>
      <c r="U108" s="50">
        <f>ROUND(IF(K108="",0,+Q108/1659*(AC108*12*(1+tab!$C$181+tab!$C$180)-tab!$C$179)*tab!$C$177),-1)</f>
        <v>0</v>
      </c>
      <c r="V108" s="36" t="str">
        <f t="shared" si="19"/>
        <v/>
      </c>
      <c r="W108" s="696"/>
      <c r="X108" s="672"/>
      <c r="Y108" s="646"/>
      <c r="Z108" s="670"/>
      <c r="AA108" s="600"/>
      <c r="AB108" s="646"/>
      <c r="AC108" s="679">
        <f>IF(K108="",0,5/12*VLOOKUP(I108,sal20mrt,J108+1,FALSE)+7/12*VLOOKUP(I108,sal19juni,J108+1,FALSE))</f>
        <v>0</v>
      </c>
      <c r="AD108" s="680">
        <f t="shared" si="20"/>
        <v>0.56000000000000005</v>
      </c>
      <c r="AE108" s="681">
        <f t="shared" si="21"/>
        <v>0</v>
      </c>
      <c r="AF108" s="681">
        <f t="shared" si="22"/>
        <v>0</v>
      </c>
      <c r="AG108" s="681">
        <f t="shared" si="23"/>
        <v>0</v>
      </c>
      <c r="AH108" s="682">
        <f t="shared" si="24"/>
        <v>0</v>
      </c>
      <c r="AI108" s="682" t="str">
        <f t="shared" si="25"/>
        <v/>
      </c>
      <c r="AJ108" s="682">
        <f t="shared" si="26"/>
        <v>0</v>
      </c>
      <c r="AK108" s="683">
        <f t="shared" si="27"/>
        <v>0.4</v>
      </c>
      <c r="AL108" s="600">
        <f t="shared" si="28"/>
        <v>0</v>
      </c>
      <c r="AM108" s="646">
        <f t="shared" si="29"/>
        <v>0</v>
      </c>
      <c r="AN108" s="630"/>
      <c r="AT108" s="17"/>
      <c r="AU108" s="17"/>
      <c r="AV108" s="85"/>
      <c r="AW108" s="59"/>
    </row>
    <row r="109" spans="2:49" ht="12.75" customHeight="1" x14ac:dyDescent="0.2">
      <c r="B109" s="16"/>
      <c r="C109" s="2"/>
      <c r="D109" s="175"/>
      <c r="E109" s="101"/>
      <c r="F109" s="101"/>
      <c r="G109" s="175"/>
      <c r="H109" s="321"/>
      <c r="I109" s="175"/>
      <c r="J109" s="175"/>
      <c r="K109" s="323"/>
      <c r="L109" s="625"/>
      <c r="M109" s="655">
        <v>0</v>
      </c>
      <c r="N109" s="623">
        <v>0</v>
      </c>
      <c r="O109" s="620" t="str">
        <f t="shared" si="15"/>
        <v/>
      </c>
      <c r="P109" s="612" t="str">
        <f t="shared" si="16"/>
        <v/>
      </c>
      <c r="Q109" s="624">
        <v>0</v>
      </c>
      <c r="R109" s="755"/>
      <c r="S109" s="708" t="str">
        <f t="shared" si="17"/>
        <v/>
      </c>
      <c r="T109" s="50" t="str">
        <f t="shared" si="18"/>
        <v/>
      </c>
      <c r="U109" s="50">
        <f>ROUND(IF(K109="",0,+Q109/1659*(AC109*12*(1+tab!$C$181+tab!$C$180)-tab!$C$179)*tab!$C$177),-1)</f>
        <v>0</v>
      </c>
      <c r="V109" s="36" t="str">
        <f t="shared" si="19"/>
        <v/>
      </c>
      <c r="W109" s="696"/>
      <c r="X109" s="672"/>
      <c r="Y109" s="646"/>
      <c r="Z109" s="670"/>
      <c r="AA109" s="600"/>
      <c r="AB109" s="646"/>
      <c r="AC109" s="679">
        <f>IF(K109="",0,5/12*VLOOKUP(I109,sal20mrt,J109+1,FALSE)+7/12*VLOOKUP(I109,sal19juni,J109+1,FALSE))</f>
        <v>0</v>
      </c>
      <c r="AD109" s="680">
        <f t="shared" si="20"/>
        <v>0.56000000000000005</v>
      </c>
      <c r="AE109" s="681">
        <f t="shared" si="21"/>
        <v>0</v>
      </c>
      <c r="AF109" s="681">
        <f t="shared" si="22"/>
        <v>0</v>
      </c>
      <c r="AG109" s="681">
        <f t="shared" si="23"/>
        <v>0</v>
      </c>
      <c r="AH109" s="682">
        <f t="shared" si="24"/>
        <v>0</v>
      </c>
      <c r="AI109" s="682" t="str">
        <f t="shared" si="25"/>
        <v/>
      </c>
      <c r="AJ109" s="682">
        <f t="shared" si="26"/>
        <v>0</v>
      </c>
      <c r="AK109" s="683">
        <f t="shared" si="27"/>
        <v>0.4</v>
      </c>
      <c r="AL109" s="600">
        <f t="shared" si="28"/>
        <v>0</v>
      </c>
      <c r="AM109" s="646">
        <f t="shared" si="29"/>
        <v>0</v>
      </c>
      <c r="AN109" s="630"/>
      <c r="AT109" s="17"/>
      <c r="AU109" s="17"/>
      <c r="AV109" s="85"/>
      <c r="AW109" s="59"/>
    </row>
    <row r="110" spans="2:49" ht="12.75" customHeight="1" x14ac:dyDescent="0.2">
      <c r="B110" s="16"/>
      <c r="C110" s="2"/>
      <c r="D110" s="175"/>
      <c r="E110" s="101"/>
      <c r="F110" s="101"/>
      <c r="G110" s="175"/>
      <c r="H110" s="321"/>
      <c r="I110" s="175"/>
      <c r="J110" s="175"/>
      <c r="K110" s="323"/>
      <c r="L110" s="625"/>
      <c r="M110" s="655">
        <v>0</v>
      </c>
      <c r="N110" s="623">
        <v>0</v>
      </c>
      <c r="O110" s="620" t="str">
        <f t="shared" si="15"/>
        <v/>
      </c>
      <c r="P110" s="612" t="str">
        <f t="shared" si="16"/>
        <v/>
      </c>
      <c r="Q110" s="624">
        <v>0</v>
      </c>
      <c r="R110" s="755"/>
      <c r="S110" s="708" t="str">
        <f t="shared" si="17"/>
        <v/>
      </c>
      <c r="T110" s="50" t="str">
        <f t="shared" si="18"/>
        <v/>
      </c>
      <c r="U110" s="50">
        <f>ROUND(IF(K110="",0,+Q110/1659*(AC110*12*(1+tab!$C$181+tab!$C$180)-tab!$C$179)*tab!$C$177),-1)</f>
        <v>0</v>
      </c>
      <c r="V110" s="36" t="str">
        <f t="shared" si="19"/>
        <v/>
      </c>
      <c r="W110" s="696"/>
      <c r="X110" s="672"/>
      <c r="Y110" s="646"/>
      <c r="Z110" s="670"/>
      <c r="AA110" s="600"/>
      <c r="AB110" s="646"/>
      <c r="AC110" s="679">
        <f>IF(K110="",0,5/12*VLOOKUP(I110,sal20mrt,J110+1,FALSE)+7/12*VLOOKUP(I110,sal19juni,J110+1,FALSE))</f>
        <v>0</v>
      </c>
      <c r="AD110" s="680">
        <f t="shared" si="20"/>
        <v>0.56000000000000005</v>
      </c>
      <c r="AE110" s="681">
        <f t="shared" si="21"/>
        <v>0</v>
      </c>
      <c r="AF110" s="681">
        <f t="shared" si="22"/>
        <v>0</v>
      </c>
      <c r="AG110" s="681">
        <f t="shared" si="23"/>
        <v>0</v>
      </c>
      <c r="AH110" s="682">
        <f t="shared" si="24"/>
        <v>0</v>
      </c>
      <c r="AI110" s="682" t="str">
        <f t="shared" si="25"/>
        <v/>
      </c>
      <c r="AJ110" s="682">
        <f t="shared" si="26"/>
        <v>0</v>
      </c>
      <c r="AK110" s="683">
        <f t="shared" si="27"/>
        <v>0.4</v>
      </c>
      <c r="AL110" s="600">
        <f t="shared" si="28"/>
        <v>0</v>
      </c>
      <c r="AM110" s="646">
        <f t="shared" si="29"/>
        <v>0</v>
      </c>
      <c r="AN110" s="630"/>
      <c r="AT110" s="17"/>
      <c r="AU110" s="17"/>
      <c r="AV110" s="85"/>
      <c r="AW110" s="59"/>
    </row>
    <row r="111" spans="2:49" ht="12.75" customHeight="1" x14ac:dyDescent="0.2">
      <c r="B111" s="16"/>
      <c r="C111" s="2"/>
      <c r="D111" s="175"/>
      <c r="E111" s="101"/>
      <c r="F111" s="101"/>
      <c r="G111" s="175"/>
      <c r="H111" s="321"/>
      <c r="I111" s="175"/>
      <c r="J111" s="175"/>
      <c r="K111" s="323"/>
      <c r="L111" s="625"/>
      <c r="M111" s="655">
        <v>0</v>
      </c>
      <c r="N111" s="623">
        <v>0</v>
      </c>
      <c r="O111" s="620" t="str">
        <f t="shared" si="15"/>
        <v/>
      </c>
      <c r="P111" s="612" t="str">
        <f t="shared" si="16"/>
        <v/>
      </c>
      <c r="Q111" s="624">
        <v>0</v>
      </c>
      <c r="R111" s="755"/>
      <c r="S111" s="708" t="str">
        <f t="shared" si="17"/>
        <v/>
      </c>
      <c r="T111" s="50" t="str">
        <f t="shared" si="18"/>
        <v/>
      </c>
      <c r="U111" s="50">
        <f>ROUND(IF(K111="",0,+Q111/1659*(AC111*12*(1+tab!$C$181+tab!$C$180)-tab!$C$179)*tab!$C$177),-1)</f>
        <v>0</v>
      </c>
      <c r="V111" s="36" t="str">
        <f t="shared" si="19"/>
        <v/>
      </c>
      <c r="W111" s="696"/>
      <c r="X111" s="672"/>
      <c r="Y111" s="646"/>
      <c r="Z111" s="670"/>
      <c r="AA111" s="600"/>
      <c r="AB111" s="646"/>
      <c r="AC111" s="679">
        <f>IF(K111="",0,5/12*VLOOKUP(I111,sal20mrt,J111+1,FALSE)+7/12*VLOOKUP(I111,sal19juni,J111+1,FALSE))</f>
        <v>0</v>
      </c>
      <c r="AD111" s="680">
        <f t="shared" si="20"/>
        <v>0.56000000000000005</v>
      </c>
      <c r="AE111" s="681">
        <f t="shared" si="21"/>
        <v>0</v>
      </c>
      <c r="AF111" s="681">
        <f t="shared" si="22"/>
        <v>0</v>
      </c>
      <c r="AG111" s="681">
        <f t="shared" si="23"/>
        <v>0</v>
      </c>
      <c r="AH111" s="682">
        <f t="shared" si="24"/>
        <v>0</v>
      </c>
      <c r="AI111" s="682" t="str">
        <f t="shared" si="25"/>
        <v/>
      </c>
      <c r="AJ111" s="682">
        <f t="shared" si="26"/>
        <v>0</v>
      </c>
      <c r="AK111" s="683">
        <f t="shared" si="27"/>
        <v>0.4</v>
      </c>
      <c r="AL111" s="600">
        <f t="shared" si="28"/>
        <v>0</v>
      </c>
      <c r="AM111" s="646">
        <f t="shared" si="29"/>
        <v>0</v>
      </c>
      <c r="AN111" s="630"/>
      <c r="AT111" s="17"/>
      <c r="AU111" s="17"/>
      <c r="AV111" s="85"/>
      <c r="AW111" s="59"/>
    </row>
    <row r="112" spans="2:49" ht="12.75" customHeight="1" x14ac:dyDescent="0.2">
      <c r="B112" s="16"/>
      <c r="C112" s="2"/>
      <c r="D112" s="175"/>
      <c r="E112" s="101"/>
      <c r="F112" s="101"/>
      <c r="G112" s="175"/>
      <c r="H112" s="321"/>
      <c r="I112" s="175"/>
      <c r="J112" s="175"/>
      <c r="K112" s="323"/>
      <c r="L112" s="625"/>
      <c r="M112" s="655">
        <v>0</v>
      </c>
      <c r="N112" s="623">
        <v>0</v>
      </c>
      <c r="O112" s="620" t="str">
        <f t="shared" si="15"/>
        <v/>
      </c>
      <c r="P112" s="612" t="str">
        <f t="shared" si="16"/>
        <v/>
      </c>
      <c r="Q112" s="624">
        <v>0</v>
      </c>
      <c r="R112" s="755"/>
      <c r="S112" s="708" t="str">
        <f t="shared" si="17"/>
        <v/>
      </c>
      <c r="T112" s="50" t="str">
        <f t="shared" si="18"/>
        <v/>
      </c>
      <c r="U112" s="50">
        <f>ROUND(IF(K112="",0,+Q112/1659*(AC112*12*(1+tab!$C$181+tab!$C$180)-tab!$C$179)*tab!$C$177),-1)</f>
        <v>0</v>
      </c>
      <c r="V112" s="36" t="str">
        <f t="shared" si="19"/>
        <v/>
      </c>
      <c r="W112" s="696"/>
      <c r="X112" s="672"/>
      <c r="Y112" s="646"/>
      <c r="Z112" s="670"/>
      <c r="AA112" s="600"/>
      <c r="AB112" s="646"/>
      <c r="AC112" s="679">
        <f>IF(K112="",0,5/12*VLOOKUP(I112,sal20mrt,J112+1,FALSE)+7/12*VLOOKUP(I112,sal19juni,J112+1,FALSE))</f>
        <v>0</v>
      </c>
      <c r="AD112" s="680">
        <f t="shared" si="20"/>
        <v>0.56000000000000005</v>
      </c>
      <c r="AE112" s="681">
        <f t="shared" si="21"/>
        <v>0</v>
      </c>
      <c r="AF112" s="681">
        <f t="shared" si="22"/>
        <v>0</v>
      </c>
      <c r="AG112" s="681">
        <f t="shared" si="23"/>
        <v>0</v>
      </c>
      <c r="AH112" s="682">
        <f t="shared" si="24"/>
        <v>0</v>
      </c>
      <c r="AI112" s="682" t="str">
        <f t="shared" si="25"/>
        <v/>
      </c>
      <c r="AJ112" s="682">
        <f t="shared" si="26"/>
        <v>0</v>
      </c>
      <c r="AK112" s="683">
        <f t="shared" si="27"/>
        <v>0.4</v>
      </c>
      <c r="AL112" s="600">
        <f t="shared" si="28"/>
        <v>0</v>
      </c>
      <c r="AM112" s="646">
        <f t="shared" si="29"/>
        <v>0</v>
      </c>
      <c r="AN112" s="630"/>
      <c r="AT112" s="17"/>
      <c r="AU112" s="17"/>
      <c r="AV112" s="85"/>
      <c r="AW112" s="59"/>
    </row>
    <row r="113" spans="2:49" ht="12.75" customHeight="1" x14ac:dyDescent="0.2">
      <c r="B113" s="16"/>
      <c r="C113" s="2"/>
      <c r="D113" s="175"/>
      <c r="E113" s="101"/>
      <c r="F113" s="101"/>
      <c r="G113" s="175"/>
      <c r="H113" s="321"/>
      <c r="I113" s="175"/>
      <c r="J113" s="175"/>
      <c r="K113" s="323"/>
      <c r="L113" s="625"/>
      <c r="M113" s="655">
        <v>0</v>
      </c>
      <c r="N113" s="623">
        <v>0</v>
      </c>
      <c r="O113" s="620" t="str">
        <f t="shared" si="15"/>
        <v/>
      </c>
      <c r="P113" s="612" t="str">
        <f t="shared" si="16"/>
        <v/>
      </c>
      <c r="Q113" s="624">
        <v>0</v>
      </c>
      <c r="R113" s="755"/>
      <c r="S113" s="708" t="str">
        <f t="shared" si="17"/>
        <v/>
      </c>
      <c r="T113" s="50" t="str">
        <f t="shared" si="18"/>
        <v/>
      </c>
      <c r="U113" s="50">
        <f>ROUND(IF(K113="",0,+Q113/1659*(AC113*12*(1+tab!$C$181+tab!$C$180)-tab!$C$179)*tab!$C$177),-1)</f>
        <v>0</v>
      </c>
      <c r="V113" s="36" t="str">
        <f t="shared" si="19"/>
        <v/>
      </c>
      <c r="W113" s="696"/>
      <c r="X113" s="672"/>
      <c r="Y113" s="646"/>
      <c r="Z113" s="670"/>
      <c r="AA113" s="600"/>
      <c r="AB113" s="646"/>
      <c r="AC113" s="679">
        <f>IF(K113="",0,5/12*VLOOKUP(I113,sal20mrt,J113+1,FALSE)+7/12*VLOOKUP(I113,sal19juni,J113+1,FALSE))</f>
        <v>0</v>
      </c>
      <c r="AD113" s="680">
        <f t="shared" si="20"/>
        <v>0.56000000000000005</v>
      </c>
      <c r="AE113" s="681">
        <f t="shared" si="21"/>
        <v>0</v>
      </c>
      <c r="AF113" s="681">
        <f t="shared" si="22"/>
        <v>0</v>
      </c>
      <c r="AG113" s="681">
        <f t="shared" si="23"/>
        <v>0</v>
      </c>
      <c r="AH113" s="682">
        <f t="shared" si="24"/>
        <v>0</v>
      </c>
      <c r="AI113" s="682" t="str">
        <f t="shared" si="25"/>
        <v/>
      </c>
      <c r="AJ113" s="682">
        <f t="shared" si="26"/>
        <v>0</v>
      </c>
      <c r="AK113" s="683">
        <f t="shared" si="27"/>
        <v>0.4</v>
      </c>
      <c r="AL113" s="600">
        <f t="shared" si="28"/>
        <v>0</v>
      </c>
      <c r="AM113" s="646">
        <f t="shared" si="29"/>
        <v>0</v>
      </c>
      <c r="AN113" s="630"/>
      <c r="AT113" s="17"/>
      <c r="AU113" s="17"/>
      <c r="AV113" s="85"/>
      <c r="AW113" s="59"/>
    </row>
    <row r="114" spans="2:49" ht="12.75" customHeight="1" x14ac:dyDescent="0.2">
      <c r="B114" s="16"/>
      <c r="C114" s="2"/>
      <c r="D114" s="175"/>
      <c r="E114" s="101"/>
      <c r="F114" s="101"/>
      <c r="G114" s="175"/>
      <c r="H114" s="321"/>
      <c r="I114" s="175"/>
      <c r="J114" s="175"/>
      <c r="K114" s="323"/>
      <c r="L114" s="625"/>
      <c r="M114" s="655">
        <v>0</v>
      </c>
      <c r="N114" s="623">
        <v>0</v>
      </c>
      <c r="O114" s="620" t="str">
        <f t="shared" si="15"/>
        <v/>
      </c>
      <c r="P114" s="612" t="str">
        <f t="shared" si="16"/>
        <v/>
      </c>
      <c r="Q114" s="624">
        <v>0</v>
      </c>
      <c r="R114" s="755"/>
      <c r="S114" s="708" t="str">
        <f t="shared" si="17"/>
        <v/>
      </c>
      <c r="T114" s="50" t="str">
        <f t="shared" si="18"/>
        <v/>
      </c>
      <c r="U114" s="50">
        <f>ROUND(IF(K114="",0,+Q114/1659*(AC114*12*(1+tab!$C$181+tab!$C$180)-tab!$C$179)*tab!$C$177),-1)</f>
        <v>0</v>
      </c>
      <c r="V114" s="36" t="str">
        <f t="shared" si="19"/>
        <v/>
      </c>
      <c r="W114" s="696"/>
      <c r="X114" s="672"/>
      <c r="Y114" s="646"/>
      <c r="Z114" s="670"/>
      <c r="AA114" s="600"/>
      <c r="AB114" s="646"/>
      <c r="AC114" s="679">
        <f>IF(K114="",0,5/12*VLOOKUP(I114,sal20mrt,J114+1,FALSE)+7/12*VLOOKUP(I114,sal19juni,J114+1,FALSE))</f>
        <v>0</v>
      </c>
      <c r="AD114" s="680">
        <f t="shared" si="20"/>
        <v>0.56000000000000005</v>
      </c>
      <c r="AE114" s="681">
        <f t="shared" si="21"/>
        <v>0</v>
      </c>
      <c r="AF114" s="681">
        <f t="shared" si="22"/>
        <v>0</v>
      </c>
      <c r="AG114" s="681">
        <f t="shared" si="23"/>
        <v>0</v>
      </c>
      <c r="AH114" s="682">
        <f t="shared" si="24"/>
        <v>0</v>
      </c>
      <c r="AI114" s="682" t="str">
        <f t="shared" si="25"/>
        <v/>
      </c>
      <c r="AJ114" s="682">
        <f t="shared" si="26"/>
        <v>0</v>
      </c>
      <c r="AK114" s="683">
        <f t="shared" si="27"/>
        <v>0.4</v>
      </c>
      <c r="AL114" s="600">
        <f t="shared" si="28"/>
        <v>0</v>
      </c>
      <c r="AM114" s="646">
        <f t="shared" si="29"/>
        <v>0</v>
      </c>
      <c r="AN114" s="630"/>
      <c r="AT114" s="17"/>
      <c r="AU114" s="17"/>
      <c r="AV114" s="85"/>
      <c r="AW114" s="59"/>
    </row>
    <row r="115" spans="2:49" ht="12.75" customHeight="1" x14ac:dyDescent="0.2">
      <c r="B115" s="16"/>
      <c r="C115" s="2"/>
      <c r="D115" s="175"/>
      <c r="E115" s="101"/>
      <c r="F115" s="101"/>
      <c r="G115" s="175"/>
      <c r="H115" s="321"/>
      <c r="I115" s="175"/>
      <c r="J115" s="175"/>
      <c r="K115" s="323"/>
      <c r="L115" s="625"/>
      <c r="M115" s="655">
        <v>0</v>
      </c>
      <c r="N115" s="623">
        <v>0</v>
      </c>
      <c r="O115" s="620" t="str">
        <f t="shared" si="15"/>
        <v/>
      </c>
      <c r="P115" s="612" t="str">
        <f t="shared" si="16"/>
        <v/>
      </c>
      <c r="Q115" s="624">
        <v>0</v>
      </c>
      <c r="R115" s="755"/>
      <c r="S115" s="708" t="str">
        <f t="shared" si="17"/>
        <v/>
      </c>
      <c r="T115" s="50" t="str">
        <f t="shared" si="18"/>
        <v/>
      </c>
      <c r="U115" s="50">
        <f>ROUND(IF(K115="",0,+Q115/1659*(AC115*12*(1+tab!$C$181+tab!$C$180)-tab!$C$179)*tab!$C$177),-1)</f>
        <v>0</v>
      </c>
      <c r="V115" s="36" t="str">
        <f t="shared" si="19"/>
        <v/>
      </c>
      <c r="W115" s="696"/>
      <c r="X115" s="672"/>
      <c r="Y115" s="646"/>
      <c r="Z115" s="670"/>
      <c r="AA115" s="600"/>
      <c r="AB115" s="646"/>
      <c r="AC115" s="679">
        <f>IF(K115="",0,5/12*VLOOKUP(I115,sal20mrt,J115+1,FALSE)+7/12*VLOOKUP(I115,sal19juni,J115+1,FALSE))</f>
        <v>0</v>
      </c>
      <c r="AD115" s="680">
        <f t="shared" si="20"/>
        <v>0.56000000000000005</v>
      </c>
      <c r="AE115" s="681">
        <f t="shared" si="21"/>
        <v>0</v>
      </c>
      <c r="AF115" s="681">
        <f t="shared" si="22"/>
        <v>0</v>
      </c>
      <c r="AG115" s="681">
        <f t="shared" si="23"/>
        <v>0</v>
      </c>
      <c r="AH115" s="682">
        <f t="shared" si="24"/>
        <v>0</v>
      </c>
      <c r="AI115" s="682" t="str">
        <f t="shared" si="25"/>
        <v/>
      </c>
      <c r="AJ115" s="682">
        <f t="shared" si="26"/>
        <v>0</v>
      </c>
      <c r="AK115" s="683">
        <f t="shared" si="27"/>
        <v>0.4</v>
      </c>
      <c r="AL115" s="600">
        <f t="shared" si="28"/>
        <v>0</v>
      </c>
      <c r="AM115" s="646">
        <f t="shared" si="29"/>
        <v>0</v>
      </c>
      <c r="AN115" s="630"/>
      <c r="AT115" s="17"/>
      <c r="AU115" s="17"/>
      <c r="AV115" s="85"/>
      <c r="AW115" s="59"/>
    </row>
    <row r="116" spans="2:49" ht="12.75" customHeight="1" x14ac:dyDescent="0.2">
      <c r="B116" s="16"/>
      <c r="C116" s="2"/>
      <c r="D116" s="175"/>
      <c r="E116" s="101"/>
      <c r="F116" s="101"/>
      <c r="G116" s="175"/>
      <c r="H116" s="321"/>
      <c r="I116" s="175"/>
      <c r="J116" s="175"/>
      <c r="K116" s="323"/>
      <c r="L116" s="625"/>
      <c r="M116" s="655">
        <v>0</v>
      </c>
      <c r="N116" s="623">
        <v>0</v>
      </c>
      <c r="O116" s="620" t="str">
        <f t="shared" si="15"/>
        <v/>
      </c>
      <c r="P116" s="612" t="str">
        <f t="shared" si="16"/>
        <v/>
      </c>
      <c r="Q116" s="624">
        <v>0</v>
      </c>
      <c r="R116" s="755"/>
      <c r="S116" s="708" t="str">
        <f t="shared" si="17"/>
        <v/>
      </c>
      <c r="T116" s="50" t="str">
        <f t="shared" si="18"/>
        <v/>
      </c>
      <c r="U116" s="50">
        <f>ROUND(IF(K116="",0,+Q116/1659*(AC116*12*(1+tab!$C$181+tab!$C$180)-tab!$C$179)*tab!$C$177),-1)</f>
        <v>0</v>
      </c>
      <c r="V116" s="36" t="str">
        <f t="shared" si="19"/>
        <v/>
      </c>
      <c r="W116" s="696"/>
      <c r="X116" s="672"/>
      <c r="Y116" s="646"/>
      <c r="Z116" s="670"/>
      <c r="AA116" s="600"/>
      <c r="AB116" s="646"/>
      <c r="AC116" s="679">
        <f>IF(K116="",0,5/12*VLOOKUP(I116,sal20mrt,J116+1,FALSE)+7/12*VLOOKUP(I116,sal19juni,J116+1,FALSE))</f>
        <v>0</v>
      </c>
      <c r="AD116" s="680">
        <f t="shared" si="20"/>
        <v>0.56000000000000005</v>
      </c>
      <c r="AE116" s="681">
        <f t="shared" si="21"/>
        <v>0</v>
      </c>
      <c r="AF116" s="681">
        <f t="shared" si="22"/>
        <v>0</v>
      </c>
      <c r="AG116" s="681">
        <f t="shared" si="23"/>
        <v>0</v>
      </c>
      <c r="AH116" s="682">
        <f t="shared" si="24"/>
        <v>0</v>
      </c>
      <c r="AI116" s="682" t="str">
        <f t="shared" si="25"/>
        <v/>
      </c>
      <c r="AJ116" s="682">
        <f t="shared" si="26"/>
        <v>0</v>
      </c>
      <c r="AK116" s="683">
        <f t="shared" si="27"/>
        <v>0.4</v>
      </c>
      <c r="AL116" s="600">
        <f t="shared" si="28"/>
        <v>0</v>
      </c>
      <c r="AM116" s="646">
        <f t="shared" si="29"/>
        <v>0</v>
      </c>
      <c r="AN116" s="630"/>
      <c r="AT116" s="17"/>
      <c r="AU116" s="17"/>
      <c r="AV116" s="85"/>
      <c r="AW116" s="59"/>
    </row>
    <row r="117" spans="2:49" ht="12.75" customHeight="1" x14ac:dyDescent="0.2">
      <c r="B117" s="16"/>
      <c r="C117" s="2"/>
      <c r="D117" s="175"/>
      <c r="E117" s="101"/>
      <c r="F117" s="101"/>
      <c r="G117" s="175"/>
      <c r="H117" s="321"/>
      <c r="I117" s="175"/>
      <c r="J117" s="175"/>
      <c r="K117" s="323"/>
      <c r="L117" s="625"/>
      <c r="M117" s="655">
        <v>0</v>
      </c>
      <c r="N117" s="623">
        <v>0</v>
      </c>
      <c r="O117" s="620" t="str">
        <f t="shared" si="15"/>
        <v/>
      </c>
      <c r="P117" s="612" t="str">
        <f t="shared" si="16"/>
        <v/>
      </c>
      <c r="Q117" s="624">
        <v>0</v>
      </c>
      <c r="R117" s="755"/>
      <c r="S117" s="708" t="str">
        <f t="shared" si="17"/>
        <v/>
      </c>
      <c r="T117" s="50" t="str">
        <f t="shared" si="18"/>
        <v/>
      </c>
      <c r="U117" s="50">
        <f>ROUND(IF(K117="",0,+Q117/1659*(AC117*12*(1+tab!$C$181+tab!$C$180)-tab!$C$179)*tab!$C$177),-1)</f>
        <v>0</v>
      </c>
      <c r="V117" s="36" t="str">
        <f t="shared" si="19"/>
        <v/>
      </c>
      <c r="W117" s="696"/>
      <c r="X117" s="672"/>
      <c r="Y117" s="646"/>
      <c r="Z117" s="670"/>
      <c r="AA117" s="600"/>
      <c r="AB117" s="646"/>
      <c r="AC117" s="679">
        <f>IF(K117="",0,5/12*VLOOKUP(I117,sal20mrt,J117+1,FALSE)+7/12*VLOOKUP(I117,sal19juni,J117+1,FALSE))</f>
        <v>0</v>
      </c>
      <c r="AD117" s="680">
        <f t="shared" si="20"/>
        <v>0.56000000000000005</v>
      </c>
      <c r="AE117" s="681">
        <f t="shared" si="21"/>
        <v>0</v>
      </c>
      <c r="AF117" s="681">
        <f t="shared" si="22"/>
        <v>0</v>
      </c>
      <c r="AG117" s="681">
        <f t="shared" si="23"/>
        <v>0</v>
      </c>
      <c r="AH117" s="682">
        <f t="shared" si="24"/>
        <v>0</v>
      </c>
      <c r="AI117" s="682" t="str">
        <f t="shared" si="25"/>
        <v/>
      </c>
      <c r="AJ117" s="682">
        <f t="shared" si="26"/>
        <v>0</v>
      </c>
      <c r="AK117" s="683">
        <f t="shared" si="27"/>
        <v>0.4</v>
      </c>
      <c r="AL117" s="600">
        <f t="shared" si="28"/>
        <v>0</v>
      </c>
      <c r="AM117" s="646">
        <f t="shared" si="29"/>
        <v>0</v>
      </c>
      <c r="AN117" s="630"/>
      <c r="AT117" s="17"/>
      <c r="AU117" s="17"/>
      <c r="AV117" s="85"/>
      <c r="AW117" s="59"/>
    </row>
    <row r="118" spans="2:49" ht="12.75" customHeight="1" x14ac:dyDescent="0.2">
      <c r="B118" s="16"/>
      <c r="C118" s="2"/>
      <c r="D118" s="175"/>
      <c r="E118" s="101"/>
      <c r="F118" s="101"/>
      <c r="G118" s="175"/>
      <c r="H118" s="321"/>
      <c r="I118" s="175"/>
      <c r="J118" s="175"/>
      <c r="K118" s="323"/>
      <c r="L118" s="625"/>
      <c r="M118" s="655">
        <v>0</v>
      </c>
      <c r="N118" s="623">
        <v>0</v>
      </c>
      <c r="O118" s="620" t="str">
        <f t="shared" si="15"/>
        <v/>
      </c>
      <c r="P118" s="612" t="str">
        <f t="shared" si="16"/>
        <v/>
      </c>
      <c r="Q118" s="624">
        <v>0</v>
      </c>
      <c r="R118" s="755"/>
      <c r="S118" s="708" t="str">
        <f t="shared" si="17"/>
        <v/>
      </c>
      <c r="T118" s="50" t="str">
        <f t="shared" si="18"/>
        <v/>
      </c>
      <c r="U118" s="50">
        <f>ROUND(IF(K118="",0,+Q118/1659*(AC118*12*(1+tab!$C$181+tab!$C$180)-tab!$C$179)*tab!$C$177),-1)</f>
        <v>0</v>
      </c>
      <c r="V118" s="36" t="str">
        <f t="shared" si="19"/>
        <v/>
      </c>
      <c r="W118" s="696"/>
      <c r="X118" s="672"/>
      <c r="Y118" s="646"/>
      <c r="Z118" s="670"/>
      <c r="AA118" s="600"/>
      <c r="AB118" s="646"/>
      <c r="AC118" s="679">
        <f>IF(K118="",0,5/12*VLOOKUP(I118,sal20mrt,J118+1,FALSE)+7/12*VLOOKUP(I118,sal19juni,J118+1,FALSE))</f>
        <v>0</v>
      </c>
      <c r="AD118" s="680">
        <f t="shared" si="20"/>
        <v>0.56000000000000005</v>
      </c>
      <c r="AE118" s="681">
        <f t="shared" si="21"/>
        <v>0</v>
      </c>
      <c r="AF118" s="681">
        <f t="shared" si="22"/>
        <v>0</v>
      </c>
      <c r="AG118" s="681">
        <f t="shared" si="23"/>
        <v>0</v>
      </c>
      <c r="AH118" s="682">
        <f t="shared" si="24"/>
        <v>0</v>
      </c>
      <c r="AI118" s="682" t="str">
        <f t="shared" si="25"/>
        <v/>
      </c>
      <c r="AJ118" s="682">
        <f t="shared" si="26"/>
        <v>0</v>
      </c>
      <c r="AK118" s="683">
        <f t="shared" si="27"/>
        <v>0.4</v>
      </c>
      <c r="AL118" s="600">
        <f t="shared" si="28"/>
        <v>0</v>
      </c>
      <c r="AM118" s="646">
        <f t="shared" si="29"/>
        <v>0</v>
      </c>
      <c r="AN118" s="630"/>
      <c r="AT118" s="17"/>
      <c r="AU118" s="17"/>
      <c r="AV118" s="85"/>
      <c r="AW118" s="59"/>
    </row>
    <row r="119" spans="2:49" ht="12.75" customHeight="1" x14ac:dyDescent="0.2">
      <c r="B119" s="16"/>
      <c r="C119" s="2"/>
      <c r="D119" s="175"/>
      <c r="E119" s="101"/>
      <c r="F119" s="101"/>
      <c r="G119" s="175"/>
      <c r="H119" s="321"/>
      <c r="I119" s="175"/>
      <c r="J119" s="175"/>
      <c r="K119" s="323"/>
      <c r="L119" s="625"/>
      <c r="M119" s="655">
        <v>0</v>
      </c>
      <c r="N119" s="623">
        <v>0</v>
      </c>
      <c r="O119" s="620" t="str">
        <f t="shared" si="15"/>
        <v/>
      </c>
      <c r="P119" s="612" t="str">
        <f t="shared" si="16"/>
        <v/>
      </c>
      <c r="Q119" s="624">
        <v>0</v>
      </c>
      <c r="R119" s="755"/>
      <c r="S119" s="708" t="str">
        <f t="shared" si="17"/>
        <v/>
      </c>
      <c r="T119" s="50" t="str">
        <f t="shared" si="18"/>
        <v/>
      </c>
      <c r="U119" s="50">
        <f>ROUND(IF(K119="",0,+Q119/1659*(AC119*12*(1+tab!$C$181+tab!$C$180)-tab!$C$179)*tab!$C$177),-1)</f>
        <v>0</v>
      </c>
      <c r="V119" s="36" t="str">
        <f t="shared" si="19"/>
        <v/>
      </c>
      <c r="W119" s="696"/>
      <c r="X119" s="672"/>
      <c r="Y119" s="646"/>
      <c r="Z119" s="670"/>
      <c r="AA119" s="600"/>
      <c r="AB119" s="646"/>
      <c r="AC119" s="679">
        <f>IF(K119="",0,5/12*VLOOKUP(I119,sal20mrt,J119+1,FALSE)+7/12*VLOOKUP(I119,sal19juni,J119+1,FALSE))</f>
        <v>0</v>
      </c>
      <c r="AD119" s="680">
        <f t="shared" si="20"/>
        <v>0.56000000000000005</v>
      </c>
      <c r="AE119" s="681">
        <f t="shared" si="21"/>
        <v>0</v>
      </c>
      <c r="AF119" s="681">
        <f t="shared" si="22"/>
        <v>0</v>
      </c>
      <c r="AG119" s="681">
        <f t="shared" si="23"/>
        <v>0</v>
      </c>
      <c r="AH119" s="682">
        <f t="shared" si="24"/>
        <v>0</v>
      </c>
      <c r="AI119" s="682" t="str">
        <f t="shared" si="25"/>
        <v/>
      </c>
      <c r="AJ119" s="682">
        <f t="shared" si="26"/>
        <v>0</v>
      </c>
      <c r="AK119" s="683">
        <f t="shared" si="27"/>
        <v>0.4</v>
      </c>
      <c r="AL119" s="600">
        <f t="shared" si="28"/>
        <v>0</v>
      </c>
      <c r="AM119" s="646">
        <f t="shared" si="29"/>
        <v>0</v>
      </c>
      <c r="AN119" s="630"/>
      <c r="AT119" s="17"/>
      <c r="AU119" s="17"/>
      <c r="AV119" s="85"/>
      <c r="AW119" s="59"/>
    </row>
    <row r="120" spans="2:49" ht="12.75" customHeight="1" x14ac:dyDescent="0.2">
      <c r="B120" s="16"/>
      <c r="C120" s="2"/>
      <c r="D120" s="175"/>
      <c r="E120" s="101"/>
      <c r="F120" s="101"/>
      <c r="G120" s="175"/>
      <c r="H120" s="321"/>
      <c r="I120" s="175"/>
      <c r="J120" s="175"/>
      <c r="K120" s="323"/>
      <c r="L120" s="625"/>
      <c r="M120" s="655">
        <v>0</v>
      </c>
      <c r="N120" s="623">
        <v>0</v>
      </c>
      <c r="O120" s="620" t="str">
        <f t="shared" si="15"/>
        <v/>
      </c>
      <c r="P120" s="612" t="str">
        <f t="shared" si="16"/>
        <v/>
      </c>
      <c r="Q120" s="624">
        <v>0</v>
      </c>
      <c r="R120" s="755"/>
      <c r="S120" s="708" t="str">
        <f t="shared" si="17"/>
        <v/>
      </c>
      <c r="T120" s="50" t="str">
        <f t="shared" si="18"/>
        <v/>
      </c>
      <c r="U120" s="50">
        <f>ROUND(IF(K120="",0,+Q120/1659*(AC120*12*(1+tab!$C$181+tab!$C$180)-tab!$C$179)*tab!$C$177),-1)</f>
        <v>0</v>
      </c>
      <c r="V120" s="36" t="str">
        <f t="shared" si="19"/>
        <v/>
      </c>
      <c r="W120" s="696"/>
      <c r="X120" s="672"/>
      <c r="Y120" s="646"/>
      <c r="Z120" s="670"/>
      <c r="AA120" s="600"/>
      <c r="AB120" s="646"/>
      <c r="AC120" s="679">
        <f>IF(K120="",0,5/12*VLOOKUP(I120,sal20mrt,J120+1,FALSE)+7/12*VLOOKUP(I120,sal19juni,J120+1,FALSE))</f>
        <v>0</v>
      </c>
      <c r="AD120" s="680">
        <f t="shared" si="20"/>
        <v>0.56000000000000005</v>
      </c>
      <c r="AE120" s="681">
        <f t="shared" si="21"/>
        <v>0</v>
      </c>
      <c r="AF120" s="681">
        <f t="shared" si="22"/>
        <v>0</v>
      </c>
      <c r="AG120" s="681">
        <f t="shared" si="23"/>
        <v>0</v>
      </c>
      <c r="AH120" s="682">
        <f t="shared" si="24"/>
        <v>0</v>
      </c>
      <c r="AI120" s="682" t="str">
        <f t="shared" si="25"/>
        <v/>
      </c>
      <c r="AJ120" s="682">
        <f t="shared" si="26"/>
        <v>0</v>
      </c>
      <c r="AK120" s="683">
        <f t="shared" si="27"/>
        <v>0.4</v>
      </c>
      <c r="AL120" s="600">
        <f t="shared" si="28"/>
        <v>0</v>
      </c>
      <c r="AM120" s="646">
        <f t="shared" si="29"/>
        <v>0</v>
      </c>
      <c r="AN120" s="630"/>
      <c r="AT120" s="17"/>
      <c r="AU120" s="17"/>
      <c r="AV120" s="85"/>
      <c r="AW120" s="59"/>
    </row>
    <row r="121" spans="2:49" ht="12.75" customHeight="1" x14ac:dyDescent="0.2">
      <c r="B121" s="16"/>
      <c r="C121" s="2"/>
      <c r="D121" s="175"/>
      <c r="E121" s="101"/>
      <c r="F121" s="101"/>
      <c r="G121" s="175"/>
      <c r="H121" s="321"/>
      <c r="I121" s="175"/>
      <c r="J121" s="175"/>
      <c r="K121" s="323"/>
      <c r="L121" s="625"/>
      <c r="M121" s="655">
        <v>0</v>
      </c>
      <c r="N121" s="623">
        <v>0</v>
      </c>
      <c r="O121" s="620" t="str">
        <f t="shared" si="15"/>
        <v/>
      </c>
      <c r="P121" s="612" t="str">
        <f t="shared" si="16"/>
        <v/>
      </c>
      <c r="Q121" s="624">
        <v>0</v>
      </c>
      <c r="R121" s="755"/>
      <c r="S121" s="708" t="str">
        <f t="shared" si="17"/>
        <v/>
      </c>
      <c r="T121" s="50" t="str">
        <f t="shared" si="18"/>
        <v/>
      </c>
      <c r="U121" s="50">
        <f>ROUND(IF(K121="",0,+Q121/1659*(AC121*12*(1+tab!$C$181+tab!$C$180)-tab!$C$179)*tab!$C$177),-1)</f>
        <v>0</v>
      </c>
      <c r="V121" s="36" t="str">
        <f t="shared" si="19"/>
        <v/>
      </c>
      <c r="W121" s="696"/>
      <c r="X121" s="672"/>
      <c r="Y121" s="646"/>
      <c r="Z121" s="670"/>
      <c r="AA121" s="600"/>
      <c r="AB121" s="646"/>
      <c r="AC121" s="679">
        <f>IF(K121="",0,5/12*VLOOKUP(I121,sal20mrt,J121+1,FALSE)+7/12*VLOOKUP(I121,sal19juni,J121+1,FALSE))</f>
        <v>0</v>
      </c>
      <c r="AD121" s="680">
        <f t="shared" si="20"/>
        <v>0.56000000000000005</v>
      </c>
      <c r="AE121" s="681">
        <f t="shared" si="21"/>
        <v>0</v>
      </c>
      <c r="AF121" s="681">
        <f t="shared" si="22"/>
        <v>0</v>
      </c>
      <c r="AG121" s="681">
        <f t="shared" si="23"/>
        <v>0</v>
      </c>
      <c r="AH121" s="682">
        <f t="shared" si="24"/>
        <v>0</v>
      </c>
      <c r="AI121" s="682" t="str">
        <f t="shared" si="25"/>
        <v/>
      </c>
      <c r="AJ121" s="682">
        <f t="shared" si="26"/>
        <v>0</v>
      </c>
      <c r="AK121" s="683">
        <f t="shared" si="27"/>
        <v>0.4</v>
      </c>
      <c r="AL121" s="600">
        <f t="shared" si="28"/>
        <v>0</v>
      </c>
      <c r="AM121" s="646">
        <f t="shared" si="29"/>
        <v>0</v>
      </c>
      <c r="AN121" s="630"/>
      <c r="AT121" s="17"/>
      <c r="AU121" s="17"/>
      <c r="AV121" s="85"/>
      <c r="AW121" s="59"/>
    </row>
    <row r="122" spans="2:49" ht="12.75" customHeight="1" x14ac:dyDescent="0.2">
      <c r="B122" s="16"/>
      <c r="C122" s="2"/>
      <c r="D122" s="175"/>
      <c r="E122" s="101"/>
      <c r="F122" s="101"/>
      <c r="G122" s="175"/>
      <c r="H122" s="321"/>
      <c r="I122" s="175"/>
      <c r="J122" s="175"/>
      <c r="K122" s="323"/>
      <c r="L122" s="625"/>
      <c r="M122" s="655">
        <v>0</v>
      </c>
      <c r="N122" s="623">
        <v>0</v>
      </c>
      <c r="O122" s="620" t="str">
        <f t="shared" si="15"/>
        <v/>
      </c>
      <c r="P122" s="612" t="str">
        <f t="shared" si="16"/>
        <v/>
      </c>
      <c r="Q122" s="624">
        <v>0</v>
      </c>
      <c r="R122" s="755"/>
      <c r="S122" s="708" t="str">
        <f t="shared" si="17"/>
        <v/>
      </c>
      <c r="T122" s="50" t="str">
        <f t="shared" si="18"/>
        <v/>
      </c>
      <c r="U122" s="50">
        <f>ROUND(IF(K122="",0,+Q122/1659*(AC122*12*(1+tab!$C$181+tab!$C$180)-tab!$C$179)*tab!$C$177),-1)</f>
        <v>0</v>
      </c>
      <c r="V122" s="36" t="str">
        <f t="shared" si="19"/>
        <v/>
      </c>
      <c r="W122" s="696"/>
      <c r="X122" s="672"/>
      <c r="Y122" s="646"/>
      <c r="Z122" s="670"/>
      <c r="AA122" s="600"/>
      <c r="AB122" s="646"/>
      <c r="AC122" s="679">
        <f>IF(K122="",0,5/12*VLOOKUP(I122,sal20mrt,J122+1,FALSE)+7/12*VLOOKUP(I122,sal19juni,J122+1,FALSE))</f>
        <v>0</v>
      </c>
      <c r="AD122" s="680">
        <f t="shared" si="20"/>
        <v>0.56000000000000005</v>
      </c>
      <c r="AE122" s="681">
        <f t="shared" si="21"/>
        <v>0</v>
      </c>
      <c r="AF122" s="681">
        <f t="shared" si="22"/>
        <v>0</v>
      </c>
      <c r="AG122" s="681">
        <f t="shared" si="23"/>
        <v>0</v>
      </c>
      <c r="AH122" s="682">
        <f t="shared" si="24"/>
        <v>0</v>
      </c>
      <c r="AI122" s="682" t="str">
        <f t="shared" si="25"/>
        <v/>
      </c>
      <c r="AJ122" s="682">
        <f t="shared" si="26"/>
        <v>0</v>
      </c>
      <c r="AK122" s="683">
        <f t="shared" si="27"/>
        <v>0.4</v>
      </c>
      <c r="AL122" s="600">
        <f t="shared" si="28"/>
        <v>0</v>
      </c>
      <c r="AM122" s="646">
        <f t="shared" si="29"/>
        <v>0</v>
      </c>
      <c r="AN122" s="630"/>
      <c r="AT122" s="17"/>
      <c r="AU122" s="17"/>
      <c r="AV122" s="85"/>
      <c r="AW122" s="59"/>
    </row>
    <row r="123" spans="2:49" ht="12.75" customHeight="1" x14ac:dyDescent="0.2">
      <c r="B123" s="16"/>
      <c r="C123" s="2"/>
      <c r="D123" s="175"/>
      <c r="E123" s="101"/>
      <c r="F123" s="101"/>
      <c r="G123" s="175"/>
      <c r="H123" s="321"/>
      <c r="I123" s="175"/>
      <c r="J123" s="175"/>
      <c r="K123" s="323"/>
      <c r="L123" s="625"/>
      <c r="M123" s="655">
        <v>0</v>
      </c>
      <c r="N123" s="623">
        <v>0</v>
      </c>
      <c r="O123" s="620" t="str">
        <f t="shared" si="15"/>
        <v/>
      </c>
      <c r="P123" s="612" t="str">
        <f t="shared" si="16"/>
        <v/>
      </c>
      <c r="Q123" s="624">
        <v>0</v>
      </c>
      <c r="R123" s="755"/>
      <c r="S123" s="708" t="str">
        <f t="shared" si="17"/>
        <v/>
      </c>
      <c r="T123" s="50" t="str">
        <f t="shared" si="18"/>
        <v/>
      </c>
      <c r="U123" s="50">
        <f>ROUND(IF(K123="",0,+Q123/1659*(AC123*12*(1+tab!$C$181+tab!$C$180)-tab!$C$179)*tab!$C$177),-1)</f>
        <v>0</v>
      </c>
      <c r="V123" s="36" t="str">
        <f t="shared" si="19"/>
        <v/>
      </c>
      <c r="W123" s="696"/>
      <c r="X123" s="672"/>
      <c r="Y123" s="646"/>
      <c r="Z123" s="670"/>
      <c r="AA123" s="600"/>
      <c r="AB123" s="646"/>
      <c r="AC123" s="679">
        <f>IF(K123="",0,5/12*VLOOKUP(I123,sal20mrt,J123+1,FALSE)+7/12*VLOOKUP(I123,sal19juni,J123+1,FALSE))</f>
        <v>0</v>
      </c>
      <c r="AD123" s="680">
        <f t="shared" si="20"/>
        <v>0.56000000000000005</v>
      </c>
      <c r="AE123" s="681">
        <f t="shared" si="21"/>
        <v>0</v>
      </c>
      <c r="AF123" s="681">
        <f t="shared" si="22"/>
        <v>0</v>
      </c>
      <c r="AG123" s="681">
        <f t="shared" si="23"/>
        <v>0</v>
      </c>
      <c r="AH123" s="682">
        <f t="shared" si="24"/>
        <v>0</v>
      </c>
      <c r="AI123" s="682" t="str">
        <f t="shared" si="25"/>
        <v/>
      </c>
      <c r="AJ123" s="682">
        <f t="shared" si="26"/>
        <v>0</v>
      </c>
      <c r="AK123" s="683">
        <f t="shared" si="27"/>
        <v>0.4</v>
      </c>
      <c r="AL123" s="600">
        <f t="shared" si="28"/>
        <v>0</v>
      </c>
      <c r="AM123" s="646">
        <f t="shared" si="29"/>
        <v>0</v>
      </c>
      <c r="AN123" s="630"/>
      <c r="AT123" s="17"/>
      <c r="AU123" s="17"/>
      <c r="AV123" s="85"/>
      <c r="AW123" s="59"/>
    </row>
    <row r="124" spans="2:49" ht="12.75" customHeight="1" x14ac:dyDescent="0.2">
      <c r="B124" s="16"/>
      <c r="C124" s="2"/>
      <c r="D124" s="175"/>
      <c r="E124" s="101"/>
      <c r="F124" s="101"/>
      <c r="G124" s="175"/>
      <c r="H124" s="321"/>
      <c r="I124" s="175"/>
      <c r="J124" s="175"/>
      <c r="K124" s="323"/>
      <c r="L124" s="625"/>
      <c r="M124" s="655">
        <v>0</v>
      </c>
      <c r="N124" s="623">
        <v>0</v>
      </c>
      <c r="O124" s="620" t="str">
        <f t="shared" si="15"/>
        <v/>
      </c>
      <c r="P124" s="612" t="str">
        <f t="shared" si="16"/>
        <v/>
      </c>
      <c r="Q124" s="624">
        <v>0</v>
      </c>
      <c r="R124" s="755"/>
      <c r="S124" s="708" t="str">
        <f t="shared" si="17"/>
        <v/>
      </c>
      <c r="T124" s="50" t="str">
        <f t="shared" si="18"/>
        <v/>
      </c>
      <c r="U124" s="50">
        <f>ROUND(IF(K124="",0,+Q124/1659*(AC124*12*(1+tab!$C$181+tab!$C$180)-tab!$C$179)*tab!$C$177),-1)</f>
        <v>0</v>
      </c>
      <c r="V124" s="36" t="str">
        <f t="shared" si="19"/>
        <v/>
      </c>
      <c r="W124" s="696"/>
      <c r="X124" s="672"/>
      <c r="Y124" s="646"/>
      <c r="Z124" s="670"/>
      <c r="AA124" s="600"/>
      <c r="AB124" s="646"/>
      <c r="AC124" s="679">
        <f>IF(K124="",0,5/12*VLOOKUP(I124,sal20mrt,J124+1,FALSE)+7/12*VLOOKUP(I124,sal19juni,J124+1,FALSE))</f>
        <v>0</v>
      </c>
      <c r="AD124" s="680">
        <f t="shared" si="20"/>
        <v>0.56000000000000005</v>
      </c>
      <c r="AE124" s="681">
        <f t="shared" si="21"/>
        <v>0</v>
      </c>
      <c r="AF124" s="681">
        <f t="shared" si="22"/>
        <v>0</v>
      </c>
      <c r="AG124" s="681">
        <f t="shared" si="23"/>
        <v>0</v>
      </c>
      <c r="AH124" s="682">
        <f t="shared" si="24"/>
        <v>0</v>
      </c>
      <c r="AI124" s="682" t="str">
        <f t="shared" si="25"/>
        <v/>
      </c>
      <c r="AJ124" s="682">
        <f t="shared" si="26"/>
        <v>0</v>
      </c>
      <c r="AK124" s="683">
        <f t="shared" si="27"/>
        <v>0.4</v>
      </c>
      <c r="AL124" s="600">
        <f t="shared" si="28"/>
        <v>0</v>
      </c>
      <c r="AM124" s="646">
        <f t="shared" si="29"/>
        <v>0</v>
      </c>
      <c r="AN124" s="630"/>
      <c r="AT124" s="17"/>
      <c r="AU124" s="17"/>
      <c r="AV124" s="85"/>
      <c r="AW124" s="59"/>
    </row>
    <row r="125" spans="2:49" ht="12.75" customHeight="1" x14ac:dyDescent="0.2">
      <c r="B125" s="16"/>
      <c r="C125" s="2"/>
      <c r="D125" s="175"/>
      <c r="E125" s="101"/>
      <c r="F125" s="101"/>
      <c r="G125" s="175"/>
      <c r="H125" s="321"/>
      <c r="I125" s="175"/>
      <c r="J125" s="175"/>
      <c r="K125" s="323"/>
      <c r="L125" s="625"/>
      <c r="M125" s="655">
        <v>0</v>
      </c>
      <c r="N125" s="623">
        <v>0</v>
      </c>
      <c r="O125" s="620" t="str">
        <f t="shared" si="15"/>
        <v/>
      </c>
      <c r="P125" s="612" t="str">
        <f t="shared" si="16"/>
        <v/>
      </c>
      <c r="Q125" s="624">
        <v>0</v>
      </c>
      <c r="R125" s="755"/>
      <c r="S125" s="708" t="str">
        <f t="shared" si="17"/>
        <v/>
      </c>
      <c r="T125" s="50" t="str">
        <f t="shared" si="18"/>
        <v/>
      </c>
      <c r="U125" s="50">
        <f>ROUND(IF(K125="",0,+Q125/1659*(AC125*12*(1+tab!$C$181+tab!$C$180)-tab!$C$179)*tab!$C$177),-1)</f>
        <v>0</v>
      </c>
      <c r="V125" s="36" t="str">
        <f t="shared" si="19"/>
        <v/>
      </c>
      <c r="W125" s="696"/>
      <c r="X125" s="672"/>
      <c r="Y125" s="646"/>
      <c r="Z125" s="670"/>
      <c r="AA125" s="600"/>
      <c r="AB125" s="646"/>
      <c r="AC125" s="679">
        <f>IF(K125="",0,5/12*VLOOKUP(I125,sal20mrt,J125+1,FALSE)+7/12*VLOOKUP(I125,sal19juni,J125+1,FALSE))</f>
        <v>0</v>
      </c>
      <c r="AD125" s="680">
        <f t="shared" si="20"/>
        <v>0.56000000000000005</v>
      </c>
      <c r="AE125" s="681">
        <f t="shared" si="21"/>
        <v>0</v>
      </c>
      <c r="AF125" s="681">
        <f t="shared" si="22"/>
        <v>0</v>
      </c>
      <c r="AG125" s="681">
        <f t="shared" si="23"/>
        <v>0</v>
      </c>
      <c r="AH125" s="682">
        <f t="shared" si="24"/>
        <v>0</v>
      </c>
      <c r="AI125" s="682" t="str">
        <f t="shared" si="25"/>
        <v/>
      </c>
      <c r="AJ125" s="682">
        <f t="shared" si="26"/>
        <v>0</v>
      </c>
      <c r="AK125" s="683">
        <f t="shared" si="27"/>
        <v>0.4</v>
      </c>
      <c r="AL125" s="600">
        <f t="shared" si="28"/>
        <v>0</v>
      </c>
      <c r="AM125" s="646">
        <f t="shared" si="29"/>
        <v>0</v>
      </c>
      <c r="AN125" s="630"/>
      <c r="AT125" s="17"/>
      <c r="AU125" s="17"/>
      <c r="AV125" s="85"/>
      <c r="AW125" s="59"/>
    </row>
    <row r="126" spans="2:49" ht="12.75" customHeight="1" x14ac:dyDescent="0.2">
      <c r="B126" s="16"/>
      <c r="C126" s="2"/>
      <c r="D126" s="175"/>
      <c r="E126" s="101"/>
      <c r="F126" s="101"/>
      <c r="G126" s="175"/>
      <c r="H126" s="321"/>
      <c r="I126" s="175"/>
      <c r="J126" s="175"/>
      <c r="K126" s="323"/>
      <c r="L126" s="625"/>
      <c r="M126" s="655">
        <v>0</v>
      </c>
      <c r="N126" s="623">
        <v>0</v>
      </c>
      <c r="O126" s="620" t="str">
        <f t="shared" si="15"/>
        <v/>
      </c>
      <c r="P126" s="612" t="str">
        <f t="shared" si="16"/>
        <v/>
      </c>
      <c r="Q126" s="624">
        <v>0</v>
      </c>
      <c r="R126" s="755"/>
      <c r="S126" s="708" t="str">
        <f t="shared" si="17"/>
        <v/>
      </c>
      <c r="T126" s="50" t="str">
        <f t="shared" si="18"/>
        <v/>
      </c>
      <c r="U126" s="50">
        <f>ROUND(IF(K126="",0,+Q126/1659*(AC126*12*(1+tab!$C$181+tab!$C$180)-tab!$C$179)*tab!$C$177),-1)</f>
        <v>0</v>
      </c>
      <c r="V126" s="36" t="str">
        <f t="shared" si="19"/>
        <v/>
      </c>
      <c r="W126" s="696"/>
      <c r="X126" s="672"/>
      <c r="Y126" s="646"/>
      <c r="Z126" s="670"/>
      <c r="AA126" s="600"/>
      <c r="AB126" s="646"/>
      <c r="AC126" s="679">
        <f>IF(K126="",0,5/12*VLOOKUP(I126,sal20mrt,J126+1,FALSE)+7/12*VLOOKUP(I126,sal19juni,J126+1,FALSE))</f>
        <v>0</v>
      </c>
      <c r="AD126" s="680">
        <f t="shared" si="20"/>
        <v>0.56000000000000005</v>
      </c>
      <c r="AE126" s="681">
        <f t="shared" si="21"/>
        <v>0</v>
      </c>
      <c r="AF126" s="681">
        <f t="shared" si="22"/>
        <v>0</v>
      </c>
      <c r="AG126" s="681">
        <f t="shared" si="23"/>
        <v>0</v>
      </c>
      <c r="AH126" s="682">
        <f t="shared" si="24"/>
        <v>0</v>
      </c>
      <c r="AI126" s="682" t="str">
        <f t="shared" si="25"/>
        <v/>
      </c>
      <c r="AJ126" s="682">
        <f t="shared" si="26"/>
        <v>0</v>
      </c>
      <c r="AK126" s="683">
        <f t="shared" si="27"/>
        <v>0.4</v>
      </c>
      <c r="AL126" s="600">
        <f t="shared" si="28"/>
        <v>0</v>
      </c>
      <c r="AM126" s="646">
        <f t="shared" si="29"/>
        <v>0</v>
      </c>
      <c r="AN126" s="630"/>
      <c r="AT126" s="17"/>
      <c r="AU126" s="17"/>
      <c r="AV126" s="85"/>
      <c r="AW126" s="59"/>
    </row>
    <row r="127" spans="2:49" ht="12.75" customHeight="1" x14ac:dyDescent="0.2">
      <c r="B127" s="16"/>
      <c r="C127" s="2"/>
      <c r="D127" s="175"/>
      <c r="E127" s="101"/>
      <c r="F127" s="101"/>
      <c r="G127" s="175"/>
      <c r="H127" s="321"/>
      <c r="I127" s="175"/>
      <c r="J127" s="175"/>
      <c r="K127" s="323"/>
      <c r="L127" s="625"/>
      <c r="M127" s="655">
        <v>0</v>
      </c>
      <c r="N127" s="623">
        <v>0</v>
      </c>
      <c r="O127" s="620" t="str">
        <f t="shared" si="15"/>
        <v/>
      </c>
      <c r="P127" s="612" t="str">
        <f t="shared" si="16"/>
        <v/>
      </c>
      <c r="Q127" s="624">
        <v>0</v>
      </c>
      <c r="R127" s="755"/>
      <c r="S127" s="708" t="str">
        <f t="shared" si="17"/>
        <v/>
      </c>
      <c r="T127" s="50" t="str">
        <f t="shared" si="18"/>
        <v/>
      </c>
      <c r="U127" s="50">
        <f>ROUND(IF(K127="",0,+Q127/1659*(AC127*12*(1+tab!$C$181+tab!$C$180)-tab!$C$179)*tab!$C$177),-1)</f>
        <v>0</v>
      </c>
      <c r="V127" s="36" t="str">
        <f t="shared" si="19"/>
        <v/>
      </c>
      <c r="W127" s="696"/>
      <c r="X127" s="672"/>
      <c r="Y127" s="646"/>
      <c r="Z127" s="670"/>
      <c r="AA127" s="600"/>
      <c r="AB127" s="646"/>
      <c r="AC127" s="679">
        <f>IF(K127="",0,5/12*VLOOKUP(I127,sal20mrt,J127+1,FALSE)+7/12*VLOOKUP(I127,sal19juni,J127+1,FALSE))</f>
        <v>0</v>
      </c>
      <c r="AD127" s="680">
        <f t="shared" si="20"/>
        <v>0.56000000000000005</v>
      </c>
      <c r="AE127" s="681">
        <f t="shared" si="21"/>
        <v>0</v>
      </c>
      <c r="AF127" s="681">
        <f t="shared" si="22"/>
        <v>0</v>
      </c>
      <c r="AG127" s="681">
        <f t="shared" si="23"/>
        <v>0</v>
      </c>
      <c r="AH127" s="682">
        <f t="shared" si="24"/>
        <v>0</v>
      </c>
      <c r="AI127" s="682" t="str">
        <f t="shared" si="25"/>
        <v/>
      </c>
      <c r="AJ127" s="682">
        <f t="shared" si="26"/>
        <v>0</v>
      </c>
      <c r="AK127" s="683">
        <f t="shared" si="27"/>
        <v>0.4</v>
      </c>
      <c r="AL127" s="600">
        <f t="shared" si="28"/>
        <v>0</v>
      </c>
      <c r="AM127" s="646">
        <f t="shared" si="29"/>
        <v>0</v>
      </c>
      <c r="AN127" s="630"/>
      <c r="AT127" s="17"/>
      <c r="AU127" s="17"/>
      <c r="AV127" s="85"/>
      <c r="AW127" s="59"/>
    </row>
    <row r="128" spans="2:49" ht="12.75" customHeight="1" x14ac:dyDescent="0.2">
      <c r="B128" s="16"/>
      <c r="C128" s="2"/>
      <c r="D128" s="175"/>
      <c r="E128" s="101"/>
      <c r="F128" s="101"/>
      <c r="G128" s="175"/>
      <c r="H128" s="321"/>
      <c r="I128" s="175"/>
      <c r="J128" s="175"/>
      <c r="K128" s="323"/>
      <c r="L128" s="625"/>
      <c r="M128" s="655">
        <v>0</v>
      </c>
      <c r="N128" s="623">
        <v>0</v>
      </c>
      <c r="O128" s="620" t="str">
        <f t="shared" si="15"/>
        <v/>
      </c>
      <c r="P128" s="612" t="str">
        <f t="shared" si="16"/>
        <v/>
      </c>
      <c r="Q128" s="624">
        <v>0</v>
      </c>
      <c r="R128" s="755"/>
      <c r="S128" s="708" t="str">
        <f t="shared" si="17"/>
        <v/>
      </c>
      <c r="T128" s="50" t="str">
        <f t="shared" si="18"/>
        <v/>
      </c>
      <c r="U128" s="50">
        <f>ROUND(IF(K128="",0,+Q128/1659*(AC128*12*(1+tab!$C$181+tab!$C$180)-tab!$C$179)*tab!$C$177),-1)</f>
        <v>0</v>
      </c>
      <c r="V128" s="36" t="str">
        <f t="shared" si="19"/>
        <v/>
      </c>
      <c r="W128" s="696"/>
      <c r="X128" s="672"/>
      <c r="Y128" s="646"/>
      <c r="Z128" s="670"/>
      <c r="AA128" s="600"/>
      <c r="AB128" s="646"/>
      <c r="AC128" s="679">
        <f>IF(K128="",0,5/12*VLOOKUP(I128,sal20mrt,J128+1,FALSE)+7/12*VLOOKUP(I128,sal19juni,J128+1,FALSE))</f>
        <v>0</v>
      </c>
      <c r="AD128" s="680">
        <f t="shared" si="20"/>
        <v>0.56000000000000005</v>
      </c>
      <c r="AE128" s="681">
        <f t="shared" si="21"/>
        <v>0</v>
      </c>
      <c r="AF128" s="681">
        <f t="shared" si="22"/>
        <v>0</v>
      </c>
      <c r="AG128" s="681">
        <f t="shared" si="23"/>
        <v>0</v>
      </c>
      <c r="AH128" s="682">
        <f t="shared" si="24"/>
        <v>0</v>
      </c>
      <c r="AI128" s="682" t="str">
        <f t="shared" si="25"/>
        <v/>
      </c>
      <c r="AJ128" s="682">
        <f t="shared" si="26"/>
        <v>0</v>
      </c>
      <c r="AK128" s="683">
        <f t="shared" si="27"/>
        <v>0.4</v>
      </c>
      <c r="AL128" s="600">
        <f t="shared" si="28"/>
        <v>0</v>
      </c>
      <c r="AM128" s="646">
        <f t="shared" si="29"/>
        <v>0</v>
      </c>
      <c r="AN128" s="630"/>
      <c r="AT128" s="17"/>
      <c r="AU128" s="17"/>
      <c r="AV128" s="85"/>
      <c r="AW128" s="59"/>
    </row>
    <row r="129" spans="2:49" ht="12.75" customHeight="1" x14ac:dyDescent="0.2">
      <c r="B129" s="16"/>
      <c r="C129" s="2"/>
      <c r="D129" s="175"/>
      <c r="E129" s="101"/>
      <c r="F129" s="101"/>
      <c r="G129" s="175"/>
      <c r="H129" s="321"/>
      <c r="I129" s="175"/>
      <c r="J129" s="175"/>
      <c r="K129" s="323"/>
      <c r="L129" s="625"/>
      <c r="M129" s="655">
        <v>0</v>
      </c>
      <c r="N129" s="623">
        <v>0</v>
      </c>
      <c r="O129" s="620" t="str">
        <f t="shared" si="15"/>
        <v/>
      </c>
      <c r="P129" s="612" t="str">
        <f t="shared" si="16"/>
        <v/>
      </c>
      <c r="Q129" s="624">
        <v>0</v>
      </c>
      <c r="R129" s="755"/>
      <c r="S129" s="708" t="str">
        <f t="shared" si="17"/>
        <v/>
      </c>
      <c r="T129" s="50" t="str">
        <f t="shared" si="18"/>
        <v/>
      </c>
      <c r="U129" s="50">
        <f>ROUND(IF(K129="",0,+Q129/1659*(AC129*12*(1+tab!$C$181+tab!$C$180)-tab!$C$179)*tab!$C$177),-1)</f>
        <v>0</v>
      </c>
      <c r="V129" s="36" t="str">
        <f t="shared" si="19"/>
        <v/>
      </c>
      <c r="W129" s="696"/>
      <c r="X129" s="672"/>
      <c r="Y129" s="646"/>
      <c r="Z129" s="670"/>
      <c r="AA129" s="600"/>
      <c r="AB129" s="646"/>
      <c r="AC129" s="679">
        <f>IF(K129="",0,5/12*VLOOKUP(I129,sal20mrt,J129+1,FALSE)+7/12*VLOOKUP(I129,sal19juni,J129+1,FALSE))</f>
        <v>0</v>
      </c>
      <c r="AD129" s="680">
        <f t="shared" si="20"/>
        <v>0.56000000000000005</v>
      </c>
      <c r="AE129" s="681">
        <f t="shared" si="21"/>
        <v>0</v>
      </c>
      <c r="AF129" s="681">
        <f t="shared" si="22"/>
        <v>0</v>
      </c>
      <c r="AG129" s="681">
        <f t="shared" si="23"/>
        <v>0</v>
      </c>
      <c r="AH129" s="682">
        <f t="shared" si="24"/>
        <v>0</v>
      </c>
      <c r="AI129" s="682" t="str">
        <f t="shared" si="25"/>
        <v/>
      </c>
      <c r="AJ129" s="682">
        <f t="shared" si="26"/>
        <v>0</v>
      </c>
      <c r="AK129" s="683">
        <f t="shared" si="27"/>
        <v>0.4</v>
      </c>
      <c r="AL129" s="600">
        <f t="shared" si="28"/>
        <v>0</v>
      </c>
      <c r="AM129" s="646">
        <f t="shared" si="29"/>
        <v>0</v>
      </c>
      <c r="AN129" s="630"/>
      <c r="AT129" s="17"/>
      <c r="AU129" s="17"/>
      <c r="AV129" s="85"/>
      <c r="AW129" s="59"/>
    </row>
    <row r="130" spans="2:49" ht="12.75" customHeight="1" x14ac:dyDescent="0.2">
      <c r="B130" s="16"/>
      <c r="C130" s="2"/>
      <c r="D130" s="175"/>
      <c r="E130" s="101"/>
      <c r="F130" s="101"/>
      <c r="G130" s="175"/>
      <c r="H130" s="321"/>
      <c r="I130" s="175"/>
      <c r="J130" s="175"/>
      <c r="K130" s="323"/>
      <c r="L130" s="625"/>
      <c r="M130" s="655">
        <v>0</v>
      </c>
      <c r="N130" s="623">
        <v>0</v>
      </c>
      <c r="O130" s="620" t="str">
        <f t="shared" si="15"/>
        <v/>
      </c>
      <c r="P130" s="612" t="str">
        <f t="shared" si="16"/>
        <v/>
      </c>
      <c r="Q130" s="624">
        <v>0</v>
      </c>
      <c r="R130" s="755"/>
      <c r="S130" s="708" t="str">
        <f t="shared" si="17"/>
        <v/>
      </c>
      <c r="T130" s="50" t="str">
        <f t="shared" si="18"/>
        <v/>
      </c>
      <c r="U130" s="50">
        <f>ROUND(IF(K130="",0,+Q130/1659*(AC130*12*(1+tab!$C$181+tab!$C$180)-tab!$C$179)*tab!$C$177),-1)</f>
        <v>0</v>
      </c>
      <c r="V130" s="36" t="str">
        <f t="shared" si="19"/>
        <v/>
      </c>
      <c r="W130" s="696"/>
      <c r="X130" s="672"/>
      <c r="Y130" s="646"/>
      <c r="Z130" s="670"/>
      <c r="AA130" s="600"/>
      <c r="AB130" s="646"/>
      <c r="AC130" s="679">
        <f>IF(K130="",0,5/12*VLOOKUP(I130,sal20mrt,J130+1,FALSE)+7/12*VLOOKUP(I130,sal19juni,J130+1,FALSE))</f>
        <v>0</v>
      </c>
      <c r="AD130" s="680">
        <f t="shared" si="20"/>
        <v>0.56000000000000005</v>
      </c>
      <c r="AE130" s="681">
        <f t="shared" si="21"/>
        <v>0</v>
      </c>
      <c r="AF130" s="681">
        <f t="shared" si="22"/>
        <v>0</v>
      </c>
      <c r="AG130" s="681">
        <f t="shared" si="23"/>
        <v>0</v>
      </c>
      <c r="AH130" s="682">
        <f t="shared" si="24"/>
        <v>0</v>
      </c>
      <c r="AI130" s="682" t="str">
        <f t="shared" si="25"/>
        <v/>
      </c>
      <c r="AJ130" s="682">
        <f t="shared" si="26"/>
        <v>0</v>
      </c>
      <c r="AK130" s="683">
        <f t="shared" si="27"/>
        <v>0.4</v>
      </c>
      <c r="AL130" s="600">
        <f t="shared" si="28"/>
        <v>0</v>
      </c>
      <c r="AM130" s="646">
        <f t="shared" si="29"/>
        <v>0</v>
      </c>
      <c r="AN130" s="630"/>
      <c r="AT130" s="17"/>
      <c r="AU130" s="17"/>
      <c r="AV130" s="85"/>
      <c r="AW130" s="59"/>
    </row>
    <row r="131" spans="2:49" ht="12.75" customHeight="1" x14ac:dyDescent="0.2">
      <c r="B131" s="16"/>
      <c r="C131" s="2"/>
      <c r="D131" s="175"/>
      <c r="E131" s="101"/>
      <c r="F131" s="101"/>
      <c r="G131" s="175"/>
      <c r="H131" s="321"/>
      <c r="I131" s="175"/>
      <c r="J131" s="175"/>
      <c r="K131" s="323"/>
      <c r="L131" s="625"/>
      <c r="M131" s="655">
        <v>0</v>
      </c>
      <c r="N131" s="623">
        <v>0</v>
      </c>
      <c r="O131" s="620" t="str">
        <f t="shared" si="15"/>
        <v/>
      </c>
      <c r="P131" s="612" t="str">
        <f t="shared" si="16"/>
        <v/>
      </c>
      <c r="Q131" s="624">
        <v>0</v>
      </c>
      <c r="R131" s="755"/>
      <c r="S131" s="708" t="str">
        <f t="shared" si="17"/>
        <v/>
      </c>
      <c r="T131" s="50" t="str">
        <f t="shared" si="18"/>
        <v/>
      </c>
      <c r="U131" s="50">
        <f>ROUND(IF(K131="",0,+Q131/1659*(AC131*12*(1+tab!$C$181+tab!$C$180)-tab!$C$179)*tab!$C$177),-1)</f>
        <v>0</v>
      </c>
      <c r="V131" s="36" t="str">
        <f t="shared" si="19"/>
        <v/>
      </c>
      <c r="W131" s="696"/>
      <c r="X131" s="672"/>
      <c r="Y131" s="646"/>
      <c r="Z131" s="670"/>
      <c r="AA131" s="600"/>
      <c r="AB131" s="646"/>
      <c r="AC131" s="679">
        <f>IF(K131="",0,5/12*VLOOKUP(I131,sal20mrt,J131+1,FALSE)+7/12*VLOOKUP(I131,sal19juni,J131+1,FALSE))</f>
        <v>0</v>
      </c>
      <c r="AD131" s="680">
        <f t="shared" si="20"/>
        <v>0.56000000000000005</v>
      </c>
      <c r="AE131" s="681">
        <f t="shared" si="21"/>
        <v>0</v>
      </c>
      <c r="AF131" s="681">
        <f t="shared" si="22"/>
        <v>0</v>
      </c>
      <c r="AG131" s="681">
        <f t="shared" si="23"/>
        <v>0</v>
      </c>
      <c r="AH131" s="682">
        <f t="shared" si="24"/>
        <v>0</v>
      </c>
      <c r="AI131" s="682" t="str">
        <f t="shared" si="25"/>
        <v/>
      </c>
      <c r="AJ131" s="682">
        <f t="shared" si="26"/>
        <v>0</v>
      </c>
      <c r="AK131" s="683">
        <f t="shared" si="27"/>
        <v>0.4</v>
      </c>
      <c r="AL131" s="600">
        <f t="shared" si="28"/>
        <v>0</v>
      </c>
      <c r="AM131" s="646">
        <f t="shared" si="29"/>
        <v>0</v>
      </c>
      <c r="AN131" s="630"/>
      <c r="AT131" s="17"/>
      <c r="AU131" s="17"/>
      <c r="AV131" s="85"/>
      <c r="AW131" s="59"/>
    </row>
    <row r="132" spans="2:49" ht="12.75" customHeight="1" x14ac:dyDescent="0.2">
      <c r="B132" s="16"/>
      <c r="C132" s="2"/>
      <c r="D132" s="175"/>
      <c r="E132" s="101"/>
      <c r="F132" s="101"/>
      <c r="G132" s="175"/>
      <c r="H132" s="321"/>
      <c r="I132" s="175"/>
      <c r="J132" s="175"/>
      <c r="K132" s="323"/>
      <c r="L132" s="625"/>
      <c r="M132" s="655">
        <v>0</v>
      </c>
      <c r="N132" s="623">
        <v>0</v>
      </c>
      <c r="O132" s="620" t="str">
        <f t="shared" si="15"/>
        <v/>
      </c>
      <c r="P132" s="612" t="str">
        <f t="shared" si="16"/>
        <v/>
      </c>
      <c r="Q132" s="624">
        <v>0</v>
      </c>
      <c r="R132" s="755"/>
      <c r="S132" s="708" t="str">
        <f t="shared" si="17"/>
        <v/>
      </c>
      <c r="T132" s="50" t="str">
        <f t="shared" si="18"/>
        <v/>
      </c>
      <c r="U132" s="50">
        <f>ROUND(IF(K132="",0,+Q132/1659*(AC132*12*(1+tab!$C$181+tab!$C$180)-tab!$C$179)*tab!$C$177),-1)</f>
        <v>0</v>
      </c>
      <c r="V132" s="36" t="str">
        <f t="shared" si="19"/>
        <v/>
      </c>
      <c r="W132" s="696"/>
      <c r="X132" s="672"/>
      <c r="Y132" s="646"/>
      <c r="Z132" s="670"/>
      <c r="AA132" s="600"/>
      <c r="AB132" s="646"/>
      <c r="AC132" s="679">
        <f>IF(K132="",0,5/12*VLOOKUP(I132,sal20mrt,J132+1,FALSE)+7/12*VLOOKUP(I132,sal19juni,J132+1,FALSE))</f>
        <v>0</v>
      </c>
      <c r="AD132" s="680">
        <f t="shared" si="20"/>
        <v>0.56000000000000005</v>
      </c>
      <c r="AE132" s="681">
        <f t="shared" si="21"/>
        <v>0</v>
      </c>
      <c r="AF132" s="681">
        <f t="shared" si="22"/>
        <v>0</v>
      </c>
      <c r="AG132" s="681">
        <f t="shared" si="23"/>
        <v>0</v>
      </c>
      <c r="AH132" s="682">
        <f t="shared" si="24"/>
        <v>0</v>
      </c>
      <c r="AI132" s="682" t="str">
        <f t="shared" si="25"/>
        <v/>
      </c>
      <c r="AJ132" s="682">
        <f t="shared" si="26"/>
        <v>0</v>
      </c>
      <c r="AK132" s="683">
        <f t="shared" si="27"/>
        <v>0.4</v>
      </c>
      <c r="AL132" s="600">
        <f t="shared" si="28"/>
        <v>0</v>
      </c>
      <c r="AM132" s="646">
        <f t="shared" si="29"/>
        <v>0</v>
      </c>
      <c r="AN132" s="630"/>
      <c r="AT132" s="17"/>
      <c r="AU132" s="17"/>
      <c r="AV132" s="85"/>
      <c r="AW132" s="59"/>
    </row>
    <row r="133" spans="2:49" ht="12.75" customHeight="1" x14ac:dyDescent="0.2">
      <c r="B133" s="16"/>
      <c r="C133" s="2"/>
      <c r="D133" s="175"/>
      <c r="E133" s="101"/>
      <c r="F133" s="101"/>
      <c r="G133" s="175"/>
      <c r="H133" s="321"/>
      <c r="I133" s="175"/>
      <c r="J133" s="175"/>
      <c r="K133" s="323"/>
      <c r="L133" s="625"/>
      <c r="M133" s="655">
        <v>0</v>
      </c>
      <c r="N133" s="623">
        <v>0</v>
      </c>
      <c r="O133" s="620" t="str">
        <f t="shared" si="15"/>
        <v/>
      </c>
      <c r="P133" s="612" t="str">
        <f t="shared" si="16"/>
        <v/>
      </c>
      <c r="Q133" s="624">
        <v>0</v>
      </c>
      <c r="R133" s="755"/>
      <c r="S133" s="708" t="str">
        <f t="shared" si="17"/>
        <v/>
      </c>
      <c r="T133" s="50" t="str">
        <f t="shared" si="18"/>
        <v/>
      </c>
      <c r="U133" s="50">
        <f>ROUND(IF(K133="",0,+Q133/1659*(AC133*12*(1+tab!$C$181+tab!$C$180)-tab!$C$179)*tab!$C$177),-1)</f>
        <v>0</v>
      </c>
      <c r="V133" s="36" t="str">
        <f t="shared" si="19"/>
        <v/>
      </c>
      <c r="W133" s="696"/>
      <c r="X133" s="672"/>
      <c r="Y133" s="646"/>
      <c r="Z133" s="670"/>
      <c r="AA133" s="600"/>
      <c r="AB133" s="646"/>
      <c r="AC133" s="679">
        <f>IF(K133="",0,5/12*VLOOKUP(I133,sal20mrt,J133+1,FALSE)+7/12*VLOOKUP(I133,sal19juni,J133+1,FALSE))</f>
        <v>0</v>
      </c>
      <c r="AD133" s="680">
        <f t="shared" si="20"/>
        <v>0.56000000000000005</v>
      </c>
      <c r="AE133" s="681">
        <f t="shared" si="21"/>
        <v>0</v>
      </c>
      <c r="AF133" s="681">
        <f t="shared" si="22"/>
        <v>0</v>
      </c>
      <c r="AG133" s="681">
        <f t="shared" si="23"/>
        <v>0</v>
      </c>
      <c r="AH133" s="682">
        <f t="shared" si="24"/>
        <v>0</v>
      </c>
      <c r="AI133" s="682" t="str">
        <f t="shared" si="25"/>
        <v/>
      </c>
      <c r="AJ133" s="682">
        <f t="shared" si="26"/>
        <v>0</v>
      </c>
      <c r="AK133" s="683">
        <f t="shared" si="27"/>
        <v>0.4</v>
      </c>
      <c r="AL133" s="600">
        <f t="shared" si="28"/>
        <v>0</v>
      </c>
      <c r="AM133" s="646">
        <f t="shared" si="29"/>
        <v>0</v>
      </c>
      <c r="AN133" s="630"/>
      <c r="AT133" s="17"/>
      <c r="AU133" s="17"/>
      <c r="AV133" s="85"/>
      <c r="AW133" s="59"/>
    </row>
    <row r="134" spans="2:49" ht="12.75" customHeight="1" x14ac:dyDescent="0.2">
      <c r="B134" s="16"/>
      <c r="C134" s="2"/>
      <c r="D134" s="175"/>
      <c r="E134" s="101"/>
      <c r="F134" s="101"/>
      <c r="G134" s="175"/>
      <c r="H134" s="321"/>
      <c r="I134" s="175"/>
      <c r="J134" s="175"/>
      <c r="K134" s="323"/>
      <c r="L134" s="625"/>
      <c r="M134" s="655">
        <v>0</v>
      </c>
      <c r="N134" s="623">
        <v>0</v>
      </c>
      <c r="O134" s="620" t="str">
        <f t="shared" si="15"/>
        <v/>
      </c>
      <c r="P134" s="612" t="str">
        <f t="shared" si="16"/>
        <v/>
      </c>
      <c r="Q134" s="624">
        <v>0</v>
      </c>
      <c r="R134" s="755"/>
      <c r="S134" s="708" t="str">
        <f t="shared" si="17"/>
        <v/>
      </c>
      <c r="T134" s="50" t="str">
        <f t="shared" si="18"/>
        <v/>
      </c>
      <c r="U134" s="50">
        <f>ROUND(IF(K134="",0,+Q134/1659*(AC134*12*(1+tab!$C$181+tab!$C$180)-tab!$C$179)*tab!$C$177),-1)</f>
        <v>0</v>
      </c>
      <c r="V134" s="36" t="str">
        <f t="shared" si="19"/>
        <v/>
      </c>
      <c r="W134" s="696"/>
      <c r="X134" s="672"/>
      <c r="Y134" s="646"/>
      <c r="Z134" s="670"/>
      <c r="AA134" s="600"/>
      <c r="AB134" s="646"/>
      <c r="AC134" s="679">
        <f>IF(K134="",0,5/12*VLOOKUP(I134,sal20mrt,J134+1,FALSE)+7/12*VLOOKUP(I134,sal19juni,J134+1,FALSE))</f>
        <v>0</v>
      </c>
      <c r="AD134" s="680">
        <f t="shared" si="20"/>
        <v>0.56000000000000005</v>
      </c>
      <c r="AE134" s="681">
        <f t="shared" si="21"/>
        <v>0</v>
      </c>
      <c r="AF134" s="681">
        <f t="shared" si="22"/>
        <v>0</v>
      </c>
      <c r="AG134" s="681">
        <f t="shared" si="23"/>
        <v>0</v>
      </c>
      <c r="AH134" s="682">
        <f t="shared" si="24"/>
        <v>0</v>
      </c>
      <c r="AI134" s="682" t="str">
        <f t="shared" si="25"/>
        <v/>
      </c>
      <c r="AJ134" s="682">
        <f t="shared" si="26"/>
        <v>0</v>
      </c>
      <c r="AK134" s="683">
        <f t="shared" si="27"/>
        <v>0.4</v>
      </c>
      <c r="AL134" s="600">
        <f t="shared" si="28"/>
        <v>0</v>
      </c>
      <c r="AM134" s="646">
        <f t="shared" si="29"/>
        <v>0</v>
      </c>
      <c r="AN134" s="630"/>
      <c r="AT134" s="17"/>
      <c r="AU134" s="17"/>
      <c r="AV134" s="85"/>
      <c r="AW134" s="59"/>
    </row>
    <row r="135" spans="2:49" ht="12.75" customHeight="1" x14ac:dyDescent="0.2">
      <c r="B135" s="16"/>
      <c r="C135" s="2"/>
      <c r="D135" s="175"/>
      <c r="E135" s="101"/>
      <c r="F135" s="101"/>
      <c r="G135" s="175"/>
      <c r="H135" s="321"/>
      <c r="I135" s="175"/>
      <c r="J135" s="175"/>
      <c r="K135" s="323"/>
      <c r="L135" s="625"/>
      <c r="M135" s="655">
        <v>0</v>
      </c>
      <c r="N135" s="623">
        <v>0</v>
      </c>
      <c r="O135" s="620" t="str">
        <f t="shared" si="15"/>
        <v/>
      </c>
      <c r="P135" s="612" t="str">
        <f t="shared" si="16"/>
        <v/>
      </c>
      <c r="Q135" s="624">
        <v>0</v>
      </c>
      <c r="R135" s="755"/>
      <c r="S135" s="708" t="str">
        <f t="shared" si="17"/>
        <v/>
      </c>
      <c r="T135" s="50" t="str">
        <f t="shared" si="18"/>
        <v/>
      </c>
      <c r="U135" s="50">
        <f>ROUND(IF(K135="",0,+Q135/1659*(AC135*12*(1+tab!$C$181+tab!$C$180)-tab!$C$179)*tab!$C$177),-1)</f>
        <v>0</v>
      </c>
      <c r="V135" s="36" t="str">
        <f t="shared" si="19"/>
        <v/>
      </c>
      <c r="W135" s="696"/>
      <c r="X135" s="672"/>
      <c r="Y135" s="646"/>
      <c r="Z135" s="670"/>
      <c r="AA135" s="600"/>
      <c r="AB135" s="646"/>
      <c r="AC135" s="679">
        <f>IF(K135="",0,5/12*VLOOKUP(I135,sal20mrt,J135+1,FALSE)+7/12*VLOOKUP(I135,sal19juni,J135+1,FALSE))</f>
        <v>0</v>
      </c>
      <c r="AD135" s="680">
        <f t="shared" si="20"/>
        <v>0.56000000000000005</v>
      </c>
      <c r="AE135" s="681">
        <f t="shared" si="21"/>
        <v>0</v>
      </c>
      <c r="AF135" s="681">
        <f t="shared" si="22"/>
        <v>0</v>
      </c>
      <c r="AG135" s="681">
        <f t="shared" si="23"/>
        <v>0</v>
      </c>
      <c r="AH135" s="682">
        <f t="shared" si="24"/>
        <v>0</v>
      </c>
      <c r="AI135" s="682" t="str">
        <f t="shared" si="25"/>
        <v/>
      </c>
      <c r="AJ135" s="682">
        <f t="shared" si="26"/>
        <v>0</v>
      </c>
      <c r="AK135" s="683">
        <f t="shared" si="27"/>
        <v>0.4</v>
      </c>
      <c r="AL135" s="600">
        <f t="shared" si="28"/>
        <v>0</v>
      </c>
      <c r="AM135" s="646">
        <f t="shared" si="29"/>
        <v>0</v>
      </c>
      <c r="AN135" s="630"/>
      <c r="AT135" s="17"/>
      <c r="AU135" s="17"/>
      <c r="AV135" s="85"/>
      <c r="AW135" s="59"/>
    </row>
    <row r="136" spans="2:49" ht="12.75" customHeight="1" x14ac:dyDescent="0.2">
      <c r="B136" s="16"/>
      <c r="C136" s="2"/>
      <c r="D136" s="175"/>
      <c r="E136" s="101"/>
      <c r="F136" s="101"/>
      <c r="G136" s="175"/>
      <c r="H136" s="321"/>
      <c r="I136" s="175"/>
      <c r="J136" s="175"/>
      <c r="K136" s="323"/>
      <c r="L136" s="625"/>
      <c r="M136" s="655">
        <v>0</v>
      </c>
      <c r="N136" s="623">
        <v>0</v>
      </c>
      <c r="O136" s="620" t="str">
        <f t="shared" si="15"/>
        <v/>
      </c>
      <c r="P136" s="612" t="str">
        <f t="shared" si="16"/>
        <v/>
      </c>
      <c r="Q136" s="624">
        <v>0</v>
      </c>
      <c r="R136" s="755"/>
      <c r="S136" s="708" t="str">
        <f t="shared" si="17"/>
        <v/>
      </c>
      <c r="T136" s="50" t="str">
        <f t="shared" si="18"/>
        <v/>
      </c>
      <c r="U136" s="50">
        <f>ROUND(IF(K136="",0,+Q136/1659*(AC136*12*(1+tab!$C$181+tab!$C$180)-tab!$C$179)*tab!$C$177),-1)</f>
        <v>0</v>
      </c>
      <c r="V136" s="36" t="str">
        <f t="shared" si="19"/>
        <v/>
      </c>
      <c r="W136" s="696"/>
      <c r="X136" s="672"/>
      <c r="Y136" s="646"/>
      <c r="Z136" s="670"/>
      <c r="AA136" s="600"/>
      <c r="AB136" s="646"/>
      <c r="AC136" s="679">
        <f>IF(K136="",0,5/12*VLOOKUP(I136,sal20mrt,J136+1,FALSE)+7/12*VLOOKUP(I136,sal19juni,J136+1,FALSE))</f>
        <v>0</v>
      </c>
      <c r="AD136" s="680">
        <f t="shared" si="20"/>
        <v>0.56000000000000005</v>
      </c>
      <c r="AE136" s="681">
        <f t="shared" si="21"/>
        <v>0</v>
      </c>
      <c r="AF136" s="681">
        <f t="shared" si="22"/>
        <v>0</v>
      </c>
      <c r="AG136" s="681">
        <f t="shared" si="23"/>
        <v>0</v>
      </c>
      <c r="AH136" s="682">
        <f t="shared" si="24"/>
        <v>0</v>
      </c>
      <c r="AI136" s="682" t="str">
        <f t="shared" si="25"/>
        <v/>
      </c>
      <c r="AJ136" s="682">
        <f t="shared" si="26"/>
        <v>0</v>
      </c>
      <c r="AK136" s="683">
        <f t="shared" si="27"/>
        <v>0.4</v>
      </c>
      <c r="AL136" s="600">
        <f t="shared" si="28"/>
        <v>0</v>
      </c>
      <c r="AM136" s="646">
        <f t="shared" si="29"/>
        <v>0</v>
      </c>
      <c r="AN136" s="630"/>
      <c r="AT136" s="17"/>
      <c r="AU136" s="17"/>
      <c r="AV136" s="85"/>
      <c r="AW136" s="59"/>
    </row>
    <row r="137" spans="2:49" ht="12.75" customHeight="1" x14ac:dyDescent="0.2">
      <c r="B137" s="16"/>
      <c r="C137" s="2"/>
      <c r="D137" s="175"/>
      <c r="E137" s="101"/>
      <c r="F137" s="101"/>
      <c r="G137" s="175"/>
      <c r="H137" s="321"/>
      <c r="I137" s="175"/>
      <c r="J137" s="175"/>
      <c r="K137" s="323"/>
      <c r="L137" s="625"/>
      <c r="M137" s="655">
        <v>0</v>
      </c>
      <c r="N137" s="623">
        <v>0</v>
      </c>
      <c r="O137" s="620" t="str">
        <f t="shared" si="15"/>
        <v/>
      </c>
      <c r="P137" s="612" t="str">
        <f t="shared" si="16"/>
        <v/>
      </c>
      <c r="Q137" s="624">
        <v>0</v>
      </c>
      <c r="R137" s="755"/>
      <c r="S137" s="708" t="str">
        <f t="shared" si="17"/>
        <v/>
      </c>
      <c r="T137" s="50" t="str">
        <f t="shared" si="18"/>
        <v/>
      </c>
      <c r="U137" s="50">
        <f>ROUND(IF(K137="",0,+Q137/1659*(AC137*12*(1+tab!$C$181+tab!$C$180)-tab!$C$179)*tab!$C$177),-1)</f>
        <v>0</v>
      </c>
      <c r="V137" s="36" t="str">
        <f t="shared" si="19"/>
        <v/>
      </c>
      <c r="W137" s="696"/>
      <c r="X137" s="672"/>
      <c r="Y137" s="646"/>
      <c r="Z137" s="670"/>
      <c r="AA137" s="600"/>
      <c r="AB137" s="646"/>
      <c r="AC137" s="679">
        <f>IF(K137="",0,5/12*VLOOKUP(I137,sal20mrt,J137+1,FALSE)+7/12*VLOOKUP(I137,sal19juni,J137+1,FALSE))</f>
        <v>0</v>
      </c>
      <c r="AD137" s="680">
        <f t="shared" si="20"/>
        <v>0.56000000000000005</v>
      </c>
      <c r="AE137" s="681">
        <f t="shared" si="21"/>
        <v>0</v>
      </c>
      <c r="AF137" s="681">
        <f t="shared" si="22"/>
        <v>0</v>
      </c>
      <c r="AG137" s="681">
        <f t="shared" si="23"/>
        <v>0</v>
      </c>
      <c r="AH137" s="682">
        <f t="shared" si="24"/>
        <v>0</v>
      </c>
      <c r="AI137" s="682" t="str">
        <f t="shared" si="25"/>
        <v/>
      </c>
      <c r="AJ137" s="682">
        <f t="shared" si="26"/>
        <v>0</v>
      </c>
      <c r="AK137" s="683">
        <f t="shared" si="27"/>
        <v>0.4</v>
      </c>
      <c r="AL137" s="600">
        <f t="shared" si="28"/>
        <v>0</v>
      </c>
      <c r="AM137" s="646">
        <f t="shared" si="29"/>
        <v>0</v>
      </c>
      <c r="AN137" s="630"/>
      <c r="AT137" s="17"/>
      <c r="AU137" s="17"/>
      <c r="AV137" s="85"/>
      <c r="AW137" s="59"/>
    </row>
    <row r="138" spans="2:49" ht="12.75" customHeight="1" x14ac:dyDescent="0.2">
      <c r="B138" s="16"/>
      <c r="C138" s="2"/>
      <c r="D138" s="175"/>
      <c r="E138" s="101"/>
      <c r="F138" s="101"/>
      <c r="G138" s="175"/>
      <c r="H138" s="321"/>
      <c r="I138" s="175"/>
      <c r="J138" s="175"/>
      <c r="K138" s="323"/>
      <c r="L138" s="625"/>
      <c r="M138" s="655">
        <v>0</v>
      </c>
      <c r="N138" s="623">
        <v>0</v>
      </c>
      <c r="O138" s="620" t="str">
        <f t="shared" si="15"/>
        <v/>
      </c>
      <c r="P138" s="612" t="str">
        <f t="shared" si="16"/>
        <v/>
      </c>
      <c r="Q138" s="624">
        <v>0</v>
      </c>
      <c r="R138" s="755"/>
      <c r="S138" s="708" t="str">
        <f t="shared" si="17"/>
        <v/>
      </c>
      <c r="T138" s="50" t="str">
        <f t="shared" si="18"/>
        <v/>
      </c>
      <c r="U138" s="50">
        <f>ROUND(IF(K138="",0,+Q138/1659*(AC138*12*(1+tab!$C$181+tab!$C$180)-tab!$C$179)*tab!$C$177),-1)</f>
        <v>0</v>
      </c>
      <c r="V138" s="36" t="str">
        <f t="shared" si="19"/>
        <v/>
      </c>
      <c r="W138" s="696"/>
      <c r="X138" s="672"/>
      <c r="Y138" s="646"/>
      <c r="Z138" s="670"/>
      <c r="AA138" s="600"/>
      <c r="AB138" s="646"/>
      <c r="AC138" s="679">
        <f>IF(K138="",0,5/12*VLOOKUP(I138,sal20mrt,J138+1,FALSE)+7/12*VLOOKUP(I138,sal19juni,J138+1,FALSE))</f>
        <v>0</v>
      </c>
      <c r="AD138" s="680">
        <f t="shared" si="20"/>
        <v>0.56000000000000005</v>
      </c>
      <c r="AE138" s="681">
        <f t="shared" si="21"/>
        <v>0</v>
      </c>
      <c r="AF138" s="681">
        <f t="shared" si="22"/>
        <v>0</v>
      </c>
      <c r="AG138" s="681">
        <f t="shared" si="23"/>
        <v>0</v>
      </c>
      <c r="AH138" s="682">
        <f t="shared" si="24"/>
        <v>0</v>
      </c>
      <c r="AI138" s="682" t="str">
        <f t="shared" si="25"/>
        <v/>
      </c>
      <c r="AJ138" s="682">
        <f t="shared" si="26"/>
        <v>0</v>
      </c>
      <c r="AK138" s="683">
        <f t="shared" si="27"/>
        <v>0.4</v>
      </c>
      <c r="AL138" s="600">
        <f t="shared" si="28"/>
        <v>0</v>
      </c>
      <c r="AM138" s="646">
        <f t="shared" si="29"/>
        <v>0</v>
      </c>
      <c r="AN138" s="630"/>
      <c r="AT138" s="17"/>
      <c r="AU138" s="17"/>
      <c r="AV138" s="85"/>
      <c r="AW138" s="59"/>
    </row>
    <row r="139" spans="2:49" ht="12.75" customHeight="1" x14ac:dyDescent="0.2">
      <c r="B139" s="16"/>
      <c r="C139" s="2"/>
      <c r="D139" s="175"/>
      <c r="E139" s="101"/>
      <c r="F139" s="101"/>
      <c r="G139" s="175"/>
      <c r="H139" s="321"/>
      <c r="I139" s="175"/>
      <c r="J139" s="175"/>
      <c r="K139" s="323"/>
      <c r="L139" s="625"/>
      <c r="M139" s="655">
        <v>0</v>
      </c>
      <c r="N139" s="623">
        <v>0</v>
      </c>
      <c r="O139" s="620" t="str">
        <f t="shared" si="15"/>
        <v/>
      </c>
      <c r="P139" s="612" t="str">
        <f t="shared" si="16"/>
        <v/>
      </c>
      <c r="Q139" s="624">
        <v>0</v>
      </c>
      <c r="R139" s="755"/>
      <c r="S139" s="708" t="str">
        <f t="shared" si="17"/>
        <v/>
      </c>
      <c r="T139" s="50" t="str">
        <f t="shared" si="18"/>
        <v/>
      </c>
      <c r="U139" s="50">
        <f>ROUND(IF(K139="",0,+Q139/1659*(AC139*12*(1+tab!$C$181+tab!$C$180)-tab!$C$179)*tab!$C$177),-1)</f>
        <v>0</v>
      </c>
      <c r="V139" s="36" t="str">
        <f t="shared" si="19"/>
        <v/>
      </c>
      <c r="W139" s="696"/>
      <c r="X139" s="672"/>
      <c r="Y139" s="646"/>
      <c r="Z139" s="670"/>
      <c r="AA139" s="600"/>
      <c r="AB139" s="646"/>
      <c r="AC139" s="679">
        <f>IF(K139="",0,5/12*VLOOKUP(I139,sal20mrt,J139+1,FALSE)+7/12*VLOOKUP(I139,sal19juni,J139+1,FALSE))</f>
        <v>0</v>
      </c>
      <c r="AD139" s="680">
        <f t="shared" si="20"/>
        <v>0.56000000000000005</v>
      </c>
      <c r="AE139" s="681">
        <f t="shared" si="21"/>
        <v>0</v>
      </c>
      <c r="AF139" s="681">
        <f t="shared" si="22"/>
        <v>0</v>
      </c>
      <c r="AG139" s="681">
        <f t="shared" si="23"/>
        <v>0</v>
      </c>
      <c r="AH139" s="682">
        <f t="shared" si="24"/>
        <v>0</v>
      </c>
      <c r="AI139" s="682" t="str">
        <f t="shared" si="25"/>
        <v/>
      </c>
      <c r="AJ139" s="682">
        <f t="shared" si="26"/>
        <v>0</v>
      </c>
      <c r="AK139" s="683">
        <f t="shared" si="27"/>
        <v>0.4</v>
      </c>
      <c r="AL139" s="600">
        <f t="shared" si="28"/>
        <v>0</v>
      </c>
      <c r="AM139" s="646">
        <f t="shared" si="29"/>
        <v>0</v>
      </c>
      <c r="AN139" s="630"/>
      <c r="AT139" s="17"/>
      <c r="AU139" s="17"/>
      <c r="AV139" s="85"/>
      <c r="AW139" s="59"/>
    </row>
    <row r="140" spans="2:49" ht="12.75" customHeight="1" x14ac:dyDescent="0.2">
      <c r="B140" s="16"/>
      <c r="C140" s="2"/>
      <c r="D140" s="175"/>
      <c r="E140" s="101"/>
      <c r="F140" s="101"/>
      <c r="G140" s="175"/>
      <c r="H140" s="321"/>
      <c r="I140" s="175"/>
      <c r="J140" s="175"/>
      <c r="K140" s="323"/>
      <c r="L140" s="625"/>
      <c r="M140" s="655">
        <v>0</v>
      </c>
      <c r="N140" s="623">
        <v>0</v>
      </c>
      <c r="O140" s="620" t="str">
        <f t="shared" si="15"/>
        <v/>
      </c>
      <c r="P140" s="612" t="str">
        <f t="shared" si="16"/>
        <v/>
      </c>
      <c r="Q140" s="624">
        <v>0</v>
      </c>
      <c r="R140" s="755"/>
      <c r="S140" s="708" t="str">
        <f t="shared" si="17"/>
        <v/>
      </c>
      <c r="T140" s="50" t="str">
        <f t="shared" si="18"/>
        <v/>
      </c>
      <c r="U140" s="50">
        <f>ROUND(IF(K140="",0,+Q140/1659*(AC140*12*(1+tab!$C$181+tab!$C$180)-tab!$C$179)*tab!$C$177),-1)</f>
        <v>0</v>
      </c>
      <c r="V140" s="36" t="str">
        <f t="shared" si="19"/>
        <v/>
      </c>
      <c r="W140" s="696"/>
      <c r="X140" s="672"/>
      <c r="Y140" s="646"/>
      <c r="Z140" s="670"/>
      <c r="AA140" s="600"/>
      <c r="AB140" s="646"/>
      <c r="AC140" s="679">
        <f>IF(K140="",0,5/12*VLOOKUP(I140,sal20mrt,J140+1,FALSE)+7/12*VLOOKUP(I140,sal19juni,J140+1,FALSE))</f>
        <v>0</v>
      </c>
      <c r="AD140" s="680">
        <f t="shared" si="20"/>
        <v>0.56000000000000005</v>
      </c>
      <c r="AE140" s="681">
        <f t="shared" si="21"/>
        <v>0</v>
      </c>
      <c r="AF140" s="681">
        <f t="shared" si="22"/>
        <v>0</v>
      </c>
      <c r="AG140" s="681">
        <f t="shared" si="23"/>
        <v>0</v>
      </c>
      <c r="AH140" s="682">
        <f t="shared" si="24"/>
        <v>0</v>
      </c>
      <c r="AI140" s="682" t="str">
        <f t="shared" si="25"/>
        <v/>
      </c>
      <c r="AJ140" s="682">
        <f t="shared" si="26"/>
        <v>0</v>
      </c>
      <c r="AK140" s="683">
        <f t="shared" si="27"/>
        <v>0.4</v>
      </c>
      <c r="AL140" s="600">
        <f t="shared" si="28"/>
        <v>0</v>
      </c>
      <c r="AM140" s="646">
        <f t="shared" si="29"/>
        <v>0</v>
      </c>
      <c r="AN140" s="630"/>
      <c r="AT140" s="17"/>
      <c r="AU140" s="17"/>
      <c r="AV140" s="85"/>
      <c r="AW140" s="59"/>
    </row>
    <row r="141" spans="2:49" ht="12.75" customHeight="1" x14ac:dyDescent="0.2">
      <c r="B141" s="16"/>
      <c r="C141" s="2"/>
      <c r="D141" s="175"/>
      <c r="E141" s="101"/>
      <c r="F141" s="101"/>
      <c r="G141" s="175"/>
      <c r="H141" s="321"/>
      <c r="I141" s="175"/>
      <c r="J141" s="175"/>
      <c r="K141" s="323"/>
      <c r="L141" s="625"/>
      <c r="M141" s="655">
        <v>0</v>
      </c>
      <c r="N141" s="623">
        <v>0</v>
      </c>
      <c r="O141" s="620" t="str">
        <f t="shared" si="15"/>
        <v/>
      </c>
      <c r="P141" s="612" t="str">
        <f t="shared" si="16"/>
        <v/>
      </c>
      <c r="Q141" s="624">
        <v>0</v>
      </c>
      <c r="R141" s="755"/>
      <c r="S141" s="708" t="str">
        <f t="shared" si="17"/>
        <v/>
      </c>
      <c r="T141" s="50" t="str">
        <f t="shared" si="18"/>
        <v/>
      </c>
      <c r="U141" s="50">
        <f>ROUND(IF(K141="",0,+Q141/1659*(AC141*12*(1+tab!$C$181+tab!$C$180)-tab!$C$179)*tab!$C$177),-1)</f>
        <v>0</v>
      </c>
      <c r="V141" s="36" t="str">
        <f t="shared" si="19"/>
        <v/>
      </c>
      <c r="W141" s="696"/>
      <c r="X141" s="672"/>
      <c r="Y141" s="646"/>
      <c r="Z141" s="670"/>
      <c r="AA141" s="600"/>
      <c r="AB141" s="646"/>
      <c r="AC141" s="679">
        <f>IF(K141="",0,5/12*VLOOKUP(I141,sal20mrt,J141+1,FALSE)+7/12*VLOOKUP(I141,sal19juni,J141+1,FALSE))</f>
        <v>0</v>
      </c>
      <c r="AD141" s="680">
        <f t="shared" si="20"/>
        <v>0.56000000000000005</v>
      </c>
      <c r="AE141" s="681">
        <f t="shared" si="21"/>
        <v>0</v>
      </c>
      <c r="AF141" s="681">
        <f t="shared" si="22"/>
        <v>0</v>
      </c>
      <c r="AG141" s="681">
        <f t="shared" si="23"/>
        <v>0</v>
      </c>
      <c r="AH141" s="682">
        <f t="shared" si="24"/>
        <v>0</v>
      </c>
      <c r="AI141" s="682" t="str">
        <f t="shared" si="25"/>
        <v/>
      </c>
      <c r="AJ141" s="682">
        <f t="shared" si="26"/>
        <v>0</v>
      </c>
      <c r="AK141" s="683">
        <f t="shared" si="27"/>
        <v>0.4</v>
      </c>
      <c r="AL141" s="600">
        <f t="shared" si="28"/>
        <v>0</v>
      </c>
      <c r="AM141" s="646">
        <f t="shared" si="29"/>
        <v>0</v>
      </c>
      <c r="AN141" s="630"/>
      <c r="AT141" s="17"/>
      <c r="AU141" s="17"/>
      <c r="AV141" s="85"/>
      <c r="AW141" s="59"/>
    </row>
    <row r="142" spans="2:49" ht="12.75" customHeight="1" x14ac:dyDescent="0.2">
      <c r="B142" s="16"/>
      <c r="C142" s="2"/>
      <c r="D142" s="175"/>
      <c r="E142" s="101"/>
      <c r="F142" s="101"/>
      <c r="G142" s="175"/>
      <c r="H142" s="321"/>
      <c r="I142" s="175"/>
      <c r="J142" s="175"/>
      <c r="K142" s="323"/>
      <c r="L142" s="625"/>
      <c r="M142" s="655">
        <v>0</v>
      </c>
      <c r="N142" s="623">
        <v>0</v>
      </c>
      <c r="O142" s="620" t="str">
        <f t="shared" si="15"/>
        <v/>
      </c>
      <c r="P142" s="612" t="str">
        <f t="shared" si="16"/>
        <v/>
      </c>
      <c r="Q142" s="624">
        <v>0</v>
      </c>
      <c r="R142" s="755"/>
      <c r="S142" s="708" t="str">
        <f t="shared" si="17"/>
        <v/>
      </c>
      <c r="T142" s="50" t="str">
        <f t="shared" si="18"/>
        <v/>
      </c>
      <c r="U142" s="50">
        <f>ROUND(IF(K142="",0,+Q142/1659*(AC142*12*(1+tab!$C$181+tab!$C$180)-tab!$C$179)*tab!$C$177),-1)</f>
        <v>0</v>
      </c>
      <c r="V142" s="36" t="str">
        <f t="shared" si="19"/>
        <v/>
      </c>
      <c r="W142" s="696"/>
      <c r="X142" s="672"/>
      <c r="Y142" s="646"/>
      <c r="Z142" s="670"/>
      <c r="AA142" s="600"/>
      <c r="AB142" s="646"/>
      <c r="AC142" s="679">
        <f>IF(K142="",0,5/12*VLOOKUP(I142,sal20mrt,J142+1,FALSE)+7/12*VLOOKUP(I142,sal19juni,J142+1,FALSE))</f>
        <v>0</v>
      </c>
      <c r="AD142" s="680">
        <f t="shared" si="20"/>
        <v>0.56000000000000005</v>
      </c>
      <c r="AE142" s="681">
        <f t="shared" si="21"/>
        <v>0</v>
      </c>
      <c r="AF142" s="681">
        <f t="shared" si="22"/>
        <v>0</v>
      </c>
      <c r="AG142" s="681">
        <f t="shared" si="23"/>
        <v>0</v>
      </c>
      <c r="AH142" s="682">
        <f t="shared" si="24"/>
        <v>0</v>
      </c>
      <c r="AI142" s="682" t="str">
        <f t="shared" si="25"/>
        <v/>
      </c>
      <c r="AJ142" s="682">
        <f t="shared" si="26"/>
        <v>0</v>
      </c>
      <c r="AK142" s="683">
        <f t="shared" si="27"/>
        <v>0.4</v>
      </c>
      <c r="AL142" s="600">
        <f t="shared" si="28"/>
        <v>0</v>
      </c>
      <c r="AM142" s="646">
        <f t="shared" si="29"/>
        <v>0</v>
      </c>
      <c r="AN142" s="630"/>
      <c r="AT142" s="17"/>
      <c r="AU142" s="17"/>
      <c r="AV142" s="85"/>
      <c r="AW142" s="59"/>
    </row>
    <row r="143" spans="2:49" ht="12.75" customHeight="1" x14ac:dyDescent="0.2">
      <c r="B143" s="16"/>
      <c r="C143" s="2"/>
      <c r="D143" s="175"/>
      <c r="E143" s="101"/>
      <c r="F143" s="101"/>
      <c r="G143" s="175"/>
      <c r="H143" s="321"/>
      <c r="I143" s="175"/>
      <c r="J143" s="175"/>
      <c r="K143" s="323"/>
      <c r="L143" s="625"/>
      <c r="M143" s="655">
        <v>0</v>
      </c>
      <c r="N143" s="623">
        <v>0</v>
      </c>
      <c r="O143" s="620" t="str">
        <f t="shared" si="15"/>
        <v/>
      </c>
      <c r="P143" s="612" t="str">
        <f t="shared" si="16"/>
        <v/>
      </c>
      <c r="Q143" s="624">
        <v>0</v>
      </c>
      <c r="R143" s="755"/>
      <c r="S143" s="708" t="str">
        <f t="shared" si="17"/>
        <v/>
      </c>
      <c r="T143" s="50" t="str">
        <f t="shared" si="18"/>
        <v/>
      </c>
      <c r="U143" s="50">
        <f>ROUND(IF(K143="",0,+Q143/1659*(AC143*12*(1+tab!$C$181+tab!$C$180)-tab!$C$179)*tab!$C$177),-1)</f>
        <v>0</v>
      </c>
      <c r="V143" s="36" t="str">
        <f t="shared" si="19"/>
        <v/>
      </c>
      <c r="W143" s="696"/>
      <c r="X143" s="672"/>
      <c r="Y143" s="646"/>
      <c r="Z143" s="670"/>
      <c r="AA143" s="600"/>
      <c r="AB143" s="646"/>
      <c r="AC143" s="679">
        <f>IF(K143="",0,5/12*VLOOKUP(I143,sal20mrt,J143+1,FALSE)+7/12*VLOOKUP(I143,sal19juni,J143+1,FALSE))</f>
        <v>0</v>
      </c>
      <c r="AD143" s="680">
        <f t="shared" si="20"/>
        <v>0.56000000000000005</v>
      </c>
      <c r="AE143" s="681">
        <f t="shared" si="21"/>
        <v>0</v>
      </c>
      <c r="AF143" s="681">
        <f t="shared" si="22"/>
        <v>0</v>
      </c>
      <c r="AG143" s="681">
        <f t="shared" si="23"/>
        <v>0</v>
      </c>
      <c r="AH143" s="682">
        <f t="shared" si="24"/>
        <v>0</v>
      </c>
      <c r="AI143" s="682" t="str">
        <f t="shared" si="25"/>
        <v/>
      </c>
      <c r="AJ143" s="682">
        <f t="shared" si="26"/>
        <v>0</v>
      </c>
      <c r="AK143" s="683">
        <f t="shared" si="27"/>
        <v>0.4</v>
      </c>
      <c r="AL143" s="600">
        <f t="shared" si="28"/>
        <v>0</v>
      </c>
      <c r="AM143" s="646">
        <f t="shared" si="29"/>
        <v>0</v>
      </c>
      <c r="AN143" s="630"/>
      <c r="AT143" s="17"/>
      <c r="AU143" s="17"/>
      <c r="AV143" s="85"/>
      <c r="AW143" s="59"/>
    </row>
    <row r="144" spans="2:49" ht="12.75" customHeight="1" x14ac:dyDescent="0.2">
      <c r="B144" s="16"/>
      <c r="C144" s="2"/>
      <c r="D144" s="175"/>
      <c r="E144" s="101"/>
      <c r="F144" s="101"/>
      <c r="G144" s="175"/>
      <c r="H144" s="321"/>
      <c r="I144" s="175"/>
      <c r="J144" s="175"/>
      <c r="K144" s="323"/>
      <c r="L144" s="625"/>
      <c r="M144" s="655">
        <v>0</v>
      </c>
      <c r="N144" s="623">
        <v>0</v>
      </c>
      <c r="O144" s="620" t="str">
        <f t="shared" ref="O144:O174" si="30">IF(K144="","",K144*50)</f>
        <v/>
      </c>
      <c r="P144" s="612" t="str">
        <f t="shared" ref="P144:P174" si="31">IF(K144="","",SUM(M144:O144))</f>
        <v/>
      </c>
      <c r="Q144" s="624">
        <v>0</v>
      </c>
      <c r="R144" s="755"/>
      <c r="S144" s="708" t="str">
        <f t="shared" ref="S144:S174" si="32">IF(K144="","",(1659*K144-P144)*AF144)</f>
        <v/>
      </c>
      <c r="T144" s="50" t="str">
        <f t="shared" ref="T144:T174" si="33">IF(K144="","",P144*AG144+AE144*(AI144+AJ144*(1-AK144)))</f>
        <v/>
      </c>
      <c r="U144" s="50">
        <f>ROUND(IF(K144="",0,+Q144/1659*(AC144*12*(1+tab!$C$181+tab!$C$180)-tab!$C$179)*tab!$C$177),-1)</f>
        <v>0</v>
      </c>
      <c r="V144" s="36" t="str">
        <f t="shared" ref="V144:V174" si="34">IF(K144="","",IF(E144=0,0,(S144+T144+U144)))</f>
        <v/>
      </c>
      <c r="W144" s="696"/>
      <c r="X144" s="672"/>
      <c r="Y144" s="646"/>
      <c r="Z144" s="670"/>
      <c r="AA144" s="600"/>
      <c r="AB144" s="646"/>
      <c r="AC144" s="679">
        <f>IF(K144="",0,5/12*VLOOKUP(I144,sal20mrt,J144+1,FALSE)+7/12*VLOOKUP(I144,sal19juni,J144+1,FALSE))</f>
        <v>0</v>
      </c>
      <c r="AD144" s="680">
        <f t="shared" ref="AD144:AD174" si="35">+AD$13</f>
        <v>0.56000000000000005</v>
      </c>
      <c r="AE144" s="681">
        <f t="shared" ref="AE144:AE175" si="36">AC144*12/1659</f>
        <v>0</v>
      </c>
      <c r="AF144" s="681">
        <f t="shared" ref="AF144:AF174" si="37">AC144*12*(1+AD144)/1659</f>
        <v>0</v>
      </c>
      <c r="AG144" s="681">
        <f t="shared" ref="AG144:AG174" si="38">+AF144-AE144</f>
        <v>0</v>
      </c>
      <c r="AH144" s="682">
        <f t="shared" ref="AH144:AH174" si="39">Q144</f>
        <v>0</v>
      </c>
      <c r="AI144" s="682" t="str">
        <f t="shared" ref="AI144:AI174" si="40">+O144</f>
        <v/>
      </c>
      <c r="AJ144" s="682">
        <f t="shared" ref="AJ144:AJ174" si="41">(M144+N144)</f>
        <v>0</v>
      </c>
      <c r="AK144" s="683">
        <f t="shared" ref="AK144:AK174" si="42">IF(I144&gt;8,50%,40%)</f>
        <v>0.4</v>
      </c>
      <c r="AL144" s="600">
        <f t="shared" ref="AL144:AL174" si="43">IF(G144&lt;25,0,IF(G144=25,25,IF(G144&lt;40,0,IF(G144=40,40,IF(G144&gt;=40,0)))))</f>
        <v>0</v>
      </c>
      <c r="AM144" s="646">
        <f t="shared" ref="AM144:AM174" si="44">IF(AL144=25,AC144*1.08*K144/2,IF(AL144=40,AC144*1.08*K144,0))</f>
        <v>0</v>
      </c>
      <c r="AN144" s="630"/>
      <c r="AT144" s="17"/>
      <c r="AU144" s="17"/>
      <c r="AV144" s="85"/>
      <c r="AW144" s="59"/>
    </row>
    <row r="145" spans="2:49" ht="12.75" customHeight="1" x14ac:dyDescent="0.2">
      <c r="B145" s="16"/>
      <c r="C145" s="2"/>
      <c r="D145" s="175"/>
      <c r="E145" s="101"/>
      <c r="F145" s="101"/>
      <c r="G145" s="175"/>
      <c r="H145" s="321"/>
      <c r="I145" s="175"/>
      <c r="J145" s="175"/>
      <c r="K145" s="323"/>
      <c r="L145" s="625"/>
      <c r="M145" s="655">
        <v>0</v>
      </c>
      <c r="N145" s="623">
        <v>0</v>
      </c>
      <c r="O145" s="620" t="str">
        <f t="shared" si="30"/>
        <v/>
      </c>
      <c r="P145" s="612" t="str">
        <f t="shared" si="31"/>
        <v/>
      </c>
      <c r="Q145" s="624">
        <v>0</v>
      </c>
      <c r="R145" s="755"/>
      <c r="S145" s="708" t="str">
        <f t="shared" si="32"/>
        <v/>
      </c>
      <c r="T145" s="50" t="str">
        <f t="shared" si="33"/>
        <v/>
      </c>
      <c r="U145" s="50">
        <f>ROUND(IF(K145="",0,+Q145/1659*(AC145*12*(1+tab!$C$181+tab!$C$180)-tab!$C$179)*tab!$C$177),-1)</f>
        <v>0</v>
      </c>
      <c r="V145" s="36" t="str">
        <f t="shared" si="34"/>
        <v/>
      </c>
      <c r="W145" s="696"/>
      <c r="X145" s="672"/>
      <c r="Y145" s="646"/>
      <c r="Z145" s="670"/>
      <c r="AA145" s="600"/>
      <c r="AB145" s="646"/>
      <c r="AC145" s="679">
        <f>IF(K145="",0,5/12*VLOOKUP(I145,sal20mrt,J145+1,FALSE)+7/12*VLOOKUP(I145,sal19juni,J145+1,FALSE))</f>
        <v>0</v>
      </c>
      <c r="AD145" s="680">
        <f t="shared" si="35"/>
        <v>0.56000000000000005</v>
      </c>
      <c r="AE145" s="681">
        <f t="shared" si="36"/>
        <v>0</v>
      </c>
      <c r="AF145" s="681">
        <f t="shared" si="37"/>
        <v>0</v>
      </c>
      <c r="AG145" s="681">
        <f t="shared" si="38"/>
        <v>0</v>
      </c>
      <c r="AH145" s="682">
        <f t="shared" si="39"/>
        <v>0</v>
      </c>
      <c r="AI145" s="682" t="str">
        <f t="shared" si="40"/>
        <v/>
      </c>
      <c r="AJ145" s="682">
        <f t="shared" si="41"/>
        <v>0</v>
      </c>
      <c r="AK145" s="683">
        <f t="shared" si="42"/>
        <v>0.4</v>
      </c>
      <c r="AL145" s="600">
        <f t="shared" si="43"/>
        <v>0</v>
      </c>
      <c r="AM145" s="646">
        <f t="shared" si="44"/>
        <v>0</v>
      </c>
      <c r="AN145" s="630"/>
      <c r="AT145" s="17"/>
      <c r="AU145" s="17"/>
      <c r="AV145" s="85"/>
      <c r="AW145" s="59"/>
    </row>
    <row r="146" spans="2:49" ht="12.75" customHeight="1" x14ac:dyDescent="0.2">
      <c r="B146" s="16"/>
      <c r="C146" s="2"/>
      <c r="D146" s="175"/>
      <c r="E146" s="101"/>
      <c r="F146" s="101"/>
      <c r="G146" s="175"/>
      <c r="H146" s="321"/>
      <c r="I146" s="175"/>
      <c r="J146" s="175"/>
      <c r="K146" s="323"/>
      <c r="L146" s="625"/>
      <c r="M146" s="655">
        <v>0</v>
      </c>
      <c r="N146" s="623">
        <v>0</v>
      </c>
      <c r="O146" s="620" t="str">
        <f t="shared" si="30"/>
        <v/>
      </c>
      <c r="P146" s="612" t="str">
        <f t="shared" si="31"/>
        <v/>
      </c>
      <c r="Q146" s="624">
        <v>0</v>
      </c>
      <c r="R146" s="755"/>
      <c r="S146" s="708" t="str">
        <f t="shared" si="32"/>
        <v/>
      </c>
      <c r="T146" s="50" t="str">
        <f t="shared" si="33"/>
        <v/>
      </c>
      <c r="U146" s="50">
        <f>ROUND(IF(K146="",0,+Q146/1659*(AC146*12*(1+tab!$C$181+tab!$C$180)-tab!$C$179)*tab!$C$177),-1)</f>
        <v>0</v>
      </c>
      <c r="V146" s="36" t="str">
        <f t="shared" si="34"/>
        <v/>
      </c>
      <c r="W146" s="696"/>
      <c r="X146" s="672"/>
      <c r="Y146" s="646"/>
      <c r="Z146" s="670"/>
      <c r="AA146" s="600"/>
      <c r="AB146" s="646"/>
      <c r="AC146" s="679">
        <f>IF(K146="",0,5/12*VLOOKUP(I146,sal20mrt,J146+1,FALSE)+7/12*VLOOKUP(I146,sal19juni,J146+1,FALSE))</f>
        <v>0</v>
      </c>
      <c r="AD146" s="680">
        <f t="shared" si="35"/>
        <v>0.56000000000000005</v>
      </c>
      <c r="AE146" s="681">
        <f t="shared" si="36"/>
        <v>0</v>
      </c>
      <c r="AF146" s="681">
        <f t="shared" si="37"/>
        <v>0</v>
      </c>
      <c r="AG146" s="681">
        <f t="shared" si="38"/>
        <v>0</v>
      </c>
      <c r="AH146" s="682">
        <f t="shared" si="39"/>
        <v>0</v>
      </c>
      <c r="AI146" s="682" t="str">
        <f t="shared" si="40"/>
        <v/>
      </c>
      <c r="AJ146" s="682">
        <f t="shared" si="41"/>
        <v>0</v>
      </c>
      <c r="AK146" s="683">
        <f t="shared" si="42"/>
        <v>0.4</v>
      </c>
      <c r="AL146" s="600">
        <f t="shared" si="43"/>
        <v>0</v>
      </c>
      <c r="AM146" s="646">
        <f t="shared" si="44"/>
        <v>0</v>
      </c>
      <c r="AN146" s="630"/>
      <c r="AT146" s="17"/>
      <c r="AU146" s="17"/>
      <c r="AV146" s="85"/>
      <c r="AW146" s="59"/>
    </row>
    <row r="147" spans="2:49" ht="12.75" customHeight="1" x14ac:dyDescent="0.2">
      <c r="B147" s="16"/>
      <c r="C147" s="2"/>
      <c r="D147" s="175"/>
      <c r="E147" s="101"/>
      <c r="F147" s="101"/>
      <c r="G147" s="175"/>
      <c r="H147" s="321"/>
      <c r="I147" s="175"/>
      <c r="J147" s="175"/>
      <c r="K147" s="323"/>
      <c r="L147" s="625"/>
      <c r="M147" s="655">
        <v>0</v>
      </c>
      <c r="N147" s="623">
        <v>0</v>
      </c>
      <c r="O147" s="620" t="str">
        <f t="shared" si="30"/>
        <v/>
      </c>
      <c r="P147" s="612" t="str">
        <f t="shared" si="31"/>
        <v/>
      </c>
      <c r="Q147" s="624">
        <v>0</v>
      </c>
      <c r="R147" s="755"/>
      <c r="S147" s="708" t="str">
        <f t="shared" si="32"/>
        <v/>
      </c>
      <c r="T147" s="50" t="str">
        <f t="shared" si="33"/>
        <v/>
      </c>
      <c r="U147" s="50">
        <f>ROUND(IF(K147="",0,+Q147/1659*(AC147*12*(1+tab!$C$181+tab!$C$180)-tab!$C$179)*tab!$C$177),-1)</f>
        <v>0</v>
      </c>
      <c r="V147" s="36" t="str">
        <f t="shared" si="34"/>
        <v/>
      </c>
      <c r="W147" s="696"/>
      <c r="X147" s="672"/>
      <c r="Y147" s="646"/>
      <c r="Z147" s="670"/>
      <c r="AA147" s="600"/>
      <c r="AB147" s="646"/>
      <c r="AC147" s="679">
        <f>IF(K147="",0,5/12*VLOOKUP(I147,sal20mrt,J147+1,FALSE)+7/12*VLOOKUP(I147,sal19juni,J147+1,FALSE))</f>
        <v>0</v>
      </c>
      <c r="AD147" s="680">
        <f t="shared" si="35"/>
        <v>0.56000000000000005</v>
      </c>
      <c r="AE147" s="681">
        <f t="shared" si="36"/>
        <v>0</v>
      </c>
      <c r="AF147" s="681">
        <f t="shared" si="37"/>
        <v>0</v>
      </c>
      <c r="AG147" s="681">
        <f t="shared" si="38"/>
        <v>0</v>
      </c>
      <c r="AH147" s="682">
        <f t="shared" si="39"/>
        <v>0</v>
      </c>
      <c r="AI147" s="682" t="str">
        <f t="shared" si="40"/>
        <v/>
      </c>
      <c r="AJ147" s="682">
        <f t="shared" si="41"/>
        <v>0</v>
      </c>
      <c r="AK147" s="683">
        <f t="shared" si="42"/>
        <v>0.4</v>
      </c>
      <c r="AL147" s="600">
        <f t="shared" si="43"/>
        <v>0</v>
      </c>
      <c r="AM147" s="646">
        <f t="shared" si="44"/>
        <v>0</v>
      </c>
      <c r="AN147" s="630"/>
      <c r="AT147" s="17"/>
      <c r="AU147" s="17"/>
      <c r="AV147" s="85"/>
      <c r="AW147" s="59"/>
    </row>
    <row r="148" spans="2:49" ht="12.75" customHeight="1" x14ac:dyDescent="0.2">
      <c r="B148" s="16"/>
      <c r="C148" s="2"/>
      <c r="D148" s="175"/>
      <c r="E148" s="101"/>
      <c r="F148" s="101"/>
      <c r="G148" s="175"/>
      <c r="H148" s="321"/>
      <c r="I148" s="175"/>
      <c r="J148" s="175"/>
      <c r="K148" s="323"/>
      <c r="L148" s="625"/>
      <c r="M148" s="655">
        <v>0</v>
      </c>
      <c r="N148" s="623">
        <v>0</v>
      </c>
      <c r="O148" s="620" t="str">
        <f t="shared" si="30"/>
        <v/>
      </c>
      <c r="P148" s="612" t="str">
        <f t="shared" si="31"/>
        <v/>
      </c>
      <c r="Q148" s="624">
        <v>0</v>
      </c>
      <c r="R148" s="755"/>
      <c r="S148" s="708" t="str">
        <f t="shared" si="32"/>
        <v/>
      </c>
      <c r="T148" s="50" t="str">
        <f t="shared" si="33"/>
        <v/>
      </c>
      <c r="U148" s="50">
        <f>ROUND(IF(K148="",0,+Q148/1659*(AC148*12*(1+tab!$C$181+tab!$C$180)-tab!$C$179)*tab!$C$177),-1)</f>
        <v>0</v>
      </c>
      <c r="V148" s="36" t="str">
        <f t="shared" si="34"/>
        <v/>
      </c>
      <c r="W148" s="696"/>
      <c r="X148" s="672"/>
      <c r="Y148" s="646"/>
      <c r="Z148" s="670"/>
      <c r="AA148" s="600"/>
      <c r="AB148" s="646"/>
      <c r="AC148" s="679">
        <f>IF(K148="",0,5/12*VLOOKUP(I148,sal20mrt,J148+1,FALSE)+7/12*VLOOKUP(I148,sal19juni,J148+1,FALSE))</f>
        <v>0</v>
      </c>
      <c r="AD148" s="680">
        <f t="shared" si="35"/>
        <v>0.56000000000000005</v>
      </c>
      <c r="AE148" s="681">
        <f t="shared" si="36"/>
        <v>0</v>
      </c>
      <c r="AF148" s="681">
        <f t="shared" si="37"/>
        <v>0</v>
      </c>
      <c r="AG148" s="681">
        <f t="shared" si="38"/>
        <v>0</v>
      </c>
      <c r="AH148" s="682">
        <f t="shared" si="39"/>
        <v>0</v>
      </c>
      <c r="AI148" s="682" t="str">
        <f t="shared" si="40"/>
        <v/>
      </c>
      <c r="AJ148" s="682">
        <f t="shared" si="41"/>
        <v>0</v>
      </c>
      <c r="AK148" s="683">
        <f t="shared" si="42"/>
        <v>0.4</v>
      </c>
      <c r="AL148" s="600">
        <f t="shared" si="43"/>
        <v>0</v>
      </c>
      <c r="AM148" s="646">
        <f t="shared" si="44"/>
        <v>0</v>
      </c>
      <c r="AN148" s="630"/>
      <c r="AT148" s="17"/>
      <c r="AU148" s="17"/>
      <c r="AV148" s="85"/>
      <c r="AW148" s="59"/>
    </row>
    <row r="149" spans="2:49" ht="12.75" customHeight="1" x14ac:dyDescent="0.2">
      <c r="B149" s="16"/>
      <c r="C149" s="2"/>
      <c r="D149" s="175"/>
      <c r="E149" s="101"/>
      <c r="F149" s="101"/>
      <c r="G149" s="175"/>
      <c r="H149" s="321"/>
      <c r="I149" s="175"/>
      <c r="J149" s="175"/>
      <c r="K149" s="323"/>
      <c r="L149" s="625"/>
      <c r="M149" s="655">
        <v>0</v>
      </c>
      <c r="N149" s="623">
        <v>0</v>
      </c>
      <c r="O149" s="620" t="str">
        <f t="shared" si="30"/>
        <v/>
      </c>
      <c r="P149" s="612" t="str">
        <f t="shared" si="31"/>
        <v/>
      </c>
      <c r="Q149" s="624">
        <v>0</v>
      </c>
      <c r="R149" s="755"/>
      <c r="S149" s="708" t="str">
        <f t="shared" si="32"/>
        <v/>
      </c>
      <c r="T149" s="50" t="str">
        <f t="shared" si="33"/>
        <v/>
      </c>
      <c r="U149" s="50">
        <f>ROUND(IF(K149="",0,+Q149/1659*(AC149*12*(1+tab!$C$181+tab!$C$180)-tab!$C$179)*tab!$C$177),-1)</f>
        <v>0</v>
      </c>
      <c r="V149" s="36" t="str">
        <f t="shared" si="34"/>
        <v/>
      </c>
      <c r="W149" s="696"/>
      <c r="X149" s="672"/>
      <c r="Y149" s="646"/>
      <c r="Z149" s="670"/>
      <c r="AA149" s="600"/>
      <c r="AB149" s="646"/>
      <c r="AC149" s="679">
        <f>IF(K149="",0,5/12*VLOOKUP(I149,sal20mrt,J149+1,FALSE)+7/12*VLOOKUP(I149,sal19juni,J149+1,FALSE))</f>
        <v>0</v>
      </c>
      <c r="AD149" s="680">
        <f t="shared" si="35"/>
        <v>0.56000000000000005</v>
      </c>
      <c r="AE149" s="681">
        <f t="shared" si="36"/>
        <v>0</v>
      </c>
      <c r="AF149" s="681">
        <f t="shared" si="37"/>
        <v>0</v>
      </c>
      <c r="AG149" s="681">
        <f t="shared" si="38"/>
        <v>0</v>
      </c>
      <c r="AH149" s="682">
        <f t="shared" si="39"/>
        <v>0</v>
      </c>
      <c r="AI149" s="682" t="str">
        <f t="shared" si="40"/>
        <v/>
      </c>
      <c r="AJ149" s="682">
        <f t="shared" si="41"/>
        <v>0</v>
      </c>
      <c r="AK149" s="683">
        <f t="shared" si="42"/>
        <v>0.4</v>
      </c>
      <c r="AL149" s="600">
        <f t="shared" si="43"/>
        <v>0</v>
      </c>
      <c r="AM149" s="646">
        <f t="shared" si="44"/>
        <v>0</v>
      </c>
      <c r="AN149" s="630"/>
      <c r="AT149" s="17"/>
      <c r="AU149" s="17"/>
      <c r="AV149" s="85"/>
      <c r="AW149" s="59"/>
    </row>
    <row r="150" spans="2:49" ht="12.75" customHeight="1" x14ac:dyDescent="0.2">
      <c r="B150" s="16"/>
      <c r="C150" s="2"/>
      <c r="D150" s="175"/>
      <c r="E150" s="101"/>
      <c r="F150" s="101"/>
      <c r="G150" s="175"/>
      <c r="H150" s="321"/>
      <c r="I150" s="175"/>
      <c r="J150" s="175"/>
      <c r="K150" s="323"/>
      <c r="L150" s="625"/>
      <c r="M150" s="655">
        <v>0</v>
      </c>
      <c r="N150" s="623">
        <v>0</v>
      </c>
      <c r="O150" s="620" t="str">
        <f t="shared" si="30"/>
        <v/>
      </c>
      <c r="P150" s="612" t="str">
        <f t="shared" si="31"/>
        <v/>
      </c>
      <c r="Q150" s="624">
        <v>0</v>
      </c>
      <c r="R150" s="755"/>
      <c r="S150" s="708" t="str">
        <f t="shared" si="32"/>
        <v/>
      </c>
      <c r="T150" s="50" t="str">
        <f t="shared" si="33"/>
        <v/>
      </c>
      <c r="U150" s="50">
        <f>ROUND(IF(K150="",0,+Q150/1659*(AC150*12*(1+tab!$C$181+tab!$C$180)-tab!$C$179)*tab!$C$177),-1)</f>
        <v>0</v>
      </c>
      <c r="V150" s="36" t="str">
        <f t="shared" si="34"/>
        <v/>
      </c>
      <c r="W150" s="696"/>
      <c r="X150" s="672"/>
      <c r="Y150" s="646"/>
      <c r="Z150" s="670"/>
      <c r="AA150" s="600"/>
      <c r="AB150" s="646"/>
      <c r="AC150" s="679">
        <f>IF(K150="",0,5/12*VLOOKUP(I150,sal20mrt,J150+1,FALSE)+7/12*VLOOKUP(I150,sal19juni,J150+1,FALSE))</f>
        <v>0</v>
      </c>
      <c r="AD150" s="680">
        <f t="shared" si="35"/>
        <v>0.56000000000000005</v>
      </c>
      <c r="AE150" s="681">
        <f t="shared" si="36"/>
        <v>0</v>
      </c>
      <c r="AF150" s="681">
        <f t="shared" si="37"/>
        <v>0</v>
      </c>
      <c r="AG150" s="681">
        <f t="shared" si="38"/>
        <v>0</v>
      </c>
      <c r="AH150" s="682">
        <f t="shared" si="39"/>
        <v>0</v>
      </c>
      <c r="AI150" s="682" t="str">
        <f t="shared" si="40"/>
        <v/>
      </c>
      <c r="AJ150" s="682">
        <f t="shared" si="41"/>
        <v>0</v>
      </c>
      <c r="AK150" s="683">
        <f t="shared" si="42"/>
        <v>0.4</v>
      </c>
      <c r="AL150" s="600">
        <f t="shared" si="43"/>
        <v>0</v>
      </c>
      <c r="AM150" s="646">
        <f t="shared" si="44"/>
        <v>0</v>
      </c>
      <c r="AN150" s="630"/>
      <c r="AT150" s="17"/>
      <c r="AU150" s="17"/>
      <c r="AV150" s="85"/>
      <c r="AW150" s="59"/>
    </row>
    <row r="151" spans="2:49" ht="12.75" customHeight="1" x14ac:dyDescent="0.2">
      <c r="B151" s="16"/>
      <c r="C151" s="2"/>
      <c r="D151" s="175"/>
      <c r="E151" s="101"/>
      <c r="F151" s="101"/>
      <c r="G151" s="175"/>
      <c r="H151" s="321"/>
      <c r="I151" s="175"/>
      <c r="J151" s="175"/>
      <c r="K151" s="323"/>
      <c r="L151" s="625"/>
      <c r="M151" s="655">
        <v>0</v>
      </c>
      <c r="N151" s="623">
        <v>0</v>
      </c>
      <c r="O151" s="620" t="str">
        <f t="shared" si="30"/>
        <v/>
      </c>
      <c r="P151" s="612" t="str">
        <f t="shared" si="31"/>
        <v/>
      </c>
      <c r="Q151" s="624">
        <v>0</v>
      </c>
      <c r="R151" s="755"/>
      <c r="S151" s="708" t="str">
        <f t="shared" si="32"/>
        <v/>
      </c>
      <c r="T151" s="50" t="str">
        <f t="shared" si="33"/>
        <v/>
      </c>
      <c r="U151" s="50">
        <f>ROUND(IF(K151="",0,+Q151/1659*(AC151*12*(1+tab!$C$181+tab!$C$180)-tab!$C$179)*tab!$C$177),-1)</f>
        <v>0</v>
      </c>
      <c r="V151" s="36" t="str">
        <f t="shared" si="34"/>
        <v/>
      </c>
      <c r="W151" s="696"/>
      <c r="X151" s="672"/>
      <c r="Y151" s="646"/>
      <c r="Z151" s="670"/>
      <c r="AA151" s="600"/>
      <c r="AB151" s="646"/>
      <c r="AC151" s="679">
        <f>IF(K151="",0,5/12*VLOOKUP(I151,sal20mrt,J151+1,FALSE)+7/12*VLOOKUP(I151,sal19juni,J151+1,FALSE))</f>
        <v>0</v>
      </c>
      <c r="AD151" s="680">
        <f t="shared" si="35"/>
        <v>0.56000000000000005</v>
      </c>
      <c r="AE151" s="681">
        <f t="shared" si="36"/>
        <v>0</v>
      </c>
      <c r="AF151" s="681">
        <f t="shared" si="37"/>
        <v>0</v>
      </c>
      <c r="AG151" s="681">
        <f t="shared" si="38"/>
        <v>0</v>
      </c>
      <c r="AH151" s="682">
        <f t="shared" si="39"/>
        <v>0</v>
      </c>
      <c r="AI151" s="682" t="str">
        <f t="shared" si="40"/>
        <v/>
      </c>
      <c r="AJ151" s="682">
        <f t="shared" si="41"/>
        <v>0</v>
      </c>
      <c r="AK151" s="683">
        <f t="shared" si="42"/>
        <v>0.4</v>
      </c>
      <c r="AL151" s="600">
        <f t="shared" si="43"/>
        <v>0</v>
      </c>
      <c r="AM151" s="646">
        <f t="shared" si="44"/>
        <v>0</v>
      </c>
      <c r="AN151" s="630"/>
      <c r="AT151" s="17"/>
      <c r="AU151" s="17"/>
      <c r="AV151" s="85"/>
      <c r="AW151" s="59"/>
    </row>
    <row r="152" spans="2:49" ht="12.75" customHeight="1" x14ac:dyDescent="0.2">
      <c r="B152" s="16"/>
      <c r="C152" s="2"/>
      <c r="D152" s="175"/>
      <c r="E152" s="101"/>
      <c r="F152" s="101"/>
      <c r="G152" s="175"/>
      <c r="H152" s="321"/>
      <c r="I152" s="175"/>
      <c r="J152" s="175"/>
      <c r="K152" s="323"/>
      <c r="L152" s="625"/>
      <c r="M152" s="655">
        <v>0</v>
      </c>
      <c r="N152" s="623">
        <v>0</v>
      </c>
      <c r="O152" s="620" t="str">
        <f t="shared" si="30"/>
        <v/>
      </c>
      <c r="P152" s="612" t="str">
        <f t="shared" si="31"/>
        <v/>
      </c>
      <c r="Q152" s="624">
        <v>0</v>
      </c>
      <c r="R152" s="755"/>
      <c r="S152" s="708" t="str">
        <f t="shared" si="32"/>
        <v/>
      </c>
      <c r="T152" s="50" t="str">
        <f t="shared" si="33"/>
        <v/>
      </c>
      <c r="U152" s="50">
        <f>ROUND(IF(K152="",0,+Q152/1659*(AC152*12*(1+tab!$C$181+tab!$C$180)-tab!$C$179)*tab!$C$177),-1)</f>
        <v>0</v>
      </c>
      <c r="V152" s="36" t="str">
        <f t="shared" si="34"/>
        <v/>
      </c>
      <c r="W152" s="696"/>
      <c r="X152" s="672"/>
      <c r="Y152" s="646"/>
      <c r="Z152" s="670"/>
      <c r="AA152" s="600"/>
      <c r="AB152" s="646"/>
      <c r="AC152" s="679">
        <f>IF(K152="",0,5/12*VLOOKUP(I152,sal20mrt,J152+1,FALSE)+7/12*VLOOKUP(I152,sal19juni,J152+1,FALSE))</f>
        <v>0</v>
      </c>
      <c r="AD152" s="680">
        <f t="shared" si="35"/>
        <v>0.56000000000000005</v>
      </c>
      <c r="AE152" s="681">
        <f t="shared" si="36"/>
        <v>0</v>
      </c>
      <c r="AF152" s="681">
        <f t="shared" si="37"/>
        <v>0</v>
      </c>
      <c r="AG152" s="681">
        <f t="shared" si="38"/>
        <v>0</v>
      </c>
      <c r="AH152" s="682">
        <f t="shared" si="39"/>
        <v>0</v>
      </c>
      <c r="AI152" s="682" t="str">
        <f t="shared" si="40"/>
        <v/>
      </c>
      <c r="AJ152" s="682">
        <f t="shared" si="41"/>
        <v>0</v>
      </c>
      <c r="AK152" s="683">
        <f t="shared" si="42"/>
        <v>0.4</v>
      </c>
      <c r="AL152" s="600">
        <f t="shared" si="43"/>
        <v>0</v>
      </c>
      <c r="AM152" s="646">
        <f t="shared" si="44"/>
        <v>0</v>
      </c>
      <c r="AN152" s="630"/>
      <c r="AT152" s="17"/>
      <c r="AU152" s="17"/>
      <c r="AV152" s="85"/>
      <c r="AW152" s="59"/>
    </row>
    <row r="153" spans="2:49" ht="12.75" customHeight="1" x14ac:dyDescent="0.2">
      <c r="B153" s="16"/>
      <c r="C153" s="2"/>
      <c r="D153" s="175"/>
      <c r="E153" s="101"/>
      <c r="F153" s="101"/>
      <c r="G153" s="175"/>
      <c r="H153" s="321"/>
      <c r="I153" s="175"/>
      <c r="J153" s="175"/>
      <c r="K153" s="323"/>
      <c r="L153" s="625"/>
      <c r="M153" s="655">
        <v>0</v>
      </c>
      <c r="N153" s="623">
        <v>0</v>
      </c>
      <c r="O153" s="620" t="str">
        <f t="shared" si="30"/>
        <v/>
      </c>
      <c r="P153" s="612" t="str">
        <f t="shared" si="31"/>
        <v/>
      </c>
      <c r="Q153" s="624">
        <v>0</v>
      </c>
      <c r="R153" s="755"/>
      <c r="S153" s="708" t="str">
        <f t="shared" si="32"/>
        <v/>
      </c>
      <c r="T153" s="50" t="str">
        <f t="shared" si="33"/>
        <v/>
      </c>
      <c r="U153" s="50">
        <f>ROUND(IF(K153="",0,+Q153/1659*(AC153*12*(1+tab!$C$181+tab!$C$180)-tab!$C$179)*tab!$C$177),-1)</f>
        <v>0</v>
      </c>
      <c r="V153" s="36" t="str">
        <f t="shared" si="34"/>
        <v/>
      </c>
      <c r="W153" s="696"/>
      <c r="X153" s="672"/>
      <c r="Y153" s="646"/>
      <c r="Z153" s="670"/>
      <c r="AA153" s="600"/>
      <c r="AB153" s="646"/>
      <c r="AC153" s="679">
        <f>IF(K153="",0,5/12*VLOOKUP(I153,sal20mrt,J153+1,FALSE)+7/12*VLOOKUP(I153,sal19juni,J153+1,FALSE))</f>
        <v>0</v>
      </c>
      <c r="AD153" s="680">
        <f t="shared" si="35"/>
        <v>0.56000000000000005</v>
      </c>
      <c r="AE153" s="681">
        <f t="shared" si="36"/>
        <v>0</v>
      </c>
      <c r="AF153" s="681">
        <f t="shared" si="37"/>
        <v>0</v>
      </c>
      <c r="AG153" s="681">
        <f t="shared" si="38"/>
        <v>0</v>
      </c>
      <c r="AH153" s="682">
        <f t="shared" si="39"/>
        <v>0</v>
      </c>
      <c r="AI153" s="682" t="str">
        <f t="shared" si="40"/>
        <v/>
      </c>
      <c r="AJ153" s="682">
        <f t="shared" si="41"/>
        <v>0</v>
      </c>
      <c r="AK153" s="683">
        <f t="shared" si="42"/>
        <v>0.4</v>
      </c>
      <c r="AL153" s="600">
        <f t="shared" si="43"/>
        <v>0</v>
      </c>
      <c r="AM153" s="646">
        <f t="shared" si="44"/>
        <v>0</v>
      </c>
      <c r="AN153" s="630"/>
      <c r="AT153" s="17"/>
      <c r="AU153" s="17"/>
      <c r="AV153" s="85"/>
      <c r="AW153" s="59"/>
    </row>
    <row r="154" spans="2:49" ht="12.75" customHeight="1" x14ac:dyDescent="0.2">
      <c r="B154" s="16"/>
      <c r="C154" s="2"/>
      <c r="D154" s="175"/>
      <c r="E154" s="101"/>
      <c r="F154" s="101"/>
      <c r="G154" s="175"/>
      <c r="H154" s="321"/>
      <c r="I154" s="175"/>
      <c r="J154" s="175"/>
      <c r="K154" s="323"/>
      <c r="L154" s="625"/>
      <c r="M154" s="655">
        <v>0</v>
      </c>
      <c r="N154" s="623">
        <v>0</v>
      </c>
      <c r="O154" s="620" t="str">
        <f t="shared" si="30"/>
        <v/>
      </c>
      <c r="P154" s="612" t="str">
        <f t="shared" si="31"/>
        <v/>
      </c>
      <c r="Q154" s="624">
        <v>0</v>
      </c>
      <c r="R154" s="755"/>
      <c r="S154" s="708" t="str">
        <f t="shared" si="32"/>
        <v/>
      </c>
      <c r="T154" s="50" t="str">
        <f t="shared" si="33"/>
        <v/>
      </c>
      <c r="U154" s="50">
        <f>ROUND(IF(K154="",0,+Q154/1659*(AC154*12*(1+tab!$C$181+tab!$C$180)-tab!$C$179)*tab!$C$177),-1)</f>
        <v>0</v>
      </c>
      <c r="V154" s="36" t="str">
        <f t="shared" si="34"/>
        <v/>
      </c>
      <c r="W154" s="696"/>
      <c r="X154" s="672"/>
      <c r="Y154" s="646"/>
      <c r="Z154" s="670"/>
      <c r="AA154" s="600"/>
      <c r="AB154" s="646"/>
      <c r="AC154" s="679">
        <f>IF(K154="",0,5/12*VLOOKUP(I154,sal20mrt,J154+1,FALSE)+7/12*VLOOKUP(I154,sal19juni,J154+1,FALSE))</f>
        <v>0</v>
      </c>
      <c r="AD154" s="680">
        <f t="shared" si="35"/>
        <v>0.56000000000000005</v>
      </c>
      <c r="AE154" s="681">
        <f t="shared" si="36"/>
        <v>0</v>
      </c>
      <c r="AF154" s="681">
        <f t="shared" si="37"/>
        <v>0</v>
      </c>
      <c r="AG154" s="681">
        <f t="shared" si="38"/>
        <v>0</v>
      </c>
      <c r="AH154" s="682">
        <f t="shared" si="39"/>
        <v>0</v>
      </c>
      <c r="AI154" s="682" t="str">
        <f t="shared" si="40"/>
        <v/>
      </c>
      <c r="AJ154" s="682">
        <f t="shared" si="41"/>
        <v>0</v>
      </c>
      <c r="AK154" s="683">
        <f t="shared" si="42"/>
        <v>0.4</v>
      </c>
      <c r="AL154" s="600">
        <f t="shared" si="43"/>
        <v>0</v>
      </c>
      <c r="AM154" s="646">
        <f t="shared" si="44"/>
        <v>0</v>
      </c>
      <c r="AN154" s="630"/>
      <c r="AT154" s="17"/>
      <c r="AU154" s="17"/>
      <c r="AV154" s="85"/>
      <c r="AW154" s="59"/>
    </row>
    <row r="155" spans="2:49" ht="12.75" customHeight="1" x14ac:dyDescent="0.2">
      <c r="B155" s="16"/>
      <c r="C155" s="2"/>
      <c r="D155" s="175"/>
      <c r="E155" s="101"/>
      <c r="F155" s="101"/>
      <c r="G155" s="175"/>
      <c r="H155" s="321"/>
      <c r="I155" s="175"/>
      <c r="J155" s="175"/>
      <c r="K155" s="323"/>
      <c r="L155" s="625"/>
      <c r="M155" s="655">
        <v>0</v>
      </c>
      <c r="N155" s="623">
        <v>0</v>
      </c>
      <c r="O155" s="620" t="str">
        <f t="shared" si="30"/>
        <v/>
      </c>
      <c r="P155" s="612" t="str">
        <f t="shared" si="31"/>
        <v/>
      </c>
      <c r="Q155" s="624">
        <v>0</v>
      </c>
      <c r="R155" s="755"/>
      <c r="S155" s="708" t="str">
        <f t="shared" si="32"/>
        <v/>
      </c>
      <c r="T155" s="50" t="str">
        <f t="shared" si="33"/>
        <v/>
      </c>
      <c r="U155" s="50">
        <f>ROUND(IF(K155="",0,+Q155/1659*(AC155*12*(1+tab!$C$181+tab!$C$180)-tab!$C$179)*tab!$C$177),-1)</f>
        <v>0</v>
      </c>
      <c r="V155" s="36" t="str">
        <f t="shared" si="34"/>
        <v/>
      </c>
      <c r="W155" s="696"/>
      <c r="X155" s="672"/>
      <c r="Y155" s="646"/>
      <c r="Z155" s="670"/>
      <c r="AA155" s="600"/>
      <c r="AB155" s="646"/>
      <c r="AC155" s="679">
        <f>IF(K155="",0,5/12*VLOOKUP(I155,sal20mrt,J155+1,FALSE)+7/12*VLOOKUP(I155,sal19juni,J155+1,FALSE))</f>
        <v>0</v>
      </c>
      <c r="AD155" s="680">
        <f t="shared" si="35"/>
        <v>0.56000000000000005</v>
      </c>
      <c r="AE155" s="681">
        <f t="shared" si="36"/>
        <v>0</v>
      </c>
      <c r="AF155" s="681">
        <f t="shared" si="37"/>
        <v>0</v>
      </c>
      <c r="AG155" s="681">
        <f t="shared" si="38"/>
        <v>0</v>
      </c>
      <c r="AH155" s="682">
        <f t="shared" si="39"/>
        <v>0</v>
      </c>
      <c r="AI155" s="682" t="str">
        <f t="shared" si="40"/>
        <v/>
      </c>
      <c r="AJ155" s="682">
        <f t="shared" si="41"/>
        <v>0</v>
      </c>
      <c r="AK155" s="683">
        <f t="shared" si="42"/>
        <v>0.4</v>
      </c>
      <c r="AL155" s="600">
        <f t="shared" si="43"/>
        <v>0</v>
      </c>
      <c r="AM155" s="646">
        <f t="shared" si="44"/>
        <v>0</v>
      </c>
      <c r="AN155" s="630"/>
      <c r="AT155" s="17"/>
      <c r="AU155" s="17"/>
      <c r="AV155" s="85"/>
      <c r="AW155" s="59"/>
    </row>
    <row r="156" spans="2:49" ht="12.75" customHeight="1" x14ac:dyDescent="0.2">
      <c r="B156" s="16"/>
      <c r="C156" s="2"/>
      <c r="D156" s="175"/>
      <c r="E156" s="101"/>
      <c r="F156" s="101"/>
      <c r="G156" s="175"/>
      <c r="H156" s="321"/>
      <c r="I156" s="175"/>
      <c r="J156" s="175"/>
      <c r="K156" s="323"/>
      <c r="L156" s="625"/>
      <c r="M156" s="655">
        <v>0</v>
      </c>
      <c r="N156" s="623">
        <v>0</v>
      </c>
      <c r="O156" s="620" t="str">
        <f t="shared" si="30"/>
        <v/>
      </c>
      <c r="P156" s="612" t="str">
        <f t="shared" si="31"/>
        <v/>
      </c>
      <c r="Q156" s="624">
        <v>0</v>
      </c>
      <c r="R156" s="755"/>
      <c r="S156" s="708" t="str">
        <f t="shared" si="32"/>
        <v/>
      </c>
      <c r="T156" s="50" t="str">
        <f t="shared" si="33"/>
        <v/>
      </c>
      <c r="U156" s="50">
        <f>ROUND(IF(K156="",0,+Q156/1659*(AC156*12*(1+tab!$C$181+tab!$C$180)-tab!$C$179)*tab!$C$177),-1)</f>
        <v>0</v>
      </c>
      <c r="V156" s="36" t="str">
        <f t="shared" si="34"/>
        <v/>
      </c>
      <c r="W156" s="696"/>
      <c r="X156" s="672"/>
      <c r="Y156" s="646"/>
      <c r="Z156" s="670"/>
      <c r="AA156" s="600"/>
      <c r="AB156" s="646"/>
      <c r="AC156" s="679">
        <f>IF(K156="",0,5/12*VLOOKUP(I156,sal20mrt,J156+1,FALSE)+7/12*VLOOKUP(I156,sal19juni,J156+1,FALSE))</f>
        <v>0</v>
      </c>
      <c r="AD156" s="680">
        <f t="shared" si="35"/>
        <v>0.56000000000000005</v>
      </c>
      <c r="AE156" s="681">
        <f t="shared" si="36"/>
        <v>0</v>
      </c>
      <c r="AF156" s="681">
        <f t="shared" si="37"/>
        <v>0</v>
      </c>
      <c r="AG156" s="681">
        <f t="shared" si="38"/>
        <v>0</v>
      </c>
      <c r="AH156" s="682">
        <f t="shared" si="39"/>
        <v>0</v>
      </c>
      <c r="AI156" s="682" t="str">
        <f t="shared" si="40"/>
        <v/>
      </c>
      <c r="AJ156" s="682">
        <f t="shared" si="41"/>
        <v>0</v>
      </c>
      <c r="AK156" s="683">
        <f t="shared" si="42"/>
        <v>0.4</v>
      </c>
      <c r="AL156" s="600">
        <f t="shared" si="43"/>
        <v>0</v>
      </c>
      <c r="AM156" s="646">
        <f t="shared" si="44"/>
        <v>0</v>
      </c>
      <c r="AN156" s="630"/>
      <c r="AT156" s="17"/>
      <c r="AU156" s="17"/>
      <c r="AV156" s="85"/>
      <c r="AW156" s="59"/>
    </row>
    <row r="157" spans="2:49" ht="12.75" customHeight="1" x14ac:dyDescent="0.2">
      <c r="B157" s="16"/>
      <c r="C157" s="2"/>
      <c r="D157" s="175"/>
      <c r="E157" s="101"/>
      <c r="F157" s="101"/>
      <c r="G157" s="175"/>
      <c r="H157" s="321"/>
      <c r="I157" s="175"/>
      <c r="J157" s="175"/>
      <c r="K157" s="323"/>
      <c r="L157" s="625"/>
      <c r="M157" s="655">
        <v>0</v>
      </c>
      <c r="N157" s="623">
        <v>0</v>
      </c>
      <c r="O157" s="620" t="str">
        <f t="shared" si="30"/>
        <v/>
      </c>
      <c r="P157" s="612" t="str">
        <f t="shared" si="31"/>
        <v/>
      </c>
      <c r="Q157" s="624">
        <v>0</v>
      </c>
      <c r="R157" s="755"/>
      <c r="S157" s="708" t="str">
        <f t="shared" si="32"/>
        <v/>
      </c>
      <c r="T157" s="50" t="str">
        <f t="shared" si="33"/>
        <v/>
      </c>
      <c r="U157" s="50">
        <f>ROUND(IF(K157="",0,+Q157/1659*(AC157*12*(1+tab!$C$181+tab!$C$180)-tab!$C$179)*tab!$C$177),-1)</f>
        <v>0</v>
      </c>
      <c r="V157" s="36" t="str">
        <f t="shared" si="34"/>
        <v/>
      </c>
      <c r="W157" s="696"/>
      <c r="X157" s="672"/>
      <c r="Y157" s="646"/>
      <c r="Z157" s="670"/>
      <c r="AA157" s="600"/>
      <c r="AB157" s="646"/>
      <c r="AC157" s="679">
        <f>IF(K157="",0,5/12*VLOOKUP(I157,sal20mrt,J157+1,FALSE)+7/12*VLOOKUP(I157,sal19juni,J157+1,FALSE))</f>
        <v>0</v>
      </c>
      <c r="AD157" s="680">
        <f t="shared" si="35"/>
        <v>0.56000000000000005</v>
      </c>
      <c r="AE157" s="681">
        <f t="shared" si="36"/>
        <v>0</v>
      </c>
      <c r="AF157" s="681">
        <f t="shared" si="37"/>
        <v>0</v>
      </c>
      <c r="AG157" s="681">
        <f t="shared" si="38"/>
        <v>0</v>
      </c>
      <c r="AH157" s="682">
        <f t="shared" si="39"/>
        <v>0</v>
      </c>
      <c r="AI157" s="682" t="str">
        <f t="shared" si="40"/>
        <v/>
      </c>
      <c r="AJ157" s="682">
        <f t="shared" si="41"/>
        <v>0</v>
      </c>
      <c r="AK157" s="683">
        <f t="shared" si="42"/>
        <v>0.4</v>
      </c>
      <c r="AL157" s="600">
        <f t="shared" si="43"/>
        <v>0</v>
      </c>
      <c r="AM157" s="646">
        <f t="shared" si="44"/>
        <v>0</v>
      </c>
      <c r="AN157" s="630"/>
      <c r="AT157" s="17"/>
      <c r="AU157" s="17"/>
      <c r="AV157" s="85"/>
      <c r="AW157" s="59"/>
    </row>
    <row r="158" spans="2:49" ht="12.75" customHeight="1" x14ac:dyDescent="0.2">
      <c r="B158" s="16"/>
      <c r="C158" s="2"/>
      <c r="D158" s="175"/>
      <c r="E158" s="101"/>
      <c r="F158" s="101"/>
      <c r="G158" s="175"/>
      <c r="H158" s="321"/>
      <c r="I158" s="175"/>
      <c r="J158" s="175"/>
      <c r="K158" s="323"/>
      <c r="L158" s="625"/>
      <c r="M158" s="655">
        <v>0</v>
      </c>
      <c r="N158" s="623">
        <v>0</v>
      </c>
      <c r="O158" s="620" t="str">
        <f t="shared" si="30"/>
        <v/>
      </c>
      <c r="P158" s="612" t="str">
        <f t="shared" si="31"/>
        <v/>
      </c>
      <c r="Q158" s="624">
        <v>0</v>
      </c>
      <c r="R158" s="755"/>
      <c r="S158" s="708" t="str">
        <f t="shared" si="32"/>
        <v/>
      </c>
      <c r="T158" s="50" t="str">
        <f t="shared" si="33"/>
        <v/>
      </c>
      <c r="U158" s="50">
        <f>ROUND(IF(K158="",0,+Q158/1659*(AC158*12*(1+tab!$C$181+tab!$C$180)-tab!$C$179)*tab!$C$177),-1)</f>
        <v>0</v>
      </c>
      <c r="V158" s="36" t="str">
        <f t="shared" si="34"/>
        <v/>
      </c>
      <c r="W158" s="696"/>
      <c r="X158" s="672"/>
      <c r="Y158" s="646"/>
      <c r="Z158" s="670"/>
      <c r="AA158" s="600"/>
      <c r="AB158" s="646"/>
      <c r="AC158" s="679">
        <f>IF(K158="",0,5/12*VLOOKUP(I158,sal20mrt,J158+1,FALSE)+7/12*VLOOKUP(I158,sal19juni,J158+1,FALSE))</f>
        <v>0</v>
      </c>
      <c r="AD158" s="680">
        <f t="shared" si="35"/>
        <v>0.56000000000000005</v>
      </c>
      <c r="AE158" s="681">
        <f t="shared" si="36"/>
        <v>0</v>
      </c>
      <c r="AF158" s="681">
        <f t="shared" si="37"/>
        <v>0</v>
      </c>
      <c r="AG158" s="681">
        <f t="shared" si="38"/>
        <v>0</v>
      </c>
      <c r="AH158" s="682">
        <f t="shared" si="39"/>
        <v>0</v>
      </c>
      <c r="AI158" s="682" t="str">
        <f t="shared" si="40"/>
        <v/>
      </c>
      <c r="AJ158" s="682">
        <f t="shared" si="41"/>
        <v>0</v>
      </c>
      <c r="AK158" s="683">
        <f t="shared" si="42"/>
        <v>0.4</v>
      </c>
      <c r="AL158" s="600">
        <f t="shared" si="43"/>
        <v>0</v>
      </c>
      <c r="AM158" s="646">
        <f t="shared" si="44"/>
        <v>0</v>
      </c>
      <c r="AN158" s="630"/>
      <c r="AT158" s="17"/>
      <c r="AU158" s="17"/>
      <c r="AV158" s="85"/>
      <c r="AW158" s="59"/>
    </row>
    <row r="159" spans="2:49" ht="12.75" customHeight="1" x14ac:dyDescent="0.2">
      <c r="B159" s="16"/>
      <c r="C159" s="2"/>
      <c r="D159" s="175"/>
      <c r="E159" s="101"/>
      <c r="F159" s="101"/>
      <c r="G159" s="175"/>
      <c r="H159" s="321"/>
      <c r="I159" s="175"/>
      <c r="J159" s="175"/>
      <c r="K159" s="323"/>
      <c r="L159" s="625"/>
      <c r="M159" s="655">
        <v>0</v>
      </c>
      <c r="N159" s="623">
        <v>0</v>
      </c>
      <c r="O159" s="620" t="str">
        <f t="shared" si="30"/>
        <v/>
      </c>
      <c r="P159" s="612" t="str">
        <f t="shared" si="31"/>
        <v/>
      </c>
      <c r="Q159" s="624">
        <v>0</v>
      </c>
      <c r="R159" s="755"/>
      <c r="S159" s="708" t="str">
        <f t="shared" si="32"/>
        <v/>
      </c>
      <c r="T159" s="50" t="str">
        <f t="shared" si="33"/>
        <v/>
      </c>
      <c r="U159" s="50">
        <f>ROUND(IF(K159="",0,+Q159/1659*(AC159*12*(1+tab!$C$181+tab!$C$180)-tab!$C$179)*tab!$C$177),-1)</f>
        <v>0</v>
      </c>
      <c r="V159" s="36" t="str">
        <f t="shared" si="34"/>
        <v/>
      </c>
      <c r="W159" s="696"/>
      <c r="X159" s="672"/>
      <c r="Y159" s="646"/>
      <c r="Z159" s="670"/>
      <c r="AA159" s="600"/>
      <c r="AB159" s="646"/>
      <c r="AC159" s="679">
        <f>IF(K159="",0,5/12*VLOOKUP(I159,sal20mrt,J159+1,FALSE)+7/12*VLOOKUP(I159,sal19juni,J159+1,FALSE))</f>
        <v>0</v>
      </c>
      <c r="AD159" s="680">
        <f t="shared" si="35"/>
        <v>0.56000000000000005</v>
      </c>
      <c r="AE159" s="681">
        <f t="shared" si="36"/>
        <v>0</v>
      </c>
      <c r="AF159" s="681">
        <f t="shared" si="37"/>
        <v>0</v>
      </c>
      <c r="AG159" s="681">
        <f t="shared" si="38"/>
        <v>0</v>
      </c>
      <c r="AH159" s="682">
        <f t="shared" si="39"/>
        <v>0</v>
      </c>
      <c r="AI159" s="682" t="str">
        <f t="shared" si="40"/>
        <v/>
      </c>
      <c r="AJ159" s="682">
        <f t="shared" si="41"/>
        <v>0</v>
      </c>
      <c r="AK159" s="683">
        <f t="shared" si="42"/>
        <v>0.4</v>
      </c>
      <c r="AL159" s="600">
        <f t="shared" si="43"/>
        <v>0</v>
      </c>
      <c r="AM159" s="646">
        <f t="shared" si="44"/>
        <v>0</v>
      </c>
      <c r="AN159" s="630"/>
      <c r="AT159" s="17"/>
      <c r="AU159" s="17"/>
      <c r="AV159" s="85"/>
      <c r="AW159" s="59"/>
    </row>
    <row r="160" spans="2:49" ht="12.75" customHeight="1" x14ac:dyDescent="0.2">
      <c r="B160" s="16"/>
      <c r="C160" s="2"/>
      <c r="D160" s="175"/>
      <c r="E160" s="101"/>
      <c r="F160" s="101"/>
      <c r="G160" s="175"/>
      <c r="H160" s="321"/>
      <c r="I160" s="175"/>
      <c r="J160" s="175"/>
      <c r="K160" s="323"/>
      <c r="L160" s="625"/>
      <c r="M160" s="655">
        <v>0</v>
      </c>
      <c r="N160" s="623">
        <v>0</v>
      </c>
      <c r="O160" s="620" t="str">
        <f t="shared" si="30"/>
        <v/>
      </c>
      <c r="P160" s="612" t="str">
        <f t="shared" si="31"/>
        <v/>
      </c>
      <c r="Q160" s="624">
        <v>0</v>
      </c>
      <c r="R160" s="755"/>
      <c r="S160" s="708" t="str">
        <f t="shared" si="32"/>
        <v/>
      </c>
      <c r="T160" s="50" t="str">
        <f t="shared" si="33"/>
        <v/>
      </c>
      <c r="U160" s="50">
        <f>ROUND(IF(K160="",0,+Q160/1659*(AC160*12*(1+tab!$C$181+tab!$C$180)-tab!$C$179)*tab!$C$177),-1)</f>
        <v>0</v>
      </c>
      <c r="V160" s="36" t="str">
        <f t="shared" si="34"/>
        <v/>
      </c>
      <c r="W160" s="696"/>
      <c r="X160" s="672"/>
      <c r="Y160" s="646"/>
      <c r="Z160" s="670"/>
      <c r="AA160" s="600"/>
      <c r="AB160" s="646"/>
      <c r="AC160" s="679">
        <f>IF(K160="",0,5/12*VLOOKUP(I160,sal20mrt,J160+1,FALSE)+7/12*VLOOKUP(I160,sal19juni,J160+1,FALSE))</f>
        <v>0</v>
      </c>
      <c r="AD160" s="680">
        <f t="shared" si="35"/>
        <v>0.56000000000000005</v>
      </c>
      <c r="AE160" s="681">
        <f t="shared" si="36"/>
        <v>0</v>
      </c>
      <c r="AF160" s="681">
        <f t="shared" si="37"/>
        <v>0</v>
      </c>
      <c r="AG160" s="681">
        <f t="shared" si="38"/>
        <v>0</v>
      </c>
      <c r="AH160" s="682">
        <f t="shared" si="39"/>
        <v>0</v>
      </c>
      <c r="AI160" s="682" t="str">
        <f t="shared" si="40"/>
        <v/>
      </c>
      <c r="AJ160" s="682">
        <f t="shared" si="41"/>
        <v>0</v>
      </c>
      <c r="AK160" s="683">
        <f t="shared" si="42"/>
        <v>0.4</v>
      </c>
      <c r="AL160" s="600">
        <f t="shared" si="43"/>
        <v>0</v>
      </c>
      <c r="AM160" s="646">
        <f t="shared" si="44"/>
        <v>0</v>
      </c>
      <c r="AN160" s="630"/>
      <c r="AT160" s="17"/>
      <c r="AU160" s="17"/>
      <c r="AV160" s="85"/>
      <c r="AW160" s="59"/>
    </row>
    <row r="161" spans="2:49" ht="12.75" customHeight="1" x14ac:dyDescent="0.2">
      <c r="B161" s="16"/>
      <c r="C161" s="2"/>
      <c r="D161" s="175"/>
      <c r="E161" s="101"/>
      <c r="F161" s="101"/>
      <c r="G161" s="175"/>
      <c r="H161" s="321"/>
      <c r="I161" s="175"/>
      <c r="J161" s="175"/>
      <c r="K161" s="323"/>
      <c r="L161" s="625"/>
      <c r="M161" s="655">
        <v>0</v>
      </c>
      <c r="N161" s="623">
        <v>0</v>
      </c>
      <c r="O161" s="620" t="str">
        <f t="shared" si="30"/>
        <v/>
      </c>
      <c r="P161" s="612" t="str">
        <f t="shared" si="31"/>
        <v/>
      </c>
      <c r="Q161" s="624">
        <v>0</v>
      </c>
      <c r="R161" s="755"/>
      <c r="S161" s="708" t="str">
        <f t="shared" si="32"/>
        <v/>
      </c>
      <c r="T161" s="50" t="str">
        <f t="shared" si="33"/>
        <v/>
      </c>
      <c r="U161" s="50">
        <f>ROUND(IF(K161="",0,+Q161/1659*(AC161*12*(1+tab!$C$181+tab!$C$180)-tab!$C$179)*tab!$C$177),-1)</f>
        <v>0</v>
      </c>
      <c r="V161" s="36" t="str">
        <f t="shared" si="34"/>
        <v/>
      </c>
      <c r="W161" s="696"/>
      <c r="X161" s="672"/>
      <c r="Y161" s="646"/>
      <c r="Z161" s="670"/>
      <c r="AA161" s="600"/>
      <c r="AB161" s="646"/>
      <c r="AC161" s="679">
        <f>IF(K161="",0,5/12*VLOOKUP(I161,sal20mrt,J161+1,FALSE)+7/12*VLOOKUP(I161,sal19juni,J161+1,FALSE))</f>
        <v>0</v>
      </c>
      <c r="AD161" s="680">
        <f t="shared" si="35"/>
        <v>0.56000000000000005</v>
      </c>
      <c r="AE161" s="681">
        <f t="shared" si="36"/>
        <v>0</v>
      </c>
      <c r="AF161" s="681">
        <f t="shared" si="37"/>
        <v>0</v>
      </c>
      <c r="AG161" s="681">
        <f t="shared" si="38"/>
        <v>0</v>
      </c>
      <c r="AH161" s="682">
        <f t="shared" si="39"/>
        <v>0</v>
      </c>
      <c r="AI161" s="682" t="str">
        <f t="shared" si="40"/>
        <v/>
      </c>
      <c r="AJ161" s="682">
        <f t="shared" si="41"/>
        <v>0</v>
      </c>
      <c r="AK161" s="683">
        <f t="shared" si="42"/>
        <v>0.4</v>
      </c>
      <c r="AL161" s="600">
        <f t="shared" si="43"/>
        <v>0</v>
      </c>
      <c r="AM161" s="646">
        <f t="shared" si="44"/>
        <v>0</v>
      </c>
      <c r="AN161" s="630"/>
      <c r="AT161" s="17"/>
      <c r="AU161" s="17"/>
      <c r="AV161" s="85"/>
      <c r="AW161" s="59"/>
    </row>
    <row r="162" spans="2:49" ht="12.75" customHeight="1" x14ac:dyDescent="0.2">
      <c r="B162" s="16"/>
      <c r="C162" s="2"/>
      <c r="D162" s="175"/>
      <c r="E162" s="101"/>
      <c r="F162" s="101"/>
      <c r="G162" s="175"/>
      <c r="H162" s="321"/>
      <c r="I162" s="175"/>
      <c r="J162" s="175"/>
      <c r="K162" s="323"/>
      <c r="L162" s="625"/>
      <c r="M162" s="655">
        <v>0</v>
      </c>
      <c r="N162" s="623">
        <v>0</v>
      </c>
      <c r="O162" s="620" t="str">
        <f t="shared" si="30"/>
        <v/>
      </c>
      <c r="P162" s="612" t="str">
        <f t="shared" si="31"/>
        <v/>
      </c>
      <c r="Q162" s="624">
        <v>0</v>
      </c>
      <c r="R162" s="755"/>
      <c r="S162" s="708" t="str">
        <f t="shared" si="32"/>
        <v/>
      </c>
      <c r="T162" s="50" t="str">
        <f t="shared" si="33"/>
        <v/>
      </c>
      <c r="U162" s="50">
        <f>ROUND(IF(K162="",0,+Q162/1659*(AC162*12*(1+tab!$C$181+tab!$C$180)-tab!$C$179)*tab!$C$177),-1)</f>
        <v>0</v>
      </c>
      <c r="V162" s="36" t="str">
        <f t="shared" si="34"/>
        <v/>
      </c>
      <c r="W162" s="696"/>
      <c r="X162" s="672"/>
      <c r="Y162" s="646"/>
      <c r="Z162" s="670"/>
      <c r="AA162" s="600"/>
      <c r="AB162" s="646"/>
      <c r="AC162" s="679">
        <f>IF(K162="",0,5/12*VLOOKUP(I162,sal20mrt,J162+1,FALSE)+7/12*VLOOKUP(I162,sal19juni,J162+1,FALSE))</f>
        <v>0</v>
      </c>
      <c r="AD162" s="680">
        <f t="shared" si="35"/>
        <v>0.56000000000000005</v>
      </c>
      <c r="AE162" s="681">
        <f t="shared" si="36"/>
        <v>0</v>
      </c>
      <c r="AF162" s="681">
        <f t="shared" si="37"/>
        <v>0</v>
      </c>
      <c r="AG162" s="681">
        <f t="shared" si="38"/>
        <v>0</v>
      </c>
      <c r="AH162" s="682">
        <f t="shared" si="39"/>
        <v>0</v>
      </c>
      <c r="AI162" s="682" t="str">
        <f t="shared" si="40"/>
        <v/>
      </c>
      <c r="AJ162" s="682">
        <f t="shared" si="41"/>
        <v>0</v>
      </c>
      <c r="AK162" s="683">
        <f t="shared" si="42"/>
        <v>0.4</v>
      </c>
      <c r="AL162" s="600">
        <f t="shared" si="43"/>
        <v>0</v>
      </c>
      <c r="AM162" s="646">
        <f t="shared" si="44"/>
        <v>0</v>
      </c>
      <c r="AN162" s="630"/>
      <c r="AT162" s="17"/>
      <c r="AU162" s="17"/>
      <c r="AV162" s="85"/>
      <c r="AW162" s="59"/>
    </row>
    <row r="163" spans="2:49" ht="12.75" customHeight="1" x14ac:dyDescent="0.2">
      <c r="B163" s="16"/>
      <c r="C163" s="2"/>
      <c r="D163" s="175"/>
      <c r="E163" s="101"/>
      <c r="F163" s="101"/>
      <c r="G163" s="175"/>
      <c r="H163" s="321"/>
      <c r="I163" s="175"/>
      <c r="J163" s="175"/>
      <c r="K163" s="323"/>
      <c r="L163" s="625"/>
      <c r="M163" s="655">
        <v>0</v>
      </c>
      <c r="N163" s="623">
        <v>0</v>
      </c>
      <c r="O163" s="620" t="str">
        <f t="shared" si="30"/>
        <v/>
      </c>
      <c r="P163" s="612" t="str">
        <f t="shared" si="31"/>
        <v/>
      </c>
      <c r="Q163" s="624">
        <v>0</v>
      </c>
      <c r="R163" s="755"/>
      <c r="S163" s="708" t="str">
        <f t="shared" si="32"/>
        <v/>
      </c>
      <c r="T163" s="50" t="str">
        <f t="shared" si="33"/>
        <v/>
      </c>
      <c r="U163" s="50">
        <f>ROUND(IF(K163="",0,+Q163/1659*(AC163*12*(1+tab!$C$181+tab!$C$180)-tab!$C$179)*tab!$C$177),-1)</f>
        <v>0</v>
      </c>
      <c r="V163" s="36" t="str">
        <f t="shared" si="34"/>
        <v/>
      </c>
      <c r="W163" s="696"/>
      <c r="X163" s="672"/>
      <c r="Y163" s="646"/>
      <c r="Z163" s="670"/>
      <c r="AA163" s="600"/>
      <c r="AB163" s="646"/>
      <c r="AC163" s="679">
        <f>IF(K163="",0,5/12*VLOOKUP(I163,sal20mrt,J163+1,FALSE)+7/12*VLOOKUP(I163,sal19juni,J163+1,FALSE))</f>
        <v>0</v>
      </c>
      <c r="AD163" s="680">
        <f t="shared" si="35"/>
        <v>0.56000000000000005</v>
      </c>
      <c r="AE163" s="681">
        <f t="shared" si="36"/>
        <v>0</v>
      </c>
      <c r="AF163" s="681">
        <f t="shared" si="37"/>
        <v>0</v>
      </c>
      <c r="AG163" s="681">
        <f t="shared" si="38"/>
        <v>0</v>
      </c>
      <c r="AH163" s="682">
        <f t="shared" si="39"/>
        <v>0</v>
      </c>
      <c r="AI163" s="682" t="str">
        <f t="shared" si="40"/>
        <v/>
      </c>
      <c r="AJ163" s="682">
        <f t="shared" si="41"/>
        <v>0</v>
      </c>
      <c r="AK163" s="683">
        <f t="shared" si="42"/>
        <v>0.4</v>
      </c>
      <c r="AL163" s="600">
        <f t="shared" si="43"/>
        <v>0</v>
      </c>
      <c r="AM163" s="646">
        <f t="shared" si="44"/>
        <v>0</v>
      </c>
      <c r="AN163" s="630"/>
      <c r="AT163" s="17"/>
      <c r="AU163" s="17"/>
      <c r="AV163" s="85"/>
      <c r="AW163" s="59"/>
    </row>
    <row r="164" spans="2:49" ht="12.75" customHeight="1" x14ac:dyDescent="0.2">
      <c r="B164" s="16"/>
      <c r="C164" s="2"/>
      <c r="D164" s="175"/>
      <c r="E164" s="101"/>
      <c r="F164" s="101"/>
      <c r="G164" s="175"/>
      <c r="H164" s="321"/>
      <c r="I164" s="175"/>
      <c r="J164" s="175"/>
      <c r="K164" s="323"/>
      <c r="L164" s="625"/>
      <c r="M164" s="655">
        <v>0</v>
      </c>
      <c r="N164" s="623">
        <v>0</v>
      </c>
      <c r="O164" s="620" t="str">
        <f t="shared" si="30"/>
        <v/>
      </c>
      <c r="P164" s="612" t="str">
        <f t="shared" si="31"/>
        <v/>
      </c>
      <c r="Q164" s="624">
        <v>0</v>
      </c>
      <c r="R164" s="755"/>
      <c r="S164" s="708" t="str">
        <f t="shared" si="32"/>
        <v/>
      </c>
      <c r="T164" s="50" t="str">
        <f t="shared" si="33"/>
        <v/>
      </c>
      <c r="U164" s="50">
        <f>ROUND(IF(K164="",0,+Q164/1659*(AC164*12*(1+tab!$C$181+tab!$C$180)-tab!$C$179)*tab!$C$177),-1)</f>
        <v>0</v>
      </c>
      <c r="V164" s="36" t="str">
        <f t="shared" si="34"/>
        <v/>
      </c>
      <c r="W164" s="696"/>
      <c r="X164" s="672"/>
      <c r="Y164" s="646"/>
      <c r="Z164" s="670"/>
      <c r="AA164" s="600"/>
      <c r="AB164" s="646"/>
      <c r="AC164" s="679">
        <f>IF(K164="",0,5/12*VLOOKUP(I164,sal20mrt,J164+1,FALSE)+7/12*VLOOKUP(I164,sal19juni,J164+1,FALSE))</f>
        <v>0</v>
      </c>
      <c r="AD164" s="680">
        <f t="shared" si="35"/>
        <v>0.56000000000000005</v>
      </c>
      <c r="AE164" s="681">
        <f t="shared" si="36"/>
        <v>0</v>
      </c>
      <c r="AF164" s="681">
        <f t="shared" si="37"/>
        <v>0</v>
      </c>
      <c r="AG164" s="681">
        <f t="shared" si="38"/>
        <v>0</v>
      </c>
      <c r="AH164" s="682">
        <f t="shared" si="39"/>
        <v>0</v>
      </c>
      <c r="AI164" s="682" t="str">
        <f t="shared" si="40"/>
        <v/>
      </c>
      <c r="AJ164" s="682">
        <f t="shared" si="41"/>
        <v>0</v>
      </c>
      <c r="AK164" s="683">
        <f t="shared" si="42"/>
        <v>0.4</v>
      </c>
      <c r="AL164" s="600">
        <f t="shared" si="43"/>
        <v>0</v>
      </c>
      <c r="AM164" s="646">
        <f t="shared" si="44"/>
        <v>0</v>
      </c>
      <c r="AN164" s="630"/>
      <c r="AT164" s="17"/>
      <c r="AU164" s="17"/>
      <c r="AV164" s="85"/>
      <c r="AW164" s="59"/>
    </row>
    <row r="165" spans="2:49" ht="12.75" customHeight="1" x14ac:dyDescent="0.2">
      <c r="B165" s="16"/>
      <c r="C165" s="2"/>
      <c r="D165" s="175"/>
      <c r="E165" s="101"/>
      <c r="F165" s="101"/>
      <c r="G165" s="175"/>
      <c r="H165" s="321"/>
      <c r="I165" s="175"/>
      <c r="J165" s="175"/>
      <c r="K165" s="323"/>
      <c r="L165" s="625"/>
      <c r="M165" s="655">
        <v>0</v>
      </c>
      <c r="N165" s="623">
        <v>0</v>
      </c>
      <c r="O165" s="620" t="str">
        <f t="shared" si="30"/>
        <v/>
      </c>
      <c r="P165" s="612" t="str">
        <f t="shared" si="31"/>
        <v/>
      </c>
      <c r="Q165" s="624">
        <v>0</v>
      </c>
      <c r="R165" s="755"/>
      <c r="S165" s="708" t="str">
        <f t="shared" si="32"/>
        <v/>
      </c>
      <c r="T165" s="50" t="str">
        <f t="shared" si="33"/>
        <v/>
      </c>
      <c r="U165" s="50">
        <f>ROUND(IF(K165="",0,+Q165/1659*(AC165*12*(1+tab!$C$181+tab!$C$180)-tab!$C$179)*tab!$C$177),-1)</f>
        <v>0</v>
      </c>
      <c r="V165" s="36" t="str">
        <f t="shared" si="34"/>
        <v/>
      </c>
      <c r="W165" s="696"/>
      <c r="X165" s="672"/>
      <c r="Y165" s="646"/>
      <c r="Z165" s="670"/>
      <c r="AA165" s="600"/>
      <c r="AB165" s="646"/>
      <c r="AC165" s="679">
        <f>IF(K165="",0,5/12*VLOOKUP(I165,sal20mrt,J165+1,FALSE)+7/12*VLOOKUP(I165,sal19juni,J165+1,FALSE))</f>
        <v>0</v>
      </c>
      <c r="AD165" s="680">
        <f t="shared" si="35"/>
        <v>0.56000000000000005</v>
      </c>
      <c r="AE165" s="681">
        <f t="shared" si="36"/>
        <v>0</v>
      </c>
      <c r="AF165" s="681">
        <f t="shared" si="37"/>
        <v>0</v>
      </c>
      <c r="AG165" s="681">
        <f t="shared" si="38"/>
        <v>0</v>
      </c>
      <c r="AH165" s="682">
        <f t="shared" si="39"/>
        <v>0</v>
      </c>
      <c r="AI165" s="682" t="str">
        <f t="shared" si="40"/>
        <v/>
      </c>
      <c r="AJ165" s="682">
        <f t="shared" si="41"/>
        <v>0</v>
      </c>
      <c r="AK165" s="683">
        <f t="shared" si="42"/>
        <v>0.4</v>
      </c>
      <c r="AL165" s="600">
        <f t="shared" si="43"/>
        <v>0</v>
      </c>
      <c r="AM165" s="646">
        <f t="shared" si="44"/>
        <v>0</v>
      </c>
      <c r="AN165" s="630"/>
      <c r="AT165" s="17"/>
      <c r="AU165" s="17"/>
      <c r="AV165" s="85"/>
      <c r="AW165" s="59"/>
    </row>
    <row r="166" spans="2:49" ht="12.75" customHeight="1" x14ac:dyDescent="0.2">
      <c r="B166" s="16"/>
      <c r="C166" s="2"/>
      <c r="D166" s="175"/>
      <c r="E166" s="101"/>
      <c r="F166" s="101"/>
      <c r="G166" s="175"/>
      <c r="H166" s="321"/>
      <c r="I166" s="175"/>
      <c r="J166" s="175"/>
      <c r="K166" s="323"/>
      <c r="L166" s="625"/>
      <c r="M166" s="655">
        <v>0</v>
      </c>
      <c r="N166" s="623">
        <v>0</v>
      </c>
      <c r="O166" s="620" t="str">
        <f t="shared" si="30"/>
        <v/>
      </c>
      <c r="P166" s="612" t="str">
        <f t="shared" si="31"/>
        <v/>
      </c>
      <c r="Q166" s="624">
        <v>0</v>
      </c>
      <c r="R166" s="755"/>
      <c r="S166" s="708" t="str">
        <f t="shared" si="32"/>
        <v/>
      </c>
      <c r="T166" s="50" t="str">
        <f t="shared" si="33"/>
        <v/>
      </c>
      <c r="U166" s="50">
        <f>ROUND(IF(K166="",0,+Q166/1659*(AC166*12*(1+tab!$C$181+tab!$C$180)-tab!$C$179)*tab!$C$177),-1)</f>
        <v>0</v>
      </c>
      <c r="V166" s="36" t="str">
        <f t="shared" si="34"/>
        <v/>
      </c>
      <c r="W166" s="696"/>
      <c r="X166" s="672"/>
      <c r="Y166" s="646"/>
      <c r="Z166" s="670"/>
      <c r="AA166" s="600"/>
      <c r="AB166" s="646"/>
      <c r="AC166" s="679">
        <f>IF(K166="",0,5/12*VLOOKUP(I166,sal20mrt,J166+1,FALSE)+7/12*VLOOKUP(I166,sal19juni,J166+1,FALSE))</f>
        <v>0</v>
      </c>
      <c r="AD166" s="680">
        <f t="shared" si="35"/>
        <v>0.56000000000000005</v>
      </c>
      <c r="AE166" s="681">
        <f t="shared" si="36"/>
        <v>0</v>
      </c>
      <c r="AF166" s="681">
        <f t="shared" si="37"/>
        <v>0</v>
      </c>
      <c r="AG166" s="681">
        <f t="shared" si="38"/>
        <v>0</v>
      </c>
      <c r="AH166" s="682">
        <f t="shared" si="39"/>
        <v>0</v>
      </c>
      <c r="AI166" s="682" t="str">
        <f t="shared" si="40"/>
        <v/>
      </c>
      <c r="AJ166" s="682">
        <f t="shared" si="41"/>
        <v>0</v>
      </c>
      <c r="AK166" s="683">
        <f t="shared" si="42"/>
        <v>0.4</v>
      </c>
      <c r="AL166" s="600">
        <f t="shared" si="43"/>
        <v>0</v>
      </c>
      <c r="AM166" s="646">
        <f t="shared" si="44"/>
        <v>0</v>
      </c>
      <c r="AN166" s="630"/>
      <c r="AT166" s="17"/>
      <c r="AU166" s="17"/>
      <c r="AV166" s="85"/>
      <c r="AW166" s="59"/>
    </row>
    <row r="167" spans="2:49" ht="12.75" customHeight="1" x14ac:dyDescent="0.2">
      <c r="B167" s="16"/>
      <c r="C167" s="2"/>
      <c r="D167" s="175"/>
      <c r="E167" s="101"/>
      <c r="F167" s="101"/>
      <c r="G167" s="175"/>
      <c r="H167" s="321"/>
      <c r="I167" s="175"/>
      <c r="J167" s="175"/>
      <c r="K167" s="323"/>
      <c r="L167" s="625"/>
      <c r="M167" s="655">
        <v>0</v>
      </c>
      <c r="N167" s="623">
        <v>0</v>
      </c>
      <c r="O167" s="620" t="str">
        <f t="shared" si="30"/>
        <v/>
      </c>
      <c r="P167" s="612" t="str">
        <f t="shared" si="31"/>
        <v/>
      </c>
      <c r="Q167" s="624">
        <v>0</v>
      </c>
      <c r="R167" s="755"/>
      <c r="S167" s="708" t="str">
        <f t="shared" si="32"/>
        <v/>
      </c>
      <c r="T167" s="50" t="str">
        <f t="shared" si="33"/>
        <v/>
      </c>
      <c r="U167" s="50">
        <f>ROUND(IF(K167="",0,+Q167/1659*(AC167*12*(1+tab!$C$181+tab!$C$180)-tab!$C$179)*tab!$C$177),-1)</f>
        <v>0</v>
      </c>
      <c r="V167" s="36" t="str">
        <f t="shared" si="34"/>
        <v/>
      </c>
      <c r="W167" s="696"/>
      <c r="X167" s="672"/>
      <c r="Y167" s="646"/>
      <c r="Z167" s="670"/>
      <c r="AA167" s="600"/>
      <c r="AB167" s="646"/>
      <c r="AC167" s="679">
        <f>IF(K167="",0,5/12*VLOOKUP(I167,sal20mrt,J167+1,FALSE)+7/12*VLOOKUP(I167,sal19juni,J167+1,FALSE))</f>
        <v>0</v>
      </c>
      <c r="AD167" s="680">
        <f t="shared" si="35"/>
        <v>0.56000000000000005</v>
      </c>
      <c r="AE167" s="681">
        <f t="shared" si="36"/>
        <v>0</v>
      </c>
      <c r="AF167" s="681">
        <f t="shared" si="37"/>
        <v>0</v>
      </c>
      <c r="AG167" s="681">
        <f t="shared" si="38"/>
        <v>0</v>
      </c>
      <c r="AH167" s="682">
        <f t="shared" si="39"/>
        <v>0</v>
      </c>
      <c r="AI167" s="682" t="str">
        <f t="shared" si="40"/>
        <v/>
      </c>
      <c r="AJ167" s="682">
        <f t="shared" si="41"/>
        <v>0</v>
      </c>
      <c r="AK167" s="683">
        <f t="shared" si="42"/>
        <v>0.4</v>
      </c>
      <c r="AL167" s="600">
        <f t="shared" si="43"/>
        <v>0</v>
      </c>
      <c r="AM167" s="646">
        <f t="shared" si="44"/>
        <v>0</v>
      </c>
      <c r="AN167" s="630"/>
      <c r="AT167" s="17"/>
      <c r="AU167" s="17"/>
      <c r="AV167" s="85"/>
      <c r="AW167" s="59"/>
    </row>
    <row r="168" spans="2:49" ht="12.75" customHeight="1" x14ac:dyDescent="0.2">
      <c r="B168" s="16"/>
      <c r="C168" s="2"/>
      <c r="D168" s="175"/>
      <c r="E168" s="101"/>
      <c r="F168" s="101"/>
      <c r="G168" s="175"/>
      <c r="H168" s="321"/>
      <c r="I168" s="175"/>
      <c r="J168" s="175"/>
      <c r="K168" s="323"/>
      <c r="L168" s="625"/>
      <c r="M168" s="655">
        <v>0</v>
      </c>
      <c r="N168" s="623">
        <v>0</v>
      </c>
      <c r="O168" s="620" t="str">
        <f t="shared" si="30"/>
        <v/>
      </c>
      <c r="P168" s="612" t="str">
        <f t="shared" si="31"/>
        <v/>
      </c>
      <c r="Q168" s="624">
        <v>0</v>
      </c>
      <c r="R168" s="755"/>
      <c r="S168" s="708" t="str">
        <f t="shared" si="32"/>
        <v/>
      </c>
      <c r="T168" s="50" t="str">
        <f t="shared" si="33"/>
        <v/>
      </c>
      <c r="U168" s="50">
        <f>ROUND(IF(K168="",0,+Q168/1659*(AC168*12*(1+tab!$C$181+tab!$C$180)-tab!$C$179)*tab!$C$177),-1)</f>
        <v>0</v>
      </c>
      <c r="V168" s="36" t="str">
        <f t="shared" si="34"/>
        <v/>
      </c>
      <c r="W168" s="696"/>
      <c r="X168" s="672"/>
      <c r="Y168" s="646"/>
      <c r="Z168" s="670"/>
      <c r="AA168" s="600"/>
      <c r="AB168" s="646"/>
      <c r="AC168" s="679">
        <f>IF(K168="",0,5/12*VLOOKUP(I168,sal20mrt,J168+1,FALSE)+7/12*VLOOKUP(I168,sal19juni,J168+1,FALSE))</f>
        <v>0</v>
      </c>
      <c r="AD168" s="680">
        <f t="shared" si="35"/>
        <v>0.56000000000000005</v>
      </c>
      <c r="AE168" s="681">
        <f t="shared" si="36"/>
        <v>0</v>
      </c>
      <c r="AF168" s="681">
        <f t="shared" si="37"/>
        <v>0</v>
      </c>
      <c r="AG168" s="681">
        <f t="shared" si="38"/>
        <v>0</v>
      </c>
      <c r="AH168" s="682">
        <f t="shared" si="39"/>
        <v>0</v>
      </c>
      <c r="AI168" s="682" t="str">
        <f t="shared" si="40"/>
        <v/>
      </c>
      <c r="AJ168" s="682">
        <f t="shared" si="41"/>
        <v>0</v>
      </c>
      <c r="AK168" s="683">
        <f t="shared" si="42"/>
        <v>0.4</v>
      </c>
      <c r="AL168" s="600">
        <f t="shared" si="43"/>
        <v>0</v>
      </c>
      <c r="AM168" s="646">
        <f t="shared" si="44"/>
        <v>0</v>
      </c>
      <c r="AN168" s="630"/>
      <c r="AT168" s="17"/>
      <c r="AU168" s="17"/>
      <c r="AV168" s="85"/>
      <c r="AW168" s="59"/>
    </row>
    <row r="169" spans="2:49" ht="12.75" customHeight="1" x14ac:dyDescent="0.2">
      <c r="B169" s="16"/>
      <c r="C169" s="2"/>
      <c r="D169" s="175"/>
      <c r="E169" s="101"/>
      <c r="F169" s="101"/>
      <c r="G169" s="175"/>
      <c r="H169" s="321"/>
      <c r="I169" s="175"/>
      <c r="J169" s="175"/>
      <c r="K169" s="323"/>
      <c r="L169" s="625"/>
      <c r="M169" s="655">
        <v>0</v>
      </c>
      <c r="N169" s="623">
        <v>0</v>
      </c>
      <c r="O169" s="620" t="str">
        <f t="shared" si="30"/>
        <v/>
      </c>
      <c r="P169" s="612" t="str">
        <f t="shared" si="31"/>
        <v/>
      </c>
      <c r="Q169" s="624">
        <v>0</v>
      </c>
      <c r="R169" s="755"/>
      <c r="S169" s="708" t="str">
        <f t="shared" si="32"/>
        <v/>
      </c>
      <c r="T169" s="50" t="str">
        <f t="shared" si="33"/>
        <v/>
      </c>
      <c r="U169" s="50">
        <f>ROUND(IF(K169="",0,+Q169/1659*(AC169*12*(1+tab!$C$181+tab!$C$180)-tab!$C$179)*tab!$C$177),-1)</f>
        <v>0</v>
      </c>
      <c r="V169" s="36" t="str">
        <f t="shared" si="34"/>
        <v/>
      </c>
      <c r="W169" s="696"/>
      <c r="X169" s="672"/>
      <c r="Y169" s="646"/>
      <c r="Z169" s="670"/>
      <c r="AA169" s="600"/>
      <c r="AB169" s="646"/>
      <c r="AC169" s="679">
        <f>IF(K169="",0,5/12*VLOOKUP(I169,sal20mrt,J169+1,FALSE)+7/12*VLOOKUP(I169,sal19juni,J169+1,FALSE))</f>
        <v>0</v>
      </c>
      <c r="AD169" s="680">
        <f t="shared" si="35"/>
        <v>0.56000000000000005</v>
      </c>
      <c r="AE169" s="681">
        <f t="shared" si="36"/>
        <v>0</v>
      </c>
      <c r="AF169" s="681">
        <f t="shared" si="37"/>
        <v>0</v>
      </c>
      <c r="AG169" s="681">
        <f t="shared" si="38"/>
        <v>0</v>
      </c>
      <c r="AH169" s="682">
        <f t="shared" si="39"/>
        <v>0</v>
      </c>
      <c r="AI169" s="682" t="str">
        <f t="shared" si="40"/>
        <v/>
      </c>
      <c r="AJ169" s="682">
        <f t="shared" si="41"/>
        <v>0</v>
      </c>
      <c r="AK169" s="683">
        <f t="shared" si="42"/>
        <v>0.4</v>
      </c>
      <c r="AL169" s="600">
        <f t="shared" si="43"/>
        <v>0</v>
      </c>
      <c r="AM169" s="646">
        <f t="shared" si="44"/>
        <v>0</v>
      </c>
      <c r="AN169" s="630"/>
      <c r="AT169" s="17"/>
      <c r="AU169" s="17"/>
      <c r="AV169" s="85"/>
      <c r="AW169" s="59"/>
    </row>
    <row r="170" spans="2:49" ht="12.75" customHeight="1" x14ac:dyDescent="0.2">
      <c r="B170" s="16"/>
      <c r="C170" s="2"/>
      <c r="D170" s="175"/>
      <c r="E170" s="101"/>
      <c r="F170" s="101"/>
      <c r="G170" s="175"/>
      <c r="H170" s="321"/>
      <c r="I170" s="175"/>
      <c r="J170" s="175"/>
      <c r="K170" s="323"/>
      <c r="L170" s="625"/>
      <c r="M170" s="655">
        <v>0</v>
      </c>
      <c r="N170" s="623">
        <v>0</v>
      </c>
      <c r="O170" s="620" t="str">
        <f t="shared" si="30"/>
        <v/>
      </c>
      <c r="P170" s="612" t="str">
        <f t="shared" si="31"/>
        <v/>
      </c>
      <c r="Q170" s="624">
        <v>0</v>
      </c>
      <c r="R170" s="755"/>
      <c r="S170" s="708" t="str">
        <f t="shared" si="32"/>
        <v/>
      </c>
      <c r="T170" s="50" t="str">
        <f t="shared" si="33"/>
        <v/>
      </c>
      <c r="U170" s="50">
        <f>ROUND(IF(K170="",0,+Q170/1659*(AC170*12*(1+tab!$C$181+tab!$C$180)-tab!$C$179)*tab!$C$177),-1)</f>
        <v>0</v>
      </c>
      <c r="V170" s="36" t="str">
        <f t="shared" si="34"/>
        <v/>
      </c>
      <c r="W170" s="696"/>
      <c r="X170" s="672"/>
      <c r="Y170" s="646"/>
      <c r="Z170" s="670"/>
      <c r="AA170" s="600"/>
      <c r="AB170" s="646"/>
      <c r="AC170" s="679">
        <f>IF(K170="",0,5/12*VLOOKUP(I170,sal20mrt,J170+1,FALSE)+7/12*VLOOKUP(I170,sal19juni,J170+1,FALSE))</f>
        <v>0</v>
      </c>
      <c r="AD170" s="680">
        <f t="shared" si="35"/>
        <v>0.56000000000000005</v>
      </c>
      <c r="AE170" s="681">
        <f t="shared" si="36"/>
        <v>0</v>
      </c>
      <c r="AF170" s="681">
        <f t="shared" si="37"/>
        <v>0</v>
      </c>
      <c r="AG170" s="681">
        <f t="shared" si="38"/>
        <v>0</v>
      </c>
      <c r="AH170" s="682">
        <f t="shared" si="39"/>
        <v>0</v>
      </c>
      <c r="AI170" s="682" t="str">
        <f t="shared" si="40"/>
        <v/>
      </c>
      <c r="AJ170" s="682">
        <f t="shared" si="41"/>
        <v>0</v>
      </c>
      <c r="AK170" s="683">
        <f t="shared" si="42"/>
        <v>0.4</v>
      </c>
      <c r="AL170" s="600">
        <f t="shared" si="43"/>
        <v>0</v>
      </c>
      <c r="AM170" s="646">
        <f t="shared" si="44"/>
        <v>0</v>
      </c>
      <c r="AN170" s="630"/>
      <c r="AT170" s="17"/>
      <c r="AU170" s="17"/>
      <c r="AV170" s="85"/>
      <c r="AW170" s="59"/>
    </row>
    <row r="171" spans="2:49" ht="12.75" customHeight="1" x14ac:dyDescent="0.2">
      <c r="B171" s="16"/>
      <c r="C171" s="2"/>
      <c r="D171" s="175"/>
      <c r="E171" s="101"/>
      <c r="F171" s="101"/>
      <c r="G171" s="175"/>
      <c r="H171" s="321"/>
      <c r="I171" s="175"/>
      <c r="J171" s="175"/>
      <c r="K171" s="323"/>
      <c r="L171" s="625"/>
      <c r="M171" s="655">
        <v>0</v>
      </c>
      <c r="N171" s="623">
        <v>0</v>
      </c>
      <c r="O171" s="620" t="str">
        <f t="shared" si="30"/>
        <v/>
      </c>
      <c r="P171" s="612" t="str">
        <f t="shared" si="31"/>
        <v/>
      </c>
      <c r="Q171" s="624">
        <v>0</v>
      </c>
      <c r="R171" s="755"/>
      <c r="S171" s="708" t="str">
        <f t="shared" si="32"/>
        <v/>
      </c>
      <c r="T171" s="50" t="str">
        <f t="shared" si="33"/>
        <v/>
      </c>
      <c r="U171" s="50">
        <f>ROUND(IF(K171="",0,+Q171/1659*(AC171*12*(1+tab!$C$181+tab!$C$180)-tab!$C$179)*tab!$C$177),-1)</f>
        <v>0</v>
      </c>
      <c r="V171" s="36" t="str">
        <f t="shared" si="34"/>
        <v/>
      </c>
      <c r="W171" s="696"/>
      <c r="X171" s="672"/>
      <c r="Y171" s="646"/>
      <c r="Z171" s="670"/>
      <c r="AA171" s="600"/>
      <c r="AB171" s="646"/>
      <c r="AC171" s="679">
        <f>IF(K171="",0,5/12*VLOOKUP(I171,sal20mrt,J171+1,FALSE)+7/12*VLOOKUP(I171,sal19juni,J171+1,FALSE))</f>
        <v>0</v>
      </c>
      <c r="AD171" s="680">
        <f t="shared" si="35"/>
        <v>0.56000000000000005</v>
      </c>
      <c r="AE171" s="681">
        <f t="shared" si="36"/>
        <v>0</v>
      </c>
      <c r="AF171" s="681">
        <f t="shared" si="37"/>
        <v>0</v>
      </c>
      <c r="AG171" s="681">
        <f t="shared" si="38"/>
        <v>0</v>
      </c>
      <c r="AH171" s="682">
        <f t="shared" si="39"/>
        <v>0</v>
      </c>
      <c r="AI171" s="682" t="str">
        <f t="shared" si="40"/>
        <v/>
      </c>
      <c r="AJ171" s="682">
        <f t="shared" si="41"/>
        <v>0</v>
      </c>
      <c r="AK171" s="683">
        <f t="shared" si="42"/>
        <v>0.4</v>
      </c>
      <c r="AL171" s="600">
        <f t="shared" si="43"/>
        <v>0</v>
      </c>
      <c r="AM171" s="646">
        <f t="shared" si="44"/>
        <v>0</v>
      </c>
      <c r="AN171" s="630"/>
      <c r="AT171" s="17"/>
      <c r="AU171" s="17"/>
      <c r="AV171" s="85"/>
      <c r="AW171" s="59"/>
    </row>
    <row r="172" spans="2:49" ht="12.75" customHeight="1" x14ac:dyDescent="0.2">
      <c r="B172" s="16"/>
      <c r="C172" s="2"/>
      <c r="D172" s="175"/>
      <c r="E172" s="101"/>
      <c r="F172" s="101"/>
      <c r="G172" s="175"/>
      <c r="H172" s="321"/>
      <c r="I172" s="175"/>
      <c r="J172" s="175"/>
      <c r="K172" s="323"/>
      <c r="L172" s="625"/>
      <c r="M172" s="655">
        <v>0</v>
      </c>
      <c r="N172" s="623">
        <v>0</v>
      </c>
      <c r="O172" s="620" t="str">
        <f t="shared" si="30"/>
        <v/>
      </c>
      <c r="P172" s="612" t="str">
        <f t="shared" si="31"/>
        <v/>
      </c>
      <c r="Q172" s="624">
        <v>0</v>
      </c>
      <c r="R172" s="755"/>
      <c r="S172" s="708" t="str">
        <f t="shared" si="32"/>
        <v/>
      </c>
      <c r="T172" s="50" t="str">
        <f t="shared" si="33"/>
        <v/>
      </c>
      <c r="U172" s="50">
        <f>ROUND(IF(K172="",0,+Q172/1659*(AC172*12*(1+tab!$C$181+tab!$C$180)-tab!$C$179)*tab!$C$177),-1)</f>
        <v>0</v>
      </c>
      <c r="V172" s="36" t="str">
        <f t="shared" si="34"/>
        <v/>
      </c>
      <c r="W172" s="696"/>
      <c r="X172" s="672"/>
      <c r="Y172" s="646"/>
      <c r="Z172" s="670"/>
      <c r="AA172" s="600"/>
      <c r="AB172" s="646"/>
      <c r="AC172" s="679">
        <f>IF(K172="",0,5/12*VLOOKUP(I172,sal20mrt,J172+1,FALSE)+7/12*VLOOKUP(I172,sal19juni,J172+1,FALSE))</f>
        <v>0</v>
      </c>
      <c r="AD172" s="680">
        <f t="shared" si="35"/>
        <v>0.56000000000000005</v>
      </c>
      <c r="AE172" s="681">
        <f t="shared" si="36"/>
        <v>0</v>
      </c>
      <c r="AF172" s="681">
        <f t="shared" si="37"/>
        <v>0</v>
      </c>
      <c r="AG172" s="681">
        <f t="shared" si="38"/>
        <v>0</v>
      </c>
      <c r="AH172" s="682">
        <f t="shared" si="39"/>
        <v>0</v>
      </c>
      <c r="AI172" s="682" t="str">
        <f t="shared" si="40"/>
        <v/>
      </c>
      <c r="AJ172" s="682">
        <f t="shared" si="41"/>
        <v>0</v>
      </c>
      <c r="AK172" s="683">
        <f t="shared" si="42"/>
        <v>0.4</v>
      </c>
      <c r="AL172" s="600">
        <f t="shared" si="43"/>
        <v>0</v>
      </c>
      <c r="AM172" s="646">
        <f t="shared" si="44"/>
        <v>0</v>
      </c>
      <c r="AN172" s="630"/>
      <c r="AT172" s="17"/>
      <c r="AU172" s="17"/>
      <c r="AV172" s="85"/>
      <c r="AW172" s="59"/>
    </row>
    <row r="173" spans="2:49" ht="12.75" customHeight="1" x14ac:dyDescent="0.2">
      <c r="B173" s="16"/>
      <c r="C173" s="2"/>
      <c r="D173" s="175"/>
      <c r="E173" s="101"/>
      <c r="F173" s="101"/>
      <c r="G173" s="175"/>
      <c r="H173" s="321"/>
      <c r="I173" s="175"/>
      <c r="J173" s="175"/>
      <c r="K173" s="323"/>
      <c r="L173" s="625"/>
      <c r="M173" s="655">
        <v>0</v>
      </c>
      <c r="N173" s="623">
        <v>0</v>
      </c>
      <c r="O173" s="620" t="str">
        <f t="shared" si="30"/>
        <v/>
      </c>
      <c r="P173" s="612" t="str">
        <f t="shared" si="31"/>
        <v/>
      </c>
      <c r="Q173" s="624">
        <v>0</v>
      </c>
      <c r="R173" s="755"/>
      <c r="S173" s="708" t="str">
        <f t="shared" si="32"/>
        <v/>
      </c>
      <c r="T173" s="50" t="str">
        <f t="shared" si="33"/>
        <v/>
      </c>
      <c r="U173" s="50">
        <f>ROUND(IF(K173="",0,+Q173/1659*(AC173*12*(1+tab!$C$181+tab!$C$180)-tab!$C$179)*tab!$C$177),-1)</f>
        <v>0</v>
      </c>
      <c r="V173" s="36" t="str">
        <f t="shared" si="34"/>
        <v/>
      </c>
      <c r="W173" s="696"/>
      <c r="X173" s="672"/>
      <c r="Y173" s="646"/>
      <c r="Z173" s="670"/>
      <c r="AA173" s="600"/>
      <c r="AB173" s="646"/>
      <c r="AC173" s="679">
        <f>IF(K173="",0,5/12*VLOOKUP(I173,sal20mrt,J173+1,FALSE)+7/12*VLOOKUP(I173,sal19juni,J173+1,FALSE))</f>
        <v>0</v>
      </c>
      <c r="AD173" s="680">
        <f t="shared" si="35"/>
        <v>0.56000000000000005</v>
      </c>
      <c r="AE173" s="681">
        <f t="shared" si="36"/>
        <v>0</v>
      </c>
      <c r="AF173" s="681">
        <f t="shared" si="37"/>
        <v>0</v>
      </c>
      <c r="AG173" s="681">
        <f t="shared" si="38"/>
        <v>0</v>
      </c>
      <c r="AH173" s="682">
        <f t="shared" si="39"/>
        <v>0</v>
      </c>
      <c r="AI173" s="682" t="str">
        <f t="shared" si="40"/>
        <v/>
      </c>
      <c r="AJ173" s="682">
        <f t="shared" si="41"/>
        <v>0</v>
      </c>
      <c r="AK173" s="683">
        <f t="shared" si="42"/>
        <v>0.4</v>
      </c>
      <c r="AL173" s="600">
        <f t="shared" si="43"/>
        <v>0</v>
      </c>
      <c r="AM173" s="646">
        <f t="shared" si="44"/>
        <v>0</v>
      </c>
      <c r="AN173" s="630"/>
      <c r="AT173" s="17"/>
      <c r="AU173" s="17"/>
      <c r="AV173" s="85"/>
      <c r="AW173" s="59"/>
    </row>
    <row r="174" spans="2:49" ht="12.75" customHeight="1" x14ac:dyDescent="0.2">
      <c r="B174" s="16"/>
      <c r="C174" s="2"/>
      <c r="D174" s="175"/>
      <c r="E174" s="101"/>
      <c r="F174" s="101"/>
      <c r="G174" s="175"/>
      <c r="H174" s="321"/>
      <c r="I174" s="175"/>
      <c r="J174" s="175"/>
      <c r="K174" s="323"/>
      <c r="L174" s="625"/>
      <c r="M174" s="655">
        <v>0</v>
      </c>
      <c r="N174" s="623">
        <v>0</v>
      </c>
      <c r="O174" s="620" t="str">
        <f t="shared" si="30"/>
        <v/>
      </c>
      <c r="P174" s="612" t="str">
        <f t="shared" si="31"/>
        <v/>
      </c>
      <c r="Q174" s="624">
        <v>0</v>
      </c>
      <c r="R174" s="755"/>
      <c r="S174" s="708" t="str">
        <f t="shared" si="32"/>
        <v/>
      </c>
      <c r="T174" s="50" t="str">
        <f t="shared" si="33"/>
        <v/>
      </c>
      <c r="U174" s="50">
        <f>ROUND(IF(K174="",0,+Q174/1659*(AC174*12*(1+tab!$C$181+tab!$C$180)-tab!$C$179)*tab!$C$177),-1)</f>
        <v>0</v>
      </c>
      <c r="V174" s="36" t="str">
        <f t="shared" si="34"/>
        <v/>
      </c>
      <c r="W174" s="696"/>
      <c r="X174" s="672"/>
      <c r="Y174" s="646"/>
      <c r="Z174" s="670"/>
      <c r="AA174" s="600"/>
      <c r="AB174" s="646"/>
      <c r="AC174" s="679">
        <f>IF(K174="",0,5/12*VLOOKUP(I174,sal20mrt,J174+1,FALSE)+7/12*VLOOKUP(I174,sal19juni,J174+1,FALSE))</f>
        <v>0</v>
      </c>
      <c r="AD174" s="680">
        <f t="shared" si="35"/>
        <v>0.56000000000000005</v>
      </c>
      <c r="AE174" s="681">
        <f t="shared" si="36"/>
        <v>0</v>
      </c>
      <c r="AF174" s="681">
        <f t="shared" si="37"/>
        <v>0</v>
      </c>
      <c r="AG174" s="681">
        <f t="shared" si="38"/>
        <v>0</v>
      </c>
      <c r="AH174" s="682">
        <f t="shared" si="39"/>
        <v>0</v>
      </c>
      <c r="AI174" s="682" t="str">
        <f t="shared" si="40"/>
        <v/>
      </c>
      <c r="AJ174" s="682">
        <f t="shared" si="41"/>
        <v>0</v>
      </c>
      <c r="AK174" s="683">
        <f t="shared" si="42"/>
        <v>0.4</v>
      </c>
      <c r="AL174" s="600">
        <f t="shared" si="43"/>
        <v>0</v>
      </c>
      <c r="AM174" s="646">
        <f t="shared" si="44"/>
        <v>0</v>
      </c>
      <c r="AN174" s="630"/>
      <c r="AT174" s="17"/>
      <c r="AU174" s="17"/>
      <c r="AV174" s="85"/>
      <c r="AW174" s="59"/>
    </row>
    <row r="175" spans="2:49" ht="12.75" customHeight="1" x14ac:dyDescent="0.2">
      <c r="B175" s="16"/>
      <c r="C175" s="2"/>
      <c r="D175" s="250"/>
      <c r="E175" s="4"/>
      <c r="F175" s="4"/>
      <c r="G175" s="242"/>
      <c r="H175" s="243"/>
      <c r="I175" s="242"/>
      <c r="J175" s="3"/>
      <c r="K175" s="739">
        <f>SUM(K15:K174)</f>
        <v>1</v>
      </c>
      <c r="L175" s="763"/>
      <c r="M175" s="613">
        <f>SUM(M15:M174)</f>
        <v>0</v>
      </c>
      <c r="N175" s="613">
        <f t="shared" ref="N175:V175" si="45">SUM(N15:N174)</f>
        <v>0</v>
      </c>
      <c r="O175" s="613">
        <f t="shared" si="45"/>
        <v>50</v>
      </c>
      <c r="P175" s="613">
        <f t="shared" si="45"/>
        <v>50</v>
      </c>
      <c r="Q175" s="613">
        <f t="shared" si="45"/>
        <v>0</v>
      </c>
      <c r="R175" s="756"/>
      <c r="S175" s="709">
        <f t="shared" si="45"/>
        <v>53220.715515370714</v>
      </c>
      <c r="T175" s="709">
        <f t="shared" si="45"/>
        <v>1653.844484629295</v>
      </c>
      <c r="U175" s="709">
        <f t="shared" si="45"/>
        <v>0</v>
      </c>
      <c r="V175" s="709">
        <f t="shared" si="45"/>
        <v>54874.560000000012</v>
      </c>
      <c r="W175" s="697"/>
      <c r="X175" s="704"/>
      <c r="Y175" s="639"/>
      <c r="Z175" s="675"/>
      <c r="AA175" s="647"/>
      <c r="AB175" s="639"/>
      <c r="AC175" s="665">
        <f>SUM(AC15:AC174)</f>
        <v>2931.3333333333335</v>
      </c>
      <c r="AD175" s="639"/>
      <c r="AE175" s="640">
        <f t="shared" si="36"/>
        <v>21.203134418324293</v>
      </c>
      <c r="AF175" s="691"/>
      <c r="AG175" s="647"/>
      <c r="AH175" s="684"/>
      <c r="AI175" s="600"/>
      <c r="AJ175" s="631"/>
      <c r="AK175" s="630"/>
      <c r="AL175" s="711">
        <f>SUM(AL15:AL174)</f>
        <v>0</v>
      </c>
      <c r="AM175" s="710">
        <f>SUM(AM15:AM174)</f>
        <v>0</v>
      </c>
      <c r="AN175" s="630"/>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25"/>
      <c r="S176" s="455"/>
      <c r="T176" s="32"/>
      <c r="U176" s="245"/>
      <c r="V176" s="245"/>
      <c r="W176" s="697"/>
      <c r="X176" s="704"/>
      <c r="Y176" s="639"/>
      <c r="Z176" s="675"/>
      <c r="AA176" s="648"/>
      <c r="AB176" s="639"/>
      <c r="AC176" s="640"/>
      <c r="AD176" s="640"/>
      <c r="AE176" s="640"/>
      <c r="AF176" s="691"/>
      <c r="AG176" s="647"/>
      <c r="AH176" s="684"/>
      <c r="AI176" s="600"/>
      <c r="AJ176" s="631"/>
      <c r="AK176" s="630"/>
      <c r="AL176" s="630"/>
      <c r="AM176" s="630"/>
      <c r="AN176" s="630"/>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63"/>
      <c r="T177" s="314"/>
      <c r="U177" s="380"/>
      <c r="V177" s="380"/>
      <c r="W177" s="676"/>
      <c r="X177" s="705"/>
      <c r="Y177" s="639"/>
      <c r="Z177" s="675"/>
      <c r="AA177" s="648"/>
      <c r="AB177" s="639"/>
      <c r="AC177" s="640"/>
      <c r="AD177" s="640"/>
      <c r="AE177" s="640"/>
      <c r="AF177" s="691"/>
      <c r="AG177" s="647"/>
      <c r="AH177" s="684"/>
      <c r="AI177" s="600"/>
      <c r="AJ177" s="631"/>
      <c r="AK177" s="630"/>
      <c r="AL177" s="630"/>
      <c r="AM177" s="630"/>
      <c r="AN177" s="630"/>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64"/>
      <c r="T178" s="263"/>
      <c r="U178" s="432"/>
      <c r="V178" s="432"/>
      <c r="W178" s="677"/>
      <c r="X178" s="712"/>
      <c r="Y178" s="639"/>
      <c r="Z178" s="675"/>
      <c r="AA178" s="648"/>
      <c r="AB178" s="639"/>
      <c r="AC178" s="640"/>
      <c r="AD178" s="640"/>
      <c r="AE178" s="640"/>
      <c r="AF178" s="691"/>
      <c r="AG178" s="647"/>
      <c r="AH178" s="684"/>
      <c r="AI178" s="600"/>
      <c r="AJ178" s="631"/>
      <c r="AK178" s="630"/>
      <c r="AL178" s="630"/>
      <c r="AM178" s="630"/>
      <c r="AN178" s="630"/>
      <c r="AT178" s="17"/>
      <c r="AU178" s="17"/>
      <c r="AV178" s="59"/>
      <c r="AW178" s="85"/>
    </row>
    <row r="179" spans="2:49" s="256" customFormat="1" ht="12.75" customHeight="1" x14ac:dyDescent="0.2">
      <c r="B179" s="257"/>
      <c r="C179" s="17" t="s">
        <v>60</v>
      </c>
      <c r="D179" s="177"/>
      <c r="E179" s="433" t="str">
        <f>+dir!E34</f>
        <v xml:space="preserve"> 2020/21</v>
      </c>
      <c r="F179" s="280"/>
      <c r="G179" s="281"/>
      <c r="H179" s="282"/>
      <c r="J179" s="283"/>
      <c r="K179" s="283"/>
      <c r="L179" s="284"/>
      <c r="M179" s="284"/>
      <c r="N179" s="284"/>
      <c r="O179" s="285"/>
      <c r="P179" s="283"/>
      <c r="Q179" s="283"/>
      <c r="R179" s="283"/>
      <c r="S179" s="291"/>
      <c r="W179" s="668"/>
      <c r="X179" s="702"/>
      <c r="Y179" s="645"/>
      <c r="Z179" s="637"/>
      <c r="AA179" s="644"/>
      <c r="AB179" s="645"/>
      <c r="AC179" s="637"/>
      <c r="AD179" s="637"/>
      <c r="AE179" s="637"/>
      <c r="AF179" s="637"/>
      <c r="AG179" s="637"/>
      <c r="AH179" s="637"/>
      <c r="AI179" s="637"/>
      <c r="AJ179" s="637"/>
      <c r="AK179" s="685"/>
      <c r="AL179" s="645"/>
      <c r="AM179" s="685"/>
      <c r="AN179" s="685"/>
      <c r="AO179" s="284"/>
      <c r="AP179" s="284"/>
      <c r="AQ179" s="285"/>
      <c r="AR179" s="283"/>
      <c r="AS179" s="286"/>
      <c r="AT179" s="291"/>
      <c r="AU179" s="285"/>
    </row>
    <row r="180" spans="2:49" ht="12.75" customHeight="1" x14ac:dyDescent="0.2">
      <c r="B180" s="16"/>
      <c r="C180" s="69" t="s">
        <v>142</v>
      </c>
      <c r="E180" s="451">
        <f>+dir!E35</f>
        <v>44105</v>
      </c>
      <c r="F180" s="126"/>
      <c r="G180" s="125"/>
      <c r="H180" s="292"/>
      <c r="X180" s="700"/>
      <c r="AC180" s="630"/>
      <c r="AD180" s="630"/>
      <c r="AE180" s="630"/>
      <c r="AF180" s="630"/>
      <c r="AG180" s="630"/>
      <c r="AH180" s="630"/>
      <c r="AI180" s="630"/>
      <c r="AJ180" s="630"/>
      <c r="AK180" s="640"/>
      <c r="AL180" s="629"/>
      <c r="AM180" s="640"/>
      <c r="AN180" s="640"/>
      <c r="AO180" s="117"/>
      <c r="AP180" s="117"/>
      <c r="AQ180" s="259"/>
      <c r="AR180" s="177"/>
      <c r="AS180" s="260"/>
      <c r="AT180" s="88"/>
      <c r="AU180" s="259"/>
    </row>
    <row r="181" spans="2:49" ht="12.75" customHeight="1" x14ac:dyDescent="0.25">
      <c r="B181" s="16"/>
      <c r="D181" s="330"/>
      <c r="E181" s="293"/>
      <c r="F181" s="124"/>
      <c r="G181" s="125"/>
      <c r="H181" s="292"/>
      <c r="X181" s="700"/>
      <c r="AC181" s="630"/>
      <c r="AD181" s="630"/>
      <c r="AE181" s="630"/>
      <c r="AF181" s="630"/>
      <c r="AG181" s="630"/>
      <c r="AH181" s="630"/>
      <c r="AI181" s="630"/>
      <c r="AJ181" s="630"/>
      <c r="AK181" s="640"/>
      <c r="AL181" s="629"/>
      <c r="AM181" s="640"/>
      <c r="AN181" s="640"/>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61"/>
      <c r="M182" s="114"/>
      <c r="N182" s="114"/>
      <c r="O182" s="212"/>
      <c r="P182" s="211"/>
      <c r="Q182" s="211"/>
      <c r="R182" s="625"/>
      <c r="S182" s="49"/>
      <c r="T182" s="2"/>
      <c r="U182" s="2"/>
      <c r="V182" s="2"/>
      <c r="W182" s="692"/>
      <c r="X182" s="700"/>
      <c r="AC182" s="630"/>
      <c r="AD182" s="630"/>
      <c r="AE182" s="630"/>
      <c r="AF182" s="630"/>
      <c r="AG182" s="630"/>
      <c r="AH182" s="630"/>
      <c r="AI182" s="630"/>
      <c r="AJ182" s="630"/>
      <c r="AK182" s="640"/>
      <c r="AL182" s="629"/>
      <c r="AM182" s="640"/>
      <c r="AN182" s="640"/>
      <c r="AO182" s="117"/>
      <c r="AP182" s="117"/>
      <c r="AQ182" s="259"/>
      <c r="AR182" s="177"/>
      <c r="AS182" s="260"/>
      <c r="AT182" s="88"/>
      <c r="AU182" s="259"/>
    </row>
    <row r="183" spans="2:49" s="405" customFormat="1" ht="12.75" customHeight="1" x14ac:dyDescent="0.2">
      <c r="B183" s="599"/>
      <c r="C183" s="28"/>
      <c r="D183" s="598" t="s">
        <v>143</v>
      </c>
      <c r="E183" s="222"/>
      <c r="F183" s="222"/>
      <c r="G183" s="222"/>
      <c r="H183" s="222"/>
      <c r="I183" s="724"/>
      <c r="J183" s="725"/>
      <c r="K183" s="725"/>
      <c r="L183" s="757"/>
      <c r="M183" s="598" t="s">
        <v>555</v>
      </c>
      <c r="N183" s="610"/>
      <c r="O183" s="725"/>
      <c r="P183" s="725"/>
      <c r="Q183" s="610"/>
      <c r="R183" s="658"/>
      <c r="S183" s="459" t="s">
        <v>145</v>
      </c>
      <c r="T183" s="724"/>
      <c r="U183" s="724"/>
      <c r="V183" s="724"/>
      <c r="W183" s="693"/>
      <c r="X183" s="703"/>
      <c r="Y183" s="669"/>
      <c r="Z183" s="606"/>
      <c r="AA183" s="631"/>
      <c r="AB183" s="632"/>
      <c r="AC183" s="600"/>
      <c r="AD183" s="609"/>
      <c r="AE183" s="600"/>
      <c r="AF183" s="671"/>
      <c r="AG183" s="671"/>
      <c r="AH183" s="684"/>
      <c r="AI183" s="686"/>
      <c r="AJ183" s="684"/>
      <c r="AK183" s="687"/>
      <c r="AL183" s="687"/>
      <c r="AM183" s="687"/>
      <c r="AN183" s="687"/>
      <c r="AV183" s="301"/>
      <c r="AW183" s="301"/>
    </row>
    <row r="184" spans="2:49" ht="12.75" customHeight="1" x14ac:dyDescent="0.2">
      <c r="B184" s="16"/>
      <c r="C184" s="2"/>
      <c r="D184" s="225" t="s">
        <v>146</v>
      </c>
      <c r="E184" s="224" t="s">
        <v>147</v>
      </c>
      <c r="F184" s="224" t="s">
        <v>148</v>
      </c>
      <c r="G184" s="225" t="s">
        <v>149</v>
      </c>
      <c r="H184" s="226" t="s">
        <v>150</v>
      </c>
      <c r="I184" s="225" t="s">
        <v>151</v>
      </c>
      <c r="J184" s="225" t="s">
        <v>152</v>
      </c>
      <c r="K184" s="230" t="s">
        <v>154</v>
      </c>
      <c r="L184" s="758"/>
      <c r="M184" s="232" t="s">
        <v>557</v>
      </c>
      <c r="N184" s="230" t="s">
        <v>538</v>
      </c>
      <c r="O184" s="231" t="s">
        <v>556</v>
      </c>
      <c r="P184" s="611" t="s">
        <v>540</v>
      </c>
      <c r="Q184" s="230" t="s">
        <v>559</v>
      </c>
      <c r="R184" s="760"/>
      <c r="S184" s="231" t="s">
        <v>157</v>
      </c>
      <c r="T184" s="232" t="s">
        <v>563</v>
      </c>
      <c r="U184" s="232" t="s">
        <v>575</v>
      </c>
      <c r="V184" s="232" t="s">
        <v>157</v>
      </c>
      <c r="W184" s="694"/>
      <c r="X184" s="688"/>
      <c r="Y184" s="634"/>
      <c r="Z184" s="670"/>
      <c r="AA184" s="633"/>
      <c r="AB184" s="634"/>
      <c r="AC184" s="650" t="s">
        <v>541</v>
      </c>
      <c r="AD184" s="651" t="s">
        <v>542</v>
      </c>
      <c r="AE184" s="652" t="s">
        <v>543</v>
      </c>
      <c r="AF184" s="652" t="s">
        <v>543</v>
      </c>
      <c r="AG184" s="652" t="s">
        <v>544</v>
      </c>
      <c r="AH184" s="652" t="s">
        <v>559</v>
      </c>
      <c r="AI184" s="652" t="s">
        <v>545</v>
      </c>
      <c r="AJ184" s="652" t="s">
        <v>546</v>
      </c>
      <c r="AK184" s="652" t="s">
        <v>547</v>
      </c>
      <c r="AL184" s="652" t="s">
        <v>159</v>
      </c>
      <c r="AM184" s="653" t="s">
        <v>548</v>
      </c>
      <c r="AN184" s="630"/>
      <c r="AT184" s="17"/>
      <c r="AU184" s="17"/>
      <c r="AV184" s="301"/>
      <c r="AW184" s="303"/>
    </row>
    <row r="185" spans="2:49" ht="12.75" customHeight="1" x14ac:dyDescent="0.2">
      <c r="B185" s="16"/>
      <c r="C185" s="2"/>
      <c r="D185" s="140"/>
      <c r="E185" s="224"/>
      <c r="F185" s="235"/>
      <c r="G185" s="225" t="s">
        <v>160</v>
      </c>
      <c r="H185" s="226" t="s">
        <v>161</v>
      </c>
      <c r="I185" s="225"/>
      <c r="J185" s="225"/>
      <c r="K185" s="225"/>
      <c r="L185" s="759"/>
      <c r="M185" s="228" t="s">
        <v>561</v>
      </c>
      <c r="N185" s="230" t="s">
        <v>558</v>
      </c>
      <c r="O185" s="231" t="s">
        <v>539</v>
      </c>
      <c r="P185" s="611" t="s">
        <v>16</v>
      </c>
      <c r="Q185" s="230" t="s">
        <v>560</v>
      </c>
      <c r="R185" s="760"/>
      <c r="S185" s="231" t="s">
        <v>562</v>
      </c>
      <c r="T185" s="328" t="s">
        <v>564</v>
      </c>
      <c r="U185" s="328" t="s">
        <v>574</v>
      </c>
      <c r="V185" s="232" t="s">
        <v>16</v>
      </c>
      <c r="W185" s="694"/>
      <c r="X185" s="688"/>
      <c r="Y185" s="634"/>
      <c r="AA185" s="633"/>
      <c r="AB185" s="634"/>
      <c r="AC185" s="652" t="s">
        <v>549</v>
      </c>
      <c r="AD185" s="654">
        <f>tab!$C$170</f>
        <v>0.56000000000000005</v>
      </c>
      <c r="AE185" s="652" t="s">
        <v>550</v>
      </c>
      <c r="AF185" s="652" t="s">
        <v>551</v>
      </c>
      <c r="AG185" s="652" t="s">
        <v>552</v>
      </c>
      <c r="AH185" s="652" t="s">
        <v>560</v>
      </c>
      <c r="AI185" s="652" t="s">
        <v>553</v>
      </c>
      <c r="AJ185" s="652" t="s">
        <v>553</v>
      </c>
      <c r="AK185" s="652" t="s">
        <v>554</v>
      </c>
      <c r="AL185" s="652"/>
      <c r="AM185" s="652" t="s">
        <v>158</v>
      </c>
      <c r="AN185" s="630"/>
      <c r="AT185" s="17"/>
      <c r="AU185" s="17"/>
      <c r="AW185" s="85"/>
    </row>
    <row r="186" spans="2:49" ht="12.75" customHeight="1" x14ac:dyDescent="0.2">
      <c r="B186" s="16"/>
      <c r="C186" s="2"/>
      <c r="D186" s="211"/>
      <c r="E186" s="32"/>
      <c r="F186" s="32"/>
      <c r="G186" s="136"/>
      <c r="H186" s="210"/>
      <c r="I186" s="136"/>
      <c r="J186" s="134"/>
      <c r="K186" s="134"/>
      <c r="L186" s="762"/>
      <c r="M186" s="237"/>
      <c r="N186" s="136"/>
      <c r="O186" s="238"/>
      <c r="P186" s="136"/>
      <c r="Q186" s="136"/>
      <c r="R186" s="762"/>
      <c r="S186" s="136"/>
      <c r="T186" s="136"/>
      <c r="U186" s="239"/>
      <c r="V186" s="239"/>
      <c r="W186" s="695"/>
      <c r="X186" s="688"/>
      <c r="Y186" s="634"/>
      <c r="AA186" s="633"/>
      <c r="AB186" s="634"/>
      <c r="AC186" s="630"/>
      <c r="AD186" s="635"/>
      <c r="AE186" s="630"/>
      <c r="AF186" s="630"/>
      <c r="AG186" s="630"/>
      <c r="AH186" s="630"/>
      <c r="AI186" s="630"/>
      <c r="AJ186" s="630"/>
      <c r="AK186" s="630"/>
      <c r="AL186" s="630"/>
      <c r="AM186" s="630"/>
      <c r="AN186" s="630"/>
      <c r="AT186" s="17"/>
      <c r="AU186" s="17"/>
      <c r="AW186" s="85"/>
    </row>
    <row r="187" spans="2:49" ht="12.75" customHeight="1" x14ac:dyDescent="0.2">
      <c r="B187" s="16"/>
      <c r="C187" s="2"/>
      <c r="D187" s="140" t="str">
        <f>IF(D15="","",D15)</f>
        <v/>
      </c>
      <c r="E187" s="222" t="str">
        <f t="shared" ref="E187:F187" si="46">IF(E15=0,"",E15)</f>
        <v>jan</v>
      </c>
      <c r="F187" s="222" t="str">
        <f t="shared" si="46"/>
        <v>docent</v>
      </c>
      <c r="G187" s="140">
        <f>IF(G15="","",G15+1)</f>
        <v>24</v>
      </c>
      <c r="H187" s="223">
        <f>IF(H15="","",H15)</f>
        <v>23880</v>
      </c>
      <c r="I187" s="751" t="str">
        <f>IF(I15=0,"",I15)</f>
        <v>LB</v>
      </c>
      <c r="J187" s="248">
        <f t="shared" ref="J187:J218" si="47">IF(E187="","",IF(J15+1&gt;VLOOKUP(I187,sal19juni,18,FALSE),J15,J15+1))</f>
        <v>4</v>
      </c>
      <c r="K187" s="713">
        <f>IF(K15="","",K15)</f>
        <v>1</v>
      </c>
      <c r="L187" s="735"/>
      <c r="M187" s="738">
        <f t="shared" ref="M187:N187" si="48">IF(M15="","",M15)</f>
        <v>0</v>
      </c>
      <c r="N187" s="738">
        <f t="shared" si="48"/>
        <v>0</v>
      </c>
      <c r="O187" s="714">
        <f>IF(K187="","",K187*50)</f>
        <v>50</v>
      </c>
      <c r="P187" s="736">
        <f>SUM(M187:O187)</f>
        <v>50</v>
      </c>
      <c r="Q187" s="608">
        <v>0</v>
      </c>
      <c r="R187" s="755"/>
      <c r="S187" s="708">
        <f>IF(K187="","",(1659*K187-P187)*AF187)</f>
        <v>54158.765424954792</v>
      </c>
      <c r="T187" s="50">
        <f>IF(K187="","",P187*AG187+AE187*(AI187+AJ187*(1-AK187)))</f>
        <v>1682.994575045208</v>
      </c>
      <c r="U187" s="50">
        <f>ROUND(IF(K187="",0,+Q187/1659*(AC187*12*(1+tab!$D$181+tab!$D$180)-tab!$D$179)*tab!$D$177),-1)</f>
        <v>0</v>
      </c>
      <c r="V187" s="36">
        <f>IF(K187="","",IF(E187=0,0,(S187+T187+U187)))</f>
        <v>55841.760000000002</v>
      </c>
      <c r="W187" s="698"/>
      <c r="X187" s="672"/>
      <c r="Y187" s="646"/>
      <c r="Z187" s="670"/>
      <c r="AA187" s="600"/>
      <c r="AB187" s="646"/>
      <c r="AC187" s="679">
        <f t="shared" ref="AC187:AC218" si="49">IF(K187="",0,5/12*VLOOKUP(I187,sal19juni,J187+1,FALSE)+7/12*VLOOKUP(I187,sal19juni,J187+1,FALSE))</f>
        <v>2983</v>
      </c>
      <c r="AD187" s="680">
        <f>+AD$185</f>
        <v>0.56000000000000005</v>
      </c>
      <c r="AE187" s="681">
        <f>AC187*12/1659</f>
        <v>21.576853526220614</v>
      </c>
      <c r="AF187" s="681">
        <f>AC187*12*(1+AD187)/1659</f>
        <v>33.659891500904159</v>
      </c>
      <c r="AG187" s="681">
        <f>+AF187-AE187</f>
        <v>12.083037974683545</v>
      </c>
      <c r="AH187" s="682">
        <f>Q187</f>
        <v>0</v>
      </c>
      <c r="AI187" s="682">
        <f>+O187</f>
        <v>50</v>
      </c>
      <c r="AJ187" s="682">
        <f>(M187+N187)</f>
        <v>0</v>
      </c>
      <c r="AK187" s="683">
        <f>IF(I187&gt;8,50%,40%)</f>
        <v>0.5</v>
      </c>
      <c r="AL187" s="600">
        <f>IF(G187&lt;25,0,IF(G187=25,25,IF(G187&lt;40,0,IF(G187=40,40,IF(G187&gt;=40,0)))))</f>
        <v>0</v>
      </c>
      <c r="AM187" s="646">
        <f>IF(AL187=25,AC187*1.08*K187/2,IF(AL187=40,AC187*1.08*K187,0))</f>
        <v>0</v>
      </c>
      <c r="AN187" s="630"/>
      <c r="AR187" s="326"/>
    </row>
    <row r="188" spans="2:49" ht="12.75" customHeight="1" x14ac:dyDescent="0.2">
      <c r="B188" s="16"/>
      <c r="C188" s="2"/>
      <c r="D188" s="140" t="str">
        <f t="shared" ref="D188:D251" si="50">IF(D16="","",D16)</f>
        <v/>
      </c>
      <c r="E188" s="222" t="str">
        <f t="shared" ref="E188:F188" si="51">IF(E16=0,"",E16)</f>
        <v/>
      </c>
      <c r="F188" s="222" t="str">
        <f t="shared" si="51"/>
        <v/>
      </c>
      <c r="G188" s="140" t="str">
        <f t="shared" ref="G188:G251" si="52">IF(G16="","",G16+1)</f>
        <v/>
      </c>
      <c r="H188" s="223" t="str">
        <f t="shared" ref="H188:H251" si="53">IF(H16="","",H16)</f>
        <v/>
      </c>
      <c r="I188" s="751" t="str">
        <f t="shared" ref="I188:I251" si="54">IF(I16=0,"",I16)</f>
        <v/>
      </c>
      <c r="J188" s="248" t="str">
        <f t="shared" si="47"/>
        <v/>
      </c>
      <c r="K188" s="713" t="str">
        <f t="shared" ref="K188:K251" si="55">IF(K16="","",K16)</f>
        <v/>
      </c>
      <c r="L188" s="625"/>
      <c r="M188" s="738">
        <f t="shared" ref="M188:N188" si="56">IF(M16="","",M16)</f>
        <v>0</v>
      </c>
      <c r="N188" s="738">
        <f t="shared" si="56"/>
        <v>0</v>
      </c>
      <c r="O188" s="714" t="str">
        <f t="shared" ref="O188:O251" si="57">IF(K188="","",K188*50)</f>
        <v/>
      </c>
      <c r="P188" s="736">
        <f t="shared" ref="P188:P251" si="58">SUM(M188:O188)</f>
        <v>0</v>
      </c>
      <c r="Q188" s="608">
        <v>0</v>
      </c>
      <c r="R188" s="755"/>
      <c r="S188" s="708" t="str">
        <f t="shared" ref="S188:S251" si="59">IF(K188="","",(1659*K188-P188)*AF188)</f>
        <v/>
      </c>
      <c r="T188" s="50" t="str">
        <f t="shared" ref="T188:T251" si="60">IF(K188="","",P188*AG188+AE188*(AI188+AJ188*(1-AK188)))</f>
        <v/>
      </c>
      <c r="U188" s="50">
        <f>ROUND(IF(K188="",0,+Q188/1659*(AC188*12*(1+tab!$D$181+tab!$D$180)-tab!$D$179)*tab!$D$177),-1)</f>
        <v>0</v>
      </c>
      <c r="V188" s="36" t="str">
        <f t="shared" ref="V188:V251" si="61">IF(K188="","",IF(E188=0,0,(S188+T188+U188)))</f>
        <v/>
      </c>
      <c r="W188" s="698"/>
      <c r="X188" s="672"/>
      <c r="Y188" s="646"/>
      <c r="Z188" s="670"/>
      <c r="AA188" s="600"/>
      <c r="AB188" s="646"/>
      <c r="AC188" s="679">
        <f t="shared" si="49"/>
        <v>0</v>
      </c>
      <c r="AD188" s="680">
        <f t="shared" ref="AD188:AD251" si="62">+AD$185</f>
        <v>0.56000000000000005</v>
      </c>
      <c r="AE188" s="681">
        <f t="shared" ref="AE188:AE251" si="63">AC188*12/1659</f>
        <v>0</v>
      </c>
      <c r="AF188" s="681">
        <f t="shared" ref="AF188:AF251" si="64">AC188*12*(1+AD188)/1659</f>
        <v>0</v>
      </c>
      <c r="AG188" s="681">
        <f t="shared" ref="AG188:AG251" si="65">+AF188-AE188</f>
        <v>0</v>
      </c>
      <c r="AH188" s="682">
        <f t="shared" ref="AH188:AH251" si="66">Q188</f>
        <v>0</v>
      </c>
      <c r="AI188" s="682" t="str">
        <f t="shared" ref="AI188:AI251" si="67">+O188</f>
        <v/>
      </c>
      <c r="AJ188" s="682">
        <f t="shared" ref="AJ188:AJ251" si="68">(M188+N188)</f>
        <v>0</v>
      </c>
      <c r="AK188" s="683">
        <f t="shared" ref="AK188:AK251" si="69">IF(I188&gt;8,50%,40%)</f>
        <v>0.5</v>
      </c>
      <c r="AL188" s="600">
        <f t="shared" ref="AL188:AL251" si="70">IF(G188&lt;25,0,IF(G188=25,25,IF(G188&lt;40,0,IF(G188=40,40,IF(G188&gt;=40,0)))))</f>
        <v>0</v>
      </c>
      <c r="AM188" s="646">
        <f t="shared" ref="AM188:AM251" si="71">IF(AL188=25,AC188*1.08*K188/2,IF(AL188=40,AC188*1.08*K188,0))</f>
        <v>0</v>
      </c>
      <c r="AN188" s="630"/>
      <c r="AR188" s="326"/>
    </row>
    <row r="189" spans="2:49" ht="12.75" customHeight="1" x14ac:dyDescent="0.2">
      <c r="B189" s="16"/>
      <c r="C189" s="2"/>
      <c r="D189" s="140" t="str">
        <f t="shared" si="50"/>
        <v/>
      </c>
      <c r="E189" s="222" t="str">
        <f t="shared" ref="E189:F189" si="72">IF(E17=0,"",E17)</f>
        <v/>
      </c>
      <c r="F189" s="222" t="str">
        <f t="shared" si="72"/>
        <v/>
      </c>
      <c r="G189" s="140" t="str">
        <f t="shared" si="52"/>
        <v/>
      </c>
      <c r="H189" s="223" t="str">
        <f t="shared" si="53"/>
        <v/>
      </c>
      <c r="I189" s="751" t="str">
        <f t="shared" si="54"/>
        <v/>
      </c>
      <c r="J189" s="248" t="str">
        <f t="shared" si="47"/>
        <v/>
      </c>
      <c r="K189" s="713" t="str">
        <f t="shared" si="55"/>
        <v/>
      </c>
      <c r="L189" s="625"/>
      <c r="M189" s="738">
        <f t="shared" ref="M189:N189" si="73">IF(M17="","",M17)</f>
        <v>0</v>
      </c>
      <c r="N189" s="738">
        <f t="shared" si="73"/>
        <v>0</v>
      </c>
      <c r="O189" s="714" t="str">
        <f t="shared" si="57"/>
        <v/>
      </c>
      <c r="P189" s="736">
        <f t="shared" si="58"/>
        <v>0</v>
      </c>
      <c r="Q189" s="608">
        <v>0</v>
      </c>
      <c r="R189" s="755"/>
      <c r="S189" s="708" t="str">
        <f t="shared" si="59"/>
        <v/>
      </c>
      <c r="T189" s="50" t="str">
        <f t="shared" si="60"/>
        <v/>
      </c>
      <c r="U189" s="50">
        <f>ROUND(IF(K189="",0,+Q189/1659*(AC189*12*(1+tab!$D$181+tab!$D$180)-tab!$D$179)*tab!$D$177),-1)</f>
        <v>0</v>
      </c>
      <c r="V189" s="36" t="str">
        <f t="shared" si="61"/>
        <v/>
      </c>
      <c r="W189" s="698"/>
      <c r="X189" s="672"/>
      <c r="Y189" s="646"/>
      <c r="Z189" s="670"/>
      <c r="AA189" s="600"/>
      <c r="AB189" s="646"/>
      <c r="AC189" s="679">
        <f t="shared" si="49"/>
        <v>0</v>
      </c>
      <c r="AD189" s="680">
        <f t="shared" si="62"/>
        <v>0.56000000000000005</v>
      </c>
      <c r="AE189" s="681">
        <f t="shared" si="63"/>
        <v>0</v>
      </c>
      <c r="AF189" s="681">
        <f t="shared" si="64"/>
        <v>0</v>
      </c>
      <c r="AG189" s="681">
        <f t="shared" si="65"/>
        <v>0</v>
      </c>
      <c r="AH189" s="682">
        <f t="shared" si="66"/>
        <v>0</v>
      </c>
      <c r="AI189" s="682" t="str">
        <f t="shared" si="67"/>
        <v/>
      </c>
      <c r="AJ189" s="682">
        <f t="shared" si="68"/>
        <v>0</v>
      </c>
      <c r="AK189" s="683">
        <f t="shared" si="69"/>
        <v>0.5</v>
      </c>
      <c r="AL189" s="600">
        <f t="shared" si="70"/>
        <v>0</v>
      </c>
      <c r="AM189" s="646">
        <f t="shared" si="71"/>
        <v>0</v>
      </c>
      <c r="AN189" s="630"/>
      <c r="AR189" s="326"/>
    </row>
    <row r="190" spans="2:49" ht="12.75" customHeight="1" x14ac:dyDescent="0.2">
      <c r="B190" s="16"/>
      <c r="C190" s="2"/>
      <c r="D190" s="140" t="str">
        <f t="shared" si="50"/>
        <v/>
      </c>
      <c r="E190" s="222" t="str">
        <f t="shared" ref="E190:F190" si="74">IF(E18=0,"",E18)</f>
        <v/>
      </c>
      <c r="F190" s="222" t="str">
        <f t="shared" si="74"/>
        <v/>
      </c>
      <c r="G190" s="140" t="str">
        <f t="shared" si="52"/>
        <v/>
      </c>
      <c r="H190" s="223" t="str">
        <f t="shared" si="53"/>
        <v/>
      </c>
      <c r="I190" s="751" t="str">
        <f t="shared" si="54"/>
        <v/>
      </c>
      <c r="J190" s="248" t="str">
        <f t="shared" si="47"/>
        <v/>
      </c>
      <c r="K190" s="713" t="str">
        <f t="shared" si="55"/>
        <v/>
      </c>
      <c r="L190" s="625"/>
      <c r="M190" s="738">
        <f t="shared" ref="M190:N190" si="75">IF(M18="","",M18)</f>
        <v>0</v>
      </c>
      <c r="N190" s="738">
        <f t="shared" si="75"/>
        <v>0</v>
      </c>
      <c r="O190" s="714" t="str">
        <f t="shared" si="57"/>
        <v/>
      </c>
      <c r="P190" s="736">
        <f t="shared" si="58"/>
        <v>0</v>
      </c>
      <c r="Q190" s="608">
        <v>0</v>
      </c>
      <c r="R190" s="755"/>
      <c r="S190" s="708" t="str">
        <f t="shared" si="59"/>
        <v/>
      </c>
      <c r="T190" s="50" t="str">
        <f t="shared" si="60"/>
        <v/>
      </c>
      <c r="U190" s="50">
        <f>ROUND(IF(K190="",0,+Q190/1659*(AC190*12*(1+tab!$D$181+tab!$D$180)-tab!$D$179)*tab!$D$177),-1)</f>
        <v>0</v>
      </c>
      <c r="V190" s="36" t="str">
        <f t="shared" si="61"/>
        <v/>
      </c>
      <c r="W190" s="698"/>
      <c r="X190" s="672"/>
      <c r="Y190" s="646"/>
      <c r="Z190" s="670"/>
      <c r="AA190" s="600"/>
      <c r="AB190" s="646"/>
      <c r="AC190" s="679">
        <f t="shared" si="49"/>
        <v>0</v>
      </c>
      <c r="AD190" s="680">
        <f t="shared" si="62"/>
        <v>0.56000000000000005</v>
      </c>
      <c r="AE190" s="681">
        <f t="shared" si="63"/>
        <v>0</v>
      </c>
      <c r="AF190" s="681">
        <f t="shared" si="64"/>
        <v>0</v>
      </c>
      <c r="AG190" s="681">
        <f t="shared" si="65"/>
        <v>0</v>
      </c>
      <c r="AH190" s="682">
        <f t="shared" si="66"/>
        <v>0</v>
      </c>
      <c r="AI190" s="682" t="str">
        <f t="shared" si="67"/>
        <v/>
      </c>
      <c r="AJ190" s="682">
        <f t="shared" si="68"/>
        <v>0</v>
      </c>
      <c r="AK190" s="683">
        <f t="shared" si="69"/>
        <v>0.5</v>
      </c>
      <c r="AL190" s="600">
        <f t="shared" si="70"/>
        <v>0</v>
      </c>
      <c r="AM190" s="646">
        <f t="shared" si="71"/>
        <v>0</v>
      </c>
      <c r="AN190" s="630"/>
      <c r="AR190" s="326"/>
    </row>
    <row r="191" spans="2:49" ht="12.75" customHeight="1" x14ac:dyDescent="0.2">
      <c r="B191" s="16"/>
      <c r="C191" s="2"/>
      <c r="D191" s="140" t="str">
        <f t="shared" si="50"/>
        <v/>
      </c>
      <c r="E191" s="222" t="str">
        <f t="shared" ref="E191:F191" si="76">IF(E19=0,"",E19)</f>
        <v/>
      </c>
      <c r="F191" s="222" t="str">
        <f t="shared" si="76"/>
        <v/>
      </c>
      <c r="G191" s="140" t="str">
        <f t="shared" si="52"/>
        <v/>
      </c>
      <c r="H191" s="223" t="str">
        <f t="shared" si="53"/>
        <v/>
      </c>
      <c r="I191" s="751" t="str">
        <f t="shared" si="54"/>
        <v/>
      </c>
      <c r="J191" s="248" t="str">
        <f t="shared" si="47"/>
        <v/>
      </c>
      <c r="K191" s="713" t="str">
        <f t="shared" si="55"/>
        <v/>
      </c>
      <c r="L191" s="625"/>
      <c r="M191" s="738">
        <f t="shared" ref="M191:N191" si="77">IF(M19="","",M19)</f>
        <v>0</v>
      </c>
      <c r="N191" s="738">
        <f t="shared" si="77"/>
        <v>0</v>
      </c>
      <c r="O191" s="714" t="str">
        <f t="shared" si="57"/>
        <v/>
      </c>
      <c r="P191" s="736">
        <f t="shared" si="58"/>
        <v>0</v>
      </c>
      <c r="Q191" s="608">
        <v>0</v>
      </c>
      <c r="R191" s="755"/>
      <c r="S191" s="708" t="str">
        <f t="shared" si="59"/>
        <v/>
      </c>
      <c r="T191" s="50" t="str">
        <f t="shared" si="60"/>
        <v/>
      </c>
      <c r="U191" s="50">
        <f>ROUND(IF(K191="",0,+Q191/1659*(AC191*12*(1+tab!$D$181+tab!$D$180)-tab!$D$179)*tab!$D$177),-1)</f>
        <v>0</v>
      </c>
      <c r="V191" s="36" t="str">
        <f t="shared" si="61"/>
        <v/>
      </c>
      <c r="W191" s="698"/>
      <c r="X191" s="672"/>
      <c r="Y191" s="646"/>
      <c r="Z191" s="670"/>
      <c r="AA191" s="600"/>
      <c r="AB191" s="646"/>
      <c r="AC191" s="679">
        <f t="shared" si="49"/>
        <v>0</v>
      </c>
      <c r="AD191" s="680">
        <f t="shared" si="62"/>
        <v>0.56000000000000005</v>
      </c>
      <c r="AE191" s="681">
        <f t="shared" si="63"/>
        <v>0</v>
      </c>
      <c r="AF191" s="681">
        <f t="shared" si="64"/>
        <v>0</v>
      </c>
      <c r="AG191" s="681">
        <f t="shared" si="65"/>
        <v>0</v>
      </c>
      <c r="AH191" s="682">
        <f t="shared" si="66"/>
        <v>0</v>
      </c>
      <c r="AI191" s="682" t="str">
        <f t="shared" si="67"/>
        <v/>
      </c>
      <c r="AJ191" s="682">
        <f t="shared" si="68"/>
        <v>0</v>
      </c>
      <c r="AK191" s="683">
        <f t="shared" si="69"/>
        <v>0.5</v>
      </c>
      <c r="AL191" s="600">
        <f t="shared" si="70"/>
        <v>0</v>
      </c>
      <c r="AM191" s="646">
        <f t="shared" si="71"/>
        <v>0</v>
      </c>
      <c r="AN191" s="630"/>
      <c r="AR191" s="326"/>
    </row>
    <row r="192" spans="2:49" ht="12.75" customHeight="1" x14ac:dyDescent="0.2">
      <c r="B192" s="16"/>
      <c r="C192" s="2"/>
      <c r="D192" s="140" t="str">
        <f t="shared" si="50"/>
        <v/>
      </c>
      <c r="E192" s="222" t="str">
        <f t="shared" ref="E192:F192" si="78">IF(E20=0,"",E20)</f>
        <v/>
      </c>
      <c r="F192" s="222" t="str">
        <f t="shared" si="78"/>
        <v/>
      </c>
      <c r="G192" s="140" t="str">
        <f t="shared" si="52"/>
        <v/>
      </c>
      <c r="H192" s="223" t="str">
        <f t="shared" si="53"/>
        <v/>
      </c>
      <c r="I192" s="751" t="str">
        <f t="shared" si="54"/>
        <v/>
      </c>
      <c r="J192" s="248" t="str">
        <f t="shared" si="47"/>
        <v/>
      </c>
      <c r="K192" s="713" t="str">
        <f t="shared" si="55"/>
        <v/>
      </c>
      <c r="L192" s="625"/>
      <c r="M192" s="738">
        <f t="shared" ref="M192:N192" si="79">IF(M20="","",M20)</f>
        <v>0</v>
      </c>
      <c r="N192" s="738">
        <f t="shared" si="79"/>
        <v>0</v>
      </c>
      <c r="O192" s="714" t="str">
        <f t="shared" si="57"/>
        <v/>
      </c>
      <c r="P192" s="736">
        <f t="shared" si="58"/>
        <v>0</v>
      </c>
      <c r="Q192" s="608">
        <v>0</v>
      </c>
      <c r="R192" s="755"/>
      <c r="S192" s="708" t="str">
        <f t="shared" si="59"/>
        <v/>
      </c>
      <c r="T192" s="50" t="str">
        <f t="shared" si="60"/>
        <v/>
      </c>
      <c r="U192" s="50">
        <f>ROUND(IF(K192="",0,+Q192/1659*(AC192*12*(1+tab!$D$181+tab!$D$180)-tab!$D$179)*tab!$D$177),-1)</f>
        <v>0</v>
      </c>
      <c r="V192" s="36" t="str">
        <f t="shared" si="61"/>
        <v/>
      </c>
      <c r="W192" s="698"/>
      <c r="X192" s="672"/>
      <c r="Y192" s="646"/>
      <c r="Z192" s="670"/>
      <c r="AA192" s="600"/>
      <c r="AB192" s="646"/>
      <c r="AC192" s="679">
        <f t="shared" si="49"/>
        <v>0</v>
      </c>
      <c r="AD192" s="680">
        <f t="shared" si="62"/>
        <v>0.56000000000000005</v>
      </c>
      <c r="AE192" s="681">
        <f t="shared" si="63"/>
        <v>0</v>
      </c>
      <c r="AF192" s="681">
        <f t="shared" si="64"/>
        <v>0</v>
      </c>
      <c r="AG192" s="681">
        <f t="shared" si="65"/>
        <v>0</v>
      </c>
      <c r="AH192" s="682">
        <f t="shared" si="66"/>
        <v>0</v>
      </c>
      <c r="AI192" s="682" t="str">
        <f t="shared" si="67"/>
        <v/>
      </c>
      <c r="AJ192" s="682">
        <f t="shared" si="68"/>
        <v>0</v>
      </c>
      <c r="AK192" s="683">
        <f t="shared" si="69"/>
        <v>0.5</v>
      </c>
      <c r="AL192" s="600">
        <f t="shared" si="70"/>
        <v>0</v>
      </c>
      <c r="AM192" s="646">
        <f t="shared" si="71"/>
        <v>0</v>
      </c>
      <c r="AN192" s="630"/>
      <c r="AR192" s="326"/>
    </row>
    <row r="193" spans="2:44" ht="12.75" customHeight="1" x14ac:dyDescent="0.2">
      <c r="B193" s="16"/>
      <c r="C193" s="2"/>
      <c r="D193" s="140" t="str">
        <f t="shared" si="50"/>
        <v/>
      </c>
      <c r="E193" s="222" t="str">
        <f t="shared" ref="E193:F193" si="80">IF(E21=0,"",E21)</f>
        <v/>
      </c>
      <c r="F193" s="222" t="str">
        <f t="shared" si="80"/>
        <v/>
      </c>
      <c r="G193" s="140" t="str">
        <f t="shared" si="52"/>
        <v/>
      </c>
      <c r="H193" s="223" t="str">
        <f t="shared" si="53"/>
        <v/>
      </c>
      <c r="I193" s="751" t="str">
        <f t="shared" si="54"/>
        <v/>
      </c>
      <c r="J193" s="248" t="str">
        <f t="shared" si="47"/>
        <v/>
      </c>
      <c r="K193" s="713" t="str">
        <f t="shared" si="55"/>
        <v/>
      </c>
      <c r="L193" s="625"/>
      <c r="M193" s="738">
        <f t="shared" ref="M193:N193" si="81">IF(M21="","",M21)</f>
        <v>0</v>
      </c>
      <c r="N193" s="738">
        <f t="shared" si="81"/>
        <v>0</v>
      </c>
      <c r="O193" s="714" t="str">
        <f t="shared" si="57"/>
        <v/>
      </c>
      <c r="P193" s="736">
        <f t="shared" si="58"/>
        <v>0</v>
      </c>
      <c r="Q193" s="608">
        <v>0</v>
      </c>
      <c r="R193" s="755"/>
      <c r="S193" s="708" t="str">
        <f t="shared" si="59"/>
        <v/>
      </c>
      <c r="T193" s="50" t="str">
        <f t="shared" si="60"/>
        <v/>
      </c>
      <c r="U193" s="50">
        <f>ROUND(IF(K193="",0,+Q193/1659*(AC193*12*(1+tab!$D$181+tab!$D$180)-tab!$D$179)*tab!$D$177),-1)</f>
        <v>0</v>
      </c>
      <c r="V193" s="36" t="str">
        <f t="shared" si="61"/>
        <v/>
      </c>
      <c r="W193" s="698"/>
      <c r="X193" s="672"/>
      <c r="Y193" s="646"/>
      <c r="Z193" s="670"/>
      <c r="AA193" s="600"/>
      <c r="AB193" s="646"/>
      <c r="AC193" s="679">
        <f t="shared" si="49"/>
        <v>0</v>
      </c>
      <c r="AD193" s="680">
        <f t="shared" si="62"/>
        <v>0.56000000000000005</v>
      </c>
      <c r="AE193" s="681">
        <f t="shared" si="63"/>
        <v>0</v>
      </c>
      <c r="AF193" s="681">
        <f t="shared" si="64"/>
        <v>0</v>
      </c>
      <c r="AG193" s="681">
        <f t="shared" si="65"/>
        <v>0</v>
      </c>
      <c r="AH193" s="682">
        <f t="shared" si="66"/>
        <v>0</v>
      </c>
      <c r="AI193" s="682" t="str">
        <f t="shared" si="67"/>
        <v/>
      </c>
      <c r="AJ193" s="682">
        <f t="shared" si="68"/>
        <v>0</v>
      </c>
      <c r="AK193" s="683">
        <f t="shared" si="69"/>
        <v>0.5</v>
      </c>
      <c r="AL193" s="600">
        <f t="shared" si="70"/>
        <v>0</v>
      </c>
      <c r="AM193" s="646">
        <f t="shared" si="71"/>
        <v>0</v>
      </c>
      <c r="AN193" s="630"/>
      <c r="AR193" s="326"/>
    </row>
    <row r="194" spans="2:44" ht="12.75" customHeight="1" x14ac:dyDescent="0.2">
      <c r="B194" s="16"/>
      <c r="C194" s="2"/>
      <c r="D194" s="140" t="str">
        <f t="shared" si="50"/>
        <v/>
      </c>
      <c r="E194" s="222" t="str">
        <f t="shared" ref="E194:F194" si="82">IF(E22=0,"",E22)</f>
        <v/>
      </c>
      <c r="F194" s="222" t="str">
        <f t="shared" si="82"/>
        <v/>
      </c>
      <c r="G194" s="140" t="str">
        <f t="shared" si="52"/>
        <v/>
      </c>
      <c r="H194" s="223" t="str">
        <f t="shared" si="53"/>
        <v/>
      </c>
      <c r="I194" s="751" t="str">
        <f t="shared" si="54"/>
        <v/>
      </c>
      <c r="J194" s="248" t="str">
        <f t="shared" si="47"/>
        <v/>
      </c>
      <c r="K194" s="713" t="str">
        <f t="shared" si="55"/>
        <v/>
      </c>
      <c r="L194" s="625"/>
      <c r="M194" s="738">
        <f t="shared" ref="M194:N194" si="83">IF(M22="","",M22)</f>
        <v>0</v>
      </c>
      <c r="N194" s="738">
        <f t="shared" si="83"/>
        <v>0</v>
      </c>
      <c r="O194" s="714" t="str">
        <f t="shared" si="57"/>
        <v/>
      </c>
      <c r="P194" s="736">
        <f t="shared" si="58"/>
        <v>0</v>
      </c>
      <c r="Q194" s="608">
        <v>0</v>
      </c>
      <c r="R194" s="755"/>
      <c r="S194" s="708" t="str">
        <f t="shared" si="59"/>
        <v/>
      </c>
      <c r="T194" s="50" t="str">
        <f t="shared" si="60"/>
        <v/>
      </c>
      <c r="U194" s="50">
        <f>ROUND(IF(K194="",0,+Q194/1659*(AC194*12*(1+tab!$D$181+tab!$D$180)-tab!$D$179)*tab!$D$177),-1)</f>
        <v>0</v>
      </c>
      <c r="V194" s="36" t="str">
        <f t="shared" si="61"/>
        <v/>
      </c>
      <c r="W194" s="698"/>
      <c r="X194" s="672"/>
      <c r="Y194" s="646"/>
      <c r="Z194" s="670"/>
      <c r="AA194" s="600"/>
      <c r="AB194" s="646"/>
      <c r="AC194" s="679">
        <f t="shared" si="49"/>
        <v>0</v>
      </c>
      <c r="AD194" s="680">
        <f t="shared" si="62"/>
        <v>0.56000000000000005</v>
      </c>
      <c r="AE194" s="681">
        <f t="shared" si="63"/>
        <v>0</v>
      </c>
      <c r="AF194" s="681">
        <f t="shared" si="64"/>
        <v>0</v>
      </c>
      <c r="AG194" s="681">
        <f t="shared" si="65"/>
        <v>0</v>
      </c>
      <c r="AH194" s="682">
        <f t="shared" si="66"/>
        <v>0</v>
      </c>
      <c r="AI194" s="682" t="str">
        <f t="shared" si="67"/>
        <v/>
      </c>
      <c r="AJ194" s="682">
        <f t="shared" si="68"/>
        <v>0</v>
      </c>
      <c r="AK194" s="683">
        <f t="shared" si="69"/>
        <v>0.5</v>
      </c>
      <c r="AL194" s="600">
        <f t="shared" si="70"/>
        <v>0</v>
      </c>
      <c r="AM194" s="646">
        <f t="shared" si="71"/>
        <v>0</v>
      </c>
      <c r="AN194" s="630"/>
      <c r="AR194" s="326"/>
    </row>
    <row r="195" spans="2:44" ht="12.75" customHeight="1" x14ac:dyDescent="0.2">
      <c r="B195" s="16"/>
      <c r="C195" s="2"/>
      <c r="D195" s="140" t="str">
        <f t="shared" si="50"/>
        <v/>
      </c>
      <c r="E195" s="222" t="str">
        <f t="shared" ref="E195:F195" si="84">IF(E23=0,"",E23)</f>
        <v/>
      </c>
      <c r="F195" s="222" t="str">
        <f t="shared" si="84"/>
        <v/>
      </c>
      <c r="G195" s="140" t="str">
        <f t="shared" si="52"/>
        <v/>
      </c>
      <c r="H195" s="223" t="str">
        <f t="shared" si="53"/>
        <v/>
      </c>
      <c r="I195" s="751" t="str">
        <f t="shared" si="54"/>
        <v/>
      </c>
      <c r="J195" s="248" t="str">
        <f t="shared" si="47"/>
        <v/>
      </c>
      <c r="K195" s="713" t="str">
        <f t="shared" si="55"/>
        <v/>
      </c>
      <c r="L195" s="625"/>
      <c r="M195" s="738">
        <f t="shared" ref="M195:N195" si="85">IF(M23="","",M23)</f>
        <v>0</v>
      </c>
      <c r="N195" s="738">
        <f t="shared" si="85"/>
        <v>0</v>
      </c>
      <c r="O195" s="714" t="str">
        <f t="shared" si="57"/>
        <v/>
      </c>
      <c r="P195" s="736">
        <f t="shared" si="58"/>
        <v>0</v>
      </c>
      <c r="Q195" s="608">
        <v>0</v>
      </c>
      <c r="R195" s="755"/>
      <c r="S195" s="708" t="str">
        <f t="shared" si="59"/>
        <v/>
      </c>
      <c r="T195" s="50" t="str">
        <f t="shared" si="60"/>
        <v/>
      </c>
      <c r="U195" s="50">
        <f>ROUND(IF(K195="",0,+Q195/1659*(AC195*12*(1+tab!$D$181+tab!$D$180)-tab!$D$179)*tab!$D$177),-1)</f>
        <v>0</v>
      </c>
      <c r="V195" s="36" t="str">
        <f t="shared" si="61"/>
        <v/>
      </c>
      <c r="W195" s="698"/>
      <c r="X195" s="672"/>
      <c r="Y195" s="646"/>
      <c r="Z195" s="670"/>
      <c r="AA195" s="600"/>
      <c r="AB195" s="646"/>
      <c r="AC195" s="679">
        <f t="shared" si="49"/>
        <v>0</v>
      </c>
      <c r="AD195" s="680">
        <f t="shared" si="62"/>
        <v>0.56000000000000005</v>
      </c>
      <c r="AE195" s="681">
        <f t="shared" si="63"/>
        <v>0</v>
      </c>
      <c r="AF195" s="681">
        <f t="shared" si="64"/>
        <v>0</v>
      </c>
      <c r="AG195" s="681">
        <f t="shared" si="65"/>
        <v>0</v>
      </c>
      <c r="AH195" s="682">
        <f t="shared" si="66"/>
        <v>0</v>
      </c>
      <c r="AI195" s="682" t="str">
        <f t="shared" si="67"/>
        <v/>
      </c>
      <c r="AJ195" s="682">
        <f t="shared" si="68"/>
        <v>0</v>
      </c>
      <c r="AK195" s="683">
        <f t="shared" si="69"/>
        <v>0.5</v>
      </c>
      <c r="AL195" s="600">
        <f t="shared" si="70"/>
        <v>0</v>
      </c>
      <c r="AM195" s="646">
        <f t="shared" si="71"/>
        <v>0</v>
      </c>
      <c r="AN195" s="630"/>
      <c r="AR195" s="326"/>
    </row>
    <row r="196" spans="2:44" ht="12.75" customHeight="1" x14ac:dyDescent="0.2">
      <c r="B196" s="16"/>
      <c r="C196" s="2"/>
      <c r="D196" s="140" t="str">
        <f t="shared" si="50"/>
        <v/>
      </c>
      <c r="E196" s="222" t="str">
        <f t="shared" ref="E196:F196" si="86">IF(E24=0,"",E24)</f>
        <v/>
      </c>
      <c r="F196" s="222" t="str">
        <f t="shared" si="86"/>
        <v/>
      </c>
      <c r="G196" s="140" t="str">
        <f t="shared" si="52"/>
        <v/>
      </c>
      <c r="H196" s="223" t="str">
        <f t="shared" si="53"/>
        <v/>
      </c>
      <c r="I196" s="751" t="str">
        <f t="shared" si="54"/>
        <v/>
      </c>
      <c r="J196" s="248" t="str">
        <f t="shared" si="47"/>
        <v/>
      </c>
      <c r="K196" s="713" t="str">
        <f t="shared" si="55"/>
        <v/>
      </c>
      <c r="L196" s="625"/>
      <c r="M196" s="738">
        <f t="shared" ref="M196:N196" si="87">IF(M24="","",M24)</f>
        <v>0</v>
      </c>
      <c r="N196" s="738">
        <f t="shared" si="87"/>
        <v>0</v>
      </c>
      <c r="O196" s="714" t="str">
        <f t="shared" si="57"/>
        <v/>
      </c>
      <c r="P196" s="736">
        <f t="shared" si="58"/>
        <v>0</v>
      </c>
      <c r="Q196" s="608">
        <v>0</v>
      </c>
      <c r="R196" s="755"/>
      <c r="S196" s="708" t="str">
        <f t="shared" si="59"/>
        <v/>
      </c>
      <c r="T196" s="50" t="str">
        <f t="shared" si="60"/>
        <v/>
      </c>
      <c r="U196" s="50">
        <f>ROUND(IF(K196="",0,+Q196/1659*(AC196*12*(1+tab!$D$181+tab!$D$180)-tab!$D$179)*tab!$D$177),-1)</f>
        <v>0</v>
      </c>
      <c r="V196" s="36" t="str">
        <f t="shared" si="61"/>
        <v/>
      </c>
      <c r="W196" s="698"/>
      <c r="X196" s="672"/>
      <c r="Y196" s="646"/>
      <c r="Z196" s="670"/>
      <c r="AA196" s="600"/>
      <c r="AB196" s="646"/>
      <c r="AC196" s="679">
        <f t="shared" si="49"/>
        <v>0</v>
      </c>
      <c r="AD196" s="680">
        <f t="shared" si="62"/>
        <v>0.56000000000000005</v>
      </c>
      <c r="AE196" s="681">
        <f t="shared" si="63"/>
        <v>0</v>
      </c>
      <c r="AF196" s="681">
        <f t="shared" si="64"/>
        <v>0</v>
      </c>
      <c r="AG196" s="681">
        <f t="shared" si="65"/>
        <v>0</v>
      </c>
      <c r="AH196" s="682">
        <f t="shared" si="66"/>
        <v>0</v>
      </c>
      <c r="AI196" s="682" t="str">
        <f t="shared" si="67"/>
        <v/>
      </c>
      <c r="AJ196" s="682">
        <f t="shared" si="68"/>
        <v>0</v>
      </c>
      <c r="AK196" s="683">
        <f t="shared" si="69"/>
        <v>0.5</v>
      </c>
      <c r="AL196" s="600">
        <f t="shared" si="70"/>
        <v>0</v>
      </c>
      <c r="AM196" s="646">
        <f t="shared" si="71"/>
        <v>0</v>
      </c>
      <c r="AN196" s="630"/>
      <c r="AR196" s="326"/>
    </row>
    <row r="197" spans="2:44" ht="12.75" customHeight="1" x14ac:dyDescent="0.2">
      <c r="B197" s="16"/>
      <c r="C197" s="2"/>
      <c r="D197" s="140" t="str">
        <f t="shared" si="50"/>
        <v/>
      </c>
      <c r="E197" s="222" t="str">
        <f t="shared" ref="E197:F197" si="88">IF(E25=0,"",E25)</f>
        <v/>
      </c>
      <c r="F197" s="222" t="str">
        <f t="shared" si="88"/>
        <v/>
      </c>
      <c r="G197" s="140" t="str">
        <f t="shared" si="52"/>
        <v/>
      </c>
      <c r="H197" s="223" t="str">
        <f t="shared" si="53"/>
        <v/>
      </c>
      <c r="I197" s="751" t="str">
        <f t="shared" si="54"/>
        <v/>
      </c>
      <c r="J197" s="248" t="str">
        <f t="shared" si="47"/>
        <v/>
      </c>
      <c r="K197" s="713" t="str">
        <f t="shared" si="55"/>
        <v/>
      </c>
      <c r="L197" s="625"/>
      <c r="M197" s="738">
        <f t="shared" ref="M197:N197" si="89">IF(M25="","",M25)</f>
        <v>0</v>
      </c>
      <c r="N197" s="738">
        <f t="shared" si="89"/>
        <v>0</v>
      </c>
      <c r="O197" s="714" t="str">
        <f t="shared" si="57"/>
        <v/>
      </c>
      <c r="P197" s="736">
        <f t="shared" si="58"/>
        <v>0</v>
      </c>
      <c r="Q197" s="608">
        <v>0</v>
      </c>
      <c r="R197" s="755"/>
      <c r="S197" s="708" t="str">
        <f t="shared" si="59"/>
        <v/>
      </c>
      <c r="T197" s="50" t="str">
        <f t="shared" si="60"/>
        <v/>
      </c>
      <c r="U197" s="50">
        <f>ROUND(IF(K197="",0,+Q197/1659*(AC197*12*(1+tab!$D$181+tab!$D$180)-tab!$D$179)*tab!$D$177),-1)</f>
        <v>0</v>
      </c>
      <c r="V197" s="36" t="str">
        <f t="shared" si="61"/>
        <v/>
      </c>
      <c r="W197" s="698"/>
      <c r="X197" s="672"/>
      <c r="Y197" s="646"/>
      <c r="Z197" s="670"/>
      <c r="AA197" s="600"/>
      <c r="AB197" s="646"/>
      <c r="AC197" s="679">
        <f t="shared" si="49"/>
        <v>0</v>
      </c>
      <c r="AD197" s="680">
        <f t="shared" si="62"/>
        <v>0.56000000000000005</v>
      </c>
      <c r="AE197" s="681">
        <f t="shared" si="63"/>
        <v>0</v>
      </c>
      <c r="AF197" s="681">
        <f t="shared" si="64"/>
        <v>0</v>
      </c>
      <c r="AG197" s="681">
        <f t="shared" si="65"/>
        <v>0</v>
      </c>
      <c r="AH197" s="682">
        <f t="shared" si="66"/>
        <v>0</v>
      </c>
      <c r="AI197" s="682" t="str">
        <f t="shared" si="67"/>
        <v/>
      </c>
      <c r="AJ197" s="682">
        <f t="shared" si="68"/>
        <v>0</v>
      </c>
      <c r="AK197" s="683">
        <f t="shared" si="69"/>
        <v>0.5</v>
      </c>
      <c r="AL197" s="600">
        <f t="shared" si="70"/>
        <v>0</v>
      </c>
      <c r="AM197" s="646">
        <f t="shared" si="71"/>
        <v>0</v>
      </c>
      <c r="AN197" s="630"/>
      <c r="AR197" s="326"/>
    </row>
    <row r="198" spans="2:44" ht="12.75" customHeight="1" x14ac:dyDescent="0.2">
      <c r="B198" s="16"/>
      <c r="C198" s="2"/>
      <c r="D198" s="140" t="str">
        <f t="shared" si="50"/>
        <v/>
      </c>
      <c r="E198" s="222" t="str">
        <f t="shared" ref="E198:F198" si="90">IF(E26=0,"",E26)</f>
        <v/>
      </c>
      <c r="F198" s="222" t="str">
        <f t="shared" si="90"/>
        <v/>
      </c>
      <c r="G198" s="140" t="str">
        <f t="shared" si="52"/>
        <v/>
      </c>
      <c r="H198" s="223" t="str">
        <f t="shared" si="53"/>
        <v/>
      </c>
      <c r="I198" s="751" t="str">
        <f t="shared" si="54"/>
        <v/>
      </c>
      <c r="J198" s="248" t="str">
        <f t="shared" si="47"/>
        <v/>
      </c>
      <c r="K198" s="713" t="str">
        <f t="shared" si="55"/>
        <v/>
      </c>
      <c r="L198" s="625"/>
      <c r="M198" s="738">
        <f t="shared" ref="M198:N198" si="91">IF(M26="","",M26)</f>
        <v>0</v>
      </c>
      <c r="N198" s="738">
        <f t="shared" si="91"/>
        <v>0</v>
      </c>
      <c r="O198" s="714" t="str">
        <f t="shared" si="57"/>
        <v/>
      </c>
      <c r="P198" s="736">
        <f t="shared" si="58"/>
        <v>0</v>
      </c>
      <c r="Q198" s="608">
        <v>0</v>
      </c>
      <c r="R198" s="755"/>
      <c r="S198" s="708" t="str">
        <f t="shared" si="59"/>
        <v/>
      </c>
      <c r="T198" s="50" t="str">
        <f t="shared" si="60"/>
        <v/>
      </c>
      <c r="U198" s="50">
        <f>ROUND(IF(K198="",0,+Q198/1659*(AC198*12*(1+tab!$D$181+tab!$D$180)-tab!$D$179)*tab!$D$177),-1)</f>
        <v>0</v>
      </c>
      <c r="V198" s="36" t="str">
        <f t="shared" si="61"/>
        <v/>
      </c>
      <c r="W198" s="698"/>
      <c r="X198" s="672"/>
      <c r="Y198" s="646"/>
      <c r="Z198" s="670"/>
      <c r="AA198" s="600"/>
      <c r="AB198" s="646"/>
      <c r="AC198" s="679">
        <f t="shared" si="49"/>
        <v>0</v>
      </c>
      <c r="AD198" s="680">
        <f t="shared" si="62"/>
        <v>0.56000000000000005</v>
      </c>
      <c r="AE198" s="681">
        <f t="shared" si="63"/>
        <v>0</v>
      </c>
      <c r="AF198" s="681">
        <f t="shared" si="64"/>
        <v>0</v>
      </c>
      <c r="AG198" s="681">
        <f t="shared" si="65"/>
        <v>0</v>
      </c>
      <c r="AH198" s="682">
        <f t="shared" si="66"/>
        <v>0</v>
      </c>
      <c r="AI198" s="682" t="str">
        <f t="shared" si="67"/>
        <v/>
      </c>
      <c r="AJ198" s="682">
        <f t="shared" si="68"/>
        <v>0</v>
      </c>
      <c r="AK198" s="683">
        <f t="shared" si="69"/>
        <v>0.5</v>
      </c>
      <c r="AL198" s="600">
        <f t="shared" si="70"/>
        <v>0</v>
      </c>
      <c r="AM198" s="646">
        <f t="shared" si="71"/>
        <v>0</v>
      </c>
      <c r="AN198" s="630"/>
      <c r="AR198" s="326"/>
    </row>
    <row r="199" spans="2:44" ht="12.75" customHeight="1" x14ac:dyDescent="0.2">
      <c r="B199" s="16"/>
      <c r="C199" s="2"/>
      <c r="D199" s="140" t="str">
        <f t="shared" si="50"/>
        <v/>
      </c>
      <c r="E199" s="222" t="str">
        <f t="shared" ref="E199:F199" si="92">IF(E27=0,"",E27)</f>
        <v/>
      </c>
      <c r="F199" s="222" t="str">
        <f t="shared" si="92"/>
        <v/>
      </c>
      <c r="G199" s="140" t="str">
        <f t="shared" si="52"/>
        <v/>
      </c>
      <c r="H199" s="223" t="str">
        <f t="shared" si="53"/>
        <v/>
      </c>
      <c r="I199" s="751" t="str">
        <f t="shared" si="54"/>
        <v/>
      </c>
      <c r="J199" s="248" t="str">
        <f t="shared" si="47"/>
        <v/>
      </c>
      <c r="K199" s="713" t="str">
        <f t="shared" si="55"/>
        <v/>
      </c>
      <c r="L199" s="625"/>
      <c r="M199" s="738">
        <f t="shared" ref="M199:N199" si="93">IF(M27="","",M27)</f>
        <v>0</v>
      </c>
      <c r="N199" s="738">
        <f t="shared" si="93"/>
        <v>0</v>
      </c>
      <c r="O199" s="714" t="str">
        <f t="shared" si="57"/>
        <v/>
      </c>
      <c r="P199" s="736">
        <f t="shared" si="58"/>
        <v>0</v>
      </c>
      <c r="Q199" s="608">
        <v>0</v>
      </c>
      <c r="R199" s="755"/>
      <c r="S199" s="708" t="str">
        <f t="shared" si="59"/>
        <v/>
      </c>
      <c r="T199" s="50" t="str">
        <f t="shared" si="60"/>
        <v/>
      </c>
      <c r="U199" s="50">
        <f>ROUND(IF(K199="",0,+Q199/1659*(AC199*12*(1+tab!$D$181+tab!$D$180)-tab!$D$179)*tab!$D$177),-1)</f>
        <v>0</v>
      </c>
      <c r="V199" s="36" t="str">
        <f t="shared" si="61"/>
        <v/>
      </c>
      <c r="W199" s="698"/>
      <c r="X199" s="672"/>
      <c r="Y199" s="646"/>
      <c r="Z199" s="670"/>
      <c r="AA199" s="600"/>
      <c r="AB199" s="646"/>
      <c r="AC199" s="679">
        <f t="shared" si="49"/>
        <v>0</v>
      </c>
      <c r="AD199" s="680">
        <f t="shared" si="62"/>
        <v>0.56000000000000005</v>
      </c>
      <c r="AE199" s="681">
        <f t="shared" si="63"/>
        <v>0</v>
      </c>
      <c r="AF199" s="681">
        <f t="shared" si="64"/>
        <v>0</v>
      </c>
      <c r="AG199" s="681">
        <f t="shared" si="65"/>
        <v>0</v>
      </c>
      <c r="AH199" s="682">
        <f t="shared" si="66"/>
        <v>0</v>
      </c>
      <c r="AI199" s="682" t="str">
        <f t="shared" si="67"/>
        <v/>
      </c>
      <c r="AJ199" s="682">
        <f t="shared" si="68"/>
        <v>0</v>
      </c>
      <c r="AK199" s="683">
        <f t="shared" si="69"/>
        <v>0.5</v>
      </c>
      <c r="AL199" s="600">
        <f t="shared" si="70"/>
        <v>0</v>
      </c>
      <c r="AM199" s="646">
        <f t="shared" si="71"/>
        <v>0</v>
      </c>
      <c r="AN199" s="630"/>
      <c r="AR199" s="326"/>
    </row>
    <row r="200" spans="2:44" ht="12.75" customHeight="1" x14ac:dyDescent="0.2">
      <c r="B200" s="16"/>
      <c r="C200" s="2"/>
      <c r="D200" s="140" t="str">
        <f t="shared" si="50"/>
        <v/>
      </c>
      <c r="E200" s="222" t="str">
        <f t="shared" ref="E200:F200" si="94">IF(E28=0,"",E28)</f>
        <v/>
      </c>
      <c r="F200" s="222" t="str">
        <f t="shared" si="94"/>
        <v/>
      </c>
      <c r="G200" s="140" t="str">
        <f t="shared" si="52"/>
        <v/>
      </c>
      <c r="H200" s="223" t="str">
        <f t="shared" si="53"/>
        <v/>
      </c>
      <c r="I200" s="751" t="str">
        <f t="shared" si="54"/>
        <v/>
      </c>
      <c r="J200" s="248" t="str">
        <f t="shared" si="47"/>
        <v/>
      </c>
      <c r="K200" s="713" t="str">
        <f t="shared" si="55"/>
        <v/>
      </c>
      <c r="L200" s="625"/>
      <c r="M200" s="738">
        <f t="shared" ref="M200:N200" si="95">IF(M28="","",M28)</f>
        <v>0</v>
      </c>
      <c r="N200" s="738">
        <f t="shared" si="95"/>
        <v>0</v>
      </c>
      <c r="O200" s="714" t="str">
        <f t="shared" si="57"/>
        <v/>
      </c>
      <c r="P200" s="736">
        <f t="shared" si="58"/>
        <v>0</v>
      </c>
      <c r="Q200" s="608">
        <v>0</v>
      </c>
      <c r="R200" s="755"/>
      <c r="S200" s="708" t="str">
        <f t="shared" si="59"/>
        <v/>
      </c>
      <c r="T200" s="50" t="str">
        <f t="shared" si="60"/>
        <v/>
      </c>
      <c r="U200" s="50">
        <f>ROUND(IF(K200="",0,+Q200/1659*(AC200*12*(1+tab!$D$181+tab!$D$180)-tab!$D$179)*tab!$D$177),-1)</f>
        <v>0</v>
      </c>
      <c r="V200" s="36" t="str">
        <f t="shared" si="61"/>
        <v/>
      </c>
      <c r="W200" s="698"/>
      <c r="X200" s="672"/>
      <c r="Y200" s="646"/>
      <c r="Z200" s="670"/>
      <c r="AA200" s="600"/>
      <c r="AB200" s="646"/>
      <c r="AC200" s="679">
        <f t="shared" si="49"/>
        <v>0</v>
      </c>
      <c r="AD200" s="680">
        <f t="shared" si="62"/>
        <v>0.56000000000000005</v>
      </c>
      <c r="AE200" s="681">
        <f t="shared" si="63"/>
        <v>0</v>
      </c>
      <c r="AF200" s="681">
        <f t="shared" si="64"/>
        <v>0</v>
      </c>
      <c r="AG200" s="681">
        <f t="shared" si="65"/>
        <v>0</v>
      </c>
      <c r="AH200" s="682">
        <f t="shared" si="66"/>
        <v>0</v>
      </c>
      <c r="AI200" s="682" t="str">
        <f t="shared" si="67"/>
        <v/>
      </c>
      <c r="AJ200" s="682">
        <f t="shared" si="68"/>
        <v>0</v>
      </c>
      <c r="AK200" s="683">
        <f t="shared" si="69"/>
        <v>0.5</v>
      </c>
      <c r="AL200" s="600">
        <f t="shared" si="70"/>
        <v>0</v>
      </c>
      <c r="AM200" s="646">
        <f t="shared" si="71"/>
        <v>0</v>
      </c>
      <c r="AN200" s="630"/>
      <c r="AR200" s="326"/>
    </row>
    <row r="201" spans="2:44" ht="12.75" customHeight="1" x14ac:dyDescent="0.2">
      <c r="B201" s="16"/>
      <c r="C201" s="2"/>
      <c r="D201" s="140" t="str">
        <f t="shared" si="50"/>
        <v/>
      </c>
      <c r="E201" s="222" t="str">
        <f t="shared" ref="E201:F201" si="96">IF(E29=0,"",E29)</f>
        <v/>
      </c>
      <c r="F201" s="222" t="str">
        <f t="shared" si="96"/>
        <v/>
      </c>
      <c r="G201" s="140" t="str">
        <f t="shared" si="52"/>
        <v/>
      </c>
      <c r="H201" s="223" t="str">
        <f t="shared" si="53"/>
        <v/>
      </c>
      <c r="I201" s="751" t="str">
        <f t="shared" si="54"/>
        <v/>
      </c>
      <c r="J201" s="248" t="str">
        <f t="shared" si="47"/>
        <v/>
      </c>
      <c r="K201" s="713" t="str">
        <f t="shared" si="55"/>
        <v/>
      </c>
      <c r="L201" s="625"/>
      <c r="M201" s="738">
        <f t="shared" ref="M201:N201" si="97">IF(M29="","",M29)</f>
        <v>0</v>
      </c>
      <c r="N201" s="738">
        <f t="shared" si="97"/>
        <v>0</v>
      </c>
      <c r="O201" s="714" t="str">
        <f t="shared" si="57"/>
        <v/>
      </c>
      <c r="P201" s="736">
        <f t="shared" si="58"/>
        <v>0</v>
      </c>
      <c r="Q201" s="608">
        <v>0</v>
      </c>
      <c r="R201" s="755"/>
      <c r="S201" s="708" t="str">
        <f t="shared" si="59"/>
        <v/>
      </c>
      <c r="T201" s="50" t="str">
        <f t="shared" si="60"/>
        <v/>
      </c>
      <c r="U201" s="50">
        <f>ROUND(IF(K201="",0,+Q201/1659*(AC201*12*(1+tab!$D$181+tab!$D$180)-tab!$D$179)*tab!$D$177),-1)</f>
        <v>0</v>
      </c>
      <c r="V201" s="36" t="str">
        <f t="shared" si="61"/>
        <v/>
      </c>
      <c r="W201" s="698"/>
      <c r="X201" s="672"/>
      <c r="Y201" s="646"/>
      <c r="Z201" s="670"/>
      <c r="AA201" s="600"/>
      <c r="AB201" s="646"/>
      <c r="AC201" s="679">
        <f t="shared" si="49"/>
        <v>0</v>
      </c>
      <c r="AD201" s="680">
        <f t="shared" si="62"/>
        <v>0.56000000000000005</v>
      </c>
      <c r="AE201" s="681">
        <f t="shared" si="63"/>
        <v>0</v>
      </c>
      <c r="AF201" s="681">
        <f t="shared" si="64"/>
        <v>0</v>
      </c>
      <c r="AG201" s="681">
        <f t="shared" si="65"/>
        <v>0</v>
      </c>
      <c r="AH201" s="682">
        <f t="shared" si="66"/>
        <v>0</v>
      </c>
      <c r="AI201" s="682" t="str">
        <f t="shared" si="67"/>
        <v/>
      </c>
      <c r="AJ201" s="682">
        <f t="shared" si="68"/>
        <v>0</v>
      </c>
      <c r="AK201" s="683">
        <f t="shared" si="69"/>
        <v>0.5</v>
      </c>
      <c r="AL201" s="600">
        <f t="shared" si="70"/>
        <v>0</v>
      </c>
      <c r="AM201" s="646">
        <f t="shared" si="71"/>
        <v>0</v>
      </c>
      <c r="AN201" s="630"/>
      <c r="AR201" s="326"/>
    </row>
    <row r="202" spans="2:44" ht="12.75" customHeight="1" x14ac:dyDescent="0.2">
      <c r="B202" s="16"/>
      <c r="C202" s="2"/>
      <c r="D202" s="140" t="str">
        <f t="shared" si="50"/>
        <v/>
      </c>
      <c r="E202" s="222" t="str">
        <f t="shared" ref="E202:F202" si="98">IF(E30=0,"",E30)</f>
        <v/>
      </c>
      <c r="F202" s="222" t="str">
        <f t="shared" si="98"/>
        <v/>
      </c>
      <c r="G202" s="140" t="str">
        <f t="shared" si="52"/>
        <v/>
      </c>
      <c r="H202" s="223" t="str">
        <f t="shared" si="53"/>
        <v/>
      </c>
      <c r="I202" s="751" t="str">
        <f t="shared" si="54"/>
        <v/>
      </c>
      <c r="J202" s="248" t="str">
        <f t="shared" si="47"/>
        <v/>
      </c>
      <c r="K202" s="713" t="str">
        <f t="shared" si="55"/>
        <v/>
      </c>
      <c r="L202" s="625"/>
      <c r="M202" s="738">
        <f t="shared" ref="M202:N202" si="99">IF(M30="","",M30)</f>
        <v>0</v>
      </c>
      <c r="N202" s="738">
        <f t="shared" si="99"/>
        <v>0</v>
      </c>
      <c r="O202" s="714" t="str">
        <f t="shared" si="57"/>
        <v/>
      </c>
      <c r="P202" s="736">
        <f t="shared" si="58"/>
        <v>0</v>
      </c>
      <c r="Q202" s="608">
        <v>0</v>
      </c>
      <c r="R202" s="755"/>
      <c r="S202" s="708" t="str">
        <f t="shared" si="59"/>
        <v/>
      </c>
      <c r="T202" s="50" t="str">
        <f t="shared" si="60"/>
        <v/>
      </c>
      <c r="U202" s="50">
        <f>ROUND(IF(K202="",0,+Q202/1659*(AC202*12*(1+tab!$D$181+tab!$D$180)-tab!$D$179)*tab!$D$177),-1)</f>
        <v>0</v>
      </c>
      <c r="V202" s="36" t="str">
        <f t="shared" si="61"/>
        <v/>
      </c>
      <c r="W202" s="698"/>
      <c r="X202" s="672"/>
      <c r="Y202" s="646"/>
      <c r="Z202" s="670"/>
      <c r="AA202" s="600"/>
      <c r="AB202" s="646"/>
      <c r="AC202" s="679">
        <f t="shared" si="49"/>
        <v>0</v>
      </c>
      <c r="AD202" s="680">
        <f t="shared" si="62"/>
        <v>0.56000000000000005</v>
      </c>
      <c r="AE202" s="681">
        <f t="shared" si="63"/>
        <v>0</v>
      </c>
      <c r="AF202" s="681">
        <f t="shared" si="64"/>
        <v>0</v>
      </c>
      <c r="AG202" s="681">
        <f t="shared" si="65"/>
        <v>0</v>
      </c>
      <c r="AH202" s="682">
        <f t="shared" si="66"/>
        <v>0</v>
      </c>
      <c r="AI202" s="682" t="str">
        <f t="shared" si="67"/>
        <v/>
      </c>
      <c r="AJ202" s="682">
        <f t="shared" si="68"/>
        <v>0</v>
      </c>
      <c r="AK202" s="683">
        <f t="shared" si="69"/>
        <v>0.5</v>
      </c>
      <c r="AL202" s="600">
        <f t="shared" si="70"/>
        <v>0</v>
      </c>
      <c r="AM202" s="646">
        <f t="shared" si="71"/>
        <v>0</v>
      </c>
      <c r="AN202" s="630"/>
      <c r="AR202" s="326"/>
    </row>
    <row r="203" spans="2:44" ht="12.75" customHeight="1" x14ac:dyDescent="0.2">
      <c r="B203" s="16"/>
      <c r="C203" s="2"/>
      <c r="D203" s="140" t="str">
        <f t="shared" si="50"/>
        <v/>
      </c>
      <c r="E203" s="222" t="str">
        <f t="shared" ref="E203:F203" si="100">IF(E31=0,"",E31)</f>
        <v/>
      </c>
      <c r="F203" s="222" t="str">
        <f t="shared" si="100"/>
        <v/>
      </c>
      <c r="G203" s="140" t="str">
        <f t="shared" si="52"/>
        <v/>
      </c>
      <c r="H203" s="223" t="str">
        <f t="shared" si="53"/>
        <v/>
      </c>
      <c r="I203" s="751" t="str">
        <f t="shared" si="54"/>
        <v/>
      </c>
      <c r="J203" s="248" t="str">
        <f t="shared" si="47"/>
        <v/>
      </c>
      <c r="K203" s="713" t="str">
        <f t="shared" si="55"/>
        <v/>
      </c>
      <c r="L203" s="625"/>
      <c r="M203" s="738">
        <f t="shared" ref="M203:N203" si="101">IF(M31="","",M31)</f>
        <v>0</v>
      </c>
      <c r="N203" s="738">
        <f t="shared" si="101"/>
        <v>0</v>
      </c>
      <c r="O203" s="714" t="str">
        <f t="shared" si="57"/>
        <v/>
      </c>
      <c r="P203" s="736">
        <f t="shared" si="58"/>
        <v>0</v>
      </c>
      <c r="Q203" s="608">
        <v>0</v>
      </c>
      <c r="R203" s="755"/>
      <c r="S203" s="708" t="str">
        <f t="shared" si="59"/>
        <v/>
      </c>
      <c r="T203" s="50" t="str">
        <f t="shared" si="60"/>
        <v/>
      </c>
      <c r="U203" s="50">
        <f>ROUND(IF(K203="",0,+Q203/1659*(AC203*12*(1+tab!$D$181+tab!$D$180)-tab!$D$179)*tab!$D$177),-1)</f>
        <v>0</v>
      </c>
      <c r="V203" s="36" t="str">
        <f t="shared" si="61"/>
        <v/>
      </c>
      <c r="W203" s="698"/>
      <c r="X203" s="672"/>
      <c r="Y203" s="646"/>
      <c r="Z203" s="670"/>
      <c r="AA203" s="600"/>
      <c r="AB203" s="646"/>
      <c r="AC203" s="679">
        <f t="shared" si="49"/>
        <v>0</v>
      </c>
      <c r="AD203" s="680">
        <f t="shared" si="62"/>
        <v>0.56000000000000005</v>
      </c>
      <c r="AE203" s="681">
        <f t="shared" si="63"/>
        <v>0</v>
      </c>
      <c r="AF203" s="681">
        <f t="shared" si="64"/>
        <v>0</v>
      </c>
      <c r="AG203" s="681">
        <f t="shared" si="65"/>
        <v>0</v>
      </c>
      <c r="AH203" s="682">
        <f t="shared" si="66"/>
        <v>0</v>
      </c>
      <c r="AI203" s="682" t="str">
        <f t="shared" si="67"/>
        <v/>
      </c>
      <c r="AJ203" s="682">
        <f t="shared" si="68"/>
        <v>0</v>
      </c>
      <c r="AK203" s="683">
        <f t="shared" si="69"/>
        <v>0.5</v>
      </c>
      <c r="AL203" s="600">
        <f t="shared" si="70"/>
        <v>0</v>
      </c>
      <c r="AM203" s="646">
        <f t="shared" si="71"/>
        <v>0</v>
      </c>
      <c r="AN203" s="630"/>
      <c r="AR203" s="326"/>
    </row>
    <row r="204" spans="2:44" ht="12.75" customHeight="1" x14ac:dyDescent="0.2">
      <c r="B204" s="16"/>
      <c r="C204" s="2"/>
      <c r="D204" s="140" t="str">
        <f t="shared" si="50"/>
        <v/>
      </c>
      <c r="E204" s="222" t="str">
        <f t="shared" ref="E204:F204" si="102">IF(E32=0,"",E32)</f>
        <v/>
      </c>
      <c r="F204" s="222" t="str">
        <f t="shared" si="102"/>
        <v/>
      </c>
      <c r="G204" s="140" t="str">
        <f t="shared" si="52"/>
        <v/>
      </c>
      <c r="H204" s="223" t="str">
        <f t="shared" si="53"/>
        <v/>
      </c>
      <c r="I204" s="751" t="str">
        <f t="shared" si="54"/>
        <v/>
      </c>
      <c r="J204" s="248" t="str">
        <f t="shared" si="47"/>
        <v/>
      </c>
      <c r="K204" s="713" t="str">
        <f t="shared" si="55"/>
        <v/>
      </c>
      <c r="L204" s="625"/>
      <c r="M204" s="738">
        <f t="shared" ref="M204:N204" si="103">IF(M32="","",M32)</f>
        <v>0</v>
      </c>
      <c r="N204" s="738">
        <f t="shared" si="103"/>
        <v>0</v>
      </c>
      <c r="O204" s="714" t="str">
        <f t="shared" si="57"/>
        <v/>
      </c>
      <c r="P204" s="736">
        <f t="shared" si="58"/>
        <v>0</v>
      </c>
      <c r="Q204" s="608">
        <v>0</v>
      </c>
      <c r="R204" s="755"/>
      <c r="S204" s="708" t="str">
        <f t="shared" si="59"/>
        <v/>
      </c>
      <c r="T204" s="50" t="str">
        <f t="shared" si="60"/>
        <v/>
      </c>
      <c r="U204" s="50">
        <f>ROUND(IF(K204="",0,+Q204/1659*(AC204*12*(1+tab!$D$181+tab!$D$180)-tab!$D$179)*tab!$D$177),-1)</f>
        <v>0</v>
      </c>
      <c r="V204" s="36" t="str">
        <f t="shared" si="61"/>
        <v/>
      </c>
      <c r="W204" s="698"/>
      <c r="X204" s="672"/>
      <c r="Y204" s="646"/>
      <c r="Z204" s="670"/>
      <c r="AA204" s="600"/>
      <c r="AB204" s="646"/>
      <c r="AC204" s="679">
        <f t="shared" si="49"/>
        <v>0</v>
      </c>
      <c r="AD204" s="680">
        <f t="shared" si="62"/>
        <v>0.56000000000000005</v>
      </c>
      <c r="AE204" s="681">
        <f t="shared" si="63"/>
        <v>0</v>
      </c>
      <c r="AF204" s="681">
        <f t="shared" si="64"/>
        <v>0</v>
      </c>
      <c r="AG204" s="681">
        <f t="shared" si="65"/>
        <v>0</v>
      </c>
      <c r="AH204" s="682">
        <f t="shared" si="66"/>
        <v>0</v>
      </c>
      <c r="AI204" s="682" t="str">
        <f t="shared" si="67"/>
        <v/>
      </c>
      <c r="AJ204" s="682">
        <f t="shared" si="68"/>
        <v>0</v>
      </c>
      <c r="AK204" s="683">
        <f t="shared" si="69"/>
        <v>0.5</v>
      </c>
      <c r="AL204" s="600">
        <f t="shared" si="70"/>
        <v>0</v>
      </c>
      <c r="AM204" s="646">
        <f t="shared" si="71"/>
        <v>0</v>
      </c>
      <c r="AN204" s="630"/>
      <c r="AR204" s="326"/>
    </row>
    <row r="205" spans="2:44" ht="12.75" customHeight="1" x14ac:dyDescent="0.2">
      <c r="B205" s="16"/>
      <c r="C205" s="2"/>
      <c r="D205" s="140" t="str">
        <f t="shared" si="50"/>
        <v/>
      </c>
      <c r="E205" s="222" t="str">
        <f t="shared" ref="E205:F205" si="104">IF(E33=0,"",E33)</f>
        <v/>
      </c>
      <c r="F205" s="222" t="str">
        <f t="shared" si="104"/>
        <v/>
      </c>
      <c r="G205" s="140" t="str">
        <f t="shared" si="52"/>
        <v/>
      </c>
      <c r="H205" s="223" t="str">
        <f t="shared" si="53"/>
        <v/>
      </c>
      <c r="I205" s="751" t="str">
        <f t="shared" si="54"/>
        <v/>
      </c>
      <c r="J205" s="248" t="str">
        <f t="shared" si="47"/>
        <v/>
      </c>
      <c r="K205" s="713" t="str">
        <f t="shared" si="55"/>
        <v/>
      </c>
      <c r="L205" s="625"/>
      <c r="M205" s="738">
        <f t="shared" ref="M205:N205" si="105">IF(M33="","",M33)</f>
        <v>0</v>
      </c>
      <c r="N205" s="738">
        <f t="shared" si="105"/>
        <v>0</v>
      </c>
      <c r="O205" s="714" t="str">
        <f t="shared" si="57"/>
        <v/>
      </c>
      <c r="P205" s="736">
        <f t="shared" si="58"/>
        <v>0</v>
      </c>
      <c r="Q205" s="608">
        <v>0</v>
      </c>
      <c r="R205" s="755"/>
      <c r="S205" s="708" t="str">
        <f t="shared" si="59"/>
        <v/>
      </c>
      <c r="T205" s="50" t="str">
        <f t="shared" si="60"/>
        <v/>
      </c>
      <c r="U205" s="50">
        <f>ROUND(IF(K205="",0,+Q205/1659*(AC205*12*(1+tab!$D$181+tab!$D$180)-tab!$D$179)*tab!$D$177),-1)</f>
        <v>0</v>
      </c>
      <c r="V205" s="36" t="str">
        <f t="shared" si="61"/>
        <v/>
      </c>
      <c r="W205" s="698"/>
      <c r="X205" s="672"/>
      <c r="Y205" s="646"/>
      <c r="Z205" s="670"/>
      <c r="AA205" s="600"/>
      <c r="AB205" s="646"/>
      <c r="AC205" s="679">
        <f t="shared" si="49"/>
        <v>0</v>
      </c>
      <c r="AD205" s="680">
        <f t="shared" si="62"/>
        <v>0.56000000000000005</v>
      </c>
      <c r="AE205" s="681">
        <f t="shared" si="63"/>
        <v>0</v>
      </c>
      <c r="AF205" s="681">
        <f t="shared" si="64"/>
        <v>0</v>
      </c>
      <c r="AG205" s="681">
        <f t="shared" si="65"/>
        <v>0</v>
      </c>
      <c r="AH205" s="682">
        <f t="shared" si="66"/>
        <v>0</v>
      </c>
      <c r="AI205" s="682" t="str">
        <f t="shared" si="67"/>
        <v/>
      </c>
      <c r="AJ205" s="682">
        <f t="shared" si="68"/>
        <v>0</v>
      </c>
      <c r="AK205" s="683">
        <f t="shared" si="69"/>
        <v>0.5</v>
      </c>
      <c r="AL205" s="600">
        <f t="shared" si="70"/>
        <v>0</v>
      </c>
      <c r="AM205" s="646">
        <f t="shared" si="71"/>
        <v>0</v>
      </c>
      <c r="AN205" s="630"/>
      <c r="AR205" s="326"/>
    </row>
    <row r="206" spans="2:44" ht="12.75" customHeight="1" x14ac:dyDescent="0.2">
      <c r="B206" s="16"/>
      <c r="C206" s="2"/>
      <c r="D206" s="140" t="str">
        <f t="shared" si="50"/>
        <v/>
      </c>
      <c r="E206" s="222" t="str">
        <f t="shared" ref="E206:F206" si="106">IF(E34=0,"",E34)</f>
        <v/>
      </c>
      <c r="F206" s="222" t="str">
        <f t="shared" si="106"/>
        <v/>
      </c>
      <c r="G206" s="140" t="str">
        <f t="shared" si="52"/>
        <v/>
      </c>
      <c r="H206" s="223" t="str">
        <f t="shared" si="53"/>
        <v/>
      </c>
      <c r="I206" s="751" t="str">
        <f t="shared" si="54"/>
        <v/>
      </c>
      <c r="J206" s="248" t="str">
        <f t="shared" si="47"/>
        <v/>
      </c>
      <c r="K206" s="713" t="str">
        <f t="shared" si="55"/>
        <v/>
      </c>
      <c r="L206" s="625"/>
      <c r="M206" s="738">
        <f t="shared" ref="M206:N206" si="107">IF(M34="","",M34)</f>
        <v>0</v>
      </c>
      <c r="N206" s="738">
        <f t="shared" si="107"/>
        <v>0</v>
      </c>
      <c r="O206" s="714" t="str">
        <f t="shared" si="57"/>
        <v/>
      </c>
      <c r="P206" s="736">
        <f t="shared" si="58"/>
        <v>0</v>
      </c>
      <c r="Q206" s="608">
        <v>0</v>
      </c>
      <c r="R206" s="755"/>
      <c r="S206" s="708" t="str">
        <f t="shared" si="59"/>
        <v/>
      </c>
      <c r="T206" s="50" t="str">
        <f t="shared" si="60"/>
        <v/>
      </c>
      <c r="U206" s="50">
        <f>ROUND(IF(K206="",0,+Q206/1659*(AC206*12*(1+tab!$D$181+tab!$D$180)-tab!$D$179)*tab!$D$177),-1)</f>
        <v>0</v>
      </c>
      <c r="V206" s="36" t="str">
        <f t="shared" si="61"/>
        <v/>
      </c>
      <c r="W206" s="698"/>
      <c r="X206" s="672"/>
      <c r="Y206" s="646"/>
      <c r="Z206" s="670"/>
      <c r="AA206" s="600"/>
      <c r="AB206" s="646"/>
      <c r="AC206" s="679">
        <f t="shared" si="49"/>
        <v>0</v>
      </c>
      <c r="AD206" s="680">
        <f t="shared" si="62"/>
        <v>0.56000000000000005</v>
      </c>
      <c r="AE206" s="681">
        <f t="shared" si="63"/>
        <v>0</v>
      </c>
      <c r="AF206" s="681">
        <f t="shared" si="64"/>
        <v>0</v>
      </c>
      <c r="AG206" s="681">
        <f t="shared" si="65"/>
        <v>0</v>
      </c>
      <c r="AH206" s="682">
        <f t="shared" si="66"/>
        <v>0</v>
      </c>
      <c r="AI206" s="682" t="str">
        <f t="shared" si="67"/>
        <v/>
      </c>
      <c r="AJ206" s="682">
        <f t="shared" si="68"/>
        <v>0</v>
      </c>
      <c r="AK206" s="683">
        <f t="shared" si="69"/>
        <v>0.5</v>
      </c>
      <c r="AL206" s="600">
        <f t="shared" si="70"/>
        <v>0</v>
      </c>
      <c r="AM206" s="646">
        <f t="shared" si="71"/>
        <v>0</v>
      </c>
      <c r="AN206" s="630"/>
      <c r="AR206" s="326"/>
    </row>
    <row r="207" spans="2:44" ht="12.75" customHeight="1" x14ac:dyDescent="0.2">
      <c r="B207" s="16"/>
      <c r="C207" s="2"/>
      <c r="D207" s="140" t="str">
        <f t="shared" si="50"/>
        <v/>
      </c>
      <c r="E207" s="222" t="str">
        <f t="shared" ref="E207:F207" si="108">IF(E35=0,"",E35)</f>
        <v/>
      </c>
      <c r="F207" s="222" t="str">
        <f t="shared" si="108"/>
        <v/>
      </c>
      <c r="G207" s="140" t="str">
        <f t="shared" si="52"/>
        <v/>
      </c>
      <c r="H207" s="223" t="str">
        <f t="shared" si="53"/>
        <v/>
      </c>
      <c r="I207" s="751" t="str">
        <f t="shared" si="54"/>
        <v/>
      </c>
      <c r="J207" s="248" t="str">
        <f t="shared" si="47"/>
        <v/>
      </c>
      <c r="K207" s="713" t="str">
        <f t="shared" si="55"/>
        <v/>
      </c>
      <c r="L207" s="625"/>
      <c r="M207" s="738">
        <f t="shared" ref="M207:N207" si="109">IF(M35="","",M35)</f>
        <v>0</v>
      </c>
      <c r="N207" s="738">
        <f t="shared" si="109"/>
        <v>0</v>
      </c>
      <c r="O207" s="714" t="str">
        <f t="shared" si="57"/>
        <v/>
      </c>
      <c r="P207" s="736">
        <f t="shared" si="58"/>
        <v>0</v>
      </c>
      <c r="Q207" s="608">
        <v>0</v>
      </c>
      <c r="R207" s="755"/>
      <c r="S207" s="708" t="str">
        <f t="shared" si="59"/>
        <v/>
      </c>
      <c r="T207" s="50" t="str">
        <f t="shared" si="60"/>
        <v/>
      </c>
      <c r="U207" s="50">
        <f>ROUND(IF(K207="",0,+Q207/1659*(AC207*12*(1+tab!$D$181+tab!$D$180)-tab!$D$179)*tab!$D$177),-1)</f>
        <v>0</v>
      </c>
      <c r="V207" s="36" t="str">
        <f t="shared" si="61"/>
        <v/>
      </c>
      <c r="W207" s="698"/>
      <c r="X207" s="672"/>
      <c r="Y207" s="646"/>
      <c r="Z207" s="670"/>
      <c r="AA207" s="600"/>
      <c r="AB207" s="646"/>
      <c r="AC207" s="679">
        <f t="shared" si="49"/>
        <v>0</v>
      </c>
      <c r="AD207" s="680">
        <f t="shared" si="62"/>
        <v>0.56000000000000005</v>
      </c>
      <c r="AE207" s="681">
        <f t="shared" si="63"/>
        <v>0</v>
      </c>
      <c r="AF207" s="681">
        <f t="shared" si="64"/>
        <v>0</v>
      </c>
      <c r="AG207" s="681">
        <f t="shared" si="65"/>
        <v>0</v>
      </c>
      <c r="AH207" s="682">
        <f t="shared" si="66"/>
        <v>0</v>
      </c>
      <c r="AI207" s="682" t="str">
        <f t="shared" si="67"/>
        <v/>
      </c>
      <c r="AJ207" s="682">
        <f t="shared" si="68"/>
        <v>0</v>
      </c>
      <c r="AK207" s="683">
        <f t="shared" si="69"/>
        <v>0.5</v>
      </c>
      <c r="AL207" s="600">
        <f t="shared" si="70"/>
        <v>0</v>
      </c>
      <c r="AM207" s="646">
        <f t="shared" si="71"/>
        <v>0</v>
      </c>
      <c r="AN207" s="630"/>
      <c r="AR207" s="326"/>
    </row>
    <row r="208" spans="2:44" ht="12.75" customHeight="1" x14ac:dyDescent="0.2">
      <c r="B208" s="16"/>
      <c r="C208" s="2"/>
      <c r="D208" s="140" t="str">
        <f t="shared" si="50"/>
        <v/>
      </c>
      <c r="E208" s="222" t="str">
        <f t="shared" ref="E208:F208" si="110">IF(E36=0,"",E36)</f>
        <v/>
      </c>
      <c r="F208" s="222" t="str">
        <f t="shared" si="110"/>
        <v/>
      </c>
      <c r="G208" s="140" t="str">
        <f t="shared" si="52"/>
        <v/>
      </c>
      <c r="H208" s="223" t="str">
        <f t="shared" si="53"/>
        <v/>
      </c>
      <c r="I208" s="751" t="str">
        <f t="shared" si="54"/>
        <v/>
      </c>
      <c r="J208" s="248" t="str">
        <f t="shared" si="47"/>
        <v/>
      </c>
      <c r="K208" s="713" t="str">
        <f t="shared" si="55"/>
        <v/>
      </c>
      <c r="L208" s="625"/>
      <c r="M208" s="738">
        <f t="shared" ref="M208:N208" si="111">IF(M36="","",M36)</f>
        <v>0</v>
      </c>
      <c r="N208" s="738">
        <f t="shared" si="111"/>
        <v>0</v>
      </c>
      <c r="O208" s="714" t="str">
        <f t="shared" si="57"/>
        <v/>
      </c>
      <c r="P208" s="736">
        <f t="shared" si="58"/>
        <v>0</v>
      </c>
      <c r="Q208" s="608">
        <v>0</v>
      </c>
      <c r="R208" s="755"/>
      <c r="S208" s="708" t="str">
        <f t="shared" si="59"/>
        <v/>
      </c>
      <c r="T208" s="50" t="str">
        <f t="shared" si="60"/>
        <v/>
      </c>
      <c r="U208" s="50">
        <f>ROUND(IF(K208="",0,+Q208/1659*(AC208*12*(1+tab!$D$181+tab!$D$180)-tab!$D$179)*tab!$D$177),-1)</f>
        <v>0</v>
      </c>
      <c r="V208" s="36" t="str">
        <f t="shared" si="61"/>
        <v/>
      </c>
      <c r="W208" s="698"/>
      <c r="X208" s="672"/>
      <c r="Y208" s="646"/>
      <c r="Z208" s="670"/>
      <c r="AA208" s="600"/>
      <c r="AB208" s="646"/>
      <c r="AC208" s="679">
        <f t="shared" si="49"/>
        <v>0</v>
      </c>
      <c r="AD208" s="680">
        <f t="shared" si="62"/>
        <v>0.56000000000000005</v>
      </c>
      <c r="AE208" s="681">
        <f t="shared" si="63"/>
        <v>0</v>
      </c>
      <c r="AF208" s="681">
        <f t="shared" si="64"/>
        <v>0</v>
      </c>
      <c r="AG208" s="681">
        <f t="shared" si="65"/>
        <v>0</v>
      </c>
      <c r="AH208" s="682">
        <f t="shared" si="66"/>
        <v>0</v>
      </c>
      <c r="AI208" s="682" t="str">
        <f t="shared" si="67"/>
        <v/>
      </c>
      <c r="AJ208" s="682">
        <f t="shared" si="68"/>
        <v>0</v>
      </c>
      <c r="AK208" s="683">
        <f t="shared" si="69"/>
        <v>0.5</v>
      </c>
      <c r="AL208" s="600">
        <f t="shared" si="70"/>
        <v>0</v>
      </c>
      <c r="AM208" s="646">
        <f t="shared" si="71"/>
        <v>0</v>
      </c>
      <c r="AN208" s="630"/>
      <c r="AR208" s="326"/>
    </row>
    <row r="209" spans="2:44" ht="12.75" customHeight="1" x14ac:dyDescent="0.2">
      <c r="B209" s="16"/>
      <c r="C209" s="2"/>
      <c r="D209" s="140" t="str">
        <f t="shared" si="50"/>
        <v/>
      </c>
      <c r="E209" s="222" t="str">
        <f t="shared" ref="E209:F209" si="112">IF(E37=0,"",E37)</f>
        <v/>
      </c>
      <c r="F209" s="222" t="str">
        <f t="shared" si="112"/>
        <v/>
      </c>
      <c r="G209" s="140" t="str">
        <f t="shared" si="52"/>
        <v/>
      </c>
      <c r="H209" s="223" t="str">
        <f t="shared" si="53"/>
        <v/>
      </c>
      <c r="I209" s="751" t="str">
        <f t="shared" si="54"/>
        <v/>
      </c>
      <c r="J209" s="248" t="str">
        <f t="shared" si="47"/>
        <v/>
      </c>
      <c r="K209" s="713" t="str">
        <f t="shared" si="55"/>
        <v/>
      </c>
      <c r="L209" s="625"/>
      <c r="M209" s="738">
        <f t="shared" ref="M209:N209" si="113">IF(M37="","",M37)</f>
        <v>0</v>
      </c>
      <c r="N209" s="738">
        <f t="shared" si="113"/>
        <v>0</v>
      </c>
      <c r="O209" s="714" t="str">
        <f t="shared" si="57"/>
        <v/>
      </c>
      <c r="P209" s="736">
        <f t="shared" si="58"/>
        <v>0</v>
      </c>
      <c r="Q209" s="608">
        <v>0</v>
      </c>
      <c r="R209" s="755"/>
      <c r="S209" s="708" t="str">
        <f t="shared" si="59"/>
        <v/>
      </c>
      <c r="T209" s="50" t="str">
        <f t="shared" si="60"/>
        <v/>
      </c>
      <c r="U209" s="50">
        <f>ROUND(IF(K209="",0,+Q209/1659*(AC209*12*(1+tab!$D$181+tab!$D$180)-tab!$D$179)*tab!$D$177),-1)</f>
        <v>0</v>
      </c>
      <c r="V209" s="36" t="str">
        <f t="shared" si="61"/>
        <v/>
      </c>
      <c r="W209" s="698"/>
      <c r="X209" s="672"/>
      <c r="Y209" s="646"/>
      <c r="Z209" s="670"/>
      <c r="AA209" s="600"/>
      <c r="AB209" s="646"/>
      <c r="AC209" s="679">
        <f t="shared" si="49"/>
        <v>0</v>
      </c>
      <c r="AD209" s="680">
        <f t="shared" si="62"/>
        <v>0.56000000000000005</v>
      </c>
      <c r="AE209" s="681">
        <f t="shared" si="63"/>
        <v>0</v>
      </c>
      <c r="AF209" s="681">
        <f t="shared" si="64"/>
        <v>0</v>
      </c>
      <c r="AG209" s="681">
        <f t="shared" si="65"/>
        <v>0</v>
      </c>
      <c r="AH209" s="682">
        <f t="shared" si="66"/>
        <v>0</v>
      </c>
      <c r="AI209" s="682" t="str">
        <f t="shared" si="67"/>
        <v/>
      </c>
      <c r="AJ209" s="682">
        <f t="shared" si="68"/>
        <v>0</v>
      </c>
      <c r="AK209" s="683">
        <f t="shared" si="69"/>
        <v>0.5</v>
      </c>
      <c r="AL209" s="600">
        <f t="shared" si="70"/>
        <v>0</v>
      </c>
      <c r="AM209" s="646">
        <f t="shared" si="71"/>
        <v>0</v>
      </c>
      <c r="AN209" s="630"/>
      <c r="AR209" s="326"/>
    </row>
    <row r="210" spans="2:44" ht="12.75" customHeight="1" x14ac:dyDescent="0.2">
      <c r="B210" s="16"/>
      <c r="C210" s="2"/>
      <c r="D210" s="140" t="str">
        <f t="shared" si="50"/>
        <v/>
      </c>
      <c r="E210" s="222" t="str">
        <f t="shared" ref="E210:F210" si="114">IF(E38=0,"",E38)</f>
        <v/>
      </c>
      <c r="F210" s="222" t="str">
        <f t="shared" si="114"/>
        <v/>
      </c>
      <c r="G210" s="140" t="str">
        <f t="shared" si="52"/>
        <v/>
      </c>
      <c r="H210" s="223" t="str">
        <f t="shared" si="53"/>
        <v/>
      </c>
      <c r="I210" s="751" t="str">
        <f t="shared" si="54"/>
        <v/>
      </c>
      <c r="J210" s="248" t="str">
        <f t="shared" si="47"/>
        <v/>
      </c>
      <c r="K210" s="713" t="str">
        <f t="shared" si="55"/>
        <v/>
      </c>
      <c r="L210" s="625"/>
      <c r="M210" s="738">
        <f t="shared" ref="M210:N210" si="115">IF(M38="","",M38)</f>
        <v>0</v>
      </c>
      <c r="N210" s="738">
        <f t="shared" si="115"/>
        <v>0</v>
      </c>
      <c r="O210" s="714" t="str">
        <f t="shared" si="57"/>
        <v/>
      </c>
      <c r="P210" s="736">
        <f t="shared" si="58"/>
        <v>0</v>
      </c>
      <c r="Q210" s="608">
        <v>0</v>
      </c>
      <c r="R210" s="755"/>
      <c r="S210" s="708" t="str">
        <f t="shared" si="59"/>
        <v/>
      </c>
      <c r="T210" s="50" t="str">
        <f t="shared" si="60"/>
        <v/>
      </c>
      <c r="U210" s="50">
        <f>ROUND(IF(K210="",0,+Q210/1659*(AC210*12*(1+tab!$D$181+tab!$D$180)-tab!$D$179)*tab!$D$177),-1)</f>
        <v>0</v>
      </c>
      <c r="V210" s="36" t="str">
        <f t="shared" si="61"/>
        <v/>
      </c>
      <c r="W210" s="698"/>
      <c r="X210" s="672"/>
      <c r="Y210" s="646"/>
      <c r="Z210" s="670"/>
      <c r="AA210" s="600"/>
      <c r="AB210" s="646"/>
      <c r="AC210" s="679">
        <f t="shared" si="49"/>
        <v>0</v>
      </c>
      <c r="AD210" s="680">
        <f t="shared" si="62"/>
        <v>0.56000000000000005</v>
      </c>
      <c r="AE210" s="681">
        <f t="shared" si="63"/>
        <v>0</v>
      </c>
      <c r="AF210" s="681">
        <f t="shared" si="64"/>
        <v>0</v>
      </c>
      <c r="AG210" s="681">
        <f t="shared" si="65"/>
        <v>0</v>
      </c>
      <c r="AH210" s="682">
        <f t="shared" si="66"/>
        <v>0</v>
      </c>
      <c r="AI210" s="682" t="str">
        <f t="shared" si="67"/>
        <v/>
      </c>
      <c r="AJ210" s="682">
        <f t="shared" si="68"/>
        <v>0</v>
      </c>
      <c r="AK210" s="683">
        <f t="shared" si="69"/>
        <v>0.5</v>
      </c>
      <c r="AL210" s="600">
        <f t="shared" si="70"/>
        <v>0</v>
      </c>
      <c r="AM210" s="646">
        <f t="shared" si="71"/>
        <v>0</v>
      </c>
      <c r="AN210" s="630"/>
      <c r="AR210" s="326"/>
    </row>
    <row r="211" spans="2:44" ht="12.75" customHeight="1" x14ac:dyDescent="0.2">
      <c r="B211" s="16"/>
      <c r="C211" s="2"/>
      <c r="D211" s="140" t="str">
        <f t="shared" si="50"/>
        <v/>
      </c>
      <c r="E211" s="222" t="str">
        <f t="shared" ref="E211:F211" si="116">IF(E39=0,"",E39)</f>
        <v/>
      </c>
      <c r="F211" s="222" t="str">
        <f t="shared" si="116"/>
        <v/>
      </c>
      <c r="G211" s="140" t="str">
        <f t="shared" si="52"/>
        <v/>
      </c>
      <c r="H211" s="223" t="str">
        <f t="shared" si="53"/>
        <v/>
      </c>
      <c r="I211" s="751" t="str">
        <f t="shared" si="54"/>
        <v/>
      </c>
      <c r="J211" s="248" t="str">
        <f t="shared" si="47"/>
        <v/>
      </c>
      <c r="K211" s="713" t="str">
        <f t="shared" si="55"/>
        <v/>
      </c>
      <c r="L211" s="625"/>
      <c r="M211" s="738">
        <f t="shared" ref="M211:N211" si="117">IF(M39="","",M39)</f>
        <v>0</v>
      </c>
      <c r="N211" s="738">
        <f t="shared" si="117"/>
        <v>0</v>
      </c>
      <c r="O211" s="714" t="str">
        <f t="shared" si="57"/>
        <v/>
      </c>
      <c r="P211" s="736">
        <f t="shared" si="58"/>
        <v>0</v>
      </c>
      <c r="Q211" s="608">
        <v>0</v>
      </c>
      <c r="R211" s="755"/>
      <c r="S211" s="708" t="str">
        <f t="shared" si="59"/>
        <v/>
      </c>
      <c r="T211" s="50" t="str">
        <f t="shared" si="60"/>
        <v/>
      </c>
      <c r="U211" s="50">
        <f>ROUND(IF(K211="",0,+Q211/1659*(AC211*12*(1+tab!$D$181+tab!$D$180)-tab!$D$179)*tab!$D$177),-1)</f>
        <v>0</v>
      </c>
      <c r="V211" s="36" t="str">
        <f t="shared" si="61"/>
        <v/>
      </c>
      <c r="W211" s="698"/>
      <c r="X211" s="672"/>
      <c r="Y211" s="646"/>
      <c r="Z211" s="670"/>
      <c r="AA211" s="600"/>
      <c r="AB211" s="646"/>
      <c r="AC211" s="679">
        <f t="shared" si="49"/>
        <v>0</v>
      </c>
      <c r="AD211" s="680">
        <f t="shared" si="62"/>
        <v>0.56000000000000005</v>
      </c>
      <c r="AE211" s="681">
        <f t="shared" si="63"/>
        <v>0</v>
      </c>
      <c r="AF211" s="681">
        <f t="shared" si="64"/>
        <v>0</v>
      </c>
      <c r="AG211" s="681">
        <f t="shared" si="65"/>
        <v>0</v>
      </c>
      <c r="AH211" s="682">
        <f t="shared" si="66"/>
        <v>0</v>
      </c>
      <c r="AI211" s="682" t="str">
        <f t="shared" si="67"/>
        <v/>
      </c>
      <c r="AJ211" s="682">
        <f t="shared" si="68"/>
        <v>0</v>
      </c>
      <c r="AK211" s="683">
        <f t="shared" si="69"/>
        <v>0.5</v>
      </c>
      <c r="AL211" s="600">
        <f t="shared" si="70"/>
        <v>0</v>
      </c>
      <c r="AM211" s="646">
        <f t="shared" si="71"/>
        <v>0</v>
      </c>
      <c r="AN211" s="630"/>
      <c r="AR211" s="326"/>
    </row>
    <row r="212" spans="2:44" ht="12.75" customHeight="1" x14ac:dyDescent="0.2">
      <c r="B212" s="16"/>
      <c r="C212" s="2"/>
      <c r="D212" s="140" t="str">
        <f t="shared" si="50"/>
        <v/>
      </c>
      <c r="E212" s="222" t="str">
        <f t="shared" ref="E212:F212" si="118">IF(E40=0,"",E40)</f>
        <v/>
      </c>
      <c r="F212" s="222" t="str">
        <f t="shared" si="118"/>
        <v/>
      </c>
      <c r="G212" s="140" t="str">
        <f t="shared" si="52"/>
        <v/>
      </c>
      <c r="H212" s="223" t="str">
        <f t="shared" si="53"/>
        <v/>
      </c>
      <c r="I212" s="751" t="str">
        <f t="shared" si="54"/>
        <v/>
      </c>
      <c r="J212" s="248" t="str">
        <f t="shared" si="47"/>
        <v/>
      </c>
      <c r="K212" s="713" t="str">
        <f t="shared" si="55"/>
        <v/>
      </c>
      <c r="L212" s="625"/>
      <c r="M212" s="738">
        <f t="shared" ref="M212:N212" si="119">IF(M40="","",M40)</f>
        <v>0</v>
      </c>
      <c r="N212" s="738">
        <f t="shared" si="119"/>
        <v>0</v>
      </c>
      <c r="O212" s="714" t="str">
        <f t="shared" si="57"/>
        <v/>
      </c>
      <c r="P212" s="736">
        <f t="shared" si="58"/>
        <v>0</v>
      </c>
      <c r="Q212" s="608">
        <v>0</v>
      </c>
      <c r="R212" s="755"/>
      <c r="S212" s="708" t="str">
        <f t="shared" si="59"/>
        <v/>
      </c>
      <c r="T212" s="50" t="str">
        <f t="shared" si="60"/>
        <v/>
      </c>
      <c r="U212" s="50">
        <f>ROUND(IF(K212="",0,+Q212/1659*(AC212*12*(1+tab!$D$181+tab!$D$180)-tab!$D$179)*tab!$D$177),-1)</f>
        <v>0</v>
      </c>
      <c r="V212" s="36" t="str">
        <f t="shared" si="61"/>
        <v/>
      </c>
      <c r="W212" s="698"/>
      <c r="X212" s="672"/>
      <c r="Y212" s="646"/>
      <c r="Z212" s="670"/>
      <c r="AA212" s="600"/>
      <c r="AB212" s="646"/>
      <c r="AC212" s="679">
        <f t="shared" si="49"/>
        <v>0</v>
      </c>
      <c r="AD212" s="680">
        <f t="shared" si="62"/>
        <v>0.56000000000000005</v>
      </c>
      <c r="AE212" s="681">
        <f t="shared" si="63"/>
        <v>0</v>
      </c>
      <c r="AF212" s="681">
        <f t="shared" si="64"/>
        <v>0</v>
      </c>
      <c r="AG212" s="681">
        <f t="shared" si="65"/>
        <v>0</v>
      </c>
      <c r="AH212" s="682">
        <f t="shared" si="66"/>
        <v>0</v>
      </c>
      <c r="AI212" s="682" t="str">
        <f t="shared" si="67"/>
        <v/>
      </c>
      <c r="AJ212" s="682">
        <f t="shared" si="68"/>
        <v>0</v>
      </c>
      <c r="AK212" s="683">
        <f t="shared" si="69"/>
        <v>0.5</v>
      </c>
      <c r="AL212" s="600">
        <f t="shared" si="70"/>
        <v>0</v>
      </c>
      <c r="AM212" s="646">
        <f t="shared" si="71"/>
        <v>0</v>
      </c>
      <c r="AN212" s="630"/>
      <c r="AR212" s="326"/>
    </row>
    <row r="213" spans="2:44" ht="12.75" customHeight="1" x14ac:dyDescent="0.2">
      <c r="B213" s="16"/>
      <c r="C213" s="2"/>
      <c r="D213" s="140" t="str">
        <f t="shared" si="50"/>
        <v/>
      </c>
      <c r="E213" s="222" t="str">
        <f t="shared" ref="E213:F213" si="120">IF(E41=0,"",E41)</f>
        <v/>
      </c>
      <c r="F213" s="222" t="str">
        <f t="shared" si="120"/>
        <v/>
      </c>
      <c r="G213" s="140" t="str">
        <f t="shared" si="52"/>
        <v/>
      </c>
      <c r="H213" s="223" t="str">
        <f t="shared" si="53"/>
        <v/>
      </c>
      <c r="I213" s="751" t="str">
        <f t="shared" si="54"/>
        <v/>
      </c>
      <c r="J213" s="248" t="str">
        <f t="shared" si="47"/>
        <v/>
      </c>
      <c r="K213" s="713" t="str">
        <f t="shared" si="55"/>
        <v/>
      </c>
      <c r="L213" s="625"/>
      <c r="M213" s="738">
        <f t="shared" ref="M213:N213" si="121">IF(M41="","",M41)</f>
        <v>0</v>
      </c>
      <c r="N213" s="738">
        <f t="shared" si="121"/>
        <v>0</v>
      </c>
      <c r="O213" s="714" t="str">
        <f t="shared" si="57"/>
        <v/>
      </c>
      <c r="P213" s="736">
        <f t="shared" si="58"/>
        <v>0</v>
      </c>
      <c r="Q213" s="608">
        <v>0</v>
      </c>
      <c r="R213" s="755"/>
      <c r="S213" s="708" t="str">
        <f t="shared" si="59"/>
        <v/>
      </c>
      <c r="T213" s="50" t="str">
        <f t="shared" si="60"/>
        <v/>
      </c>
      <c r="U213" s="50">
        <f>ROUND(IF(K213="",0,+Q213/1659*(AC213*12*(1+tab!$D$181+tab!$D$180)-tab!$D$179)*tab!$D$177),-1)</f>
        <v>0</v>
      </c>
      <c r="V213" s="36" t="str">
        <f t="shared" si="61"/>
        <v/>
      </c>
      <c r="W213" s="698"/>
      <c r="X213" s="672"/>
      <c r="Y213" s="646"/>
      <c r="Z213" s="670"/>
      <c r="AA213" s="600"/>
      <c r="AB213" s="646"/>
      <c r="AC213" s="679">
        <f t="shared" si="49"/>
        <v>0</v>
      </c>
      <c r="AD213" s="680">
        <f t="shared" si="62"/>
        <v>0.56000000000000005</v>
      </c>
      <c r="AE213" s="681">
        <f t="shared" si="63"/>
        <v>0</v>
      </c>
      <c r="AF213" s="681">
        <f t="shared" si="64"/>
        <v>0</v>
      </c>
      <c r="AG213" s="681">
        <f t="shared" si="65"/>
        <v>0</v>
      </c>
      <c r="AH213" s="682">
        <f t="shared" si="66"/>
        <v>0</v>
      </c>
      <c r="AI213" s="682" t="str">
        <f t="shared" si="67"/>
        <v/>
      </c>
      <c r="AJ213" s="682">
        <f t="shared" si="68"/>
        <v>0</v>
      </c>
      <c r="AK213" s="683">
        <f t="shared" si="69"/>
        <v>0.5</v>
      </c>
      <c r="AL213" s="600">
        <f t="shared" si="70"/>
        <v>0</v>
      </c>
      <c r="AM213" s="646">
        <f t="shared" si="71"/>
        <v>0</v>
      </c>
      <c r="AN213" s="630"/>
      <c r="AR213" s="326"/>
    </row>
    <row r="214" spans="2:44" ht="12.75" customHeight="1" x14ac:dyDescent="0.2">
      <c r="B214" s="16"/>
      <c r="C214" s="2"/>
      <c r="D214" s="140" t="str">
        <f t="shared" si="50"/>
        <v/>
      </c>
      <c r="E214" s="222" t="str">
        <f t="shared" ref="E214:F214" si="122">IF(E42=0,"",E42)</f>
        <v/>
      </c>
      <c r="F214" s="222" t="str">
        <f t="shared" si="122"/>
        <v/>
      </c>
      <c r="G214" s="140" t="str">
        <f t="shared" si="52"/>
        <v/>
      </c>
      <c r="H214" s="223" t="str">
        <f t="shared" si="53"/>
        <v/>
      </c>
      <c r="I214" s="751" t="str">
        <f t="shared" si="54"/>
        <v/>
      </c>
      <c r="J214" s="248" t="str">
        <f t="shared" si="47"/>
        <v/>
      </c>
      <c r="K214" s="713" t="str">
        <f t="shared" si="55"/>
        <v/>
      </c>
      <c r="L214" s="625"/>
      <c r="M214" s="738">
        <f t="shared" ref="M214:N214" si="123">IF(M42="","",M42)</f>
        <v>0</v>
      </c>
      <c r="N214" s="738">
        <f t="shared" si="123"/>
        <v>0</v>
      </c>
      <c r="O214" s="714" t="str">
        <f t="shared" si="57"/>
        <v/>
      </c>
      <c r="P214" s="736">
        <f t="shared" si="58"/>
        <v>0</v>
      </c>
      <c r="Q214" s="608">
        <v>0</v>
      </c>
      <c r="R214" s="755"/>
      <c r="S214" s="708" t="str">
        <f t="shared" si="59"/>
        <v/>
      </c>
      <c r="T214" s="50" t="str">
        <f t="shared" si="60"/>
        <v/>
      </c>
      <c r="U214" s="50">
        <f>ROUND(IF(K214="",0,+Q214/1659*(AC214*12*(1+tab!$D$181+tab!$D$180)-tab!$D$179)*tab!$D$177),-1)</f>
        <v>0</v>
      </c>
      <c r="V214" s="36" t="str">
        <f t="shared" si="61"/>
        <v/>
      </c>
      <c r="W214" s="698"/>
      <c r="X214" s="672"/>
      <c r="Y214" s="646"/>
      <c r="Z214" s="670"/>
      <c r="AA214" s="600"/>
      <c r="AB214" s="646"/>
      <c r="AC214" s="679">
        <f t="shared" si="49"/>
        <v>0</v>
      </c>
      <c r="AD214" s="680">
        <f t="shared" si="62"/>
        <v>0.56000000000000005</v>
      </c>
      <c r="AE214" s="681">
        <f t="shared" si="63"/>
        <v>0</v>
      </c>
      <c r="AF214" s="681">
        <f t="shared" si="64"/>
        <v>0</v>
      </c>
      <c r="AG214" s="681">
        <f t="shared" si="65"/>
        <v>0</v>
      </c>
      <c r="AH214" s="682">
        <f t="shared" si="66"/>
        <v>0</v>
      </c>
      <c r="AI214" s="682" t="str">
        <f t="shared" si="67"/>
        <v/>
      </c>
      <c r="AJ214" s="682">
        <f t="shared" si="68"/>
        <v>0</v>
      </c>
      <c r="AK214" s="683">
        <f t="shared" si="69"/>
        <v>0.5</v>
      </c>
      <c r="AL214" s="600">
        <f t="shared" si="70"/>
        <v>0</v>
      </c>
      <c r="AM214" s="646">
        <f t="shared" si="71"/>
        <v>0</v>
      </c>
      <c r="AN214" s="630"/>
      <c r="AR214" s="326"/>
    </row>
    <row r="215" spans="2:44" ht="12.75" customHeight="1" x14ac:dyDescent="0.2">
      <c r="B215" s="16"/>
      <c r="C215" s="2"/>
      <c r="D215" s="140" t="str">
        <f t="shared" si="50"/>
        <v/>
      </c>
      <c r="E215" s="222" t="str">
        <f t="shared" ref="E215:F215" si="124">IF(E43=0,"",E43)</f>
        <v/>
      </c>
      <c r="F215" s="222" t="str">
        <f t="shared" si="124"/>
        <v/>
      </c>
      <c r="G215" s="140" t="str">
        <f t="shared" si="52"/>
        <v/>
      </c>
      <c r="H215" s="223" t="str">
        <f t="shared" si="53"/>
        <v/>
      </c>
      <c r="I215" s="751" t="str">
        <f t="shared" si="54"/>
        <v/>
      </c>
      <c r="J215" s="248" t="str">
        <f t="shared" si="47"/>
        <v/>
      </c>
      <c r="K215" s="713" t="str">
        <f t="shared" si="55"/>
        <v/>
      </c>
      <c r="L215" s="625"/>
      <c r="M215" s="738">
        <f t="shared" ref="M215:N215" si="125">IF(M43="","",M43)</f>
        <v>0</v>
      </c>
      <c r="N215" s="738">
        <f t="shared" si="125"/>
        <v>0</v>
      </c>
      <c r="O215" s="714" t="str">
        <f t="shared" si="57"/>
        <v/>
      </c>
      <c r="P215" s="736">
        <f t="shared" si="58"/>
        <v>0</v>
      </c>
      <c r="Q215" s="608">
        <v>0</v>
      </c>
      <c r="R215" s="755"/>
      <c r="S215" s="708" t="str">
        <f t="shared" si="59"/>
        <v/>
      </c>
      <c r="T215" s="50" t="str">
        <f t="shared" si="60"/>
        <v/>
      </c>
      <c r="U215" s="50">
        <f>ROUND(IF(K215="",0,+Q215/1659*(AC215*12*(1+tab!$D$181+tab!$D$180)-tab!$D$179)*tab!$D$177),-1)</f>
        <v>0</v>
      </c>
      <c r="V215" s="36" t="str">
        <f t="shared" si="61"/>
        <v/>
      </c>
      <c r="W215" s="698"/>
      <c r="X215" s="672"/>
      <c r="Y215" s="646"/>
      <c r="Z215" s="670"/>
      <c r="AA215" s="600"/>
      <c r="AB215" s="646"/>
      <c r="AC215" s="679">
        <f t="shared" si="49"/>
        <v>0</v>
      </c>
      <c r="AD215" s="680">
        <f t="shared" si="62"/>
        <v>0.56000000000000005</v>
      </c>
      <c r="AE215" s="681">
        <f t="shared" si="63"/>
        <v>0</v>
      </c>
      <c r="AF215" s="681">
        <f t="shared" si="64"/>
        <v>0</v>
      </c>
      <c r="AG215" s="681">
        <f t="shared" si="65"/>
        <v>0</v>
      </c>
      <c r="AH215" s="682">
        <f t="shared" si="66"/>
        <v>0</v>
      </c>
      <c r="AI215" s="682" t="str">
        <f t="shared" si="67"/>
        <v/>
      </c>
      <c r="AJ215" s="682">
        <f t="shared" si="68"/>
        <v>0</v>
      </c>
      <c r="AK215" s="683">
        <f t="shared" si="69"/>
        <v>0.5</v>
      </c>
      <c r="AL215" s="600">
        <f t="shared" si="70"/>
        <v>0</v>
      </c>
      <c r="AM215" s="646">
        <f t="shared" si="71"/>
        <v>0</v>
      </c>
      <c r="AN215" s="630"/>
      <c r="AR215" s="326"/>
    </row>
    <row r="216" spans="2:44" ht="12.75" customHeight="1" x14ac:dyDescent="0.2">
      <c r="B216" s="16"/>
      <c r="C216" s="2"/>
      <c r="D216" s="140" t="str">
        <f t="shared" si="50"/>
        <v/>
      </c>
      <c r="E216" s="222" t="str">
        <f t="shared" ref="E216:F216" si="126">IF(E44=0,"",E44)</f>
        <v/>
      </c>
      <c r="F216" s="222" t="str">
        <f t="shared" si="126"/>
        <v/>
      </c>
      <c r="G216" s="140" t="str">
        <f t="shared" si="52"/>
        <v/>
      </c>
      <c r="H216" s="223" t="str">
        <f t="shared" si="53"/>
        <v/>
      </c>
      <c r="I216" s="751" t="str">
        <f t="shared" si="54"/>
        <v/>
      </c>
      <c r="J216" s="248" t="str">
        <f t="shared" si="47"/>
        <v/>
      </c>
      <c r="K216" s="713" t="str">
        <f t="shared" si="55"/>
        <v/>
      </c>
      <c r="L216" s="625"/>
      <c r="M216" s="738">
        <f t="shared" ref="M216:N216" si="127">IF(M44="","",M44)</f>
        <v>0</v>
      </c>
      <c r="N216" s="738">
        <f t="shared" si="127"/>
        <v>0</v>
      </c>
      <c r="O216" s="714" t="str">
        <f t="shared" si="57"/>
        <v/>
      </c>
      <c r="P216" s="736">
        <f t="shared" si="58"/>
        <v>0</v>
      </c>
      <c r="Q216" s="608">
        <v>0</v>
      </c>
      <c r="R216" s="755"/>
      <c r="S216" s="708" t="str">
        <f t="shared" si="59"/>
        <v/>
      </c>
      <c r="T216" s="50" t="str">
        <f t="shared" si="60"/>
        <v/>
      </c>
      <c r="U216" s="50">
        <f>ROUND(IF(K216="",0,+Q216/1659*(AC216*12*(1+tab!$D$181+tab!$D$180)-tab!$D$179)*tab!$D$177),-1)</f>
        <v>0</v>
      </c>
      <c r="V216" s="36" t="str">
        <f t="shared" si="61"/>
        <v/>
      </c>
      <c r="W216" s="698"/>
      <c r="X216" s="672"/>
      <c r="Y216" s="646"/>
      <c r="Z216" s="670"/>
      <c r="AA216" s="600"/>
      <c r="AB216" s="646"/>
      <c r="AC216" s="679">
        <f t="shared" si="49"/>
        <v>0</v>
      </c>
      <c r="AD216" s="680">
        <f t="shared" si="62"/>
        <v>0.56000000000000005</v>
      </c>
      <c r="AE216" s="681">
        <f t="shared" si="63"/>
        <v>0</v>
      </c>
      <c r="AF216" s="681">
        <f t="shared" si="64"/>
        <v>0</v>
      </c>
      <c r="AG216" s="681">
        <f t="shared" si="65"/>
        <v>0</v>
      </c>
      <c r="AH216" s="682">
        <f t="shared" si="66"/>
        <v>0</v>
      </c>
      <c r="AI216" s="682" t="str">
        <f t="shared" si="67"/>
        <v/>
      </c>
      <c r="AJ216" s="682">
        <f t="shared" si="68"/>
        <v>0</v>
      </c>
      <c r="AK216" s="683">
        <f t="shared" si="69"/>
        <v>0.5</v>
      </c>
      <c r="AL216" s="600">
        <f t="shared" si="70"/>
        <v>0</v>
      </c>
      <c r="AM216" s="646">
        <f t="shared" si="71"/>
        <v>0</v>
      </c>
      <c r="AN216" s="630"/>
      <c r="AR216" s="326"/>
    </row>
    <row r="217" spans="2:44" ht="12.75" customHeight="1" x14ac:dyDescent="0.2">
      <c r="B217" s="16"/>
      <c r="C217" s="2"/>
      <c r="D217" s="140" t="str">
        <f t="shared" si="50"/>
        <v/>
      </c>
      <c r="E217" s="222" t="str">
        <f t="shared" ref="E217:F217" si="128">IF(E45=0,"",E45)</f>
        <v/>
      </c>
      <c r="F217" s="222" t="str">
        <f t="shared" si="128"/>
        <v/>
      </c>
      <c r="G217" s="140" t="str">
        <f t="shared" si="52"/>
        <v/>
      </c>
      <c r="H217" s="223" t="str">
        <f t="shared" si="53"/>
        <v/>
      </c>
      <c r="I217" s="751" t="str">
        <f t="shared" si="54"/>
        <v/>
      </c>
      <c r="J217" s="248" t="str">
        <f t="shared" si="47"/>
        <v/>
      </c>
      <c r="K217" s="713" t="str">
        <f t="shared" si="55"/>
        <v/>
      </c>
      <c r="L217" s="625"/>
      <c r="M217" s="738">
        <f t="shared" ref="M217:N217" si="129">IF(M45="","",M45)</f>
        <v>0</v>
      </c>
      <c r="N217" s="738">
        <f t="shared" si="129"/>
        <v>0</v>
      </c>
      <c r="O217" s="714" t="str">
        <f t="shared" si="57"/>
        <v/>
      </c>
      <c r="P217" s="736">
        <f t="shared" si="58"/>
        <v>0</v>
      </c>
      <c r="Q217" s="608">
        <v>0</v>
      </c>
      <c r="R217" s="755"/>
      <c r="S217" s="708" t="str">
        <f t="shared" si="59"/>
        <v/>
      </c>
      <c r="T217" s="50" t="str">
        <f t="shared" si="60"/>
        <v/>
      </c>
      <c r="U217" s="50">
        <f>ROUND(IF(K217="",0,+Q217/1659*(AC217*12*(1+tab!$D$181+tab!$D$180)-tab!$D$179)*tab!$D$177),-1)</f>
        <v>0</v>
      </c>
      <c r="V217" s="36" t="str">
        <f t="shared" si="61"/>
        <v/>
      </c>
      <c r="W217" s="698"/>
      <c r="X217" s="672"/>
      <c r="Y217" s="646"/>
      <c r="Z217" s="670"/>
      <c r="AA217" s="600"/>
      <c r="AB217" s="646"/>
      <c r="AC217" s="679">
        <f t="shared" si="49"/>
        <v>0</v>
      </c>
      <c r="AD217" s="680">
        <f t="shared" si="62"/>
        <v>0.56000000000000005</v>
      </c>
      <c r="AE217" s="681">
        <f t="shared" si="63"/>
        <v>0</v>
      </c>
      <c r="AF217" s="681">
        <f t="shared" si="64"/>
        <v>0</v>
      </c>
      <c r="AG217" s="681">
        <f t="shared" si="65"/>
        <v>0</v>
      </c>
      <c r="AH217" s="682">
        <f t="shared" si="66"/>
        <v>0</v>
      </c>
      <c r="AI217" s="682" t="str">
        <f t="shared" si="67"/>
        <v/>
      </c>
      <c r="AJ217" s="682">
        <f t="shared" si="68"/>
        <v>0</v>
      </c>
      <c r="AK217" s="683">
        <f t="shared" si="69"/>
        <v>0.5</v>
      </c>
      <c r="AL217" s="600">
        <f t="shared" si="70"/>
        <v>0</v>
      </c>
      <c r="AM217" s="646">
        <f t="shared" si="71"/>
        <v>0</v>
      </c>
      <c r="AN217" s="630"/>
      <c r="AR217" s="326"/>
    </row>
    <row r="218" spans="2:44" ht="12.75" customHeight="1" x14ac:dyDescent="0.2">
      <c r="B218" s="16"/>
      <c r="C218" s="2"/>
      <c r="D218" s="140" t="str">
        <f t="shared" si="50"/>
        <v/>
      </c>
      <c r="E218" s="222" t="str">
        <f t="shared" ref="E218:F218" si="130">IF(E46=0,"",E46)</f>
        <v/>
      </c>
      <c r="F218" s="222" t="str">
        <f t="shared" si="130"/>
        <v/>
      </c>
      <c r="G218" s="140" t="str">
        <f t="shared" si="52"/>
        <v/>
      </c>
      <c r="H218" s="223" t="str">
        <f t="shared" si="53"/>
        <v/>
      </c>
      <c r="I218" s="751" t="str">
        <f t="shared" si="54"/>
        <v/>
      </c>
      <c r="J218" s="248" t="str">
        <f t="shared" si="47"/>
        <v/>
      </c>
      <c r="K218" s="713" t="str">
        <f t="shared" si="55"/>
        <v/>
      </c>
      <c r="L218" s="625"/>
      <c r="M218" s="738">
        <f t="shared" ref="M218:N218" si="131">IF(M46="","",M46)</f>
        <v>0</v>
      </c>
      <c r="N218" s="738">
        <f t="shared" si="131"/>
        <v>0</v>
      </c>
      <c r="O218" s="714" t="str">
        <f t="shared" si="57"/>
        <v/>
      </c>
      <c r="P218" s="736">
        <f t="shared" si="58"/>
        <v>0</v>
      </c>
      <c r="Q218" s="608">
        <v>0</v>
      </c>
      <c r="R218" s="755"/>
      <c r="S218" s="708" t="str">
        <f t="shared" si="59"/>
        <v/>
      </c>
      <c r="T218" s="50" t="str">
        <f t="shared" si="60"/>
        <v/>
      </c>
      <c r="U218" s="50">
        <f>ROUND(IF(K218="",0,+Q218/1659*(AC218*12*(1+tab!$D$181+tab!$D$180)-tab!$D$179)*tab!$D$177),-1)</f>
        <v>0</v>
      </c>
      <c r="V218" s="36" t="str">
        <f t="shared" si="61"/>
        <v/>
      </c>
      <c r="W218" s="698"/>
      <c r="X218" s="672"/>
      <c r="Y218" s="646"/>
      <c r="Z218" s="670"/>
      <c r="AA218" s="600"/>
      <c r="AB218" s="646"/>
      <c r="AC218" s="679">
        <f t="shared" si="49"/>
        <v>0</v>
      </c>
      <c r="AD218" s="680">
        <f t="shared" si="62"/>
        <v>0.56000000000000005</v>
      </c>
      <c r="AE218" s="681">
        <f t="shared" si="63"/>
        <v>0</v>
      </c>
      <c r="AF218" s="681">
        <f t="shared" si="64"/>
        <v>0</v>
      </c>
      <c r="AG218" s="681">
        <f t="shared" si="65"/>
        <v>0</v>
      </c>
      <c r="AH218" s="682">
        <f t="shared" si="66"/>
        <v>0</v>
      </c>
      <c r="AI218" s="682" t="str">
        <f t="shared" si="67"/>
        <v/>
      </c>
      <c r="AJ218" s="682">
        <f t="shared" si="68"/>
        <v>0</v>
      </c>
      <c r="AK218" s="683">
        <f t="shared" si="69"/>
        <v>0.5</v>
      </c>
      <c r="AL218" s="600">
        <f t="shared" si="70"/>
        <v>0</v>
      </c>
      <c r="AM218" s="646">
        <f t="shared" si="71"/>
        <v>0</v>
      </c>
      <c r="AN218" s="630"/>
      <c r="AR218" s="326"/>
    </row>
    <row r="219" spans="2:44" ht="12.75" customHeight="1" x14ac:dyDescent="0.2">
      <c r="B219" s="16"/>
      <c r="C219" s="2"/>
      <c r="D219" s="140" t="str">
        <f t="shared" si="50"/>
        <v/>
      </c>
      <c r="E219" s="222" t="str">
        <f t="shared" ref="E219:F219" si="132">IF(E47=0,"",E47)</f>
        <v/>
      </c>
      <c r="F219" s="222" t="str">
        <f t="shared" si="132"/>
        <v/>
      </c>
      <c r="G219" s="140" t="str">
        <f t="shared" si="52"/>
        <v/>
      </c>
      <c r="H219" s="223" t="str">
        <f t="shared" si="53"/>
        <v/>
      </c>
      <c r="I219" s="751" t="str">
        <f t="shared" si="54"/>
        <v/>
      </c>
      <c r="J219" s="248" t="str">
        <f t="shared" ref="J219:J250" si="133">IF(E219="","",IF(J47+1&gt;VLOOKUP(I219,sal19juni,18,FALSE),J47,J47+1))</f>
        <v/>
      </c>
      <c r="K219" s="713" t="str">
        <f t="shared" si="55"/>
        <v/>
      </c>
      <c r="L219" s="625"/>
      <c r="M219" s="738">
        <f t="shared" ref="M219:N219" si="134">IF(M47="","",M47)</f>
        <v>0</v>
      </c>
      <c r="N219" s="738">
        <f t="shared" si="134"/>
        <v>0</v>
      </c>
      <c r="O219" s="714" t="str">
        <f t="shared" si="57"/>
        <v/>
      </c>
      <c r="P219" s="736">
        <f t="shared" si="58"/>
        <v>0</v>
      </c>
      <c r="Q219" s="608">
        <v>0</v>
      </c>
      <c r="R219" s="755"/>
      <c r="S219" s="708" t="str">
        <f t="shared" si="59"/>
        <v/>
      </c>
      <c r="T219" s="50" t="str">
        <f t="shared" si="60"/>
        <v/>
      </c>
      <c r="U219" s="50">
        <f>ROUND(IF(K219="",0,+Q219/1659*(AC219*12*(1+tab!$D$181+tab!$D$180)-tab!$D$179)*tab!$D$177),-1)</f>
        <v>0</v>
      </c>
      <c r="V219" s="36" t="str">
        <f t="shared" si="61"/>
        <v/>
      </c>
      <c r="W219" s="698"/>
      <c r="X219" s="672"/>
      <c r="Y219" s="646"/>
      <c r="Z219" s="670"/>
      <c r="AA219" s="600"/>
      <c r="AB219" s="646"/>
      <c r="AC219" s="679">
        <f t="shared" ref="AC219:AC250" si="135">IF(K219="",0,5/12*VLOOKUP(I219,sal19juni,J219+1,FALSE)+7/12*VLOOKUP(I219,sal19juni,J219+1,FALSE))</f>
        <v>0</v>
      </c>
      <c r="AD219" s="680">
        <f t="shared" si="62"/>
        <v>0.56000000000000005</v>
      </c>
      <c r="AE219" s="681">
        <f t="shared" si="63"/>
        <v>0</v>
      </c>
      <c r="AF219" s="681">
        <f t="shared" si="64"/>
        <v>0</v>
      </c>
      <c r="AG219" s="681">
        <f t="shared" si="65"/>
        <v>0</v>
      </c>
      <c r="AH219" s="682">
        <f t="shared" si="66"/>
        <v>0</v>
      </c>
      <c r="AI219" s="682" t="str">
        <f t="shared" si="67"/>
        <v/>
      </c>
      <c r="AJ219" s="682">
        <f t="shared" si="68"/>
        <v>0</v>
      </c>
      <c r="AK219" s="683">
        <f t="shared" si="69"/>
        <v>0.5</v>
      </c>
      <c r="AL219" s="600">
        <f t="shared" si="70"/>
        <v>0</v>
      </c>
      <c r="AM219" s="646">
        <f t="shared" si="71"/>
        <v>0</v>
      </c>
      <c r="AN219" s="630"/>
      <c r="AR219" s="326"/>
    </row>
    <row r="220" spans="2:44" ht="12.75" customHeight="1" x14ac:dyDescent="0.2">
      <c r="B220" s="16"/>
      <c r="C220" s="2"/>
      <c r="D220" s="140" t="str">
        <f t="shared" si="50"/>
        <v/>
      </c>
      <c r="E220" s="222" t="str">
        <f t="shared" ref="E220:F220" si="136">IF(E48=0,"",E48)</f>
        <v/>
      </c>
      <c r="F220" s="222" t="str">
        <f t="shared" si="136"/>
        <v/>
      </c>
      <c r="G220" s="140" t="str">
        <f t="shared" si="52"/>
        <v/>
      </c>
      <c r="H220" s="223" t="str">
        <f t="shared" si="53"/>
        <v/>
      </c>
      <c r="I220" s="751" t="str">
        <f t="shared" si="54"/>
        <v/>
      </c>
      <c r="J220" s="248" t="str">
        <f t="shared" si="133"/>
        <v/>
      </c>
      <c r="K220" s="713" t="str">
        <f t="shared" si="55"/>
        <v/>
      </c>
      <c r="L220" s="625"/>
      <c r="M220" s="738">
        <f t="shared" ref="M220:N220" si="137">IF(M48="","",M48)</f>
        <v>0</v>
      </c>
      <c r="N220" s="738">
        <f t="shared" si="137"/>
        <v>0</v>
      </c>
      <c r="O220" s="714" t="str">
        <f t="shared" si="57"/>
        <v/>
      </c>
      <c r="P220" s="736">
        <f t="shared" si="58"/>
        <v>0</v>
      </c>
      <c r="Q220" s="608">
        <v>0</v>
      </c>
      <c r="R220" s="755"/>
      <c r="S220" s="708" t="str">
        <f t="shared" si="59"/>
        <v/>
      </c>
      <c r="T220" s="50" t="str">
        <f t="shared" si="60"/>
        <v/>
      </c>
      <c r="U220" s="50">
        <f>ROUND(IF(K220="",0,+Q220/1659*(AC220*12*(1+tab!$D$181+tab!$D$180)-tab!$D$179)*tab!$D$177),-1)</f>
        <v>0</v>
      </c>
      <c r="V220" s="36" t="str">
        <f t="shared" si="61"/>
        <v/>
      </c>
      <c r="W220" s="698"/>
      <c r="X220" s="672"/>
      <c r="Y220" s="646"/>
      <c r="Z220" s="670"/>
      <c r="AA220" s="600"/>
      <c r="AB220" s="646"/>
      <c r="AC220" s="679">
        <f t="shared" si="135"/>
        <v>0</v>
      </c>
      <c r="AD220" s="680">
        <f t="shared" si="62"/>
        <v>0.56000000000000005</v>
      </c>
      <c r="AE220" s="681">
        <f t="shared" si="63"/>
        <v>0</v>
      </c>
      <c r="AF220" s="681">
        <f t="shared" si="64"/>
        <v>0</v>
      </c>
      <c r="AG220" s="681">
        <f t="shared" si="65"/>
        <v>0</v>
      </c>
      <c r="AH220" s="682">
        <f t="shared" si="66"/>
        <v>0</v>
      </c>
      <c r="AI220" s="682" t="str">
        <f t="shared" si="67"/>
        <v/>
      </c>
      <c r="AJ220" s="682">
        <f t="shared" si="68"/>
        <v>0</v>
      </c>
      <c r="AK220" s="683">
        <f t="shared" si="69"/>
        <v>0.5</v>
      </c>
      <c r="AL220" s="600">
        <f t="shared" si="70"/>
        <v>0</v>
      </c>
      <c r="AM220" s="646">
        <f t="shared" si="71"/>
        <v>0</v>
      </c>
      <c r="AN220" s="630"/>
      <c r="AR220" s="326"/>
    </row>
    <row r="221" spans="2:44" ht="12.75" customHeight="1" x14ac:dyDescent="0.2">
      <c r="B221" s="16"/>
      <c r="C221" s="2"/>
      <c r="D221" s="140" t="str">
        <f t="shared" si="50"/>
        <v/>
      </c>
      <c r="E221" s="222" t="str">
        <f t="shared" ref="E221:F221" si="138">IF(E49=0,"",E49)</f>
        <v/>
      </c>
      <c r="F221" s="222" t="str">
        <f t="shared" si="138"/>
        <v/>
      </c>
      <c r="G221" s="140" t="str">
        <f t="shared" si="52"/>
        <v/>
      </c>
      <c r="H221" s="223" t="str">
        <f t="shared" si="53"/>
        <v/>
      </c>
      <c r="I221" s="751" t="str">
        <f t="shared" si="54"/>
        <v/>
      </c>
      <c r="J221" s="248" t="str">
        <f t="shared" si="133"/>
        <v/>
      </c>
      <c r="K221" s="713" t="str">
        <f t="shared" si="55"/>
        <v/>
      </c>
      <c r="L221" s="625"/>
      <c r="M221" s="738">
        <f t="shared" ref="M221:N221" si="139">IF(M49="","",M49)</f>
        <v>0</v>
      </c>
      <c r="N221" s="738">
        <f t="shared" si="139"/>
        <v>0</v>
      </c>
      <c r="O221" s="714" t="str">
        <f t="shared" si="57"/>
        <v/>
      </c>
      <c r="P221" s="736">
        <f t="shared" si="58"/>
        <v>0</v>
      </c>
      <c r="Q221" s="608">
        <v>0</v>
      </c>
      <c r="R221" s="755"/>
      <c r="S221" s="708" t="str">
        <f t="shared" si="59"/>
        <v/>
      </c>
      <c r="T221" s="50" t="str">
        <f t="shared" si="60"/>
        <v/>
      </c>
      <c r="U221" s="50">
        <f>ROUND(IF(K221="",0,+Q221/1659*(AC221*12*(1+tab!$D$181+tab!$D$180)-tab!$D$179)*tab!$D$177),-1)</f>
        <v>0</v>
      </c>
      <c r="V221" s="36" t="str">
        <f t="shared" si="61"/>
        <v/>
      </c>
      <c r="W221" s="698"/>
      <c r="X221" s="672"/>
      <c r="Y221" s="646"/>
      <c r="Z221" s="670"/>
      <c r="AA221" s="600"/>
      <c r="AB221" s="646"/>
      <c r="AC221" s="679">
        <f t="shared" si="135"/>
        <v>0</v>
      </c>
      <c r="AD221" s="680">
        <f t="shared" si="62"/>
        <v>0.56000000000000005</v>
      </c>
      <c r="AE221" s="681">
        <f t="shared" si="63"/>
        <v>0</v>
      </c>
      <c r="AF221" s="681">
        <f t="shared" si="64"/>
        <v>0</v>
      </c>
      <c r="AG221" s="681">
        <f t="shared" si="65"/>
        <v>0</v>
      </c>
      <c r="AH221" s="682">
        <f t="shared" si="66"/>
        <v>0</v>
      </c>
      <c r="AI221" s="682" t="str">
        <f t="shared" si="67"/>
        <v/>
      </c>
      <c r="AJ221" s="682">
        <f t="shared" si="68"/>
        <v>0</v>
      </c>
      <c r="AK221" s="683">
        <f t="shared" si="69"/>
        <v>0.5</v>
      </c>
      <c r="AL221" s="600">
        <f t="shared" si="70"/>
        <v>0</v>
      </c>
      <c r="AM221" s="646">
        <f t="shared" si="71"/>
        <v>0</v>
      </c>
      <c r="AN221" s="630"/>
      <c r="AR221" s="326"/>
    </row>
    <row r="222" spans="2:44" ht="12.75" customHeight="1" x14ac:dyDescent="0.2">
      <c r="B222" s="16"/>
      <c r="C222" s="2"/>
      <c r="D222" s="140" t="str">
        <f t="shared" si="50"/>
        <v/>
      </c>
      <c r="E222" s="222" t="str">
        <f t="shared" ref="E222:F222" si="140">IF(E50=0,"",E50)</f>
        <v/>
      </c>
      <c r="F222" s="222" t="str">
        <f t="shared" si="140"/>
        <v/>
      </c>
      <c r="G222" s="140" t="str">
        <f t="shared" si="52"/>
        <v/>
      </c>
      <c r="H222" s="223" t="str">
        <f t="shared" si="53"/>
        <v/>
      </c>
      <c r="I222" s="751" t="str">
        <f t="shared" si="54"/>
        <v/>
      </c>
      <c r="J222" s="248" t="str">
        <f t="shared" si="133"/>
        <v/>
      </c>
      <c r="K222" s="713" t="str">
        <f t="shared" si="55"/>
        <v/>
      </c>
      <c r="L222" s="625"/>
      <c r="M222" s="738">
        <f t="shared" ref="M222:N222" si="141">IF(M50="","",M50)</f>
        <v>0</v>
      </c>
      <c r="N222" s="738">
        <f t="shared" si="141"/>
        <v>0</v>
      </c>
      <c r="O222" s="714" t="str">
        <f t="shared" si="57"/>
        <v/>
      </c>
      <c r="P222" s="736">
        <f t="shared" si="58"/>
        <v>0</v>
      </c>
      <c r="Q222" s="608">
        <v>0</v>
      </c>
      <c r="R222" s="755"/>
      <c r="S222" s="708" t="str">
        <f t="shared" si="59"/>
        <v/>
      </c>
      <c r="T222" s="50" t="str">
        <f t="shared" si="60"/>
        <v/>
      </c>
      <c r="U222" s="50">
        <f>ROUND(IF(K222="",0,+Q222/1659*(AC222*12*(1+tab!$D$181+tab!$D$180)-tab!$D$179)*tab!$D$177),-1)</f>
        <v>0</v>
      </c>
      <c r="V222" s="36" t="str">
        <f t="shared" si="61"/>
        <v/>
      </c>
      <c r="W222" s="698"/>
      <c r="X222" s="672"/>
      <c r="Y222" s="646"/>
      <c r="Z222" s="670"/>
      <c r="AA222" s="600"/>
      <c r="AB222" s="646"/>
      <c r="AC222" s="679">
        <f t="shared" si="135"/>
        <v>0</v>
      </c>
      <c r="AD222" s="680">
        <f t="shared" si="62"/>
        <v>0.56000000000000005</v>
      </c>
      <c r="AE222" s="681">
        <f t="shared" si="63"/>
        <v>0</v>
      </c>
      <c r="AF222" s="681">
        <f t="shared" si="64"/>
        <v>0</v>
      </c>
      <c r="AG222" s="681">
        <f t="shared" si="65"/>
        <v>0</v>
      </c>
      <c r="AH222" s="682">
        <f t="shared" si="66"/>
        <v>0</v>
      </c>
      <c r="AI222" s="682" t="str">
        <f t="shared" si="67"/>
        <v/>
      </c>
      <c r="AJ222" s="682">
        <f t="shared" si="68"/>
        <v>0</v>
      </c>
      <c r="AK222" s="683">
        <f t="shared" si="69"/>
        <v>0.5</v>
      </c>
      <c r="AL222" s="600">
        <f t="shared" si="70"/>
        <v>0</v>
      </c>
      <c r="AM222" s="646">
        <f t="shared" si="71"/>
        <v>0</v>
      </c>
      <c r="AN222" s="630"/>
      <c r="AR222" s="326"/>
    </row>
    <row r="223" spans="2:44" ht="12.75" customHeight="1" x14ac:dyDescent="0.2">
      <c r="B223" s="16"/>
      <c r="C223" s="2"/>
      <c r="D223" s="140" t="str">
        <f t="shared" si="50"/>
        <v/>
      </c>
      <c r="E223" s="222" t="str">
        <f t="shared" ref="E223:F223" si="142">IF(E51=0,"",E51)</f>
        <v/>
      </c>
      <c r="F223" s="222" t="str">
        <f t="shared" si="142"/>
        <v/>
      </c>
      <c r="G223" s="140" t="str">
        <f t="shared" si="52"/>
        <v/>
      </c>
      <c r="H223" s="223" t="str">
        <f t="shared" si="53"/>
        <v/>
      </c>
      <c r="I223" s="751" t="str">
        <f t="shared" si="54"/>
        <v/>
      </c>
      <c r="J223" s="248" t="str">
        <f t="shared" si="133"/>
        <v/>
      </c>
      <c r="K223" s="713" t="str">
        <f t="shared" si="55"/>
        <v/>
      </c>
      <c r="L223" s="625"/>
      <c r="M223" s="738">
        <f t="shared" ref="M223:N223" si="143">IF(M51="","",M51)</f>
        <v>0</v>
      </c>
      <c r="N223" s="738">
        <f t="shared" si="143"/>
        <v>0</v>
      </c>
      <c r="O223" s="714" t="str">
        <f t="shared" si="57"/>
        <v/>
      </c>
      <c r="P223" s="736">
        <f t="shared" si="58"/>
        <v>0</v>
      </c>
      <c r="Q223" s="608">
        <v>0</v>
      </c>
      <c r="R223" s="755"/>
      <c r="S223" s="708" t="str">
        <f t="shared" si="59"/>
        <v/>
      </c>
      <c r="T223" s="50" t="str">
        <f t="shared" si="60"/>
        <v/>
      </c>
      <c r="U223" s="50">
        <f>ROUND(IF(K223="",0,+Q223/1659*(AC223*12*(1+tab!$D$181+tab!$D$180)-tab!$D$179)*tab!$D$177),-1)</f>
        <v>0</v>
      </c>
      <c r="V223" s="36" t="str">
        <f t="shared" si="61"/>
        <v/>
      </c>
      <c r="W223" s="698"/>
      <c r="X223" s="672"/>
      <c r="Y223" s="646"/>
      <c r="Z223" s="670"/>
      <c r="AA223" s="600"/>
      <c r="AB223" s="646"/>
      <c r="AC223" s="679">
        <f t="shared" si="135"/>
        <v>0</v>
      </c>
      <c r="AD223" s="680">
        <f t="shared" si="62"/>
        <v>0.56000000000000005</v>
      </c>
      <c r="AE223" s="681">
        <f t="shared" si="63"/>
        <v>0</v>
      </c>
      <c r="AF223" s="681">
        <f t="shared" si="64"/>
        <v>0</v>
      </c>
      <c r="AG223" s="681">
        <f t="shared" si="65"/>
        <v>0</v>
      </c>
      <c r="AH223" s="682">
        <f t="shared" si="66"/>
        <v>0</v>
      </c>
      <c r="AI223" s="682" t="str">
        <f t="shared" si="67"/>
        <v/>
      </c>
      <c r="AJ223" s="682">
        <f t="shared" si="68"/>
        <v>0</v>
      </c>
      <c r="AK223" s="683">
        <f t="shared" si="69"/>
        <v>0.5</v>
      </c>
      <c r="AL223" s="600">
        <f t="shared" si="70"/>
        <v>0</v>
      </c>
      <c r="AM223" s="646">
        <f t="shared" si="71"/>
        <v>0</v>
      </c>
      <c r="AN223" s="630"/>
      <c r="AR223" s="326"/>
    </row>
    <row r="224" spans="2:44" ht="12.75" customHeight="1" x14ac:dyDescent="0.2">
      <c r="B224" s="16"/>
      <c r="C224" s="2"/>
      <c r="D224" s="140" t="str">
        <f t="shared" si="50"/>
        <v/>
      </c>
      <c r="E224" s="222" t="str">
        <f t="shared" ref="E224:F224" si="144">IF(E52=0,"",E52)</f>
        <v/>
      </c>
      <c r="F224" s="222" t="str">
        <f t="shared" si="144"/>
        <v/>
      </c>
      <c r="G224" s="140" t="str">
        <f t="shared" si="52"/>
        <v/>
      </c>
      <c r="H224" s="223" t="str">
        <f t="shared" si="53"/>
        <v/>
      </c>
      <c r="I224" s="751" t="str">
        <f t="shared" si="54"/>
        <v/>
      </c>
      <c r="J224" s="248" t="str">
        <f t="shared" si="133"/>
        <v/>
      </c>
      <c r="K224" s="713" t="str">
        <f t="shared" si="55"/>
        <v/>
      </c>
      <c r="L224" s="625"/>
      <c r="M224" s="738">
        <f t="shared" ref="M224:N224" si="145">IF(M52="","",M52)</f>
        <v>0</v>
      </c>
      <c r="N224" s="738">
        <f t="shared" si="145"/>
        <v>0</v>
      </c>
      <c r="O224" s="714" t="str">
        <f t="shared" si="57"/>
        <v/>
      </c>
      <c r="P224" s="736">
        <f t="shared" si="58"/>
        <v>0</v>
      </c>
      <c r="Q224" s="608">
        <v>0</v>
      </c>
      <c r="R224" s="755"/>
      <c r="S224" s="708" t="str">
        <f t="shared" si="59"/>
        <v/>
      </c>
      <c r="T224" s="50" t="str">
        <f t="shared" si="60"/>
        <v/>
      </c>
      <c r="U224" s="50">
        <f>ROUND(IF(K224="",0,+Q224/1659*(AC224*12*(1+tab!$D$181+tab!$D$180)-tab!$D$179)*tab!$D$177),-1)</f>
        <v>0</v>
      </c>
      <c r="V224" s="36" t="str">
        <f t="shared" si="61"/>
        <v/>
      </c>
      <c r="W224" s="698"/>
      <c r="X224" s="672"/>
      <c r="Y224" s="646"/>
      <c r="Z224" s="670"/>
      <c r="AA224" s="600"/>
      <c r="AB224" s="646"/>
      <c r="AC224" s="679">
        <f t="shared" si="135"/>
        <v>0</v>
      </c>
      <c r="AD224" s="680">
        <f t="shared" si="62"/>
        <v>0.56000000000000005</v>
      </c>
      <c r="AE224" s="681">
        <f t="shared" si="63"/>
        <v>0</v>
      </c>
      <c r="AF224" s="681">
        <f t="shared" si="64"/>
        <v>0</v>
      </c>
      <c r="AG224" s="681">
        <f t="shared" si="65"/>
        <v>0</v>
      </c>
      <c r="AH224" s="682">
        <f t="shared" si="66"/>
        <v>0</v>
      </c>
      <c r="AI224" s="682" t="str">
        <f t="shared" si="67"/>
        <v/>
      </c>
      <c r="AJ224" s="682">
        <f t="shared" si="68"/>
        <v>0</v>
      </c>
      <c r="AK224" s="683">
        <f t="shared" si="69"/>
        <v>0.5</v>
      </c>
      <c r="AL224" s="600">
        <f t="shared" si="70"/>
        <v>0</v>
      </c>
      <c r="AM224" s="646">
        <f t="shared" si="71"/>
        <v>0</v>
      </c>
      <c r="AN224" s="630"/>
      <c r="AR224" s="326"/>
    </row>
    <row r="225" spans="2:44" ht="12.75" customHeight="1" x14ac:dyDescent="0.2">
      <c r="B225" s="16"/>
      <c r="C225" s="2"/>
      <c r="D225" s="140" t="str">
        <f t="shared" si="50"/>
        <v/>
      </c>
      <c r="E225" s="222" t="str">
        <f t="shared" ref="E225:F225" si="146">IF(E53=0,"",E53)</f>
        <v/>
      </c>
      <c r="F225" s="222" t="str">
        <f t="shared" si="146"/>
        <v/>
      </c>
      <c r="G225" s="140" t="str">
        <f t="shared" si="52"/>
        <v/>
      </c>
      <c r="H225" s="223" t="str">
        <f t="shared" si="53"/>
        <v/>
      </c>
      <c r="I225" s="751" t="str">
        <f t="shared" si="54"/>
        <v/>
      </c>
      <c r="J225" s="248" t="str">
        <f t="shared" si="133"/>
        <v/>
      </c>
      <c r="K225" s="713" t="str">
        <f t="shared" si="55"/>
        <v/>
      </c>
      <c r="L225" s="625"/>
      <c r="M225" s="738">
        <f t="shared" ref="M225:N225" si="147">IF(M53="","",M53)</f>
        <v>0</v>
      </c>
      <c r="N225" s="738">
        <f t="shared" si="147"/>
        <v>0</v>
      </c>
      <c r="O225" s="714" t="str">
        <f t="shared" si="57"/>
        <v/>
      </c>
      <c r="P225" s="736">
        <f t="shared" si="58"/>
        <v>0</v>
      </c>
      <c r="Q225" s="608">
        <v>0</v>
      </c>
      <c r="R225" s="755"/>
      <c r="S225" s="708" t="str">
        <f t="shared" si="59"/>
        <v/>
      </c>
      <c r="T225" s="50" t="str">
        <f t="shared" si="60"/>
        <v/>
      </c>
      <c r="U225" s="50">
        <f>ROUND(IF(K225="",0,+Q225/1659*(AC225*12*(1+tab!$D$181+tab!$D$180)-tab!$D$179)*tab!$D$177),-1)</f>
        <v>0</v>
      </c>
      <c r="V225" s="36" t="str">
        <f t="shared" si="61"/>
        <v/>
      </c>
      <c r="W225" s="698"/>
      <c r="X225" s="672"/>
      <c r="Y225" s="646"/>
      <c r="Z225" s="670"/>
      <c r="AA225" s="600"/>
      <c r="AB225" s="646"/>
      <c r="AC225" s="679">
        <f t="shared" si="135"/>
        <v>0</v>
      </c>
      <c r="AD225" s="680">
        <f t="shared" si="62"/>
        <v>0.56000000000000005</v>
      </c>
      <c r="AE225" s="681">
        <f t="shared" si="63"/>
        <v>0</v>
      </c>
      <c r="AF225" s="681">
        <f t="shared" si="64"/>
        <v>0</v>
      </c>
      <c r="AG225" s="681">
        <f t="shared" si="65"/>
        <v>0</v>
      </c>
      <c r="AH225" s="682">
        <f t="shared" si="66"/>
        <v>0</v>
      </c>
      <c r="AI225" s="682" t="str">
        <f t="shared" si="67"/>
        <v/>
      </c>
      <c r="AJ225" s="682">
        <f t="shared" si="68"/>
        <v>0</v>
      </c>
      <c r="AK225" s="683">
        <f t="shared" si="69"/>
        <v>0.5</v>
      </c>
      <c r="AL225" s="600">
        <f t="shared" si="70"/>
        <v>0</v>
      </c>
      <c r="AM225" s="646">
        <f t="shared" si="71"/>
        <v>0</v>
      </c>
      <c r="AN225" s="630"/>
      <c r="AR225" s="326"/>
    </row>
    <row r="226" spans="2:44" ht="12.75" customHeight="1" x14ac:dyDescent="0.2">
      <c r="B226" s="16"/>
      <c r="C226" s="2"/>
      <c r="D226" s="140" t="str">
        <f t="shared" si="50"/>
        <v/>
      </c>
      <c r="E226" s="222" t="str">
        <f t="shared" ref="E226:F226" si="148">IF(E54=0,"",E54)</f>
        <v/>
      </c>
      <c r="F226" s="222" t="str">
        <f t="shared" si="148"/>
        <v/>
      </c>
      <c r="G226" s="140" t="str">
        <f t="shared" si="52"/>
        <v/>
      </c>
      <c r="H226" s="223" t="str">
        <f t="shared" si="53"/>
        <v/>
      </c>
      <c r="I226" s="751" t="str">
        <f t="shared" si="54"/>
        <v/>
      </c>
      <c r="J226" s="248" t="str">
        <f t="shared" si="133"/>
        <v/>
      </c>
      <c r="K226" s="713" t="str">
        <f t="shared" si="55"/>
        <v/>
      </c>
      <c r="L226" s="625"/>
      <c r="M226" s="738">
        <f t="shared" ref="M226:N226" si="149">IF(M54="","",M54)</f>
        <v>0</v>
      </c>
      <c r="N226" s="738">
        <f t="shared" si="149"/>
        <v>0</v>
      </c>
      <c r="O226" s="714" t="str">
        <f t="shared" si="57"/>
        <v/>
      </c>
      <c r="P226" s="736">
        <f t="shared" si="58"/>
        <v>0</v>
      </c>
      <c r="Q226" s="608">
        <v>0</v>
      </c>
      <c r="R226" s="755"/>
      <c r="S226" s="708" t="str">
        <f t="shared" si="59"/>
        <v/>
      </c>
      <c r="T226" s="50" t="str">
        <f t="shared" si="60"/>
        <v/>
      </c>
      <c r="U226" s="50">
        <f>ROUND(IF(K226="",0,+Q226/1659*(AC226*12*(1+tab!$D$181+tab!$D$180)-tab!$D$179)*tab!$D$177),-1)</f>
        <v>0</v>
      </c>
      <c r="V226" s="36" t="str">
        <f t="shared" si="61"/>
        <v/>
      </c>
      <c r="W226" s="698"/>
      <c r="X226" s="672"/>
      <c r="Y226" s="646"/>
      <c r="Z226" s="670"/>
      <c r="AA226" s="600"/>
      <c r="AB226" s="646"/>
      <c r="AC226" s="679">
        <f t="shared" si="135"/>
        <v>0</v>
      </c>
      <c r="AD226" s="680">
        <f t="shared" si="62"/>
        <v>0.56000000000000005</v>
      </c>
      <c r="AE226" s="681">
        <f t="shared" si="63"/>
        <v>0</v>
      </c>
      <c r="AF226" s="681">
        <f t="shared" si="64"/>
        <v>0</v>
      </c>
      <c r="AG226" s="681">
        <f t="shared" si="65"/>
        <v>0</v>
      </c>
      <c r="AH226" s="682">
        <f t="shared" si="66"/>
        <v>0</v>
      </c>
      <c r="AI226" s="682" t="str">
        <f t="shared" si="67"/>
        <v/>
      </c>
      <c r="AJ226" s="682">
        <f t="shared" si="68"/>
        <v>0</v>
      </c>
      <c r="AK226" s="683">
        <f t="shared" si="69"/>
        <v>0.5</v>
      </c>
      <c r="AL226" s="600">
        <f t="shared" si="70"/>
        <v>0</v>
      </c>
      <c r="AM226" s="646">
        <f t="shared" si="71"/>
        <v>0</v>
      </c>
      <c r="AN226" s="630"/>
      <c r="AR226" s="326"/>
    </row>
    <row r="227" spans="2:44" ht="12.75" customHeight="1" x14ac:dyDescent="0.2">
      <c r="B227" s="16"/>
      <c r="C227" s="2"/>
      <c r="D227" s="140" t="str">
        <f t="shared" si="50"/>
        <v/>
      </c>
      <c r="E227" s="222" t="str">
        <f t="shared" ref="E227:F227" si="150">IF(E55=0,"",E55)</f>
        <v/>
      </c>
      <c r="F227" s="222" t="str">
        <f t="shared" si="150"/>
        <v/>
      </c>
      <c r="G227" s="140" t="str">
        <f t="shared" si="52"/>
        <v/>
      </c>
      <c r="H227" s="223" t="str">
        <f t="shared" si="53"/>
        <v/>
      </c>
      <c r="I227" s="751" t="str">
        <f t="shared" si="54"/>
        <v/>
      </c>
      <c r="J227" s="248" t="str">
        <f t="shared" si="133"/>
        <v/>
      </c>
      <c r="K227" s="713" t="str">
        <f t="shared" si="55"/>
        <v/>
      </c>
      <c r="L227" s="625"/>
      <c r="M227" s="738">
        <f t="shared" ref="M227:N227" si="151">IF(M55="","",M55)</f>
        <v>0</v>
      </c>
      <c r="N227" s="738">
        <f t="shared" si="151"/>
        <v>0</v>
      </c>
      <c r="O227" s="714" t="str">
        <f t="shared" si="57"/>
        <v/>
      </c>
      <c r="P227" s="736">
        <f t="shared" si="58"/>
        <v>0</v>
      </c>
      <c r="Q227" s="608">
        <v>0</v>
      </c>
      <c r="R227" s="755"/>
      <c r="S227" s="708" t="str">
        <f t="shared" si="59"/>
        <v/>
      </c>
      <c r="T227" s="50" t="str">
        <f t="shared" si="60"/>
        <v/>
      </c>
      <c r="U227" s="50">
        <f>ROUND(IF(K227="",0,+Q227/1659*(AC227*12*(1+tab!$D$181+tab!$D$180)-tab!$D$179)*tab!$D$177),-1)</f>
        <v>0</v>
      </c>
      <c r="V227" s="36" t="str">
        <f t="shared" si="61"/>
        <v/>
      </c>
      <c r="W227" s="698"/>
      <c r="X227" s="672"/>
      <c r="Y227" s="646"/>
      <c r="Z227" s="670"/>
      <c r="AA227" s="600"/>
      <c r="AB227" s="646"/>
      <c r="AC227" s="679">
        <f t="shared" si="135"/>
        <v>0</v>
      </c>
      <c r="AD227" s="680">
        <f t="shared" si="62"/>
        <v>0.56000000000000005</v>
      </c>
      <c r="AE227" s="681">
        <f t="shared" si="63"/>
        <v>0</v>
      </c>
      <c r="AF227" s="681">
        <f t="shared" si="64"/>
        <v>0</v>
      </c>
      <c r="AG227" s="681">
        <f t="shared" si="65"/>
        <v>0</v>
      </c>
      <c r="AH227" s="682">
        <f t="shared" si="66"/>
        <v>0</v>
      </c>
      <c r="AI227" s="682" t="str">
        <f t="shared" si="67"/>
        <v/>
      </c>
      <c r="AJ227" s="682">
        <f t="shared" si="68"/>
        <v>0</v>
      </c>
      <c r="AK227" s="683">
        <f t="shared" si="69"/>
        <v>0.5</v>
      </c>
      <c r="AL227" s="600">
        <f t="shared" si="70"/>
        <v>0</v>
      </c>
      <c r="AM227" s="646">
        <f t="shared" si="71"/>
        <v>0</v>
      </c>
      <c r="AN227" s="630"/>
      <c r="AR227" s="326"/>
    </row>
    <row r="228" spans="2:44" ht="12.75" customHeight="1" x14ac:dyDescent="0.2">
      <c r="B228" s="16"/>
      <c r="C228" s="2"/>
      <c r="D228" s="140" t="str">
        <f t="shared" si="50"/>
        <v/>
      </c>
      <c r="E228" s="222" t="str">
        <f t="shared" ref="E228:F228" si="152">IF(E56=0,"",E56)</f>
        <v/>
      </c>
      <c r="F228" s="222" t="str">
        <f t="shared" si="152"/>
        <v/>
      </c>
      <c r="G228" s="140" t="str">
        <f t="shared" si="52"/>
        <v/>
      </c>
      <c r="H228" s="223" t="str">
        <f t="shared" si="53"/>
        <v/>
      </c>
      <c r="I228" s="751" t="str">
        <f t="shared" si="54"/>
        <v/>
      </c>
      <c r="J228" s="248" t="str">
        <f t="shared" si="133"/>
        <v/>
      </c>
      <c r="K228" s="713" t="str">
        <f t="shared" si="55"/>
        <v/>
      </c>
      <c r="L228" s="625"/>
      <c r="M228" s="738">
        <f t="shared" ref="M228:N228" si="153">IF(M56="","",M56)</f>
        <v>0</v>
      </c>
      <c r="N228" s="738">
        <f t="shared" si="153"/>
        <v>0</v>
      </c>
      <c r="O228" s="714" t="str">
        <f t="shared" si="57"/>
        <v/>
      </c>
      <c r="P228" s="736">
        <f t="shared" si="58"/>
        <v>0</v>
      </c>
      <c r="Q228" s="608">
        <v>0</v>
      </c>
      <c r="R228" s="755"/>
      <c r="S228" s="708" t="str">
        <f t="shared" si="59"/>
        <v/>
      </c>
      <c r="T228" s="50" t="str">
        <f t="shared" si="60"/>
        <v/>
      </c>
      <c r="U228" s="50">
        <f>ROUND(IF(K228="",0,+Q228/1659*(AC228*12*(1+tab!$D$181+tab!$D$180)-tab!$D$179)*tab!$D$177),-1)</f>
        <v>0</v>
      </c>
      <c r="V228" s="36" t="str">
        <f t="shared" si="61"/>
        <v/>
      </c>
      <c r="W228" s="698"/>
      <c r="X228" s="672"/>
      <c r="Y228" s="646"/>
      <c r="Z228" s="670"/>
      <c r="AA228" s="600"/>
      <c r="AB228" s="646"/>
      <c r="AC228" s="679">
        <f t="shared" si="135"/>
        <v>0</v>
      </c>
      <c r="AD228" s="680">
        <f t="shared" si="62"/>
        <v>0.56000000000000005</v>
      </c>
      <c r="AE228" s="681">
        <f t="shared" si="63"/>
        <v>0</v>
      </c>
      <c r="AF228" s="681">
        <f t="shared" si="64"/>
        <v>0</v>
      </c>
      <c r="AG228" s="681">
        <f t="shared" si="65"/>
        <v>0</v>
      </c>
      <c r="AH228" s="682">
        <f t="shared" si="66"/>
        <v>0</v>
      </c>
      <c r="AI228" s="682" t="str">
        <f t="shared" si="67"/>
        <v/>
      </c>
      <c r="AJ228" s="682">
        <f t="shared" si="68"/>
        <v>0</v>
      </c>
      <c r="AK228" s="683">
        <f t="shared" si="69"/>
        <v>0.5</v>
      </c>
      <c r="AL228" s="600">
        <f t="shared" si="70"/>
        <v>0</v>
      </c>
      <c r="AM228" s="646">
        <f t="shared" si="71"/>
        <v>0</v>
      </c>
      <c r="AN228" s="630"/>
      <c r="AR228" s="326"/>
    </row>
    <row r="229" spans="2:44" ht="12.75" customHeight="1" x14ac:dyDescent="0.2">
      <c r="B229" s="16"/>
      <c r="C229" s="2"/>
      <c r="D229" s="140" t="str">
        <f t="shared" si="50"/>
        <v/>
      </c>
      <c r="E229" s="222" t="str">
        <f t="shared" ref="E229:F229" si="154">IF(E57=0,"",E57)</f>
        <v/>
      </c>
      <c r="F229" s="222" t="str">
        <f t="shared" si="154"/>
        <v/>
      </c>
      <c r="G229" s="140" t="str">
        <f t="shared" si="52"/>
        <v/>
      </c>
      <c r="H229" s="223" t="str">
        <f t="shared" si="53"/>
        <v/>
      </c>
      <c r="I229" s="751" t="str">
        <f t="shared" si="54"/>
        <v/>
      </c>
      <c r="J229" s="248" t="str">
        <f t="shared" si="133"/>
        <v/>
      </c>
      <c r="K229" s="713" t="str">
        <f t="shared" si="55"/>
        <v/>
      </c>
      <c r="L229" s="625"/>
      <c r="M229" s="738">
        <f t="shared" ref="M229:N229" si="155">IF(M57="","",M57)</f>
        <v>0</v>
      </c>
      <c r="N229" s="738">
        <f t="shared" si="155"/>
        <v>0</v>
      </c>
      <c r="O229" s="714" t="str">
        <f t="shared" si="57"/>
        <v/>
      </c>
      <c r="P229" s="736">
        <f t="shared" si="58"/>
        <v>0</v>
      </c>
      <c r="Q229" s="608">
        <v>0</v>
      </c>
      <c r="R229" s="755"/>
      <c r="S229" s="708" t="str">
        <f t="shared" si="59"/>
        <v/>
      </c>
      <c r="T229" s="50" t="str">
        <f t="shared" si="60"/>
        <v/>
      </c>
      <c r="U229" s="50">
        <f>ROUND(IF(K229="",0,+Q229/1659*(AC229*12*(1+tab!$D$181+tab!$D$180)-tab!$D$179)*tab!$D$177),-1)</f>
        <v>0</v>
      </c>
      <c r="V229" s="36" t="str">
        <f t="shared" si="61"/>
        <v/>
      </c>
      <c r="W229" s="698"/>
      <c r="X229" s="672"/>
      <c r="Y229" s="646"/>
      <c r="Z229" s="670"/>
      <c r="AA229" s="600"/>
      <c r="AB229" s="646"/>
      <c r="AC229" s="679">
        <f t="shared" si="135"/>
        <v>0</v>
      </c>
      <c r="AD229" s="680">
        <f t="shared" si="62"/>
        <v>0.56000000000000005</v>
      </c>
      <c r="AE229" s="681">
        <f t="shared" si="63"/>
        <v>0</v>
      </c>
      <c r="AF229" s="681">
        <f t="shared" si="64"/>
        <v>0</v>
      </c>
      <c r="AG229" s="681">
        <f t="shared" si="65"/>
        <v>0</v>
      </c>
      <c r="AH229" s="682">
        <f t="shared" si="66"/>
        <v>0</v>
      </c>
      <c r="AI229" s="682" t="str">
        <f t="shared" si="67"/>
        <v/>
      </c>
      <c r="AJ229" s="682">
        <f t="shared" si="68"/>
        <v>0</v>
      </c>
      <c r="AK229" s="683">
        <f t="shared" si="69"/>
        <v>0.5</v>
      </c>
      <c r="AL229" s="600">
        <f t="shared" si="70"/>
        <v>0</v>
      </c>
      <c r="AM229" s="646">
        <f t="shared" si="71"/>
        <v>0</v>
      </c>
      <c r="AN229" s="630"/>
      <c r="AR229" s="326"/>
    </row>
    <row r="230" spans="2:44" ht="12.75" customHeight="1" x14ac:dyDescent="0.2">
      <c r="B230" s="16"/>
      <c r="C230" s="2"/>
      <c r="D230" s="140" t="str">
        <f t="shared" si="50"/>
        <v/>
      </c>
      <c r="E230" s="222" t="str">
        <f t="shared" ref="E230:F230" si="156">IF(E58=0,"",E58)</f>
        <v/>
      </c>
      <c r="F230" s="222" t="str">
        <f t="shared" si="156"/>
        <v/>
      </c>
      <c r="G230" s="140" t="str">
        <f t="shared" si="52"/>
        <v/>
      </c>
      <c r="H230" s="223" t="str">
        <f t="shared" si="53"/>
        <v/>
      </c>
      <c r="I230" s="751" t="str">
        <f t="shared" si="54"/>
        <v/>
      </c>
      <c r="J230" s="248" t="str">
        <f t="shared" si="133"/>
        <v/>
      </c>
      <c r="K230" s="713" t="str">
        <f t="shared" si="55"/>
        <v/>
      </c>
      <c r="L230" s="625"/>
      <c r="M230" s="738">
        <f t="shared" ref="M230:N230" si="157">IF(M58="","",M58)</f>
        <v>0</v>
      </c>
      <c r="N230" s="738">
        <f t="shared" si="157"/>
        <v>0</v>
      </c>
      <c r="O230" s="714" t="str">
        <f t="shared" si="57"/>
        <v/>
      </c>
      <c r="P230" s="736">
        <f t="shared" si="58"/>
        <v>0</v>
      </c>
      <c r="Q230" s="608">
        <v>0</v>
      </c>
      <c r="R230" s="755"/>
      <c r="S230" s="708" t="str">
        <f t="shared" si="59"/>
        <v/>
      </c>
      <c r="T230" s="50" t="str">
        <f t="shared" si="60"/>
        <v/>
      </c>
      <c r="U230" s="50">
        <f>ROUND(IF(K230="",0,+Q230/1659*(AC230*12*(1+tab!$D$181+tab!$D$180)-tab!$D$179)*tab!$D$177),-1)</f>
        <v>0</v>
      </c>
      <c r="V230" s="36" t="str">
        <f t="shared" si="61"/>
        <v/>
      </c>
      <c r="W230" s="698"/>
      <c r="X230" s="672"/>
      <c r="Y230" s="646"/>
      <c r="Z230" s="670"/>
      <c r="AA230" s="600"/>
      <c r="AB230" s="646"/>
      <c r="AC230" s="679">
        <f t="shared" si="135"/>
        <v>0</v>
      </c>
      <c r="AD230" s="680">
        <f t="shared" si="62"/>
        <v>0.56000000000000005</v>
      </c>
      <c r="AE230" s="681">
        <f t="shared" si="63"/>
        <v>0</v>
      </c>
      <c r="AF230" s="681">
        <f t="shared" si="64"/>
        <v>0</v>
      </c>
      <c r="AG230" s="681">
        <f t="shared" si="65"/>
        <v>0</v>
      </c>
      <c r="AH230" s="682">
        <f t="shared" si="66"/>
        <v>0</v>
      </c>
      <c r="AI230" s="682" t="str">
        <f t="shared" si="67"/>
        <v/>
      </c>
      <c r="AJ230" s="682">
        <f t="shared" si="68"/>
        <v>0</v>
      </c>
      <c r="AK230" s="683">
        <f t="shared" si="69"/>
        <v>0.5</v>
      </c>
      <c r="AL230" s="600">
        <f t="shared" si="70"/>
        <v>0</v>
      </c>
      <c r="AM230" s="646">
        <f t="shared" si="71"/>
        <v>0</v>
      </c>
      <c r="AN230" s="630"/>
      <c r="AR230" s="326"/>
    </row>
    <row r="231" spans="2:44" ht="12.75" customHeight="1" x14ac:dyDescent="0.2">
      <c r="B231" s="16"/>
      <c r="C231" s="2"/>
      <c r="D231" s="140" t="str">
        <f t="shared" si="50"/>
        <v/>
      </c>
      <c r="E231" s="222" t="str">
        <f t="shared" ref="E231:F231" si="158">IF(E59=0,"",E59)</f>
        <v/>
      </c>
      <c r="F231" s="222" t="str">
        <f t="shared" si="158"/>
        <v/>
      </c>
      <c r="G231" s="140" t="str">
        <f t="shared" si="52"/>
        <v/>
      </c>
      <c r="H231" s="223" t="str">
        <f t="shared" si="53"/>
        <v/>
      </c>
      <c r="I231" s="751" t="str">
        <f t="shared" si="54"/>
        <v/>
      </c>
      <c r="J231" s="248" t="str">
        <f t="shared" si="133"/>
        <v/>
      </c>
      <c r="K231" s="713" t="str">
        <f t="shared" si="55"/>
        <v/>
      </c>
      <c r="L231" s="625"/>
      <c r="M231" s="738">
        <f t="shared" ref="M231:N231" si="159">IF(M59="","",M59)</f>
        <v>0</v>
      </c>
      <c r="N231" s="738">
        <f t="shared" si="159"/>
        <v>0</v>
      </c>
      <c r="O231" s="714" t="str">
        <f t="shared" si="57"/>
        <v/>
      </c>
      <c r="P231" s="736">
        <f t="shared" si="58"/>
        <v>0</v>
      </c>
      <c r="Q231" s="608">
        <v>0</v>
      </c>
      <c r="R231" s="755"/>
      <c r="S231" s="708" t="str">
        <f t="shared" si="59"/>
        <v/>
      </c>
      <c r="T231" s="50" t="str">
        <f t="shared" si="60"/>
        <v/>
      </c>
      <c r="U231" s="50">
        <f>ROUND(IF(K231="",0,+Q231/1659*(AC231*12*(1+tab!$D$181+tab!$D$180)-tab!$D$179)*tab!$D$177),-1)</f>
        <v>0</v>
      </c>
      <c r="V231" s="36" t="str">
        <f t="shared" si="61"/>
        <v/>
      </c>
      <c r="W231" s="698"/>
      <c r="X231" s="672"/>
      <c r="Y231" s="646"/>
      <c r="Z231" s="670"/>
      <c r="AA231" s="600"/>
      <c r="AB231" s="646"/>
      <c r="AC231" s="679">
        <f t="shared" si="135"/>
        <v>0</v>
      </c>
      <c r="AD231" s="680">
        <f t="shared" si="62"/>
        <v>0.56000000000000005</v>
      </c>
      <c r="AE231" s="681">
        <f t="shared" si="63"/>
        <v>0</v>
      </c>
      <c r="AF231" s="681">
        <f t="shared" si="64"/>
        <v>0</v>
      </c>
      <c r="AG231" s="681">
        <f t="shared" si="65"/>
        <v>0</v>
      </c>
      <c r="AH231" s="682">
        <f t="shared" si="66"/>
        <v>0</v>
      </c>
      <c r="AI231" s="682" t="str">
        <f t="shared" si="67"/>
        <v/>
      </c>
      <c r="AJ231" s="682">
        <f t="shared" si="68"/>
        <v>0</v>
      </c>
      <c r="AK231" s="683">
        <f t="shared" si="69"/>
        <v>0.5</v>
      </c>
      <c r="AL231" s="600">
        <f t="shared" si="70"/>
        <v>0</v>
      </c>
      <c r="AM231" s="646">
        <f t="shared" si="71"/>
        <v>0</v>
      </c>
      <c r="AN231" s="630"/>
      <c r="AR231" s="326"/>
    </row>
    <row r="232" spans="2:44" ht="12.75" customHeight="1" x14ac:dyDescent="0.2">
      <c r="B232" s="16"/>
      <c r="C232" s="2"/>
      <c r="D232" s="140" t="str">
        <f t="shared" si="50"/>
        <v/>
      </c>
      <c r="E232" s="222" t="str">
        <f t="shared" ref="E232:F232" si="160">IF(E60=0,"",E60)</f>
        <v/>
      </c>
      <c r="F232" s="222" t="str">
        <f t="shared" si="160"/>
        <v/>
      </c>
      <c r="G232" s="140" t="str">
        <f t="shared" si="52"/>
        <v/>
      </c>
      <c r="H232" s="223" t="str">
        <f t="shared" si="53"/>
        <v/>
      </c>
      <c r="I232" s="751" t="str">
        <f t="shared" si="54"/>
        <v/>
      </c>
      <c r="J232" s="248" t="str">
        <f t="shared" si="133"/>
        <v/>
      </c>
      <c r="K232" s="713" t="str">
        <f t="shared" si="55"/>
        <v/>
      </c>
      <c r="L232" s="625"/>
      <c r="M232" s="738">
        <f t="shared" ref="M232:N232" si="161">IF(M60="","",M60)</f>
        <v>0</v>
      </c>
      <c r="N232" s="738">
        <f t="shared" si="161"/>
        <v>0</v>
      </c>
      <c r="O232" s="714" t="str">
        <f t="shared" si="57"/>
        <v/>
      </c>
      <c r="P232" s="736">
        <f t="shared" si="58"/>
        <v>0</v>
      </c>
      <c r="Q232" s="608">
        <v>0</v>
      </c>
      <c r="R232" s="755"/>
      <c r="S232" s="708" t="str">
        <f t="shared" si="59"/>
        <v/>
      </c>
      <c r="T232" s="50" t="str">
        <f t="shared" si="60"/>
        <v/>
      </c>
      <c r="U232" s="50">
        <f>ROUND(IF(K232="",0,+Q232/1659*(AC232*12*(1+tab!$D$181+tab!$D$180)-tab!$D$179)*tab!$D$177),-1)</f>
        <v>0</v>
      </c>
      <c r="V232" s="36" t="str">
        <f t="shared" si="61"/>
        <v/>
      </c>
      <c r="W232" s="698"/>
      <c r="X232" s="672"/>
      <c r="Y232" s="646"/>
      <c r="Z232" s="670"/>
      <c r="AA232" s="600"/>
      <c r="AB232" s="646"/>
      <c r="AC232" s="679">
        <f t="shared" si="135"/>
        <v>0</v>
      </c>
      <c r="AD232" s="680">
        <f t="shared" si="62"/>
        <v>0.56000000000000005</v>
      </c>
      <c r="AE232" s="681">
        <f t="shared" si="63"/>
        <v>0</v>
      </c>
      <c r="AF232" s="681">
        <f t="shared" si="64"/>
        <v>0</v>
      </c>
      <c r="AG232" s="681">
        <f t="shared" si="65"/>
        <v>0</v>
      </c>
      <c r="AH232" s="682">
        <f t="shared" si="66"/>
        <v>0</v>
      </c>
      <c r="AI232" s="682" t="str">
        <f t="shared" si="67"/>
        <v/>
      </c>
      <c r="AJ232" s="682">
        <f t="shared" si="68"/>
        <v>0</v>
      </c>
      <c r="AK232" s="683">
        <f t="shared" si="69"/>
        <v>0.5</v>
      </c>
      <c r="AL232" s="600">
        <f t="shared" si="70"/>
        <v>0</v>
      </c>
      <c r="AM232" s="646">
        <f t="shared" si="71"/>
        <v>0</v>
      </c>
      <c r="AN232" s="630"/>
      <c r="AR232" s="326"/>
    </row>
    <row r="233" spans="2:44" ht="12.75" customHeight="1" x14ac:dyDescent="0.2">
      <c r="B233" s="16"/>
      <c r="C233" s="2"/>
      <c r="D233" s="140" t="str">
        <f t="shared" si="50"/>
        <v/>
      </c>
      <c r="E233" s="222" t="str">
        <f t="shared" ref="E233:F233" si="162">IF(E61=0,"",E61)</f>
        <v/>
      </c>
      <c r="F233" s="222" t="str">
        <f t="shared" si="162"/>
        <v/>
      </c>
      <c r="G233" s="140" t="str">
        <f t="shared" si="52"/>
        <v/>
      </c>
      <c r="H233" s="223" t="str">
        <f t="shared" si="53"/>
        <v/>
      </c>
      <c r="I233" s="751" t="str">
        <f t="shared" si="54"/>
        <v/>
      </c>
      <c r="J233" s="248" t="str">
        <f t="shared" si="133"/>
        <v/>
      </c>
      <c r="K233" s="713" t="str">
        <f t="shared" si="55"/>
        <v/>
      </c>
      <c r="L233" s="625"/>
      <c r="M233" s="738">
        <f t="shared" ref="M233:N233" si="163">IF(M61="","",M61)</f>
        <v>0</v>
      </c>
      <c r="N233" s="738">
        <f t="shared" si="163"/>
        <v>0</v>
      </c>
      <c r="O233" s="714" t="str">
        <f t="shared" si="57"/>
        <v/>
      </c>
      <c r="P233" s="736">
        <f t="shared" si="58"/>
        <v>0</v>
      </c>
      <c r="Q233" s="608">
        <v>0</v>
      </c>
      <c r="R233" s="755"/>
      <c r="S233" s="708" t="str">
        <f t="shared" si="59"/>
        <v/>
      </c>
      <c r="T233" s="50" t="str">
        <f t="shared" si="60"/>
        <v/>
      </c>
      <c r="U233" s="50">
        <f>ROUND(IF(K233="",0,+Q233/1659*(AC233*12*(1+tab!$D$181+tab!$D$180)-tab!$D$179)*tab!$D$177),-1)</f>
        <v>0</v>
      </c>
      <c r="V233" s="36" t="str">
        <f t="shared" si="61"/>
        <v/>
      </c>
      <c r="W233" s="698"/>
      <c r="X233" s="672"/>
      <c r="Y233" s="646"/>
      <c r="Z233" s="670"/>
      <c r="AA233" s="600"/>
      <c r="AB233" s="646"/>
      <c r="AC233" s="679">
        <f t="shared" si="135"/>
        <v>0</v>
      </c>
      <c r="AD233" s="680">
        <f t="shared" si="62"/>
        <v>0.56000000000000005</v>
      </c>
      <c r="AE233" s="681">
        <f t="shared" si="63"/>
        <v>0</v>
      </c>
      <c r="AF233" s="681">
        <f t="shared" si="64"/>
        <v>0</v>
      </c>
      <c r="AG233" s="681">
        <f t="shared" si="65"/>
        <v>0</v>
      </c>
      <c r="AH233" s="682">
        <f t="shared" si="66"/>
        <v>0</v>
      </c>
      <c r="AI233" s="682" t="str">
        <f t="shared" si="67"/>
        <v/>
      </c>
      <c r="AJ233" s="682">
        <f t="shared" si="68"/>
        <v>0</v>
      </c>
      <c r="AK233" s="683">
        <f t="shared" si="69"/>
        <v>0.5</v>
      </c>
      <c r="AL233" s="600">
        <f t="shared" si="70"/>
        <v>0</v>
      </c>
      <c r="AM233" s="646">
        <f t="shared" si="71"/>
        <v>0</v>
      </c>
      <c r="AN233" s="630"/>
      <c r="AR233" s="326"/>
    </row>
    <row r="234" spans="2:44" ht="12.75" customHeight="1" x14ac:dyDescent="0.2">
      <c r="B234" s="16"/>
      <c r="C234" s="2"/>
      <c r="D234" s="140" t="str">
        <f t="shared" si="50"/>
        <v/>
      </c>
      <c r="E234" s="222" t="str">
        <f t="shared" ref="E234:F234" si="164">IF(E62=0,"",E62)</f>
        <v/>
      </c>
      <c r="F234" s="222" t="str">
        <f t="shared" si="164"/>
        <v/>
      </c>
      <c r="G234" s="140" t="str">
        <f t="shared" si="52"/>
        <v/>
      </c>
      <c r="H234" s="223" t="str">
        <f t="shared" si="53"/>
        <v/>
      </c>
      <c r="I234" s="751" t="str">
        <f t="shared" si="54"/>
        <v/>
      </c>
      <c r="J234" s="248" t="str">
        <f t="shared" si="133"/>
        <v/>
      </c>
      <c r="K234" s="713" t="str">
        <f t="shared" si="55"/>
        <v/>
      </c>
      <c r="L234" s="625"/>
      <c r="M234" s="738">
        <f t="shared" ref="M234:N234" si="165">IF(M62="","",M62)</f>
        <v>0</v>
      </c>
      <c r="N234" s="738">
        <f t="shared" si="165"/>
        <v>0</v>
      </c>
      <c r="O234" s="714" t="str">
        <f t="shared" si="57"/>
        <v/>
      </c>
      <c r="P234" s="736">
        <f t="shared" si="58"/>
        <v>0</v>
      </c>
      <c r="Q234" s="608">
        <v>0</v>
      </c>
      <c r="R234" s="755"/>
      <c r="S234" s="708" t="str">
        <f t="shared" si="59"/>
        <v/>
      </c>
      <c r="T234" s="50" t="str">
        <f t="shared" si="60"/>
        <v/>
      </c>
      <c r="U234" s="50">
        <f>ROUND(IF(K234="",0,+Q234/1659*(AC234*12*(1+tab!$D$181+tab!$D$180)-tab!$D$179)*tab!$D$177),-1)</f>
        <v>0</v>
      </c>
      <c r="V234" s="36" t="str">
        <f t="shared" si="61"/>
        <v/>
      </c>
      <c r="W234" s="698"/>
      <c r="X234" s="672"/>
      <c r="Y234" s="646"/>
      <c r="Z234" s="670"/>
      <c r="AA234" s="600"/>
      <c r="AB234" s="646"/>
      <c r="AC234" s="679">
        <f t="shared" si="135"/>
        <v>0</v>
      </c>
      <c r="AD234" s="680">
        <f t="shared" si="62"/>
        <v>0.56000000000000005</v>
      </c>
      <c r="AE234" s="681">
        <f t="shared" si="63"/>
        <v>0</v>
      </c>
      <c r="AF234" s="681">
        <f t="shared" si="64"/>
        <v>0</v>
      </c>
      <c r="AG234" s="681">
        <f t="shared" si="65"/>
        <v>0</v>
      </c>
      <c r="AH234" s="682">
        <f t="shared" si="66"/>
        <v>0</v>
      </c>
      <c r="AI234" s="682" t="str">
        <f t="shared" si="67"/>
        <v/>
      </c>
      <c r="AJ234" s="682">
        <f t="shared" si="68"/>
        <v>0</v>
      </c>
      <c r="AK234" s="683">
        <f t="shared" si="69"/>
        <v>0.5</v>
      </c>
      <c r="AL234" s="600">
        <f t="shared" si="70"/>
        <v>0</v>
      </c>
      <c r="AM234" s="646">
        <f t="shared" si="71"/>
        <v>0</v>
      </c>
      <c r="AN234" s="630"/>
      <c r="AR234" s="326"/>
    </row>
    <row r="235" spans="2:44" ht="12.75" customHeight="1" x14ac:dyDescent="0.2">
      <c r="B235" s="16"/>
      <c r="C235" s="2"/>
      <c r="D235" s="140" t="str">
        <f t="shared" si="50"/>
        <v/>
      </c>
      <c r="E235" s="222" t="str">
        <f t="shared" ref="E235:F235" si="166">IF(E63=0,"",E63)</f>
        <v/>
      </c>
      <c r="F235" s="222" t="str">
        <f t="shared" si="166"/>
        <v/>
      </c>
      <c r="G235" s="140" t="str">
        <f t="shared" si="52"/>
        <v/>
      </c>
      <c r="H235" s="223" t="str">
        <f t="shared" si="53"/>
        <v/>
      </c>
      <c r="I235" s="751" t="str">
        <f t="shared" si="54"/>
        <v/>
      </c>
      <c r="J235" s="248" t="str">
        <f t="shared" si="133"/>
        <v/>
      </c>
      <c r="K235" s="713" t="str">
        <f t="shared" si="55"/>
        <v/>
      </c>
      <c r="L235" s="625"/>
      <c r="M235" s="738">
        <f t="shared" ref="M235:N235" si="167">IF(M63="","",M63)</f>
        <v>0</v>
      </c>
      <c r="N235" s="738">
        <f t="shared" si="167"/>
        <v>0</v>
      </c>
      <c r="O235" s="714" t="str">
        <f t="shared" si="57"/>
        <v/>
      </c>
      <c r="P235" s="736">
        <f t="shared" si="58"/>
        <v>0</v>
      </c>
      <c r="Q235" s="608">
        <v>0</v>
      </c>
      <c r="R235" s="755"/>
      <c r="S235" s="708" t="str">
        <f t="shared" si="59"/>
        <v/>
      </c>
      <c r="T235" s="50" t="str">
        <f t="shared" si="60"/>
        <v/>
      </c>
      <c r="U235" s="50">
        <f>ROUND(IF(K235="",0,+Q235/1659*(AC235*12*(1+tab!$D$181+tab!$D$180)-tab!$D$179)*tab!$D$177),-1)</f>
        <v>0</v>
      </c>
      <c r="V235" s="36" t="str">
        <f t="shared" si="61"/>
        <v/>
      </c>
      <c r="W235" s="698"/>
      <c r="X235" s="672"/>
      <c r="Y235" s="646"/>
      <c r="Z235" s="670"/>
      <c r="AA235" s="600"/>
      <c r="AB235" s="646"/>
      <c r="AC235" s="679">
        <f t="shared" si="135"/>
        <v>0</v>
      </c>
      <c r="AD235" s="680">
        <f t="shared" si="62"/>
        <v>0.56000000000000005</v>
      </c>
      <c r="AE235" s="681">
        <f t="shared" si="63"/>
        <v>0</v>
      </c>
      <c r="AF235" s="681">
        <f t="shared" si="64"/>
        <v>0</v>
      </c>
      <c r="AG235" s="681">
        <f t="shared" si="65"/>
        <v>0</v>
      </c>
      <c r="AH235" s="682">
        <f t="shared" si="66"/>
        <v>0</v>
      </c>
      <c r="AI235" s="682" t="str">
        <f t="shared" si="67"/>
        <v/>
      </c>
      <c r="AJ235" s="682">
        <f t="shared" si="68"/>
        <v>0</v>
      </c>
      <c r="AK235" s="683">
        <f t="shared" si="69"/>
        <v>0.5</v>
      </c>
      <c r="AL235" s="600">
        <f t="shared" si="70"/>
        <v>0</v>
      </c>
      <c r="AM235" s="646">
        <f t="shared" si="71"/>
        <v>0</v>
      </c>
      <c r="AN235" s="630"/>
      <c r="AR235" s="326"/>
    </row>
    <row r="236" spans="2:44" ht="12.75" customHeight="1" x14ac:dyDescent="0.2">
      <c r="B236" s="16"/>
      <c r="C236" s="2"/>
      <c r="D236" s="140" t="str">
        <f t="shared" si="50"/>
        <v/>
      </c>
      <c r="E236" s="222" t="str">
        <f t="shared" ref="E236:F236" si="168">IF(E64=0,"",E64)</f>
        <v/>
      </c>
      <c r="F236" s="222" t="str">
        <f t="shared" si="168"/>
        <v/>
      </c>
      <c r="G236" s="140" t="str">
        <f t="shared" si="52"/>
        <v/>
      </c>
      <c r="H236" s="223" t="str">
        <f t="shared" si="53"/>
        <v/>
      </c>
      <c r="I236" s="751" t="str">
        <f t="shared" si="54"/>
        <v/>
      </c>
      <c r="J236" s="248" t="str">
        <f t="shared" si="133"/>
        <v/>
      </c>
      <c r="K236" s="713" t="str">
        <f t="shared" si="55"/>
        <v/>
      </c>
      <c r="L236" s="625"/>
      <c r="M236" s="738">
        <f t="shared" ref="M236:N236" si="169">IF(M64="","",M64)</f>
        <v>0</v>
      </c>
      <c r="N236" s="738">
        <f t="shared" si="169"/>
        <v>0</v>
      </c>
      <c r="O236" s="714" t="str">
        <f t="shared" si="57"/>
        <v/>
      </c>
      <c r="P236" s="736">
        <f t="shared" si="58"/>
        <v>0</v>
      </c>
      <c r="Q236" s="608">
        <v>0</v>
      </c>
      <c r="R236" s="755"/>
      <c r="S236" s="708" t="str">
        <f t="shared" si="59"/>
        <v/>
      </c>
      <c r="T236" s="50" t="str">
        <f t="shared" si="60"/>
        <v/>
      </c>
      <c r="U236" s="50">
        <f>ROUND(IF(K236="",0,+Q236/1659*(AC236*12*(1+tab!$D$181+tab!$D$180)-tab!$D$179)*tab!$D$177),-1)</f>
        <v>0</v>
      </c>
      <c r="V236" s="36" t="str">
        <f t="shared" si="61"/>
        <v/>
      </c>
      <c r="W236" s="698"/>
      <c r="X236" s="672"/>
      <c r="Y236" s="646"/>
      <c r="Z236" s="670"/>
      <c r="AA236" s="600"/>
      <c r="AB236" s="646"/>
      <c r="AC236" s="679">
        <f t="shared" si="135"/>
        <v>0</v>
      </c>
      <c r="AD236" s="680">
        <f t="shared" si="62"/>
        <v>0.56000000000000005</v>
      </c>
      <c r="AE236" s="681">
        <f t="shared" si="63"/>
        <v>0</v>
      </c>
      <c r="AF236" s="681">
        <f t="shared" si="64"/>
        <v>0</v>
      </c>
      <c r="AG236" s="681">
        <f t="shared" si="65"/>
        <v>0</v>
      </c>
      <c r="AH236" s="682">
        <f t="shared" si="66"/>
        <v>0</v>
      </c>
      <c r="AI236" s="682" t="str">
        <f t="shared" si="67"/>
        <v/>
      </c>
      <c r="AJ236" s="682">
        <f t="shared" si="68"/>
        <v>0</v>
      </c>
      <c r="AK236" s="683">
        <f t="shared" si="69"/>
        <v>0.5</v>
      </c>
      <c r="AL236" s="600">
        <f t="shared" si="70"/>
        <v>0</v>
      </c>
      <c r="AM236" s="646">
        <f t="shared" si="71"/>
        <v>0</v>
      </c>
      <c r="AN236" s="630"/>
      <c r="AR236" s="326"/>
    </row>
    <row r="237" spans="2:44" ht="12.75" customHeight="1" x14ac:dyDescent="0.2">
      <c r="B237" s="16"/>
      <c r="C237" s="2"/>
      <c r="D237" s="140" t="str">
        <f t="shared" si="50"/>
        <v/>
      </c>
      <c r="E237" s="222" t="str">
        <f t="shared" ref="E237:F237" si="170">IF(E65=0,"",E65)</f>
        <v/>
      </c>
      <c r="F237" s="222" t="str">
        <f t="shared" si="170"/>
        <v/>
      </c>
      <c r="G237" s="140" t="str">
        <f t="shared" si="52"/>
        <v/>
      </c>
      <c r="H237" s="223" t="str">
        <f t="shared" si="53"/>
        <v/>
      </c>
      <c r="I237" s="751" t="str">
        <f t="shared" si="54"/>
        <v/>
      </c>
      <c r="J237" s="248" t="str">
        <f t="shared" si="133"/>
        <v/>
      </c>
      <c r="K237" s="713" t="str">
        <f t="shared" si="55"/>
        <v/>
      </c>
      <c r="L237" s="625"/>
      <c r="M237" s="738">
        <f t="shared" ref="M237:N237" si="171">IF(M65="","",M65)</f>
        <v>0</v>
      </c>
      <c r="N237" s="738">
        <f t="shared" si="171"/>
        <v>0</v>
      </c>
      <c r="O237" s="714" t="str">
        <f t="shared" si="57"/>
        <v/>
      </c>
      <c r="P237" s="736">
        <f t="shared" si="58"/>
        <v>0</v>
      </c>
      <c r="Q237" s="608">
        <v>0</v>
      </c>
      <c r="R237" s="755"/>
      <c r="S237" s="708" t="str">
        <f t="shared" si="59"/>
        <v/>
      </c>
      <c r="T237" s="50" t="str">
        <f t="shared" si="60"/>
        <v/>
      </c>
      <c r="U237" s="50">
        <f>ROUND(IF(K237="",0,+Q237/1659*(AC237*12*(1+tab!$D$181+tab!$D$180)-tab!$D$179)*tab!$D$177),-1)</f>
        <v>0</v>
      </c>
      <c r="V237" s="36" t="str">
        <f t="shared" si="61"/>
        <v/>
      </c>
      <c r="W237" s="698"/>
      <c r="X237" s="672"/>
      <c r="Y237" s="646"/>
      <c r="Z237" s="670"/>
      <c r="AA237" s="600"/>
      <c r="AB237" s="646"/>
      <c r="AC237" s="679">
        <f t="shared" si="135"/>
        <v>0</v>
      </c>
      <c r="AD237" s="680">
        <f t="shared" si="62"/>
        <v>0.56000000000000005</v>
      </c>
      <c r="AE237" s="681">
        <f t="shared" si="63"/>
        <v>0</v>
      </c>
      <c r="AF237" s="681">
        <f t="shared" si="64"/>
        <v>0</v>
      </c>
      <c r="AG237" s="681">
        <f t="shared" si="65"/>
        <v>0</v>
      </c>
      <c r="AH237" s="682">
        <f t="shared" si="66"/>
        <v>0</v>
      </c>
      <c r="AI237" s="682" t="str">
        <f t="shared" si="67"/>
        <v/>
      </c>
      <c r="AJ237" s="682">
        <f t="shared" si="68"/>
        <v>0</v>
      </c>
      <c r="AK237" s="683">
        <f t="shared" si="69"/>
        <v>0.5</v>
      </c>
      <c r="AL237" s="600">
        <f t="shared" si="70"/>
        <v>0</v>
      </c>
      <c r="AM237" s="646">
        <f t="shared" si="71"/>
        <v>0</v>
      </c>
      <c r="AN237" s="630"/>
      <c r="AR237" s="326"/>
    </row>
    <row r="238" spans="2:44" ht="12.75" customHeight="1" x14ac:dyDescent="0.2">
      <c r="B238" s="16"/>
      <c r="C238" s="2"/>
      <c r="D238" s="140" t="str">
        <f t="shared" si="50"/>
        <v/>
      </c>
      <c r="E238" s="222" t="str">
        <f t="shared" ref="E238:F238" si="172">IF(E66=0,"",E66)</f>
        <v/>
      </c>
      <c r="F238" s="222" t="str">
        <f t="shared" si="172"/>
        <v/>
      </c>
      <c r="G238" s="140" t="str">
        <f t="shared" si="52"/>
        <v/>
      </c>
      <c r="H238" s="223" t="str">
        <f t="shared" si="53"/>
        <v/>
      </c>
      <c r="I238" s="751" t="str">
        <f t="shared" si="54"/>
        <v/>
      </c>
      <c r="J238" s="248" t="str">
        <f t="shared" si="133"/>
        <v/>
      </c>
      <c r="K238" s="713" t="str">
        <f t="shared" si="55"/>
        <v/>
      </c>
      <c r="L238" s="625"/>
      <c r="M238" s="738">
        <f t="shared" ref="M238:N238" si="173">IF(M66="","",M66)</f>
        <v>0</v>
      </c>
      <c r="N238" s="738">
        <f t="shared" si="173"/>
        <v>0</v>
      </c>
      <c r="O238" s="714" t="str">
        <f t="shared" si="57"/>
        <v/>
      </c>
      <c r="P238" s="736">
        <f t="shared" si="58"/>
        <v>0</v>
      </c>
      <c r="Q238" s="608">
        <v>0</v>
      </c>
      <c r="R238" s="755"/>
      <c r="S238" s="708" t="str">
        <f t="shared" si="59"/>
        <v/>
      </c>
      <c r="T238" s="50" t="str">
        <f t="shared" si="60"/>
        <v/>
      </c>
      <c r="U238" s="50">
        <f>ROUND(IF(K238="",0,+Q238/1659*(AC238*12*(1+tab!$D$181+tab!$D$180)-tab!$D$179)*tab!$D$177),-1)</f>
        <v>0</v>
      </c>
      <c r="V238" s="36" t="str">
        <f t="shared" si="61"/>
        <v/>
      </c>
      <c r="W238" s="698"/>
      <c r="X238" s="672"/>
      <c r="Y238" s="646"/>
      <c r="Z238" s="670"/>
      <c r="AA238" s="600"/>
      <c r="AB238" s="646"/>
      <c r="AC238" s="679">
        <f t="shared" si="135"/>
        <v>0</v>
      </c>
      <c r="AD238" s="680">
        <f t="shared" si="62"/>
        <v>0.56000000000000005</v>
      </c>
      <c r="AE238" s="681">
        <f t="shared" si="63"/>
        <v>0</v>
      </c>
      <c r="AF238" s="681">
        <f t="shared" si="64"/>
        <v>0</v>
      </c>
      <c r="AG238" s="681">
        <f t="shared" si="65"/>
        <v>0</v>
      </c>
      <c r="AH238" s="682">
        <f t="shared" si="66"/>
        <v>0</v>
      </c>
      <c r="AI238" s="682" t="str">
        <f t="shared" si="67"/>
        <v/>
      </c>
      <c r="AJ238" s="682">
        <f t="shared" si="68"/>
        <v>0</v>
      </c>
      <c r="AK238" s="683">
        <f t="shared" si="69"/>
        <v>0.5</v>
      </c>
      <c r="AL238" s="600">
        <f t="shared" si="70"/>
        <v>0</v>
      </c>
      <c r="AM238" s="646">
        <f t="shared" si="71"/>
        <v>0</v>
      </c>
      <c r="AN238" s="630"/>
      <c r="AR238" s="326"/>
    </row>
    <row r="239" spans="2:44" ht="12.75" customHeight="1" x14ac:dyDescent="0.2">
      <c r="B239" s="16"/>
      <c r="C239" s="2"/>
      <c r="D239" s="140" t="str">
        <f t="shared" si="50"/>
        <v/>
      </c>
      <c r="E239" s="222" t="str">
        <f t="shared" ref="E239:F239" si="174">IF(E67=0,"",E67)</f>
        <v/>
      </c>
      <c r="F239" s="222" t="str">
        <f t="shared" si="174"/>
        <v/>
      </c>
      <c r="G239" s="140" t="str">
        <f t="shared" si="52"/>
        <v/>
      </c>
      <c r="H239" s="223" t="str">
        <f t="shared" si="53"/>
        <v/>
      </c>
      <c r="I239" s="751" t="str">
        <f t="shared" si="54"/>
        <v/>
      </c>
      <c r="J239" s="248" t="str">
        <f t="shared" si="133"/>
        <v/>
      </c>
      <c r="K239" s="713" t="str">
        <f t="shared" si="55"/>
        <v/>
      </c>
      <c r="L239" s="625"/>
      <c r="M239" s="738">
        <f t="shared" ref="M239:N239" si="175">IF(M67="","",M67)</f>
        <v>0</v>
      </c>
      <c r="N239" s="738">
        <f t="shared" si="175"/>
        <v>0</v>
      </c>
      <c r="O239" s="714" t="str">
        <f t="shared" si="57"/>
        <v/>
      </c>
      <c r="P239" s="736">
        <f t="shared" si="58"/>
        <v>0</v>
      </c>
      <c r="Q239" s="608">
        <v>0</v>
      </c>
      <c r="R239" s="755"/>
      <c r="S239" s="708" t="str">
        <f t="shared" si="59"/>
        <v/>
      </c>
      <c r="T239" s="50" t="str">
        <f t="shared" si="60"/>
        <v/>
      </c>
      <c r="U239" s="50">
        <f>ROUND(IF(K239="",0,+Q239/1659*(AC239*12*(1+tab!$D$181+tab!$D$180)-tab!$D$179)*tab!$D$177),-1)</f>
        <v>0</v>
      </c>
      <c r="V239" s="36" t="str">
        <f t="shared" si="61"/>
        <v/>
      </c>
      <c r="W239" s="698"/>
      <c r="X239" s="672"/>
      <c r="Y239" s="646"/>
      <c r="Z239" s="670"/>
      <c r="AA239" s="600"/>
      <c r="AB239" s="646"/>
      <c r="AC239" s="679">
        <f t="shared" si="135"/>
        <v>0</v>
      </c>
      <c r="AD239" s="680">
        <f t="shared" si="62"/>
        <v>0.56000000000000005</v>
      </c>
      <c r="AE239" s="681">
        <f t="shared" si="63"/>
        <v>0</v>
      </c>
      <c r="AF239" s="681">
        <f t="shared" si="64"/>
        <v>0</v>
      </c>
      <c r="AG239" s="681">
        <f t="shared" si="65"/>
        <v>0</v>
      </c>
      <c r="AH239" s="682">
        <f t="shared" si="66"/>
        <v>0</v>
      </c>
      <c r="AI239" s="682" t="str">
        <f t="shared" si="67"/>
        <v/>
      </c>
      <c r="AJ239" s="682">
        <f t="shared" si="68"/>
        <v>0</v>
      </c>
      <c r="AK239" s="683">
        <f t="shared" si="69"/>
        <v>0.5</v>
      </c>
      <c r="AL239" s="600">
        <f t="shared" si="70"/>
        <v>0</v>
      </c>
      <c r="AM239" s="646">
        <f t="shared" si="71"/>
        <v>0</v>
      </c>
      <c r="AN239" s="630"/>
      <c r="AR239" s="326"/>
    </row>
    <row r="240" spans="2:44" ht="12.75" customHeight="1" x14ac:dyDescent="0.2">
      <c r="B240" s="16"/>
      <c r="C240" s="2"/>
      <c r="D240" s="140" t="str">
        <f t="shared" si="50"/>
        <v/>
      </c>
      <c r="E240" s="222" t="str">
        <f t="shared" ref="E240:F240" si="176">IF(E68=0,"",E68)</f>
        <v/>
      </c>
      <c r="F240" s="222" t="str">
        <f t="shared" si="176"/>
        <v/>
      </c>
      <c r="G240" s="140" t="str">
        <f t="shared" si="52"/>
        <v/>
      </c>
      <c r="H240" s="223" t="str">
        <f t="shared" si="53"/>
        <v/>
      </c>
      <c r="I240" s="751" t="str">
        <f t="shared" si="54"/>
        <v/>
      </c>
      <c r="J240" s="248" t="str">
        <f t="shared" si="133"/>
        <v/>
      </c>
      <c r="K240" s="713" t="str">
        <f t="shared" si="55"/>
        <v/>
      </c>
      <c r="L240" s="625"/>
      <c r="M240" s="738">
        <f t="shared" ref="M240:N240" si="177">IF(M68="","",M68)</f>
        <v>0</v>
      </c>
      <c r="N240" s="738">
        <f t="shared" si="177"/>
        <v>0</v>
      </c>
      <c r="O240" s="714" t="str">
        <f t="shared" si="57"/>
        <v/>
      </c>
      <c r="P240" s="736">
        <f t="shared" si="58"/>
        <v>0</v>
      </c>
      <c r="Q240" s="608">
        <v>0</v>
      </c>
      <c r="R240" s="755"/>
      <c r="S240" s="708" t="str">
        <f t="shared" si="59"/>
        <v/>
      </c>
      <c r="T240" s="50" t="str">
        <f t="shared" si="60"/>
        <v/>
      </c>
      <c r="U240" s="50">
        <f>ROUND(IF(K240="",0,+Q240/1659*(AC240*12*(1+tab!$D$181+tab!$D$180)-tab!$D$179)*tab!$D$177),-1)</f>
        <v>0</v>
      </c>
      <c r="V240" s="36" t="str">
        <f t="shared" si="61"/>
        <v/>
      </c>
      <c r="W240" s="698"/>
      <c r="X240" s="672"/>
      <c r="Y240" s="646"/>
      <c r="Z240" s="670"/>
      <c r="AA240" s="600"/>
      <c r="AB240" s="646"/>
      <c r="AC240" s="679">
        <f t="shared" si="135"/>
        <v>0</v>
      </c>
      <c r="AD240" s="680">
        <f t="shared" si="62"/>
        <v>0.56000000000000005</v>
      </c>
      <c r="AE240" s="681">
        <f t="shared" si="63"/>
        <v>0</v>
      </c>
      <c r="AF240" s="681">
        <f t="shared" si="64"/>
        <v>0</v>
      </c>
      <c r="AG240" s="681">
        <f t="shared" si="65"/>
        <v>0</v>
      </c>
      <c r="AH240" s="682">
        <f t="shared" si="66"/>
        <v>0</v>
      </c>
      <c r="AI240" s="682" t="str">
        <f t="shared" si="67"/>
        <v/>
      </c>
      <c r="AJ240" s="682">
        <f t="shared" si="68"/>
        <v>0</v>
      </c>
      <c r="AK240" s="683">
        <f t="shared" si="69"/>
        <v>0.5</v>
      </c>
      <c r="AL240" s="600">
        <f t="shared" si="70"/>
        <v>0</v>
      </c>
      <c r="AM240" s="646">
        <f t="shared" si="71"/>
        <v>0</v>
      </c>
      <c r="AN240" s="630"/>
      <c r="AR240" s="326"/>
    </row>
    <row r="241" spans="2:44" ht="12.75" customHeight="1" x14ac:dyDescent="0.2">
      <c r="B241" s="16"/>
      <c r="C241" s="2"/>
      <c r="D241" s="140" t="str">
        <f t="shared" si="50"/>
        <v/>
      </c>
      <c r="E241" s="222" t="str">
        <f t="shared" ref="E241:F241" si="178">IF(E69=0,"",E69)</f>
        <v/>
      </c>
      <c r="F241" s="222" t="str">
        <f t="shared" si="178"/>
        <v/>
      </c>
      <c r="G241" s="140" t="str">
        <f t="shared" si="52"/>
        <v/>
      </c>
      <c r="H241" s="223" t="str">
        <f t="shared" si="53"/>
        <v/>
      </c>
      <c r="I241" s="751" t="str">
        <f t="shared" si="54"/>
        <v/>
      </c>
      <c r="J241" s="248" t="str">
        <f t="shared" si="133"/>
        <v/>
      </c>
      <c r="K241" s="713" t="str">
        <f t="shared" si="55"/>
        <v/>
      </c>
      <c r="L241" s="625"/>
      <c r="M241" s="738">
        <f t="shared" ref="M241:N241" si="179">IF(M69="","",M69)</f>
        <v>0</v>
      </c>
      <c r="N241" s="738">
        <f t="shared" si="179"/>
        <v>0</v>
      </c>
      <c r="O241" s="714" t="str">
        <f t="shared" si="57"/>
        <v/>
      </c>
      <c r="P241" s="736">
        <f t="shared" si="58"/>
        <v>0</v>
      </c>
      <c r="Q241" s="608">
        <v>0</v>
      </c>
      <c r="R241" s="755"/>
      <c r="S241" s="708" t="str">
        <f t="shared" si="59"/>
        <v/>
      </c>
      <c r="T241" s="50" t="str">
        <f t="shared" si="60"/>
        <v/>
      </c>
      <c r="U241" s="50">
        <f>ROUND(IF(K241="",0,+Q241/1659*(AC241*12*(1+tab!$D$181+tab!$D$180)-tab!$D$179)*tab!$D$177),-1)</f>
        <v>0</v>
      </c>
      <c r="V241" s="36" t="str">
        <f t="shared" si="61"/>
        <v/>
      </c>
      <c r="W241" s="698"/>
      <c r="X241" s="672"/>
      <c r="Y241" s="646"/>
      <c r="Z241" s="670"/>
      <c r="AA241" s="600"/>
      <c r="AB241" s="646"/>
      <c r="AC241" s="679">
        <f t="shared" si="135"/>
        <v>0</v>
      </c>
      <c r="AD241" s="680">
        <f t="shared" si="62"/>
        <v>0.56000000000000005</v>
      </c>
      <c r="AE241" s="681">
        <f t="shared" si="63"/>
        <v>0</v>
      </c>
      <c r="AF241" s="681">
        <f t="shared" si="64"/>
        <v>0</v>
      </c>
      <c r="AG241" s="681">
        <f t="shared" si="65"/>
        <v>0</v>
      </c>
      <c r="AH241" s="682">
        <f t="shared" si="66"/>
        <v>0</v>
      </c>
      <c r="AI241" s="682" t="str">
        <f t="shared" si="67"/>
        <v/>
      </c>
      <c r="AJ241" s="682">
        <f t="shared" si="68"/>
        <v>0</v>
      </c>
      <c r="AK241" s="683">
        <f t="shared" si="69"/>
        <v>0.5</v>
      </c>
      <c r="AL241" s="600">
        <f t="shared" si="70"/>
        <v>0</v>
      </c>
      <c r="AM241" s="646">
        <f t="shared" si="71"/>
        <v>0</v>
      </c>
      <c r="AN241" s="630"/>
      <c r="AR241" s="326"/>
    </row>
    <row r="242" spans="2:44" ht="12.75" customHeight="1" x14ac:dyDescent="0.2">
      <c r="B242" s="16"/>
      <c r="C242" s="2"/>
      <c r="D242" s="140" t="str">
        <f t="shared" si="50"/>
        <v/>
      </c>
      <c r="E242" s="222" t="str">
        <f t="shared" ref="E242:F242" si="180">IF(E70=0,"",E70)</f>
        <v/>
      </c>
      <c r="F242" s="222" t="str">
        <f t="shared" si="180"/>
        <v/>
      </c>
      <c r="G242" s="140" t="str">
        <f t="shared" si="52"/>
        <v/>
      </c>
      <c r="H242" s="223" t="str">
        <f t="shared" si="53"/>
        <v/>
      </c>
      <c r="I242" s="751" t="str">
        <f t="shared" si="54"/>
        <v/>
      </c>
      <c r="J242" s="248" t="str">
        <f t="shared" si="133"/>
        <v/>
      </c>
      <c r="K242" s="713" t="str">
        <f t="shared" si="55"/>
        <v/>
      </c>
      <c r="L242" s="625"/>
      <c r="M242" s="738">
        <f t="shared" ref="M242:N242" si="181">IF(M70="","",M70)</f>
        <v>0</v>
      </c>
      <c r="N242" s="738">
        <f t="shared" si="181"/>
        <v>0</v>
      </c>
      <c r="O242" s="714" t="str">
        <f t="shared" si="57"/>
        <v/>
      </c>
      <c r="P242" s="736">
        <f t="shared" si="58"/>
        <v>0</v>
      </c>
      <c r="Q242" s="608">
        <v>0</v>
      </c>
      <c r="R242" s="755"/>
      <c r="S242" s="708" t="str">
        <f t="shared" si="59"/>
        <v/>
      </c>
      <c r="T242" s="50" t="str">
        <f t="shared" si="60"/>
        <v/>
      </c>
      <c r="U242" s="50">
        <f>ROUND(IF(K242="",0,+Q242/1659*(AC242*12*(1+tab!$D$181+tab!$D$180)-tab!$D$179)*tab!$D$177),-1)</f>
        <v>0</v>
      </c>
      <c r="V242" s="36" t="str">
        <f t="shared" si="61"/>
        <v/>
      </c>
      <c r="W242" s="698"/>
      <c r="X242" s="672"/>
      <c r="Y242" s="646"/>
      <c r="Z242" s="670"/>
      <c r="AA242" s="600"/>
      <c r="AB242" s="646"/>
      <c r="AC242" s="679">
        <f t="shared" si="135"/>
        <v>0</v>
      </c>
      <c r="AD242" s="680">
        <f t="shared" si="62"/>
        <v>0.56000000000000005</v>
      </c>
      <c r="AE242" s="681">
        <f t="shared" si="63"/>
        <v>0</v>
      </c>
      <c r="AF242" s="681">
        <f t="shared" si="64"/>
        <v>0</v>
      </c>
      <c r="AG242" s="681">
        <f t="shared" si="65"/>
        <v>0</v>
      </c>
      <c r="AH242" s="682">
        <f t="shared" si="66"/>
        <v>0</v>
      </c>
      <c r="AI242" s="682" t="str">
        <f t="shared" si="67"/>
        <v/>
      </c>
      <c r="AJ242" s="682">
        <f t="shared" si="68"/>
        <v>0</v>
      </c>
      <c r="AK242" s="683">
        <f t="shared" si="69"/>
        <v>0.5</v>
      </c>
      <c r="AL242" s="600">
        <f t="shared" si="70"/>
        <v>0</v>
      </c>
      <c r="AM242" s="646">
        <f t="shared" si="71"/>
        <v>0</v>
      </c>
      <c r="AN242" s="630"/>
      <c r="AR242" s="326"/>
    </row>
    <row r="243" spans="2:44" ht="12.75" customHeight="1" x14ac:dyDescent="0.2">
      <c r="B243" s="16"/>
      <c r="C243" s="2"/>
      <c r="D243" s="140" t="str">
        <f t="shared" si="50"/>
        <v/>
      </c>
      <c r="E243" s="222" t="str">
        <f t="shared" ref="E243:F243" si="182">IF(E71=0,"",E71)</f>
        <v/>
      </c>
      <c r="F243" s="222" t="str">
        <f t="shared" si="182"/>
        <v/>
      </c>
      <c r="G243" s="140" t="str">
        <f t="shared" si="52"/>
        <v/>
      </c>
      <c r="H243" s="223" t="str">
        <f t="shared" si="53"/>
        <v/>
      </c>
      <c r="I243" s="751" t="str">
        <f t="shared" si="54"/>
        <v/>
      </c>
      <c r="J243" s="248" t="str">
        <f t="shared" si="133"/>
        <v/>
      </c>
      <c r="K243" s="713" t="str">
        <f t="shared" si="55"/>
        <v/>
      </c>
      <c r="L243" s="625"/>
      <c r="M243" s="738">
        <f t="shared" ref="M243:N243" si="183">IF(M71="","",M71)</f>
        <v>0</v>
      </c>
      <c r="N243" s="738">
        <f t="shared" si="183"/>
        <v>0</v>
      </c>
      <c r="O243" s="714" t="str">
        <f t="shared" si="57"/>
        <v/>
      </c>
      <c r="P243" s="736">
        <f t="shared" si="58"/>
        <v>0</v>
      </c>
      <c r="Q243" s="608">
        <v>0</v>
      </c>
      <c r="R243" s="755"/>
      <c r="S243" s="708" t="str">
        <f t="shared" si="59"/>
        <v/>
      </c>
      <c r="T243" s="50" t="str">
        <f t="shared" si="60"/>
        <v/>
      </c>
      <c r="U243" s="50">
        <f>ROUND(IF(K243="",0,+Q243/1659*(AC243*12*(1+tab!$D$181+tab!$D$180)-tab!$D$179)*tab!$D$177),-1)</f>
        <v>0</v>
      </c>
      <c r="V243" s="36" t="str">
        <f t="shared" si="61"/>
        <v/>
      </c>
      <c r="W243" s="698"/>
      <c r="X243" s="672"/>
      <c r="Y243" s="646"/>
      <c r="Z243" s="670"/>
      <c r="AA243" s="600"/>
      <c r="AB243" s="646"/>
      <c r="AC243" s="679">
        <f t="shared" si="135"/>
        <v>0</v>
      </c>
      <c r="AD243" s="680">
        <f t="shared" si="62"/>
        <v>0.56000000000000005</v>
      </c>
      <c r="AE243" s="681">
        <f t="shared" si="63"/>
        <v>0</v>
      </c>
      <c r="AF243" s="681">
        <f t="shared" si="64"/>
        <v>0</v>
      </c>
      <c r="AG243" s="681">
        <f t="shared" si="65"/>
        <v>0</v>
      </c>
      <c r="AH243" s="682">
        <f t="shared" si="66"/>
        <v>0</v>
      </c>
      <c r="AI243" s="682" t="str">
        <f t="shared" si="67"/>
        <v/>
      </c>
      <c r="AJ243" s="682">
        <f t="shared" si="68"/>
        <v>0</v>
      </c>
      <c r="AK243" s="683">
        <f t="shared" si="69"/>
        <v>0.5</v>
      </c>
      <c r="AL243" s="600">
        <f t="shared" si="70"/>
        <v>0</v>
      </c>
      <c r="AM243" s="646">
        <f t="shared" si="71"/>
        <v>0</v>
      </c>
      <c r="AN243" s="630"/>
      <c r="AR243" s="326"/>
    </row>
    <row r="244" spans="2:44" ht="12.75" customHeight="1" x14ac:dyDescent="0.2">
      <c r="B244" s="16"/>
      <c r="C244" s="2"/>
      <c r="D244" s="140" t="str">
        <f t="shared" si="50"/>
        <v/>
      </c>
      <c r="E244" s="222" t="str">
        <f t="shared" ref="E244:F244" si="184">IF(E72=0,"",E72)</f>
        <v/>
      </c>
      <c r="F244" s="222" t="str">
        <f t="shared" si="184"/>
        <v/>
      </c>
      <c r="G244" s="140" t="str">
        <f t="shared" si="52"/>
        <v/>
      </c>
      <c r="H244" s="223" t="str">
        <f t="shared" si="53"/>
        <v/>
      </c>
      <c r="I244" s="751" t="str">
        <f t="shared" si="54"/>
        <v/>
      </c>
      <c r="J244" s="248" t="str">
        <f t="shared" si="133"/>
        <v/>
      </c>
      <c r="K244" s="713" t="str">
        <f t="shared" si="55"/>
        <v/>
      </c>
      <c r="L244" s="625"/>
      <c r="M244" s="738">
        <f t="shared" ref="M244:N244" si="185">IF(M72="","",M72)</f>
        <v>0</v>
      </c>
      <c r="N244" s="738">
        <f t="shared" si="185"/>
        <v>0</v>
      </c>
      <c r="O244" s="714" t="str">
        <f t="shared" si="57"/>
        <v/>
      </c>
      <c r="P244" s="736">
        <f t="shared" si="58"/>
        <v>0</v>
      </c>
      <c r="Q244" s="608">
        <v>0</v>
      </c>
      <c r="R244" s="755"/>
      <c r="S244" s="708" t="str">
        <f t="shared" si="59"/>
        <v/>
      </c>
      <c r="T244" s="50" t="str">
        <f t="shared" si="60"/>
        <v/>
      </c>
      <c r="U244" s="50">
        <f>ROUND(IF(K244="",0,+Q244/1659*(AC244*12*(1+tab!$D$181+tab!$D$180)-tab!$D$179)*tab!$D$177),-1)</f>
        <v>0</v>
      </c>
      <c r="V244" s="36" t="str">
        <f t="shared" si="61"/>
        <v/>
      </c>
      <c r="W244" s="698"/>
      <c r="X244" s="672"/>
      <c r="Y244" s="646"/>
      <c r="Z244" s="670"/>
      <c r="AA244" s="600"/>
      <c r="AB244" s="646"/>
      <c r="AC244" s="679">
        <f t="shared" si="135"/>
        <v>0</v>
      </c>
      <c r="AD244" s="680">
        <f t="shared" si="62"/>
        <v>0.56000000000000005</v>
      </c>
      <c r="AE244" s="681">
        <f t="shared" si="63"/>
        <v>0</v>
      </c>
      <c r="AF244" s="681">
        <f t="shared" si="64"/>
        <v>0</v>
      </c>
      <c r="AG244" s="681">
        <f t="shared" si="65"/>
        <v>0</v>
      </c>
      <c r="AH244" s="682">
        <f t="shared" si="66"/>
        <v>0</v>
      </c>
      <c r="AI244" s="682" t="str">
        <f t="shared" si="67"/>
        <v/>
      </c>
      <c r="AJ244" s="682">
        <f t="shared" si="68"/>
        <v>0</v>
      </c>
      <c r="AK244" s="683">
        <f t="shared" si="69"/>
        <v>0.5</v>
      </c>
      <c r="AL244" s="600">
        <f t="shared" si="70"/>
        <v>0</v>
      </c>
      <c r="AM244" s="646">
        <f t="shared" si="71"/>
        <v>0</v>
      </c>
      <c r="AN244" s="630"/>
      <c r="AR244" s="326"/>
    </row>
    <row r="245" spans="2:44" ht="12.75" customHeight="1" x14ac:dyDescent="0.2">
      <c r="B245" s="16"/>
      <c r="C245" s="2"/>
      <c r="D245" s="140" t="str">
        <f t="shared" si="50"/>
        <v/>
      </c>
      <c r="E245" s="222" t="str">
        <f t="shared" ref="E245:F245" si="186">IF(E73=0,"",E73)</f>
        <v/>
      </c>
      <c r="F245" s="222" t="str">
        <f t="shared" si="186"/>
        <v/>
      </c>
      <c r="G245" s="140" t="str">
        <f t="shared" si="52"/>
        <v/>
      </c>
      <c r="H245" s="223" t="str">
        <f t="shared" si="53"/>
        <v/>
      </c>
      <c r="I245" s="751" t="str">
        <f t="shared" si="54"/>
        <v/>
      </c>
      <c r="J245" s="248" t="str">
        <f t="shared" si="133"/>
        <v/>
      </c>
      <c r="K245" s="713" t="str">
        <f t="shared" si="55"/>
        <v/>
      </c>
      <c r="L245" s="625"/>
      <c r="M245" s="738">
        <f t="shared" ref="M245:N245" si="187">IF(M73="","",M73)</f>
        <v>0</v>
      </c>
      <c r="N245" s="738">
        <f t="shared" si="187"/>
        <v>0</v>
      </c>
      <c r="O245" s="714" t="str">
        <f t="shared" si="57"/>
        <v/>
      </c>
      <c r="P245" s="736">
        <f t="shared" si="58"/>
        <v>0</v>
      </c>
      <c r="Q245" s="608">
        <v>0</v>
      </c>
      <c r="R245" s="755"/>
      <c r="S245" s="708" t="str">
        <f t="shared" si="59"/>
        <v/>
      </c>
      <c r="T245" s="50" t="str">
        <f t="shared" si="60"/>
        <v/>
      </c>
      <c r="U245" s="50">
        <f>ROUND(IF(K245="",0,+Q245/1659*(AC245*12*(1+tab!$D$181+tab!$D$180)-tab!$D$179)*tab!$D$177),-1)</f>
        <v>0</v>
      </c>
      <c r="V245" s="36" t="str">
        <f t="shared" si="61"/>
        <v/>
      </c>
      <c r="W245" s="698"/>
      <c r="X245" s="672"/>
      <c r="Y245" s="646"/>
      <c r="Z245" s="670"/>
      <c r="AA245" s="600"/>
      <c r="AB245" s="646"/>
      <c r="AC245" s="679">
        <f t="shared" si="135"/>
        <v>0</v>
      </c>
      <c r="AD245" s="680">
        <f t="shared" si="62"/>
        <v>0.56000000000000005</v>
      </c>
      <c r="AE245" s="681">
        <f t="shared" si="63"/>
        <v>0</v>
      </c>
      <c r="AF245" s="681">
        <f t="shared" si="64"/>
        <v>0</v>
      </c>
      <c r="AG245" s="681">
        <f t="shared" si="65"/>
        <v>0</v>
      </c>
      <c r="AH245" s="682">
        <f t="shared" si="66"/>
        <v>0</v>
      </c>
      <c r="AI245" s="682" t="str">
        <f t="shared" si="67"/>
        <v/>
      </c>
      <c r="AJ245" s="682">
        <f t="shared" si="68"/>
        <v>0</v>
      </c>
      <c r="AK245" s="683">
        <f t="shared" si="69"/>
        <v>0.5</v>
      </c>
      <c r="AL245" s="600">
        <f t="shared" si="70"/>
        <v>0</v>
      </c>
      <c r="AM245" s="646">
        <f t="shared" si="71"/>
        <v>0</v>
      </c>
      <c r="AN245" s="630"/>
      <c r="AR245" s="326"/>
    </row>
    <row r="246" spans="2:44" ht="12.75" customHeight="1" x14ac:dyDescent="0.2">
      <c r="B246" s="16"/>
      <c r="C246" s="2"/>
      <c r="D246" s="140" t="str">
        <f t="shared" si="50"/>
        <v/>
      </c>
      <c r="E246" s="222" t="str">
        <f t="shared" ref="E246:F246" si="188">IF(E74=0,"",E74)</f>
        <v/>
      </c>
      <c r="F246" s="222" t="str">
        <f t="shared" si="188"/>
        <v/>
      </c>
      <c r="G246" s="140" t="str">
        <f t="shared" si="52"/>
        <v/>
      </c>
      <c r="H246" s="223" t="str">
        <f t="shared" si="53"/>
        <v/>
      </c>
      <c r="I246" s="751" t="str">
        <f t="shared" si="54"/>
        <v/>
      </c>
      <c r="J246" s="248" t="str">
        <f t="shared" si="133"/>
        <v/>
      </c>
      <c r="K246" s="713" t="str">
        <f t="shared" si="55"/>
        <v/>
      </c>
      <c r="L246" s="625"/>
      <c r="M246" s="738">
        <f t="shared" ref="M246:N246" si="189">IF(M74="","",M74)</f>
        <v>0</v>
      </c>
      <c r="N246" s="738">
        <f t="shared" si="189"/>
        <v>0</v>
      </c>
      <c r="O246" s="714" t="str">
        <f t="shared" si="57"/>
        <v/>
      </c>
      <c r="P246" s="736">
        <f t="shared" si="58"/>
        <v>0</v>
      </c>
      <c r="Q246" s="608">
        <v>0</v>
      </c>
      <c r="R246" s="755"/>
      <c r="S246" s="708" t="str">
        <f t="shared" si="59"/>
        <v/>
      </c>
      <c r="T246" s="50" t="str">
        <f t="shared" si="60"/>
        <v/>
      </c>
      <c r="U246" s="50">
        <f>ROUND(IF(K246="",0,+Q246/1659*(AC246*12*(1+tab!$D$181+tab!$D$180)-tab!$D$179)*tab!$D$177),-1)</f>
        <v>0</v>
      </c>
      <c r="V246" s="36" t="str">
        <f t="shared" si="61"/>
        <v/>
      </c>
      <c r="W246" s="698"/>
      <c r="X246" s="672"/>
      <c r="Y246" s="646"/>
      <c r="Z246" s="670"/>
      <c r="AA246" s="600"/>
      <c r="AB246" s="646"/>
      <c r="AC246" s="679">
        <f t="shared" si="135"/>
        <v>0</v>
      </c>
      <c r="AD246" s="680">
        <f t="shared" si="62"/>
        <v>0.56000000000000005</v>
      </c>
      <c r="AE246" s="681">
        <f t="shared" si="63"/>
        <v>0</v>
      </c>
      <c r="AF246" s="681">
        <f t="shared" si="64"/>
        <v>0</v>
      </c>
      <c r="AG246" s="681">
        <f t="shared" si="65"/>
        <v>0</v>
      </c>
      <c r="AH246" s="682">
        <f t="shared" si="66"/>
        <v>0</v>
      </c>
      <c r="AI246" s="682" t="str">
        <f t="shared" si="67"/>
        <v/>
      </c>
      <c r="AJ246" s="682">
        <f t="shared" si="68"/>
        <v>0</v>
      </c>
      <c r="AK246" s="683">
        <f t="shared" si="69"/>
        <v>0.5</v>
      </c>
      <c r="AL246" s="600">
        <f t="shared" si="70"/>
        <v>0</v>
      </c>
      <c r="AM246" s="646">
        <f t="shared" si="71"/>
        <v>0</v>
      </c>
      <c r="AN246" s="630"/>
      <c r="AR246" s="326"/>
    </row>
    <row r="247" spans="2:44" ht="12.75" customHeight="1" x14ac:dyDescent="0.2">
      <c r="B247" s="16"/>
      <c r="C247" s="2"/>
      <c r="D247" s="140" t="str">
        <f t="shared" si="50"/>
        <v/>
      </c>
      <c r="E247" s="222" t="str">
        <f t="shared" ref="E247:F247" si="190">IF(E75=0,"",E75)</f>
        <v/>
      </c>
      <c r="F247" s="222" t="str">
        <f t="shared" si="190"/>
        <v/>
      </c>
      <c r="G247" s="140" t="str">
        <f t="shared" si="52"/>
        <v/>
      </c>
      <c r="H247" s="223" t="str">
        <f t="shared" si="53"/>
        <v/>
      </c>
      <c r="I247" s="751" t="str">
        <f t="shared" si="54"/>
        <v/>
      </c>
      <c r="J247" s="248" t="str">
        <f t="shared" si="133"/>
        <v/>
      </c>
      <c r="K247" s="713" t="str">
        <f t="shared" si="55"/>
        <v/>
      </c>
      <c r="L247" s="625"/>
      <c r="M247" s="738">
        <f t="shared" ref="M247:N247" si="191">IF(M75="","",M75)</f>
        <v>0</v>
      </c>
      <c r="N247" s="738">
        <f t="shared" si="191"/>
        <v>0</v>
      </c>
      <c r="O247" s="714" t="str">
        <f t="shared" si="57"/>
        <v/>
      </c>
      <c r="P247" s="736">
        <f t="shared" si="58"/>
        <v>0</v>
      </c>
      <c r="Q247" s="608">
        <v>0</v>
      </c>
      <c r="R247" s="755"/>
      <c r="S247" s="708" t="str">
        <f t="shared" si="59"/>
        <v/>
      </c>
      <c r="T247" s="50" t="str">
        <f t="shared" si="60"/>
        <v/>
      </c>
      <c r="U247" s="50">
        <f>ROUND(IF(K247="",0,+Q247/1659*(AC247*12*(1+tab!$D$181+tab!$D$180)-tab!$D$179)*tab!$D$177),-1)</f>
        <v>0</v>
      </c>
      <c r="V247" s="36" t="str">
        <f t="shared" si="61"/>
        <v/>
      </c>
      <c r="W247" s="698"/>
      <c r="X247" s="672"/>
      <c r="Y247" s="646"/>
      <c r="Z247" s="670"/>
      <c r="AA247" s="600"/>
      <c r="AB247" s="646"/>
      <c r="AC247" s="679">
        <f t="shared" si="135"/>
        <v>0</v>
      </c>
      <c r="AD247" s="680">
        <f t="shared" si="62"/>
        <v>0.56000000000000005</v>
      </c>
      <c r="AE247" s="681">
        <f t="shared" si="63"/>
        <v>0</v>
      </c>
      <c r="AF247" s="681">
        <f t="shared" si="64"/>
        <v>0</v>
      </c>
      <c r="AG247" s="681">
        <f t="shared" si="65"/>
        <v>0</v>
      </c>
      <c r="AH247" s="682">
        <f t="shared" si="66"/>
        <v>0</v>
      </c>
      <c r="AI247" s="682" t="str">
        <f t="shared" si="67"/>
        <v/>
      </c>
      <c r="AJ247" s="682">
        <f t="shared" si="68"/>
        <v>0</v>
      </c>
      <c r="AK247" s="683">
        <f t="shared" si="69"/>
        <v>0.5</v>
      </c>
      <c r="AL247" s="600">
        <f t="shared" si="70"/>
        <v>0</v>
      </c>
      <c r="AM247" s="646">
        <f t="shared" si="71"/>
        <v>0</v>
      </c>
      <c r="AN247" s="630"/>
      <c r="AR247" s="326"/>
    </row>
    <row r="248" spans="2:44" ht="12.75" customHeight="1" x14ac:dyDescent="0.2">
      <c r="B248" s="16"/>
      <c r="C248" s="2"/>
      <c r="D248" s="140" t="str">
        <f t="shared" si="50"/>
        <v/>
      </c>
      <c r="E248" s="222" t="str">
        <f t="shared" ref="E248:F248" si="192">IF(E76=0,"",E76)</f>
        <v/>
      </c>
      <c r="F248" s="222" t="str">
        <f t="shared" si="192"/>
        <v/>
      </c>
      <c r="G248" s="140" t="str">
        <f t="shared" si="52"/>
        <v/>
      </c>
      <c r="H248" s="223" t="str">
        <f t="shared" si="53"/>
        <v/>
      </c>
      <c r="I248" s="751" t="str">
        <f t="shared" si="54"/>
        <v/>
      </c>
      <c r="J248" s="248" t="str">
        <f t="shared" si="133"/>
        <v/>
      </c>
      <c r="K248" s="713" t="str">
        <f t="shared" si="55"/>
        <v/>
      </c>
      <c r="L248" s="625"/>
      <c r="M248" s="738">
        <f t="shared" ref="M248:N248" si="193">IF(M76="","",M76)</f>
        <v>0</v>
      </c>
      <c r="N248" s="738">
        <f t="shared" si="193"/>
        <v>0</v>
      </c>
      <c r="O248" s="714" t="str">
        <f t="shared" si="57"/>
        <v/>
      </c>
      <c r="P248" s="736">
        <f t="shared" si="58"/>
        <v>0</v>
      </c>
      <c r="Q248" s="608">
        <v>0</v>
      </c>
      <c r="R248" s="755"/>
      <c r="S248" s="708" t="str">
        <f t="shared" si="59"/>
        <v/>
      </c>
      <c r="T248" s="50" t="str">
        <f t="shared" si="60"/>
        <v/>
      </c>
      <c r="U248" s="50">
        <f>ROUND(IF(K248="",0,+Q248/1659*(AC248*12*(1+tab!$D$181+tab!$D$180)-tab!$D$179)*tab!$D$177),-1)</f>
        <v>0</v>
      </c>
      <c r="V248" s="36" t="str">
        <f t="shared" si="61"/>
        <v/>
      </c>
      <c r="W248" s="698"/>
      <c r="X248" s="672"/>
      <c r="Y248" s="646"/>
      <c r="Z248" s="670"/>
      <c r="AA248" s="600"/>
      <c r="AB248" s="646"/>
      <c r="AC248" s="679">
        <f t="shared" si="135"/>
        <v>0</v>
      </c>
      <c r="AD248" s="680">
        <f t="shared" si="62"/>
        <v>0.56000000000000005</v>
      </c>
      <c r="AE248" s="681">
        <f t="shared" si="63"/>
        <v>0</v>
      </c>
      <c r="AF248" s="681">
        <f t="shared" si="64"/>
        <v>0</v>
      </c>
      <c r="AG248" s="681">
        <f t="shared" si="65"/>
        <v>0</v>
      </c>
      <c r="AH248" s="682">
        <f t="shared" si="66"/>
        <v>0</v>
      </c>
      <c r="AI248" s="682" t="str">
        <f t="shared" si="67"/>
        <v/>
      </c>
      <c r="AJ248" s="682">
        <f t="shared" si="68"/>
        <v>0</v>
      </c>
      <c r="AK248" s="683">
        <f t="shared" si="69"/>
        <v>0.5</v>
      </c>
      <c r="AL248" s="600">
        <f t="shared" si="70"/>
        <v>0</v>
      </c>
      <c r="AM248" s="646">
        <f t="shared" si="71"/>
        <v>0</v>
      </c>
      <c r="AN248" s="630"/>
      <c r="AR248" s="326"/>
    </row>
    <row r="249" spans="2:44" ht="12.75" customHeight="1" x14ac:dyDescent="0.2">
      <c r="B249" s="16"/>
      <c r="C249" s="2"/>
      <c r="D249" s="140" t="str">
        <f t="shared" si="50"/>
        <v/>
      </c>
      <c r="E249" s="222" t="str">
        <f t="shared" ref="E249:F249" si="194">IF(E77=0,"",E77)</f>
        <v/>
      </c>
      <c r="F249" s="222" t="str">
        <f t="shared" si="194"/>
        <v/>
      </c>
      <c r="G249" s="140" t="str">
        <f t="shared" si="52"/>
        <v/>
      </c>
      <c r="H249" s="223" t="str">
        <f t="shared" si="53"/>
        <v/>
      </c>
      <c r="I249" s="751" t="str">
        <f t="shared" si="54"/>
        <v/>
      </c>
      <c r="J249" s="248" t="str">
        <f t="shared" si="133"/>
        <v/>
      </c>
      <c r="K249" s="713" t="str">
        <f t="shared" si="55"/>
        <v/>
      </c>
      <c r="L249" s="625"/>
      <c r="M249" s="738">
        <f t="shared" ref="M249:N249" si="195">IF(M77="","",M77)</f>
        <v>0</v>
      </c>
      <c r="N249" s="738">
        <f t="shared" si="195"/>
        <v>0</v>
      </c>
      <c r="O249" s="714" t="str">
        <f t="shared" si="57"/>
        <v/>
      </c>
      <c r="P249" s="736">
        <f t="shared" si="58"/>
        <v>0</v>
      </c>
      <c r="Q249" s="608">
        <v>0</v>
      </c>
      <c r="R249" s="755"/>
      <c r="S249" s="708" t="str">
        <f t="shared" si="59"/>
        <v/>
      </c>
      <c r="T249" s="50" t="str">
        <f t="shared" si="60"/>
        <v/>
      </c>
      <c r="U249" s="50">
        <f>ROUND(IF(K249="",0,+Q249/1659*(AC249*12*(1+tab!$D$181+tab!$D$180)-tab!$D$179)*tab!$D$177),-1)</f>
        <v>0</v>
      </c>
      <c r="V249" s="36" t="str">
        <f t="shared" si="61"/>
        <v/>
      </c>
      <c r="W249" s="698"/>
      <c r="X249" s="672"/>
      <c r="Y249" s="646"/>
      <c r="Z249" s="670"/>
      <c r="AA249" s="600"/>
      <c r="AB249" s="646"/>
      <c r="AC249" s="679">
        <f t="shared" si="135"/>
        <v>0</v>
      </c>
      <c r="AD249" s="680">
        <f t="shared" si="62"/>
        <v>0.56000000000000005</v>
      </c>
      <c r="AE249" s="681">
        <f t="shared" si="63"/>
        <v>0</v>
      </c>
      <c r="AF249" s="681">
        <f t="shared" si="64"/>
        <v>0</v>
      </c>
      <c r="AG249" s="681">
        <f t="shared" si="65"/>
        <v>0</v>
      </c>
      <c r="AH249" s="682">
        <f t="shared" si="66"/>
        <v>0</v>
      </c>
      <c r="AI249" s="682" t="str">
        <f t="shared" si="67"/>
        <v/>
      </c>
      <c r="AJ249" s="682">
        <f t="shared" si="68"/>
        <v>0</v>
      </c>
      <c r="AK249" s="683">
        <f t="shared" si="69"/>
        <v>0.5</v>
      </c>
      <c r="AL249" s="600">
        <f t="shared" si="70"/>
        <v>0</v>
      </c>
      <c r="AM249" s="646">
        <f t="shared" si="71"/>
        <v>0</v>
      </c>
      <c r="AN249" s="630"/>
      <c r="AR249" s="326"/>
    </row>
    <row r="250" spans="2:44" ht="12.75" customHeight="1" x14ac:dyDescent="0.2">
      <c r="B250" s="16"/>
      <c r="C250" s="2"/>
      <c r="D250" s="140" t="str">
        <f t="shared" si="50"/>
        <v/>
      </c>
      <c r="E250" s="222" t="str">
        <f t="shared" ref="E250:F250" si="196">IF(E78=0,"",E78)</f>
        <v/>
      </c>
      <c r="F250" s="222" t="str">
        <f t="shared" si="196"/>
        <v/>
      </c>
      <c r="G250" s="140" t="str">
        <f t="shared" si="52"/>
        <v/>
      </c>
      <c r="H250" s="223" t="str">
        <f t="shared" si="53"/>
        <v/>
      </c>
      <c r="I250" s="751" t="str">
        <f t="shared" si="54"/>
        <v/>
      </c>
      <c r="J250" s="248" t="str">
        <f t="shared" si="133"/>
        <v/>
      </c>
      <c r="K250" s="713" t="str">
        <f t="shared" si="55"/>
        <v/>
      </c>
      <c r="L250" s="625"/>
      <c r="M250" s="738">
        <f t="shared" ref="M250:N250" si="197">IF(M78="","",M78)</f>
        <v>0</v>
      </c>
      <c r="N250" s="738">
        <f t="shared" si="197"/>
        <v>0</v>
      </c>
      <c r="O250" s="714" t="str">
        <f t="shared" si="57"/>
        <v/>
      </c>
      <c r="P250" s="736">
        <f t="shared" si="58"/>
        <v>0</v>
      </c>
      <c r="Q250" s="608">
        <v>0</v>
      </c>
      <c r="R250" s="755"/>
      <c r="S250" s="708" t="str">
        <f t="shared" si="59"/>
        <v/>
      </c>
      <c r="T250" s="50" t="str">
        <f t="shared" si="60"/>
        <v/>
      </c>
      <c r="U250" s="50">
        <f>ROUND(IF(K250="",0,+Q250/1659*(AC250*12*(1+tab!$D$181+tab!$D$180)-tab!$D$179)*tab!$D$177),-1)</f>
        <v>0</v>
      </c>
      <c r="V250" s="36" t="str">
        <f t="shared" si="61"/>
        <v/>
      </c>
      <c r="W250" s="698"/>
      <c r="X250" s="672"/>
      <c r="Y250" s="646"/>
      <c r="Z250" s="670"/>
      <c r="AA250" s="600"/>
      <c r="AB250" s="646"/>
      <c r="AC250" s="679">
        <f t="shared" si="135"/>
        <v>0</v>
      </c>
      <c r="AD250" s="680">
        <f t="shared" si="62"/>
        <v>0.56000000000000005</v>
      </c>
      <c r="AE250" s="681">
        <f t="shared" si="63"/>
        <v>0</v>
      </c>
      <c r="AF250" s="681">
        <f t="shared" si="64"/>
        <v>0</v>
      </c>
      <c r="AG250" s="681">
        <f t="shared" si="65"/>
        <v>0</v>
      </c>
      <c r="AH250" s="682">
        <f t="shared" si="66"/>
        <v>0</v>
      </c>
      <c r="AI250" s="682" t="str">
        <f t="shared" si="67"/>
        <v/>
      </c>
      <c r="AJ250" s="682">
        <f t="shared" si="68"/>
        <v>0</v>
      </c>
      <c r="AK250" s="683">
        <f t="shared" si="69"/>
        <v>0.5</v>
      </c>
      <c r="AL250" s="600">
        <f t="shared" si="70"/>
        <v>0</v>
      </c>
      <c r="AM250" s="646">
        <f t="shared" si="71"/>
        <v>0</v>
      </c>
      <c r="AN250" s="630"/>
      <c r="AR250" s="326"/>
    </row>
    <row r="251" spans="2:44" ht="12.75" customHeight="1" x14ac:dyDescent="0.2">
      <c r="B251" s="16"/>
      <c r="C251" s="2"/>
      <c r="D251" s="140" t="str">
        <f t="shared" si="50"/>
        <v/>
      </c>
      <c r="E251" s="222" t="str">
        <f t="shared" ref="E251:F251" si="198">IF(E79=0,"",E79)</f>
        <v/>
      </c>
      <c r="F251" s="222" t="str">
        <f t="shared" si="198"/>
        <v/>
      </c>
      <c r="G251" s="140" t="str">
        <f t="shared" si="52"/>
        <v/>
      </c>
      <c r="H251" s="223" t="str">
        <f t="shared" si="53"/>
        <v/>
      </c>
      <c r="I251" s="751" t="str">
        <f t="shared" si="54"/>
        <v/>
      </c>
      <c r="J251" s="248" t="str">
        <f t="shared" ref="J251:J282" si="199">IF(E251="","",IF(J79+1&gt;VLOOKUP(I251,sal19juni,18,FALSE),J79,J79+1))</f>
        <v/>
      </c>
      <c r="K251" s="713" t="str">
        <f t="shared" si="55"/>
        <v/>
      </c>
      <c r="L251" s="625"/>
      <c r="M251" s="738">
        <f t="shared" ref="M251:N251" si="200">IF(M79="","",M79)</f>
        <v>0</v>
      </c>
      <c r="N251" s="738">
        <f t="shared" si="200"/>
        <v>0</v>
      </c>
      <c r="O251" s="714" t="str">
        <f t="shared" si="57"/>
        <v/>
      </c>
      <c r="P251" s="736">
        <f t="shared" si="58"/>
        <v>0</v>
      </c>
      <c r="Q251" s="608">
        <v>0</v>
      </c>
      <c r="R251" s="755"/>
      <c r="S251" s="708" t="str">
        <f t="shared" si="59"/>
        <v/>
      </c>
      <c r="T251" s="50" t="str">
        <f t="shared" si="60"/>
        <v/>
      </c>
      <c r="U251" s="50">
        <f>ROUND(IF(K251="",0,+Q251/1659*(AC251*12*(1+tab!$D$181+tab!$D$180)-tab!$D$179)*tab!$D$177),-1)</f>
        <v>0</v>
      </c>
      <c r="V251" s="36" t="str">
        <f t="shared" si="61"/>
        <v/>
      </c>
      <c r="W251" s="698"/>
      <c r="X251" s="672"/>
      <c r="Y251" s="646"/>
      <c r="Z251" s="670"/>
      <c r="AA251" s="600"/>
      <c r="AB251" s="646"/>
      <c r="AC251" s="679">
        <f t="shared" ref="AC251:AC282" si="201">IF(K251="",0,5/12*VLOOKUP(I251,sal19juni,J251+1,FALSE)+7/12*VLOOKUP(I251,sal19juni,J251+1,FALSE))</f>
        <v>0</v>
      </c>
      <c r="AD251" s="680">
        <f t="shared" si="62"/>
        <v>0.56000000000000005</v>
      </c>
      <c r="AE251" s="681">
        <f t="shared" si="63"/>
        <v>0</v>
      </c>
      <c r="AF251" s="681">
        <f t="shared" si="64"/>
        <v>0</v>
      </c>
      <c r="AG251" s="681">
        <f t="shared" si="65"/>
        <v>0</v>
      </c>
      <c r="AH251" s="682">
        <f t="shared" si="66"/>
        <v>0</v>
      </c>
      <c r="AI251" s="682" t="str">
        <f t="shared" si="67"/>
        <v/>
      </c>
      <c r="AJ251" s="682">
        <f t="shared" si="68"/>
        <v>0</v>
      </c>
      <c r="AK251" s="683">
        <f t="shared" si="69"/>
        <v>0.5</v>
      </c>
      <c r="AL251" s="600">
        <f t="shared" si="70"/>
        <v>0</v>
      </c>
      <c r="AM251" s="646">
        <f t="shared" si="71"/>
        <v>0</v>
      </c>
      <c r="AN251" s="630"/>
      <c r="AR251" s="326"/>
    </row>
    <row r="252" spans="2:44" ht="12.75" customHeight="1" x14ac:dyDescent="0.2">
      <c r="B252" s="16"/>
      <c r="C252" s="2"/>
      <c r="D252" s="140" t="str">
        <f t="shared" ref="D252:D315" si="202">IF(D80="","",D80)</f>
        <v/>
      </c>
      <c r="E252" s="222" t="str">
        <f t="shared" ref="E252:F252" si="203">IF(E80=0,"",E80)</f>
        <v/>
      </c>
      <c r="F252" s="222" t="str">
        <f t="shared" si="203"/>
        <v/>
      </c>
      <c r="G252" s="140" t="str">
        <f t="shared" ref="G252:G315" si="204">IF(G80="","",G80+1)</f>
        <v/>
      </c>
      <c r="H252" s="223" t="str">
        <f t="shared" ref="H252:H315" si="205">IF(H80="","",H80)</f>
        <v/>
      </c>
      <c r="I252" s="751" t="str">
        <f t="shared" ref="I252:I315" si="206">IF(I80=0,"",I80)</f>
        <v/>
      </c>
      <c r="J252" s="248" t="str">
        <f t="shared" si="199"/>
        <v/>
      </c>
      <c r="K252" s="713" t="str">
        <f t="shared" ref="K252:K315" si="207">IF(K80="","",K80)</f>
        <v/>
      </c>
      <c r="L252" s="625"/>
      <c r="M252" s="738">
        <f t="shared" ref="M252:N252" si="208">IF(M80="","",M80)</f>
        <v>0</v>
      </c>
      <c r="N252" s="738">
        <f t="shared" si="208"/>
        <v>0</v>
      </c>
      <c r="O252" s="714" t="str">
        <f t="shared" ref="O252:O315" si="209">IF(K252="","",K252*50)</f>
        <v/>
      </c>
      <c r="P252" s="736">
        <f t="shared" ref="P252:P315" si="210">SUM(M252:O252)</f>
        <v>0</v>
      </c>
      <c r="Q252" s="608">
        <v>0</v>
      </c>
      <c r="R252" s="755"/>
      <c r="S252" s="708" t="str">
        <f t="shared" ref="S252:S315" si="211">IF(K252="","",(1659*K252-P252)*AF252)</f>
        <v/>
      </c>
      <c r="T252" s="50" t="str">
        <f t="shared" ref="T252:T315" si="212">IF(K252="","",P252*AG252+AE252*(AI252+AJ252*(1-AK252)))</f>
        <v/>
      </c>
      <c r="U252" s="50">
        <f>ROUND(IF(K252="",0,+Q252/1659*(AC252*12*(1+tab!$D$181+tab!$D$180)-tab!$D$179)*tab!$D$177),-1)</f>
        <v>0</v>
      </c>
      <c r="V252" s="36" t="str">
        <f t="shared" ref="V252:V315" si="213">IF(K252="","",IF(E252=0,0,(S252+T252+U252)))</f>
        <v/>
      </c>
      <c r="W252" s="698"/>
      <c r="X252" s="672"/>
      <c r="Y252" s="646"/>
      <c r="Z252" s="670"/>
      <c r="AA252" s="600"/>
      <c r="AB252" s="646"/>
      <c r="AC252" s="679">
        <f t="shared" si="201"/>
        <v>0</v>
      </c>
      <c r="AD252" s="680">
        <f t="shared" ref="AD252:AD315" si="214">+AD$185</f>
        <v>0.56000000000000005</v>
      </c>
      <c r="AE252" s="681">
        <f t="shared" ref="AE252:AE315" si="215">AC252*12/1659</f>
        <v>0</v>
      </c>
      <c r="AF252" s="681">
        <f t="shared" ref="AF252:AF315" si="216">AC252*12*(1+AD252)/1659</f>
        <v>0</v>
      </c>
      <c r="AG252" s="681">
        <f t="shared" ref="AG252:AG315" si="217">+AF252-AE252</f>
        <v>0</v>
      </c>
      <c r="AH252" s="682">
        <f t="shared" ref="AH252:AH315" si="218">Q252</f>
        <v>0</v>
      </c>
      <c r="AI252" s="682" t="str">
        <f t="shared" ref="AI252:AI315" si="219">+O252</f>
        <v/>
      </c>
      <c r="AJ252" s="682">
        <f t="shared" ref="AJ252:AJ315" si="220">(M252+N252)</f>
        <v>0</v>
      </c>
      <c r="AK252" s="683">
        <f t="shared" ref="AK252:AK315" si="221">IF(I252&gt;8,50%,40%)</f>
        <v>0.5</v>
      </c>
      <c r="AL252" s="600">
        <f t="shared" ref="AL252:AL315" si="222">IF(G252&lt;25,0,IF(G252=25,25,IF(G252&lt;40,0,IF(G252=40,40,IF(G252&gt;=40,0)))))</f>
        <v>0</v>
      </c>
      <c r="AM252" s="646">
        <f t="shared" ref="AM252:AM315" si="223">IF(AL252=25,AC252*1.08*K252/2,IF(AL252=40,AC252*1.08*K252,0))</f>
        <v>0</v>
      </c>
      <c r="AN252" s="630"/>
      <c r="AR252" s="326"/>
    </row>
    <row r="253" spans="2:44" ht="12.75" customHeight="1" x14ac:dyDescent="0.2">
      <c r="B253" s="16"/>
      <c r="C253" s="2"/>
      <c r="D253" s="140" t="str">
        <f t="shared" si="202"/>
        <v/>
      </c>
      <c r="E253" s="222" t="str">
        <f t="shared" ref="E253:F253" si="224">IF(E81=0,"",E81)</f>
        <v/>
      </c>
      <c r="F253" s="222" t="str">
        <f t="shared" si="224"/>
        <v/>
      </c>
      <c r="G253" s="140" t="str">
        <f t="shared" si="204"/>
        <v/>
      </c>
      <c r="H253" s="223" t="str">
        <f t="shared" si="205"/>
        <v/>
      </c>
      <c r="I253" s="751" t="str">
        <f t="shared" si="206"/>
        <v/>
      </c>
      <c r="J253" s="248" t="str">
        <f t="shared" si="199"/>
        <v/>
      </c>
      <c r="K253" s="713" t="str">
        <f t="shared" si="207"/>
        <v/>
      </c>
      <c r="L253" s="625"/>
      <c r="M253" s="738">
        <f t="shared" ref="M253:N253" si="225">IF(M81="","",M81)</f>
        <v>0</v>
      </c>
      <c r="N253" s="738">
        <f t="shared" si="225"/>
        <v>0</v>
      </c>
      <c r="O253" s="714" t="str">
        <f t="shared" si="209"/>
        <v/>
      </c>
      <c r="P253" s="736">
        <f t="shared" si="210"/>
        <v>0</v>
      </c>
      <c r="Q253" s="608">
        <v>0</v>
      </c>
      <c r="R253" s="755"/>
      <c r="S253" s="708" t="str">
        <f t="shared" si="211"/>
        <v/>
      </c>
      <c r="T253" s="50" t="str">
        <f t="shared" si="212"/>
        <v/>
      </c>
      <c r="U253" s="50">
        <f>ROUND(IF(K253="",0,+Q253/1659*(AC253*12*(1+tab!$D$181+tab!$D$180)-tab!$D$179)*tab!$D$177),-1)</f>
        <v>0</v>
      </c>
      <c r="V253" s="36" t="str">
        <f t="shared" si="213"/>
        <v/>
      </c>
      <c r="W253" s="698"/>
      <c r="X253" s="672"/>
      <c r="Y253" s="646"/>
      <c r="Z253" s="670"/>
      <c r="AA253" s="600"/>
      <c r="AB253" s="646"/>
      <c r="AC253" s="679">
        <f t="shared" si="201"/>
        <v>0</v>
      </c>
      <c r="AD253" s="680">
        <f t="shared" si="214"/>
        <v>0.56000000000000005</v>
      </c>
      <c r="AE253" s="681">
        <f t="shared" si="215"/>
        <v>0</v>
      </c>
      <c r="AF253" s="681">
        <f t="shared" si="216"/>
        <v>0</v>
      </c>
      <c r="AG253" s="681">
        <f t="shared" si="217"/>
        <v>0</v>
      </c>
      <c r="AH253" s="682">
        <f t="shared" si="218"/>
        <v>0</v>
      </c>
      <c r="AI253" s="682" t="str">
        <f t="shared" si="219"/>
        <v/>
      </c>
      <c r="AJ253" s="682">
        <f t="shared" si="220"/>
        <v>0</v>
      </c>
      <c r="AK253" s="683">
        <f t="shared" si="221"/>
        <v>0.5</v>
      </c>
      <c r="AL253" s="600">
        <f t="shared" si="222"/>
        <v>0</v>
      </c>
      <c r="AM253" s="646">
        <f t="shared" si="223"/>
        <v>0</v>
      </c>
      <c r="AN253" s="630"/>
      <c r="AR253" s="326"/>
    </row>
    <row r="254" spans="2:44" ht="12.75" customHeight="1" x14ac:dyDescent="0.2">
      <c r="B254" s="16"/>
      <c r="C254" s="2"/>
      <c r="D254" s="140" t="str">
        <f t="shared" si="202"/>
        <v/>
      </c>
      <c r="E254" s="222" t="str">
        <f t="shared" ref="E254:F254" si="226">IF(E82=0,"",E82)</f>
        <v/>
      </c>
      <c r="F254" s="222" t="str">
        <f t="shared" si="226"/>
        <v/>
      </c>
      <c r="G254" s="140" t="str">
        <f t="shared" si="204"/>
        <v/>
      </c>
      <c r="H254" s="223" t="str">
        <f t="shared" si="205"/>
        <v/>
      </c>
      <c r="I254" s="751" t="str">
        <f t="shared" si="206"/>
        <v/>
      </c>
      <c r="J254" s="248" t="str">
        <f t="shared" si="199"/>
        <v/>
      </c>
      <c r="K254" s="713" t="str">
        <f t="shared" si="207"/>
        <v/>
      </c>
      <c r="L254" s="625"/>
      <c r="M254" s="738">
        <f t="shared" ref="M254:N254" si="227">IF(M82="","",M82)</f>
        <v>0</v>
      </c>
      <c r="N254" s="738">
        <f t="shared" si="227"/>
        <v>0</v>
      </c>
      <c r="O254" s="714" t="str">
        <f t="shared" si="209"/>
        <v/>
      </c>
      <c r="P254" s="736">
        <f t="shared" si="210"/>
        <v>0</v>
      </c>
      <c r="Q254" s="608">
        <v>0</v>
      </c>
      <c r="R254" s="755"/>
      <c r="S254" s="708" t="str">
        <f t="shared" si="211"/>
        <v/>
      </c>
      <c r="T254" s="50" t="str">
        <f t="shared" si="212"/>
        <v/>
      </c>
      <c r="U254" s="50">
        <f>ROUND(IF(K254="",0,+Q254/1659*(AC254*12*(1+tab!$D$181+tab!$D$180)-tab!$D$179)*tab!$D$177),-1)</f>
        <v>0</v>
      </c>
      <c r="V254" s="36" t="str">
        <f t="shared" si="213"/>
        <v/>
      </c>
      <c r="W254" s="698"/>
      <c r="X254" s="672"/>
      <c r="Y254" s="646"/>
      <c r="Z254" s="670"/>
      <c r="AA254" s="600"/>
      <c r="AB254" s="646"/>
      <c r="AC254" s="679">
        <f t="shared" si="201"/>
        <v>0</v>
      </c>
      <c r="AD254" s="680">
        <f t="shared" si="214"/>
        <v>0.56000000000000005</v>
      </c>
      <c r="AE254" s="681">
        <f t="shared" si="215"/>
        <v>0</v>
      </c>
      <c r="AF254" s="681">
        <f t="shared" si="216"/>
        <v>0</v>
      </c>
      <c r="AG254" s="681">
        <f t="shared" si="217"/>
        <v>0</v>
      </c>
      <c r="AH254" s="682">
        <f t="shared" si="218"/>
        <v>0</v>
      </c>
      <c r="AI254" s="682" t="str">
        <f t="shared" si="219"/>
        <v/>
      </c>
      <c r="AJ254" s="682">
        <f t="shared" si="220"/>
        <v>0</v>
      </c>
      <c r="AK254" s="683">
        <f t="shared" si="221"/>
        <v>0.5</v>
      </c>
      <c r="AL254" s="600">
        <f t="shared" si="222"/>
        <v>0</v>
      </c>
      <c r="AM254" s="646">
        <f t="shared" si="223"/>
        <v>0</v>
      </c>
      <c r="AN254" s="630"/>
      <c r="AR254" s="326"/>
    </row>
    <row r="255" spans="2:44" ht="12.75" customHeight="1" x14ac:dyDescent="0.2">
      <c r="B255" s="16"/>
      <c r="C255" s="2"/>
      <c r="D255" s="140" t="str">
        <f t="shared" si="202"/>
        <v/>
      </c>
      <c r="E255" s="222" t="str">
        <f t="shared" ref="E255:F255" si="228">IF(E83=0,"",E83)</f>
        <v/>
      </c>
      <c r="F255" s="222" t="str">
        <f t="shared" si="228"/>
        <v/>
      </c>
      <c r="G255" s="140" t="str">
        <f t="shared" si="204"/>
        <v/>
      </c>
      <c r="H255" s="223" t="str">
        <f t="shared" si="205"/>
        <v/>
      </c>
      <c r="I255" s="751" t="str">
        <f t="shared" si="206"/>
        <v/>
      </c>
      <c r="J255" s="248" t="str">
        <f t="shared" si="199"/>
        <v/>
      </c>
      <c r="K255" s="713" t="str">
        <f t="shared" si="207"/>
        <v/>
      </c>
      <c r="L255" s="625"/>
      <c r="M255" s="738">
        <f t="shared" ref="M255:N255" si="229">IF(M83="","",M83)</f>
        <v>0</v>
      </c>
      <c r="N255" s="738">
        <f t="shared" si="229"/>
        <v>0</v>
      </c>
      <c r="O255" s="714" t="str">
        <f t="shared" si="209"/>
        <v/>
      </c>
      <c r="P255" s="736">
        <f t="shared" si="210"/>
        <v>0</v>
      </c>
      <c r="Q255" s="608">
        <v>0</v>
      </c>
      <c r="R255" s="755"/>
      <c r="S255" s="708" t="str">
        <f t="shared" si="211"/>
        <v/>
      </c>
      <c r="T255" s="50" t="str">
        <f t="shared" si="212"/>
        <v/>
      </c>
      <c r="U255" s="50">
        <f>ROUND(IF(K255="",0,+Q255/1659*(AC255*12*(1+tab!$D$181+tab!$D$180)-tab!$D$179)*tab!$D$177),-1)</f>
        <v>0</v>
      </c>
      <c r="V255" s="36" t="str">
        <f t="shared" si="213"/>
        <v/>
      </c>
      <c r="W255" s="698"/>
      <c r="X255" s="672"/>
      <c r="Y255" s="646"/>
      <c r="Z255" s="670"/>
      <c r="AA255" s="600"/>
      <c r="AB255" s="646"/>
      <c r="AC255" s="679">
        <f t="shared" si="201"/>
        <v>0</v>
      </c>
      <c r="AD255" s="680">
        <f t="shared" si="214"/>
        <v>0.56000000000000005</v>
      </c>
      <c r="AE255" s="681">
        <f t="shared" si="215"/>
        <v>0</v>
      </c>
      <c r="AF255" s="681">
        <f t="shared" si="216"/>
        <v>0</v>
      </c>
      <c r="AG255" s="681">
        <f t="shared" si="217"/>
        <v>0</v>
      </c>
      <c r="AH255" s="682">
        <f t="shared" si="218"/>
        <v>0</v>
      </c>
      <c r="AI255" s="682" t="str">
        <f t="shared" si="219"/>
        <v/>
      </c>
      <c r="AJ255" s="682">
        <f t="shared" si="220"/>
        <v>0</v>
      </c>
      <c r="AK255" s="683">
        <f t="shared" si="221"/>
        <v>0.5</v>
      </c>
      <c r="AL255" s="600">
        <f t="shared" si="222"/>
        <v>0</v>
      </c>
      <c r="AM255" s="646">
        <f t="shared" si="223"/>
        <v>0</v>
      </c>
      <c r="AN255" s="630"/>
      <c r="AR255" s="326"/>
    </row>
    <row r="256" spans="2:44" ht="12.75" customHeight="1" x14ac:dyDescent="0.2">
      <c r="B256" s="16"/>
      <c r="C256" s="2"/>
      <c r="D256" s="140" t="str">
        <f t="shared" si="202"/>
        <v/>
      </c>
      <c r="E256" s="222" t="str">
        <f t="shared" ref="E256:F256" si="230">IF(E84=0,"",E84)</f>
        <v/>
      </c>
      <c r="F256" s="222" t="str">
        <f t="shared" si="230"/>
        <v/>
      </c>
      <c r="G256" s="140" t="str">
        <f t="shared" si="204"/>
        <v/>
      </c>
      <c r="H256" s="223" t="str">
        <f t="shared" si="205"/>
        <v/>
      </c>
      <c r="I256" s="751" t="str">
        <f t="shared" si="206"/>
        <v/>
      </c>
      <c r="J256" s="248" t="str">
        <f t="shared" si="199"/>
        <v/>
      </c>
      <c r="K256" s="713" t="str">
        <f t="shared" si="207"/>
        <v/>
      </c>
      <c r="L256" s="625"/>
      <c r="M256" s="738">
        <f t="shared" ref="M256:N256" si="231">IF(M84="","",M84)</f>
        <v>0</v>
      </c>
      <c r="N256" s="738">
        <f t="shared" si="231"/>
        <v>0</v>
      </c>
      <c r="O256" s="714" t="str">
        <f t="shared" si="209"/>
        <v/>
      </c>
      <c r="P256" s="736">
        <f t="shared" si="210"/>
        <v>0</v>
      </c>
      <c r="Q256" s="608">
        <v>0</v>
      </c>
      <c r="R256" s="755"/>
      <c r="S256" s="708" t="str">
        <f t="shared" si="211"/>
        <v/>
      </c>
      <c r="T256" s="50" t="str">
        <f t="shared" si="212"/>
        <v/>
      </c>
      <c r="U256" s="50">
        <f>ROUND(IF(K256="",0,+Q256/1659*(AC256*12*(1+tab!$D$181+tab!$D$180)-tab!$D$179)*tab!$D$177),-1)</f>
        <v>0</v>
      </c>
      <c r="V256" s="36" t="str">
        <f t="shared" si="213"/>
        <v/>
      </c>
      <c r="W256" s="698"/>
      <c r="X256" s="672"/>
      <c r="Y256" s="646"/>
      <c r="Z256" s="670"/>
      <c r="AA256" s="600"/>
      <c r="AB256" s="646"/>
      <c r="AC256" s="679">
        <f t="shared" si="201"/>
        <v>0</v>
      </c>
      <c r="AD256" s="680">
        <f t="shared" si="214"/>
        <v>0.56000000000000005</v>
      </c>
      <c r="AE256" s="681">
        <f t="shared" si="215"/>
        <v>0</v>
      </c>
      <c r="AF256" s="681">
        <f t="shared" si="216"/>
        <v>0</v>
      </c>
      <c r="AG256" s="681">
        <f t="shared" si="217"/>
        <v>0</v>
      </c>
      <c r="AH256" s="682">
        <f t="shared" si="218"/>
        <v>0</v>
      </c>
      <c r="AI256" s="682" t="str">
        <f t="shared" si="219"/>
        <v/>
      </c>
      <c r="AJ256" s="682">
        <f t="shared" si="220"/>
        <v>0</v>
      </c>
      <c r="AK256" s="683">
        <f t="shared" si="221"/>
        <v>0.5</v>
      </c>
      <c r="AL256" s="600">
        <f t="shared" si="222"/>
        <v>0</v>
      </c>
      <c r="AM256" s="646">
        <f t="shared" si="223"/>
        <v>0</v>
      </c>
      <c r="AN256" s="630"/>
      <c r="AR256" s="326"/>
    </row>
    <row r="257" spans="2:44" ht="12.75" customHeight="1" x14ac:dyDescent="0.2">
      <c r="B257" s="16"/>
      <c r="C257" s="2"/>
      <c r="D257" s="140" t="str">
        <f t="shared" si="202"/>
        <v/>
      </c>
      <c r="E257" s="222" t="str">
        <f t="shared" ref="E257:F257" si="232">IF(E85=0,"",E85)</f>
        <v/>
      </c>
      <c r="F257" s="222" t="str">
        <f t="shared" si="232"/>
        <v/>
      </c>
      <c r="G257" s="140" t="str">
        <f t="shared" si="204"/>
        <v/>
      </c>
      <c r="H257" s="223" t="str">
        <f t="shared" si="205"/>
        <v/>
      </c>
      <c r="I257" s="751" t="str">
        <f t="shared" si="206"/>
        <v/>
      </c>
      <c r="J257" s="248" t="str">
        <f t="shared" si="199"/>
        <v/>
      </c>
      <c r="K257" s="713" t="str">
        <f t="shared" si="207"/>
        <v/>
      </c>
      <c r="L257" s="625"/>
      <c r="M257" s="738">
        <f t="shared" ref="M257:N257" si="233">IF(M85="","",M85)</f>
        <v>0</v>
      </c>
      <c r="N257" s="738">
        <f t="shared" si="233"/>
        <v>0</v>
      </c>
      <c r="O257" s="714" t="str">
        <f t="shared" si="209"/>
        <v/>
      </c>
      <c r="P257" s="736">
        <f t="shared" si="210"/>
        <v>0</v>
      </c>
      <c r="Q257" s="608">
        <v>0</v>
      </c>
      <c r="R257" s="755"/>
      <c r="S257" s="708" t="str">
        <f t="shared" si="211"/>
        <v/>
      </c>
      <c r="T257" s="50" t="str">
        <f t="shared" si="212"/>
        <v/>
      </c>
      <c r="U257" s="50">
        <f>ROUND(IF(K257="",0,+Q257/1659*(AC257*12*(1+tab!$D$181+tab!$D$180)-tab!$D$179)*tab!$D$177),-1)</f>
        <v>0</v>
      </c>
      <c r="V257" s="36" t="str">
        <f t="shared" si="213"/>
        <v/>
      </c>
      <c r="W257" s="698"/>
      <c r="X257" s="672"/>
      <c r="Y257" s="646"/>
      <c r="Z257" s="670"/>
      <c r="AA257" s="600"/>
      <c r="AB257" s="646"/>
      <c r="AC257" s="679">
        <f t="shared" si="201"/>
        <v>0</v>
      </c>
      <c r="AD257" s="680">
        <f t="shared" si="214"/>
        <v>0.56000000000000005</v>
      </c>
      <c r="AE257" s="681">
        <f t="shared" si="215"/>
        <v>0</v>
      </c>
      <c r="AF257" s="681">
        <f t="shared" si="216"/>
        <v>0</v>
      </c>
      <c r="AG257" s="681">
        <f t="shared" si="217"/>
        <v>0</v>
      </c>
      <c r="AH257" s="682">
        <f t="shared" si="218"/>
        <v>0</v>
      </c>
      <c r="AI257" s="682" t="str">
        <f t="shared" si="219"/>
        <v/>
      </c>
      <c r="AJ257" s="682">
        <f t="shared" si="220"/>
        <v>0</v>
      </c>
      <c r="AK257" s="683">
        <f t="shared" si="221"/>
        <v>0.5</v>
      </c>
      <c r="AL257" s="600">
        <f t="shared" si="222"/>
        <v>0</v>
      </c>
      <c r="AM257" s="646">
        <f t="shared" si="223"/>
        <v>0</v>
      </c>
      <c r="AN257" s="630"/>
      <c r="AR257" s="326"/>
    </row>
    <row r="258" spans="2:44" ht="12.75" customHeight="1" x14ac:dyDescent="0.2">
      <c r="B258" s="16"/>
      <c r="C258" s="2"/>
      <c r="D258" s="140" t="str">
        <f t="shared" si="202"/>
        <v/>
      </c>
      <c r="E258" s="222" t="str">
        <f t="shared" ref="E258:F258" si="234">IF(E86=0,"",E86)</f>
        <v/>
      </c>
      <c r="F258" s="222" t="str">
        <f t="shared" si="234"/>
        <v/>
      </c>
      <c r="G258" s="140" t="str">
        <f t="shared" si="204"/>
        <v/>
      </c>
      <c r="H258" s="223" t="str">
        <f t="shared" si="205"/>
        <v/>
      </c>
      <c r="I258" s="751" t="str">
        <f t="shared" si="206"/>
        <v/>
      </c>
      <c r="J258" s="248" t="str">
        <f t="shared" si="199"/>
        <v/>
      </c>
      <c r="K258" s="713" t="str">
        <f t="shared" si="207"/>
        <v/>
      </c>
      <c r="L258" s="625"/>
      <c r="M258" s="738">
        <f t="shared" ref="M258:N258" si="235">IF(M86="","",M86)</f>
        <v>0</v>
      </c>
      <c r="N258" s="738">
        <f t="shared" si="235"/>
        <v>0</v>
      </c>
      <c r="O258" s="714" t="str">
        <f t="shared" si="209"/>
        <v/>
      </c>
      <c r="P258" s="736">
        <f t="shared" si="210"/>
        <v>0</v>
      </c>
      <c r="Q258" s="608">
        <v>0</v>
      </c>
      <c r="R258" s="755"/>
      <c r="S258" s="708" t="str">
        <f t="shared" si="211"/>
        <v/>
      </c>
      <c r="T258" s="50" t="str">
        <f t="shared" si="212"/>
        <v/>
      </c>
      <c r="U258" s="50">
        <f>ROUND(IF(K258="",0,+Q258/1659*(AC258*12*(1+tab!$D$181+tab!$D$180)-tab!$D$179)*tab!$D$177),-1)</f>
        <v>0</v>
      </c>
      <c r="V258" s="36" t="str">
        <f t="shared" si="213"/>
        <v/>
      </c>
      <c r="W258" s="698"/>
      <c r="X258" s="672"/>
      <c r="Y258" s="646"/>
      <c r="Z258" s="670"/>
      <c r="AA258" s="600"/>
      <c r="AB258" s="646"/>
      <c r="AC258" s="679">
        <f t="shared" si="201"/>
        <v>0</v>
      </c>
      <c r="AD258" s="680">
        <f t="shared" si="214"/>
        <v>0.56000000000000005</v>
      </c>
      <c r="AE258" s="681">
        <f t="shared" si="215"/>
        <v>0</v>
      </c>
      <c r="AF258" s="681">
        <f t="shared" si="216"/>
        <v>0</v>
      </c>
      <c r="AG258" s="681">
        <f t="shared" si="217"/>
        <v>0</v>
      </c>
      <c r="AH258" s="682">
        <f t="shared" si="218"/>
        <v>0</v>
      </c>
      <c r="AI258" s="682" t="str">
        <f t="shared" si="219"/>
        <v/>
      </c>
      <c r="AJ258" s="682">
        <f t="shared" si="220"/>
        <v>0</v>
      </c>
      <c r="AK258" s="683">
        <f t="shared" si="221"/>
        <v>0.5</v>
      </c>
      <c r="AL258" s="600">
        <f t="shared" si="222"/>
        <v>0</v>
      </c>
      <c r="AM258" s="646">
        <f t="shared" si="223"/>
        <v>0</v>
      </c>
      <c r="AN258" s="630"/>
      <c r="AR258" s="326"/>
    </row>
    <row r="259" spans="2:44" ht="12.75" customHeight="1" x14ac:dyDescent="0.2">
      <c r="B259" s="16"/>
      <c r="C259" s="2"/>
      <c r="D259" s="140" t="str">
        <f t="shared" si="202"/>
        <v/>
      </c>
      <c r="E259" s="222" t="str">
        <f t="shared" ref="E259:F259" si="236">IF(E87=0,"",E87)</f>
        <v/>
      </c>
      <c r="F259" s="222" t="str">
        <f t="shared" si="236"/>
        <v/>
      </c>
      <c r="G259" s="140" t="str">
        <f t="shared" si="204"/>
        <v/>
      </c>
      <c r="H259" s="223" t="str">
        <f t="shared" si="205"/>
        <v/>
      </c>
      <c r="I259" s="751" t="str">
        <f t="shared" si="206"/>
        <v/>
      </c>
      <c r="J259" s="248" t="str">
        <f t="shared" si="199"/>
        <v/>
      </c>
      <c r="K259" s="713" t="str">
        <f t="shared" si="207"/>
        <v/>
      </c>
      <c r="L259" s="625"/>
      <c r="M259" s="738">
        <f t="shared" ref="M259:N259" si="237">IF(M87="","",M87)</f>
        <v>0</v>
      </c>
      <c r="N259" s="738">
        <f t="shared" si="237"/>
        <v>0</v>
      </c>
      <c r="O259" s="714" t="str">
        <f t="shared" si="209"/>
        <v/>
      </c>
      <c r="P259" s="736">
        <f t="shared" si="210"/>
        <v>0</v>
      </c>
      <c r="Q259" s="608">
        <v>0</v>
      </c>
      <c r="R259" s="755"/>
      <c r="S259" s="708" t="str">
        <f t="shared" si="211"/>
        <v/>
      </c>
      <c r="T259" s="50" t="str">
        <f t="shared" si="212"/>
        <v/>
      </c>
      <c r="U259" s="50">
        <f>ROUND(IF(K259="",0,+Q259/1659*(AC259*12*(1+tab!$D$181+tab!$D$180)-tab!$D$179)*tab!$D$177),-1)</f>
        <v>0</v>
      </c>
      <c r="V259" s="36" t="str">
        <f t="shared" si="213"/>
        <v/>
      </c>
      <c r="W259" s="698"/>
      <c r="X259" s="672"/>
      <c r="Y259" s="646"/>
      <c r="Z259" s="670"/>
      <c r="AA259" s="600"/>
      <c r="AB259" s="646"/>
      <c r="AC259" s="679">
        <f t="shared" si="201"/>
        <v>0</v>
      </c>
      <c r="AD259" s="680">
        <f t="shared" si="214"/>
        <v>0.56000000000000005</v>
      </c>
      <c r="AE259" s="681">
        <f t="shared" si="215"/>
        <v>0</v>
      </c>
      <c r="AF259" s="681">
        <f t="shared" si="216"/>
        <v>0</v>
      </c>
      <c r="AG259" s="681">
        <f t="shared" si="217"/>
        <v>0</v>
      </c>
      <c r="AH259" s="682">
        <f t="shared" si="218"/>
        <v>0</v>
      </c>
      <c r="AI259" s="682" t="str">
        <f t="shared" si="219"/>
        <v/>
      </c>
      <c r="AJ259" s="682">
        <f t="shared" si="220"/>
        <v>0</v>
      </c>
      <c r="AK259" s="683">
        <f t="shared" si="221"/>
        <v>0.5</v>
      </c>
      <c r="AL259" s="600">
        <f t="shared" si="222"/>
        <v>0</v>
      </c>
      <c r="AM259" s="646">
        <f t="shared" si="223"/>
        <v>0</v>
      </c>
      <c r="AN259" s="630"/>
      <c r="AR259" s="326"/>
    </row>
    <row r="260" spans="2:44" ht="12.75" customHeight="1" x14ac:dyDescent="0.2">
      <c r="B260" s="16"/>
      <c r="C260" s="2"/>
      <c r="D260" s="140" t="str">
        <f t="shared" si="202"/>
        <v/>
      </c>
      <c r="E260" s="222" t="str">
        <f t="shared" ref="E260:F260" si="238">IF(E88=0,"",E88)</f>
        <v/>
      </c>
      <c r="F260" s="222" t="str">
        <f t="shared" si="238"/>
        <v/>
      </c>
      <c r="G260" s="140" t="str">
        <f t="shared" si="204"/>
        <v/>
      </c>
      <c r="H260" s="223" t="str">
        <f t="shared" si="205"/>
        <v/>
      </c>
      <c r="I260" s="751" t="str">
        <f t="shared" si="206"/>
        <v/>
      </c>
      <c r="J260" s="248" t="str">
        <f t="shared" si="199"/>
        <v/>
      </c>
      <c r="K260" s="713" t="str">
        <f t="shared" si="207"/>
        <v/>
      </c>
      <c r="L260" s="625"/>
      <c r="M260" s="738">
        <f t="shared" ref="M260:N260" si="239">IF(M88="","",M88)</f>
        <v>0</v>
      </c>
      <c r="N260" s="738">
        <f t="shared" si="239"/>
        <v>0</v>
      </c>
      <c r="O260" s="714" t="str">
        <f t="shared" si="209"/>
        <v/>
      </c>
      <c r="P260" s="736">
        <f t="shared" si="210"/>
        <v>0</v>
      </c>
      <c r="Q260" s="608">
        <v>0</v>
      </c>
      <c r="R260" s="755"/>
      <c r="S260" s="708" t="str">
        <f t="shared" si="211"/>
        <v/>
      </c>
      <c r="T260" s="50" t="str">
        <f t="shared" si="212"/>
        <v/>
      </c>
      <c r="U260" s="50">
        <f>ROUND(IF(K260="",0,+Q260/1659*(AC260*12*(1+tab!$D$181+tab!$D$180)-tab!$D$179)*tab!$D$177),-1)</f>
        <v>0</v>
      </c>
      <c r="V260" s="36" t="str">
        <f t="shared" si="213"/>
        <v/>
      </c>
      <c r="W260" s="698"/>
      <c r="X260" s="672"/>
      <c r="Y260" s="646"/>
      <c r="Z260" s="670"/>
      <c r="AA260" s="600"/>
      <c r="AB260" s="646"/>
      <c r="AC260" s="679">
        <f t="shared" si="201"/>
        <v>0</v>
      </c>
      <c r="AD260" s="680">
        <f t="shared" si="214"/>
        <v>0.56000000000000005</v>
      </c>
      <c r="AE260" s="681">
        <f t="shared" si="215"/>
        <v>0</v>
      </c>
      <c r="AF260" s="681">
        <f t="shared" si="216"/>
        <v>0</v>
      </c>
      <c r="AG260" s="681">
        <f t="shared" si="217"/>
        <v>0</v>
      </c>
      <c r="AH260" s="682">
        <f t="shared" si="218"/>
        <v>0</v>
      </c>
      <c r="AI260" s="682" t="str">
        <f t="shared" si="219"/>
        <v/>
      </c>
      <c r="AJ260" s="682">
        <f t="shared" si="220"/>
        <v>0</v>
      </c>
      <c r="AK260" s="683">
        <f t="shared" si="221"/>
        <v>0.5</v>
      </c>
      <c r="AL260" s="600">
        <f t="shared" si="222"/>
        <v>0</v>
      </c>
      <c r="AM260" s="646">
        <f t="shared" si="223"/>
        <v>0</v>
      </c>
      <c r="AN260" s="630"/>
      <c r="AR260" s="326"/>
    </row>
    <row r="261" spans="2:44" ht="12.75" customHeight="1" x14ac:dyDescent="0.2">
      <c r="B261" s="16"/>
      <c r="C261" s="2"/>
      <c r="D261" s="140" t="str">
        <f t="shared" si="202"/>
        <v/>
      </c>
      <c r="E261" s="222" t="str">
        <f t="shared" ref="E261:F261" si="240">IF(E89=0,"",E89)</f>
        <v/>
      </c>
      <c r="F261" s="222" t="str">
        <f t="shared" si="240"/>
        <v/>
      </c>
      <c r="G261" s="140" t="str">
        <f t="shared" si="204"/>
        <v/>
      </c>
      <c r="H261" s="223" t="str">
        <f t="shared" si="205"/>
        <v/>
      </c>
      <c r="I261" s="751" t="str">
        <f t="shared" si="206"/>
        <v/>
      </c>
      <c r="J261" s="248" t="str">
        <f t="shared" si="199"/>
        <v/>
      </c>
      <c r="K261" s="713" t="str">
        <f t="shared" si="207"/>
        <v/>
      </c>
      <c r="L261" s="625"/>
      <c r="M261" s="738">
        <f t="shared" ref="M261:N261" si="241">IF(M89="","",M89)</f>
        <v>0</v>
      </c>
      <c r="N261" s="738">
        <f t="shared" si="241"/>
        <v>0</v>
      </c>
      <c r="O261" s="714" t="str">
        <f t="shared" si="209"/>
        <v/>
      </c>
      <c r="P261" s="736">
        <f t="shared" si="210"/>
        <v>0</v>
      </c>
      <c r="Q261" s="608">
        <v>0</v>
      </c>
      <c r="R261" s="755"/>
      <c r="S261" s="708" t="str">
        <f t="shared" si="211"/>
        <v/>
      </c>
      <c r="T261" s="50" t="str">
        <f t="shared" si="212"/>
        <v/>
      </c>
      <c r="U261" s="50">
        <f>ROUND(IF(K261="",0,+Q261/1659*(AC261*12*(1+tab!$D$181+tab!$D$180)-tab!$D$179)*tab!$D$177),-1)</f>
        <v>0</v>
      </c>
      <c r="V261" s="36" t="str">
        <f t="shared" si="213"/>
        <v/>
      </c>
      <c r="W261" s="698"/>
      <c r="X261" s="672"/>
      <c r="Y261" s="646"/>
      <c r="Z261" s="670"/>
      <c r="AA261" s="600"/>
      <c r="AB261" s="646"/>
      <c r="AC261" s="679">
        <f t="shared" si="201"/>
        <v>0</v>
      </c>
      <c r="AD261" s="680">
        <f t="shared" si="214"/>
        <v>0.56000000000000005</v>
      </c>
      <c r="AE261" s="681">
        <f t="shared" si="215"/>
        <v>0</v>
      </c>
      <c r="AF261" s="681">
        <f t="shared" si="216"/>
        <v>0</v>
      </c>
      <c r="AG261" s="681">
        <f t="shared" si="217"/>
        <v>0</v>
      </c>
      <c r="AH261" s="682">
        <f t="shared" si="218"/>
        <v>0</v>
      </c>
      <c r="AI261" s="682" t="str">
        <f t="shared" si="219"/>
        <v/>
      </c>
      <c r="AJ261" s="682">
        <f t="shared" si="220"/>
        <v>0</v>
      </c>
      <c r="AK261" s="683">
        <f t="shared" si="221"/>
        <v>0.5</v>
      </c>
      <c r="AL261" s="600">
        <f t="shared" si="222"/>
        <v>0</v>
      </c>
      <c r="AM261" s="646">
        <f t="shared" si="223"/>
        <v>0</v>
      </c>
      <c r="AN261" s="630"/>
      <c r="AR261" s="326"/>
    </row>
    <row r="262" spans="2:44" ht="12.75" customHeight="1" x14ac:dyDescent="0.2">
      <c r="B262" s="16"/>
      <c r="C262" s="2"/>
      <c r="D262" s="140" t="str">
        <f t="shared" si="202"/>
        <v/>
      </c>
      <c r="E262" s="222" t="str">
        <f t="shared" ref="E262:F262" si="242">IF(E90=0,"",E90)</f>
        <v/>
      </c>
      <c r="F262" s="222" t="str">
        <f t="shared" si="242"/>
        <v/>
      </c>
      <c r="G262" s="140" t="str">
        <f t="shared" si="204"/>
        <v/>
      </c>
      <c r="H262" s="223" t="str">
        <f t="shared" si="205"/>
        <v/>
      </c>
      <c r="I262" s="751" t="str">
        <f t="shared" si="206"/>
        <v/>
      </c>
      <c r="J262" s="248" t="str">
        <f t="shared" si="199"/>
        <v/>
      </c>
      <c r="K262" s="713" t="str">
        <f t="shared" si="207"/>
        <v/>
      </c>
      <c r="L262" s="625"/>
      <c r="M262" s="738">
        <f t="shared" ref="M262:N262" si="243">IF(M90="","",M90)</f>
        <v>0</v>
      </c>
      <c r="N262" s="738">
        <f t="shared" si="243"/>
        <v>0</v>
      </c>
      <c r="O262" s="714" t="str">
        <f t="shared" si="209"/>
        <v/>
      </c>
      <c r="P262" s="736">
        <f t="shared" si="210"/>
        <v>0</v>
      </c>
      <c r="Q262" s="608">
        <v>0</v>
      </c>
      <c r="R262" s="755"/>
      <c r="S262" s="708" t="str">
        <f t="shared" si="211"/>
        <v/>
      </c>
      <c r="T262" s="50" t="str">
        <f t="shared" si="212"/>
        <v/>
      </c>
      <c r="U262" s="50">
        <f>ROUND(IF(K262="",0,+Q262/1659*(AC262*12*(1+tab!$D$181+tab!$D$180)-tab!$D$179)*tab!$D$177),-1)</f>
        <v>0</v>
      </c>
      <c r="V262" s="36" t="str">
        <f t="shared" si="213"/>
        <v/>
      </c>
      <c r="W262" s="698"/>
      <c r="X262" s="672"/>
      <c r="Y262" s="646"/>
      <c r="Z262" s="670"/>
      <c r="AA262" s="600"/>
      <c r="AB262" s="646"/>
      <c r="AC262" s="679">
        <f t="shared" si="201"/>
        <v>0</v>
      </c>
      <c r="AD262" s="680">
        <f t="shared" si="214"/>
        <v>0.56000000000000005</v>
      </c>
      <c r="AE262" s="681">
        <f t="shared" si="215"/>
        <v>0</v>
      </c>
      <c r="AF262" s="681">
        <f t="shared" si="216"/>
        <v>0</v>
      </c>
      <c r="AG262" s="681">
        <f t="shared" si="217"/>
        <v>0</v>
      </c>
      <c r="AH262" s="682">
        <f t="shared" si="218"/>
        <v>0</v>
      </c>
      <c r="AI262" s="682" t="str">
        <f t="shared" si="219"/>
        <v/>
      </c>
      <c r="AJ262" s="682">
        <f t="shared" si="220"/>
        <v>0</v>
      </c>
      <c r="AK262" s="683">
        <f t="shared" si="221"/>
        <v>0.5</v>
      </c>
      <c r="AL262" s="600">
        <f t="shared" si="222"/>
        <v>0</v>
      </c>
      <c r="AM262" s="646">
        <f t="shared" si="223"/>
        <v>0</v>
      </c>
      <c r="AN262" s="630"/>
      <c r="AR262" s="326"/>
    </row>
    <row r="263" spans="2:44" ht="12.75" customHeight="1" x14ac:dyDescent="0.2">
      <c r="B263" s="16"/>
      <c r="C263" s="2"/>
      <c r="D263" s="140" t="str">
        <f t="shared" si="202"/>
        <v/>
      </c>
      <c r="E263" s="222" t="str">
        <f t="shared" ref="E263:F263" si="244">IF(E91=0,"",E91)</f>
        <v/>
      </c>
      <c r="F263" s="222" t="str">
        <f t="shared" si="244"/>
        <v/>
      </c>
      <c r="G263" s="140" t="str">
        <f t="shared" si="204"/>
        <v/>
      </c>
      <c r="H263" s="223" t="str">
        <f t="shared" si="205"/>
        <v/>
      </c>
      <c r="I263" s="751" t="str">
        <f t="shared" si="206"/>
        <v/>
      </c>
      <c r="J263" s="248" t="str">
        <f t="shared" si="199"/>
        <v/>
      </c>
      <c r="K263" s="713" t="str">
        <f t="shared" si="207"/>
        <v/>
      </c>
      <c r="L263" s="625"/>
      <c r="M263" s="738">
        <f t="shared" ref="M263:N263" si="245">IF(M91="","",M91)</f>
        <v>0</v>
      </c>
      <c r="N263" s="738">
        <f t="shared" si="245"/>
        <v>0</v>
      </c>
      <c r="O263" s="714" t="str">
        <f t="shared" si="209"/>
        <v/>
      </c>
      <c r="P263" s="736">
        <f t="shared" si="210"/>
        <v>0</v>
      </c>
      <c r="Q263" s="608">
        <v>0</v>
      </c>
      <c r="R263" s="755"/>
      <c r="S263" s="708" t="str">
        <f t="shared" si="211"/>
        <v/>
      </c>
      <c r="T263" s="50" t="str">
        <f t="shared" si="212"/>
        <v/>
      </c>
      <c r="U263" s="50">
        <f>ROUND(IF(K263="",0,+Q263/1659*(AC263*12*(1+tab!$D$181+tab!$D$180)-tab!$D$179)*tab!$D$177),-1)</f>
        <v>0</v>
      </c>
      <c r="V263" s="36" t="str">
        <f t="shared" si="213"/>
        <v/>
      </c>
      <c r="W263" s="698"/>
      <c r="X263" s="672"/>
      <c r="Y263" s="646"/>
      <c r="Z263" s="670"/>
      <c r="AA263" s="600"/>
      <c r="AB263" s="646"/>
      <c r="AC263" s="679">
        <f t="shared" si="201"/>
        <v>0</v>
      </c>
      <c r="AD263" s="680">
        <f t="shared" si="214"/>
        <v>0.56000000000000005</v>
      </c>
      <c r="AE263" s="681">
        <f t="shared" si="215"/>
        <v>0</v>
      </c>
      <c r="AF263" s="681">
        <f t="shared" si="216"/>
        <v>0</v>
      </c>
      <c r="AG263" s="681">
        <f t="shared" si="217"/>
        <v>0</v>
      </c>
      <c r="AH263" s="682">
        <f t="shared" si="218"/>
        <v>0</v>
      </c>
      <c r="AI263" s="682" t="str">
        <f t="shared" si="219"/>
        <v/>
      </c>
      <c r="AJ263" s="682">
        <f t="shared" si="220"/>
        <v>0</v>
      </c>
      <c r="AK263" s="683">
        <f t="shared" si="221"/>
        <v>0.5</v>
      </c>
      <c r="AL263" s="600">
        <f t="shared" si="222"/>
        <v>0</v>
      </c>
      <c r="AM263" s="646">
        <f t="shared" si="223"/>
        <v>0</v>
      </c>
      <c r="AN263" s="630"/>
      <c r="AR263" s="326"/>
    </row>
    <row r="264" spans="2:44" ht="12.75" customHeight="1" x14ac:dyDescent="0.2">
      <c r="B264" s="16"/>
      <c r="C264" s="2"/>
      <c r="D264" s="140" t="str">
        <f t="shared" si="202"/>
        <v/>
      </c>
      <c r="E264" s="222" t="str">
        <f t="shared" ref="E264:F264" si="246">IF(E92=0,"",E92)</f>
        <v/>
      </c>
      <c r="F264" s="222" t="str">
        <f t="shared" si="246"/>
        <v/>
      </c>
      <c r="G264" s="140" t="str">
        <f t="shared" si="204"/>
        <v/>
      </c>
      <c r="H264" s="223" t="str">
        <f t="shared" si="205"/>
        <v/>
      </c>
      <c r="I264" s="751" t="str">
        <f t="shared" si="206"/>
        <v/>
      </c>
      <c r="J264" s="248" t="str">
        <f t="shared" si="199"/>
        <v/>
      </c>
      <c r="K264" s="713" t="str">
        <f t="shared" si="207"/>
        <v/>
      </c>
      <c r="L264" s="625"/>
      <c r="M264" s="738">
        <f t="shared" ref="M264:N264" si="247">IF(M92="","",M92)</f>
        <v>0</v>
      </c>
      <c r="N264" s="738">
        <f t="shared" si="247"/>
        <v>0</v>
      </c>
      <c r="O264" s="714" t="str">
        <f t="shared" si="209"/>
        <v/>
      </c>
      <c r="P264" s="736">
        <f t="shared" si="210"/>
        <v>0</v>
      </c>
      <c r="Q264" s="608">
        <v>0</v>
      </c>
      <c r="R264" s="755"/>
      <c r="S264" s="708" t="str">
        <f t="shared" si="211"/>
        <v/>
      </c>
      <c r="T264" s="50" t="str">
        <f t="shared" si="212"/>
        <v/>
      </c>
      <c r="U264" s="50">
        <f>ROUND(IF(K264="",0,+Q264/1659*(AC264*12*(1+tab!$D$181+tab!$D$180)-tab!$D$179)*tab!$D$177),-1)</f>
        <v>0</v>
      </c>
      <c r="V264" s="36" t="str">
        <f t="shared" si="213"/>
        <v/>
      </c>
      <c r="W264" s="698"/>
      <c r="X264" s="672"/>
      <c r="Y264" s="646"/>
      <c r="Z264" s="670"/>
      <c r="AA264" s="600"/>
      <c r="AB264" s="646"/>
      <c r="AC264" s="679">
        <f t="shared" si="201"/>
        <v>0</v>
      </c>
      <c r="AD264" s="680">
        <f t="shared" si="214"/>
        <v>0.56000000000000005</v>
      </c>
      <c r="AE264" s="681">
        <f t="shared" si="215"/>
        <v>0</v>
      </c>
      <c r="AF264" s="681">
        <f t="shared" si="216"/>
        <v>0</v>
      </c>
      <c r="AG264" s="681">
        <f t="shared" si="217"/>
        <v>0</v>
      </c>
      <c r="AH264" s="682">
        <f t="shared" si="218"/>
        <v>0</v>
      </c>
      <c r="AI264" s="682" t="str">
        <f t="shared" si="219"/>
        <v/>
      </c>
      <c r="AJ264" s="682">
        <f t="shared" si="220"/>
        <v>0</v>
      </c>
      <c r="AK264" s="683">
        <f t="shared" si="221"/>
        <v>0.5</v>
      </c>
      <c r="AL264" s="600">
        <f t="shared" si="222"/>
        <v>0</v>
      </c>
      <c r="AM264" s="646">
        <f t="shared" si="223"/>
        <v>0</v>
      </c>
      <c r="AN264" s="630"/>
      <c r="AR264" s="326"/>
    </row>
    <row r="265" spans="2:44" ht="12.75" customHeight="1" x14ac:dyDescent="0.2">
      <c r="B265" s="16"/>
      <c r="C265" s="2"/>
      <c r="D265" s="140" t="str">
        <f t="shared" si="202"/>
        <v/>
      </c>
      <c r="E265" s="222" t="str">
        <f t="shared" ref="E265:F265" si="248">IF(E93=0,"",E93)</f>
        <v/>
      </c>
      <c r="F265" s="222" t="str">
        <f t="shared" si="248"/>
        <v/>
      </c>
      <c r="G265" s="140" t="str">
        <f t="shared" si="204"/>
        <v/>
      </c>
      <c r="H265" s="223" t="str">
        <f t="shared" si="205"/>
        <v/>
      </c>
      <c r="I265" s="751" t="str">
        <f t="shared" si="206"/>
        <v/>
      </c>
      <c r="J265" s="248" t="str">
        <f t="shared" si="199"/>
        <v/>
      </c>
      <c r="K265" s="713" t="str">
        <f t="shared" si="207"/>
        <v/>
      </c>
      <c r="L265" s="625"/>
      <c r="M265" s="738">
        <f t="shared" ref="M265:N265" si="249">IF(M93="","",M93)</f>
        <v>0</v>
      </c>
      <c r="N265" s="738">
        <f t="shared" si="249"/>
        <v>0</v>
      </c>
      <c r="O265" s="714" t="str">
        <f t="shared" si="209"/>
        <v/>
      </c>
      <c r="P265" s="736">
        <f t="shared" si="210"/>
        <v>0</v>
      </c>
      <c r="Q265" s="608">
        <v>0</v>
      </c>
      <c r="R265" s="755"/>
      <c r="S265" s="708" t="str">
        <f t="shared" si="211"/>
        <v/>
      </c>
      <c r="T265" s="50" t="str">
        <f t="shared" si="212"/>
        <v/>
      </c>
      <c r="U265" s="50">
        <f>ROUND(IF(K265="",0,+Q265/1659*(AC265*12*(1+tab!$D$181+tab!$D$180)-tab!$D$179)*tab!$D$177),-1)</f>
        <v>0</v>
      </c>
      <c r="V265" s="36" t="str">
        <f t="shared" si="213"/>
        <v/>
      </c>
      <c r="W265" s="698"/>
      <c r="X265" s="672"/>
      <c r="Y265" s="646"/>
      <c r="Z265" s="670"/>
      <c r="AA265" s="600"/>
      <c r="AB265" s="646"/>
      <c r="AC265" s="679">
        <f t="shared" si="201"/>
        <v>0</v>
      </c>
      <c r="AD265" s="680">
        <f t="shared" si="214"/>
        <v>0.56000000000000005</v>
      </c>
      <c r="AE265" s="681">
        <f t="shared" si="215"/>
        <v>0</v>
      </c>
      <c r="AF265" s="681">
        <f t="shared" si="216"/>
        <v>0</v>
      </c>
      <c r="AG265" s="681">
        <f t="shared" si="217"/>
        <v>0</v>
      </c>
      <c r="AH265" s="682">
        <f t="shared" si="218"/>
        <v>0</v>
      </c>
      <c r="AI265" s="682" t="str">
        <f t="shared" si="219"/>
        <v/>
      </c>
      <c r="AJ265" s="682">
        <f t="shared" si="220"/>
        <v>0</v>
      </c>
      <c r="AK265" s="683">
        <f t="shared" si="221"/>
        <v>0.5</v>
      </c>
      <c r="AL265" s="600">
        <f t="shared" si="222"/>
        <v>0</v>
      </c>
      <c r="AM265" s="646">
        <f t="shared" si="223"/>
        <v>0</v>
      </c>
      <c r="AN265" s="630"/>
      <c r="AR265" s="326"/>
    </row>
    <row r="266" spans="2:44" ht="12.75" customHeight="1" x14ac:dyDescent="0.2">
      <c r="B266" s="16"/>
      <c r="C266" s="2"/>
      <c r="D266" s="140" t="str">
        <f t="shared" si="202"/>
        <v/>
      </c>
      <c r="E266" s="222" t="str">
        <f t="shared" ref="E266:F266" si="250">IF(E94=0,"",E94)</f>
        <v/>
      </c>
      <c r="F266" s="222" t="str">
        <f t="shared" si="250"/>
        <v/>
      </c>
      <c r="G266" s="140" t="str">
        <f t="shared" si="204"/>
        <v/>
      </c>
      <c r="H266" s="223" t="str">
        <f t="shared" si="205"/>
        <v/>
      </c>
      <c r="I266" s="751" t="str">
        <f t="shared" si="206"/>
        <v/>
      </c>
      <c r="J266" s="248" t="str">
        <f t="shared" si="199"/>
        <v/>
      </c>
      <c r="K266" s="713" t="str">
        <f t="shared" si="207"/>
        <v/>
      </c>
      <c r="L266" s="625"/>
      <c r="M266" s="738">
        <f t="shared" ref="M266:N266" si="251">IF(M94="","",M94)</f>
        <v>0</v>
      </c>
      <c r="N266" s="738">
        <f t="shared" si="251"/>
        <v>0</v>
      </c>
      <c r="O266" s="714" t="str">
        <f t="shared" si="209"/>
        <v/>
      </c>
      <c r="P266" s="736">
        <f t="shared" si="210"/>
        <v>0</v>
      </c>
      <c r="Q266" s="608">
        <v>0</v>
      </c>
      <c r="R266" s="755"/>
      <c r="S266" s="708" t="str">
        <f t="shared" si="211"/>
        <v/>
      </c>
      <c r="T266" s="50" t="str">
        <f t="shared" si="212"/>
        <v/>
      </c>
      <c r="U266" s="50">
        <f>ROUND(IF(K266="",0,+Q266/1659*(AC266*12*(1+tab!$D$181+tab!$D$180)-tab!$D$179)*tab!$D$177),-1)</f>
        <v>0</v>
      </c>
      <c r="V266" s="36" t="str">
        <f t="shared" si="213"/>
        <v/>
      </c>
      <c r="W266" s="698"/>
      <c r="X266" s="672"/>
      <c r="Y266" s="646"/>
      <c r="Z266" s="670"/>
      <c r="AA266" s="600"/>
      <c r="AB266" s="646"/>
      <c r="AC266" s="679">
        <f t="shared" si="201"/>
        <v>0</v>
      </c>
      <c r="AD266" s="680">
        <f t="shared" si="214"/>
        <v>0.56000000000000005</v>
      </c>
      <c r="AE266" s="681">
        <f t="shared" si="215"/>
        <v>0</v>
      </c>
      <c r="AF266" s="681">
        <f t="shared" si="216"/>
        <v>0</v>
      </c>
      <c r="AG266" s="681">
        <f t="shared" si="217"/>
        <v>0</v>
      </c>
      <c r="AH266" s="682">
        <f t="shared" si="218"/>
        <v>0</v>
      </c>
      <c r="AI266" s="682" t="str">
        <f t="shared" si="219"/>
        <v/>
      </c>
      <c r="AJ266" s="682">
        <f t="shared" si="220"/>
        <v>0</v>
      </c>
      <c r="AK266" s="683">
        <f t="shared" si="221"/>
        <v>0.5</v>
      </c>
      <c r="AL266" s="600">
        <f t="shared" si="222"/>
        <v>0</v>
      </c>
      <c r="AM266" s="646">
        <f t="shared" si="223"/>
        <v>0</v>
      </c>
      <c r="AN266" s="630"/>
      <c r="AR266" s="326"/>
    </row>
    <row r="267" spans="2:44" ht="12.75" customHeight="1" x14ac:dyDescent="0.2">
      <c r="B267" s="16"/>
      <c r="C267" s="2"/>
      <c r="D267" s="140" t="str">
        <f t="shared" si="202"/>
        <v/>
      </c>
      <c r="E267" s="222" t="str">
        <f t="shared" ref="E267:F267" si="252">IF(E95=0,"",E95)</f>
        <v/>
      </c>
      <c r="F267" s="222" t="str">
        <f t="shared" si="252"/>
        <v/>
      </c>
      <c r="G267" s="140" t="str">
        <f t="shared" si="204"/>
        <v/>
      </c>
      <c r="H267" s="223" t="str">
        <f t="shared" si="205"/>
        <v/>
      </c>
      <c r="I267" s="751" t="str">
        <f t="shared" si="206"/>
        <v/>
      </c>
      <c r="J267" s="248" t="str">
        <f t="shared" si="199"/>
        <v/>
      </c>
      <c r="K267" s="713" t="str">
        <f t="shared" si="207"/>
        <v/>
      </c>
      <c r="L267" s="625"/>
      <c r="M267" s="738">
        <f t="shared" ref="M267:N267" si="253">IF(M95="","",M95)</f>
        <v>0</v>
      </c>
      <c r="N267" s="738">
        <f t="shared" si="253"/>
        <v>0</v>
      </c>
      <c r="O267" s="714" t="str">
        <f t="shared" si="209"/>
        <v/>
      </c>
      <c r="P267" s="736">
        <f t="shared" si="210"/>
        <v>0</v>
      </c>
      <c r="Q267" s="608">
        <v>0</v>
      </c>
      <c r="R267" s="755"/>
      <c r="S267" s="708" t="str">
        <f t="shared" si="211"/>
        <v/>
      </c>
      <c r="T267" s="50" t="str">
        <f t="shared" si="212"/>
        <v/>
      </c>
      <c r="U267" s="50">
        <f>ROUND(IF(K267="",0,+Q267/1659*(AC267*12*(1+tab!$D$181+tab!$D$180)-tab!$D$179)*tab!$D$177),-1)</f>
        <v>0</v>
      </c>
      <c r="V267" s="36" t="str">
        <f t="shared" si="213"/>
        <v/>
      </c>
      <c r="W267" s="698"/>
      <c r="X267" s="672"/>
      <c r="Y267" s="646"/>
      <c r="Z267" s="670"/>
      <c r="AA267" s="600"/>
      <c r="AB267" s="646"/>
      <c r="AC267" s="679">
        <f t="shared" si="201"/>
        <v>0</v>
      </c>
      <c r="AD267" s="680">
        <f t="shared" si="214"/>
        <v>0.56000000000000005</v>
      </c>
      <c r="AE267" s="681">
        <f t="shared" si="215"/>
        <v>0</v>
      </c>
      <c r="AF267" s="681">
        <f t="shared" si="216"/>
        <v>0</v>
      </c>
      <c r="AG267" s="681">
        <f t="shared" si="217"/>
        <v>0</v>
      </c>
      <c r="AH267" s="682">
        <f t="shared" si="218"/>
        <v>0</v>
      </c>
      <c r="AI267" s="682" t="str">
        <f t="shared" si="219"/>
        <v/>
      </c>
      <c r="AJ267" s="682">
        <f t="shared" si="220"/>
        <v>0</v>
      </c>
      <c r="AK267" s="683">
        <f t="shared" si="221"/>
        <v>0.5</v>
      </c>
      <c r="AL267" s="600">
        <f t="shared" si="222"/>
        <v>0</v>
      </c>
      <c r="AM267" s="646">
        <f t="shared" si="223"/>
        <v>0</v>
      </c>
      <c r="AN267" s="630"/>
      <c r="AR267" s="326"/>
    </row>
    <row r="268" spans="2:44" ht="12.75" customHeight="1" x14ac:dyDescent="0.2">
      <c r="B268" s="16"/>
      <c r="C268" s="2"/>
      <c r="D268" s="140" t="str">
        <f t="shared" si="202"/>
        <v/>
      </c>
      <c r="E268" s="222" t="str">
        <f t="shared" ref="E268:F268" si="254">IF(E96=0,"",E96)</f>
        <v/>
      </c>
      <c r="F268" s="222" t="str">
        <f t="shared" si="254"/>
        <v/>
      </c>
      <c r="G268" s="140" t="str">
        <f t="shared" si="204"/>
        <v/>
      </c>
      <c r="H268" s="223" t="str">
        <f t="shared" si="205"/>
        <v/>
      </c>
      <c r="I268" s="751" t="str">
        <f t="shared" si="206"/>
        <v/>
      </c>
      <c r="J268" s="248" t="str">
        <f t="shared" si="199"/>
        <v/>
      </c>
      <c r="K268" s="713" t="str">
        <f t="shared" si="207"/>
        <v/>
      </c>
      <c r="L268" s="625"/>
      <c r="M268" s="738">
        <f t="shared" ref="M268:N268" si="255">IF(M96="","",M96)</f>
        <v>0</v>
      </c>
      <c r="N268" s="738">
        <f t="shared" si="255"/>
        <v>0</v>
      </c>
      <c r="O268" s="714" t="str">
        <f t="shared" si="209"/>
        <v/>
      </c>
      <c r="P268" s="736">
        <f t="shared" si="210"/>
        <v>0</v>
      </c>
      <c r="Q268" s="608">
        <v>0</v>
      </c>
      <c r="R268" s="755"/>
      <c r="S268" s="708" t="str">
        <f t="shared" si="211"/>
        <v/>
      </c>
      <c r="T268" s="50" t="str">
        <f t="shared" si="212"/>
        <v/>
      </c>
      <c r="U268" s="50">
        <f>ROUND(IF(K268="",0,+Q268/1659*(AC268*12*(1+tab!$D$181+tab!$D$180)-tab!$D$179)*tab!$D$177),-1)</f>
        <v>0</v>
      </c>
      <c r="V268" s="36" t="str">
        <f t="shared" si="213"/>
        <v/>
      </c>
      <c r="W268" s="698"/>
      <c r="X268" s="672"/>
      <c r="Y268" s="646"/>
      <c r="Z268" s="670"/>
      <c r="AA268" s="600"/>
      <c r="AB268" s="646"/>
      <c r="AC268" s="679">
        <f t="shared" si="201"/>
        <v>0</v>
      </c>
      <c r="AD268" s="680">
        <f t="shared" si="214"/>
        <v>0.56000000000000005</v>
      </c>
      <c r="AE268" s="681">
        <f t="shared" si="215"/>
        <v>0</v>
      </c>
      <c r="AF268" s="681">
        <f t="shared" si="216"/>
        <v>0</v>
      </c>
      <c r="AG268" s="681">
        <f t="shared" si="217"/>
        <v>0</v>
      </c>
      <c r="AH268" s="682">
        <f t="shared" si="218"/>
        <v>0</v>
      </c>
      <c r="AI268" s="682" t="str">
        <f t="shared" si="219"/>
        <v/>
      </c>
      <c r="AJ268" s="682">
        <f t="shared" si="220"/>
        <v>0</v>
      </c>
      <c r="AK268" s="683">
        <f t="shared" si="221"/>
        <v>0.5</v>
      </c>
      <c r="AL268" s="600">
        <f t="shared" si="222"/>
        <v>0</v>
      </c>
      <c r="AM268" s="646">
        <f t="shared" si="223"/>
        <v>0</v>
      </c>
      <c r="AN268" s="630"/>
      <c r="AR268" s="326"/>
    </row>
    <row r="269" spans="2:44" ht="12.75" customHeight="1" x14ac:dyDescent="0.2">
      <c r="B269" s="16"/>
      <c r="C269" s="2"/>
      <c r="D269" s="140" t="str">
        <f t="shared" si="202"/>
        <v/>
      </c>
      <c r="E269" s="222" t="str">
        <f t="shared" ref="E269:F269" si="256">IF(E97=0,"",E97)</f>
        <v/>
      </c>
      <c r="F269" s="222" t="str">
        <f t="shared" si="256"/>
        <v/>
      </c>
      <c r="G269" s="140" t="str">
        <f t="shared" si="204"/>
        <v/>
      </c>
      <c r="H269" s="223" t="str">
        <f t="shared" si="205"/>
        <v/>
      </c>
      <c r="I269" s="751" t="str">
        <f t="shared" si="206"/>
        <v/>
      </c>
      <c r="J269" s="248" t="str">
        <f t="shared" si="199"/>
        <v/>
      </c>
      <c r="K269" s="713" t="str">
        <f t="shared" si="207"/>
        <v/>
      </c>
      <c r="L269" s="625"/>
      <c r="M269" s="738">
        <f t="shared" ref="M269:N269" si="257">IF(M97="","",M97)</f>
        <v>0</v>
      </c>
      <c r="N269" s="738">
        <f t="shared" si="257"/>
        <v>0</v>
      </c>
      <c r="O269" s="714" t="str">
        <f t="shared" si="209"/>
        <v/>
      </c>
      <c r="P269" s="736">
        <f t="shared" si="210"/>
        <v>0</v>
      </c>
      <c r="Q269" s="608">
        <v>0</v>
      </c>
      <c r="R269" s="755"/>
      <c r="S269" s="708" t="str">
        <f t="shared" si="211"/>
        <v/>
      </c>
      <c r="T269" s="50" t="str">
        <f t="shared" si="212"/>
        <v/>
      </c>
      <c r="U269" s="50">
        <f>ROUND(IF(K269="",0,+Q269/1659*(AC269*12*(1+tab!$D$181+tab!$D$180)-tab!$D$179)*tab!$D$177),-1)</f>
        <v>0</v>
      </c>
      <c r="V269" s="36" t="str">
        <f t="shared" si="213"/>
        <v/>
      </c>
      <c r="W269" s="698"/>
      <c r="X269" s="672"/>
      <c r="Y269" s="646"/>
      <c r="Z269" s="670"/>
      <c r="AA269" s="600"/>
      <c r="AB269" s="646"/>
      <c r="AC269" s="679">
        <f t="shared" si="201"/>
        <v>0</v>
      </c>
      <c r="AD269" s="680">
        <f t="shared" si="214"/>
        <v>0.56000000000000005</v>
      </c>
      <c r="AE269" s="681">
        <f t="shared" si="215"/>
        <v>0</v>
      </c>
      <c r="AF269" s="681">
        <f t="shared" si="216"/>
        <v>0</v>
      </c>
      <c r="AG269" s="681">
        <f t="shared" si="217"/>
        <v>0</v>
      </c>
      <c r="AH269" s="682">
        <f t="shared" si="218"/>
        <v>0</v>
      </c>
      <c r="AI269" s="682" t="str">
        <f t="shared" si="219"/>
        <v/>
      </c>
      <c r="AJ269" s="682">
        <f t="shared" si="220"/>
        <v>0</v>
      </c>
      <c r="AK269" s="683">
        <f t="shared" si="221"/>
        <v>0.5</v>
      </c>
      <c r="AL269" s="600">
        <f t="shared" si="222"/>
        <v>0</v>
      </c>
      <c r="AM269" s="646">
        <f t="shared" si="223"/>
        <v>0</v>
      </c>
      <c r="AN269" s="630"/>
      <c r="AR269" s="326"/>
    </row>
    <row r="270" spans="2:44" ht="12.75" customHeight="1" x14ac:dyDescent="0.2">
      <c r="B270" s="16"/>
      <c r="C270" s="2"/>
      <c r="D270" s="140" t="str">
        <f t="shared" si="202"/>
        <v/>
      </c>
      <c r="E270" s="222" t="str">
        <f t="shared" ref="E270:F270" si="258">IF(E98=0,"",E98)</f>
        <v/>
      </c>
      <c r="F270" s="222" t="str">
        <f t="shared" si="258"/>
        <v/>
      </c>
      <c r="G270" s="140" t="str">
        <f t="shared" si="204"/>
        <v/>
      </c>
      <c r="H270" s="223" t="str">
        <f t="shared" si="205"/>
        <v/>
      </c>
      <c r="I270" s="751" t="str">
        <f t="shared" si="206"/>
        <v/>
      </c>
      <c r="J270" s="248" t="str">
        <f t="shared" si="199"/>
        <v/>
      </c>
      <c r="K270" s="713" t="str">
        <f t="shared" si="207"/>
        <v/>
      </c>
      <c r="L270" s="625"/>
      <c r="M270" s="738">
        <f t="shared" ref="M270:N270" si="259">IF(M98="","",M98)</f>
        <v>0</v>
      </c>
      <c r="N270" s="738">
        <f t="shared" si="259"/>
        <v>0</v>
      </c>
      <c r="O270" s="714" t="str">
        <f t="shared" si="209"/>
        <v/>
      </c>
      <c r="P270" s="736">
        <f t="shared" si="210"/>
        <v>0</v>
      </c>
      <c r="Q270" s="608">
        <v>0</v>
      </c>
      <c r="R270" s="755"/>
      <c r="S270" s="708" t="str">
        <f t="shared" si="211"/>
        <v/>
      </c>
      <c r="T270" s="50" t="str">
        <f t="shared" si="212"/>
        <v/>
      </c>
      <c r="U270" s="50">
        <f>ROUND(IF(K270="",0,+Q270/1659*(AC270*12*(1+tab!$D$181+tab!$D$180)-tab!$D$179)*tab!$D$177),-1)</f>
        <v>0</v>
      </c>
      <c r="V270" s="36" t="str">
        <f t="shared" si="213"/>
        <v/>
      </c>
      <c r="W270" s="698"/>
      <c r="X270" s="672"/>
      <c r="Y270" s="646"/>
      <c r="Z270" s="670"/>
      <c r="AA270" s="600"/>
      <c r="AB270" s="646"/>
      <c r="AC270" s="679">
        <f t="shared" si="201"/>
        <v>0</v>
      </c>
      <c r="AD270" s="680">
        <f t="shared" si="214"/>
        <v>0.56000000000000005</v>
      </c>
      <c r="AE270" s="681">
        <f t="shared" si="215"/>
        <v>0</v>
      </c>
      <c r="AF270" s="681">
        <f t="shared" si="216"/>
        <v>0</v>
      </c>
      <c r="AG270" s="681">
        <f t="shared" si="217"/>
        <v>0</v>
      </c>
      <c r="AH270" s="682">
        <f t="shared" si="218"/>
        <v>0</v>
      </c>
      <c r="AI270" s="682" t="str">
        <f t="shared" si="219"/>
        <v/>
      </c>
      <c r="AJ270" s="682">
        <f t="shared" si="220"/>
        <v>0</v>
      </c>
      <c r="AK270" s="683">
        <f t="shared" si="221"/>
        <v>0.5</v>
      </c>
      <c r="AL270" s="600">
        <f t="shared" si="222"/>
        <v>0</v>
      </c>
      <c r="AM270" s="646">
        <f t="shared" si="223"/>
        <v>0</v>
      </c>
      <c r="AN270" s="630"/>
      <c r="AR270" s="326"/>
    </row>
    <row r="271" spans="2:44" ht="12.75" customHeight="1" x14ac:dyDescent="0.2">
      <c r="B271" s="16"/>
      <c r="C271" s="2"/>
      <c r="D271" s="140" t="str">
        <f t="shared" si="202"/>
        <v/>
      </c>
      <c r="E271" s="222" t="str">
        <f t="shared" ref="E271:F271" si="260">IF(E99=0,"",E99)</f>
        <v/>
      </c>
      <c r="F271" s="222" t="str">
        <f t="shared" si="260"/>
        <v/>
      </c>
      <c r="G271" s="140" t="str">
        <f t="shared" si="204"/>
        <v/>
      </c>
      <c r="H271" s="223" t="str">
        <f t="shared" si="205"/>
        <v/>
      </c>
      <c r="I271" s="751" t="str">
        <f t="shared" si="206"/>
        <v/>
      </c>
      <c r="J271" s="248" t="str">
        <f t="shared" si="199"/>
        <v/>
      </c>
      <c r="K271" s="713" t="str">
        <f t="shared" si="207"/>
        <v/>
      </c>
      <c r="L271" s="625"/>
      <c r="M271" s="738">
        <f t="shared" ref="M271:N271" si="261">IF(M99="","",M99)</f>
        <v>0</v>
      </c>
      <c r="N271" s="738">
        <f t="shared" si="261"/>
        <v>0</v>
      </c>
      <c r="O271" s="714" t="str">
        <f t="shared" si="209"/>
        <v/>
      </c>
      <c r="P271" s="736">
        <f t="shared" si="210"/>
        <v>0</v>
      </c>
      <c r="Q271" s="608">
        <v>0</v>
      </c>
      <c r="R271" s="755"/>
      <c r="S271" s="708" t="str">
        <f t="shared" si="211"/>
        <v/>
      </c>
      <c r="T271" s="50" t="str">
        <f t="shared" si="212"/>
        <v/>
      </c>
      <c r="U271" s="50">
        <f>ROUND(IF(K271="",0,+Q271/1659*(AC271*12*(1+tab!$D$181+tab!$D$180)-tab!$D$179)*tab!$D$177),-1)</f>
        <v>0</v>
      </c>
      <c r="V271" s="36" t="str">
        <f t="shared" si="213"/>
        <v/>
      </c>
      <c r="W271" s="698"/>
      <c r="X271" s="672"/>
      <c r="Y271" s="646"/>
      <c r="Z271" s="670"/>
      <c r="AA271" s="600"/>
      <c r="AB271" s="646"/>
      <c r="AC271" s="679">
        <f t="shared" si="201"/>
        <v>0</v>
      </c>
      <c r="AD271" s="680">
        <f t="shared" si="214"/>
        <v>0.56000000000000005</v>
      </c>
      <c r="AE271" s="681">
        <f t="shared" si="215"/>
        <v>0</v>
      </c>
      <c r="AF271" s="681">
        <f t="shared" si="216"/>
        <v>0</v>
      </c>
      <c r="AG271" s="681">
        <f t="shared" si="217"/>
        <v>0</v>
      </c>
      <c r="AH271" s="682">
        <f t="shared" si="218"/>
        <v>0</v>
      </c>
      <c r="AI271" s="682" t="str">
        <f t="shared" si="219"/>
        <v/>
      </c>
      <c r="AJ271" s="682">
        <f t="shared" si="220"/>
        <v>0</v>
      </c>
      <c r="AK271" s="683">
        <f t="shared" si="221"/>
        <v>0.5</v>
      </c>
      <c r="AL271" s="600">
        <f t="shared" si="222"/>
        <v>0</v>
      </c>
      <c r="AM271" s="646">
        <f t="shared" si="223"/>
        <v>0</v>
      </c>
      <c r="AN271" s="630"/>
      <c r="AR271" s="326"/>
    </row>
    <row r="272" spans="2:44" ht="12.75" customHeight="1" x14ac:dyDescent="0.2">
      <c r="B272" s="16"/>
      <c r="C272" s="2"/>
      <c r="D272" s="140" t="str">
        <f t="shared" si="202"/>
        <v/>
      </c>
      <c r="E272" s="222" t="str">
        <f t="shared" ref="E272:F272" si="262">IF(E100=0,"",E100)</f>
        <v/>
      </c>
      <c r="F272" s="222" t="str">
        <f t="shared" si="262"/>
        <v/>
      </c>
      <c r="G272" s="140" t="str">
        <f t="shared" si="204"/>
        <v/>
      </c>
      <c r="H272" s="223" t="str">
        <f t="shared" si="205"/>
        <v/>
      </c>
      <c r="I272" s="751" t="str">
        <f t="shared" si="206"/>
        <v/>
      </c>
      <c r="J272" s="248" t="str">
        <f t="shared" si="199"/>
        <v/>
      </c>
      <c r="K272" s="713" t="str">
        <f t="shared" si="207"/>
        <v/>
      </c>
      <c r="L272" s="625"/>
      <c r="M272" s="738">
        <f t="shared" ref="M272:N272" si="263">IF(M100="","",M100)</f>
        <v>0</v>
      </c>
      <c r="N272" s="738">
        <f t="shared" si="263"/>
        <v>0</v>
      </c>
      <c r="O272" s="714" t="str">
        <f t="shared" si="209"/>
        <v/>
      </c>
      <c r="P272" s="736">
        <f t="shared" si="210"/>
        <v>0</v>
      </c>
      <c r="Q272" s="608">
        <v>0</v>
      </c>
      <c r="R272" s="755"/>
      <c r="S272" s="708" t="str">
        <f t="shared" si="211"/>
        <v/>
      </c>
      <c r="T272" s="50" t="str">
        <f t="shared" si="212"/>
        <v/>
      </c>
      <c r="U272" s="50">
        <f>ROUND(IF(K272="",0,+Q272/1659*(AC272*12*(1+tab!$D$181+tab!$D$180)-tab!$D$179)*tab!$D$177),-1)</f>
        <v>0</v>
      </c>
      <c r="V272" s="36" t="str">
        <f t="shared" si="213"/>
        <v/>
      </c>
      <c r="W272" s="698"/>
      <c r="X272" s="672"/>
      <c r="Y272" s="646"/>
      <c r="Z272" s="670"/>
      <c r="AA272" s="600"/>
      <c r="AB272" s="646"/>
      <c r="AC272" s="679">
        <f t="shared" si="201"/>
        <v>0</v>
      </c>
      <c r="AD272" s="680">
        <f t="shared" si="214"/>
        <v>0.56000000000000005</v>
      </c>
      <c r="AE272" s="681">
        <f t="shared" si="215"/>
        <v>0</v>
      </c>
      <c r="AF272" s="681">
        <f t="shared" si="216"/>
        <v>0</v>
      </c>
      <c r="AG272" s="681">
        <f t="shared" si="217"/>
        <v>0</v>
      </c>
      <c r="AH272" s="682">
        <f t="shared" si="218"/>
        <v>0</v>
      </c>
      <c r="AI272" s="682" t="str">
        <f t="shared" si="219"/>
        <v/>
      </c>
      <c r="AJ272" s="682">
        <f t="shared" si="220"/>
        <v>0</v>
      </c>
      <c r="AK272" s="683">
        <f t="shared" si="221"/>
        <v>0.5</v>
      </c>
      <c r="AL272" s="600">
        <f t="shared" si="222"/>
        <v>0</v>
      </c>
      <c r="AM272" s="646">
        <f t="shared" si="223"/>
        <v>0</v>
      </c>
      <c r="AN272" s="630"/>
      <c r="AR272" s="326"/>
    </row>
    <row r="273" spans="2:44" ht="12.75" customHeight="1" x14ac:dyDescent="0.2">
      <c r="B273" s="16"/>
      <c r="C273" s="2"/>
      <c r="D273" s="140" t="str">
        <f t="shared" si="202"/>
        <v/>
      </c>
      <c r="E273" s="222" t="str">
        <f t="shared" ref="E273:F273" si="264">IF(E101=0,"",E101)</f>
        <v/>
      </c>
      <c r="F273" s="222" t="str">
        <f t="shared" si="264"/>
        <v/>
      </c>
      <c r="G273" s="140" t="str">
        <f t="shared" si="204"/>
        <v/>
      </c>
      <c r="H273" s="223" t="str">
        <f t="shared" si="205"/>
        <v/>
      </c>
      <c r="I273" s="751" t="str">
        <f t="shared" si="206"/>
        <v/>
      </c>
      <c r="J273" s="248" t="str">
        <f t="shared" si="199"/>
        <v/>
      </c>
      <c r="K273" s="713" t="str">
        <f t="shared" si="207"/>
        <v/>
      </c>
      <c r="L273" s="625"/>
      <c r="M273" s="738">
        <f t="shared" ref="M273:N273" si="265">IF(M101="","",M101)</f>
        <v>0</v>
      </c>
      <c r="N273" s="738">
        <f t="shared" si="265"/>
        <v>0</v>
      </c>
      <c r="O273" s="714" t="str">
        <f t="shared" si="209"/>
        <v/>
      </c>
      <c r="P273" s="736">
        <f t="shared" si="210"/>
        <v>0</v>
      </c>
      <c r="Q273" s="608">
        <v>0</v>
      </c>
      <c r="R273" s="755"/>
      <c r="S273" s="708" t="str">
        <f t="shared" si="211"/>
        <v/>
      </c>
      <c r="T273" s="50" t="str">
        <f t="shared" si="212"/>
        <v/>
      </c>
      <c r="U273" s="50">
        <f>ROUND(IF(K273="",0,+Q273/1659*(AC273*12*(1+tab!$D$181+tab!$D$180)-tab!$D$179)*tab!$D$177),-1)</f>
        <v>0</v>
      </c>
      <c r="V273" s="36" t="str">
        <f t="shared" si="213"/>
        <v/>
      </c>
      <c r="W273" s="698"/>
      <c r="X273" s="672"/>
      <c r="Y273" s="646"/>
      <c r="Z273" s="670"/>
      <c r="AA273" s="600"/>
      <c r="AB273" s="646"/>
      <c r="AC273" s="679">
        <f t="shared" si="201"/>
        <v>0</v>
      </c>
      <c r="AD273" s="680">
        <f t="shared" si="214"/>
        <v>0.56000000000000005</v>
      </c>
      <c r="AE273" s="681">
        <f t="shared" si="215"/>
        <v>0</v>
      </c>
      <c r="AF273" s="681">
        <f t="shared" si="216"/>
        <v>0</v>
      </c>
      <c r="AG273" s="681">
        <f t="shared" si="217"/>
        <v>0</v>
      </c>
      <c r="AH273" s="682">
        <f t="shared" si="218"/>
        <v>0</v>
      </c>
      <c r="AI273" s="682" t="str">
        <f t="shared" si="219"/>
        <v/>
      </c>
      <c r="AJ273" s="682">
        <f t="shared" si="220"/>
        <v>0</v>
      </c>
      <c r="AK273" s="683">
        <f t="shared" si="221"/>
        <v>0.5</v>
      </c>
      <c r="AL273" s="600">
        <f t="shared" si="222"/>
        <v>0</v>
      </c>
      <c r="AM273" s="646">
        <f t="shared" si="223"/>
        <v>0</v>
      </c>
      <c r="AN273" s="630"/>
      <c r="AR273" s="326"/>
    </row>
    <row r="274" spans="2:44" ht="12.75" customHeight="1" x14ac:dyDescent="0.2">
      <c r="B274" s="16"/>
      <c r="C274" s="2"/>
      <c r="D274" s="140" t="str">
        <f t="shared" si="202"/>
        <v/>
      </c>
      <c r="E274" s="222" t="str">
        <f t="shared" ref="E274:F274" si="266">IF(E102=0,"",E102)</f>
        <v/>
      </c>
      <c r="F274" s="222" t="str">
        <f t="shared" si="266"/>
        <v/>
      </c>
      <c r="G274" s="140" t="str">
        <f t="shared" si="204"/>
        <v/>
      </c>
      <c r="H274" s="223" t="str">
        <f t="shared" si="205"/>
        <v/>
      </c>
      <c r="I274" s="751" t="str">
        <f t="shared" si="206"/>
        <v/>
      </c>
      <c r="J274" s="248" t="str">
        <f t="shared" si="199"/>
        <v/>
      </c>
      <c r="K274" s="713" t="str">
        <f t="shared" si="207"/>
        <v/>
      </c>
      <c r="L274" s="625"/>
      <c r="M274" s="738">
        <f t="shared" ref="M274:N274" si="267">IF(M102="","",M102)</f>
        <v>0</v>
      </c>
      <c r="N274" s="738">
        <f t="shared" si="267"/>
        <v>0</v>
      </c>
      <c r="O274" s="714" t="str">
        <f t="shared" si="209"/>
        <v/>
      </c>
      <c r="P274" s="736">
        <f t="shared" si="210"/>
        <v>0</v>
      </c>
      <c r="Q274" s="608">
        <v>0</v>
      </c>
      <c r="R274" s="755"/>
      <c r="S274" s="708" t="str">
        <f t="shared" si="211"/>
        <v/>
      </c>
      <c r="T274" s="50" t="str">
        <f t="shared" si="212"/>
        <v/>
      </c>
      <c r="U274" s="50">
        <f>ROUND(IF(K274="",0,+Q274/1659*(AC274*12*(1+tab!$D$181+tab!$D$180)-tab!$D$179)*tab!$D$177),-1)</f>
        <v>0</v>
      </c>
      <c r="V274" s="36" t="str">
        <f t="shared" si="213"/>
        <v/>
      </c>
      <c r="W274" s="698"/>
      <c r="X274" s="672"/>
      <c r="Y274" s="646"/>
      <c r="Z274" s="670"/>
      <c r="AA274" s="600"/>
      <c r="AB274" s="646"/>
      <c r="AC274" s="679">
        <f t="shared" si="201"/>
        <v>0</v>
      </c>
      <c r="AD274" s="680">
        <f t="shared" si="214"/>
        <v>0.56000000000000005</v>
      </c>
      <c r="AE274" s="681">
        <f t="shared" si="215"/>
        <v>0</v>
      </c>
      <c r="AF274" s="681">
        <f t="shared" si="216"/>
        <v>0</v>
      </c>
      <c r="AG274" s="681">
        <f t="shared" si="217"/>
        <v>0</v>
      </c>
      <c r="AH274" s="682">
        <f t="shared" si="218"/>
        <v>0</v>
      </c>
      <c r="AI274" s="682" t="str">
        <f t="shared" si="219"/>
        <v/>
      </c>
      <c r="AJ274" s="682">
        <f t="shared" si="220"/>
        <v>0</v>
      </c>
      <c r="AK274" s="683">
        <f t="shared" si="221"/>
        <v>0.5</v>
      </c>
      <c r="AL274" s="600">
        <f t="shared" si="222"/>
        <v>0</v>
      </c>
      <c r="AM274" s="646">
        <f t="shared" si="223"/>
        <v>0</v>
      </c>
      <c r="AN274" s="630"/>
      <c r="AR274" s="326"/>
    </row>
    <row r="275" spans="2:44" ht="12.75" customHeight="1" x14ac:dyDescent="0.2">
      <c r="B275" s="16"/>
      <c r="C275" s="2"/>
      <c r="D275" s="140" t="str">
        <f t="shared" si="202"/>
        <v/>
      </c>
      <c r="E275" s="222" t="str">
        <f t="shared" ref="E275:F275" si="268">IF(E103=0,"",E103)</f>
        <v/>
      </c>
      <c r="F275" s="222" t="str">
        <f t="shared" si="268"/>
        <v/>
      </c>
      <c r="G275" s="140" t="str">
        <f t="shared" si="204"/>
        <v/>
      </c>
      <c r="H275" s="223" t="str">
        <f t="shared" si="205"/>
        <v/>
      </c>
      <c r="I275" s="751" t="str">
        <f t="shared" si="206"/>
        <v/>
      </c>
      <c r="J275" s="248" t="str">
        <f t="shared" si="199"/>
        <v/>
      </c>
      <c r="K275" s="713" t="str">
        <f t="shared" si="207"/>
        <v/>
      </c>
      <c r="L275" s="625"/>
      <c r="M275" s="738">
        <f t="shared" ref="M275:N275" si="269">IF(M103="","",M103)</f>
        <v>0</v>
      </c>
      <c r="N275" s="738">
        <f t="shared" si="269"/>
        <v>0</v>
      </c>
      <c r="O275" s="714" t="str">
        <f t="shared" si="209"/>
        <v/>
      </c>
      <c r="P275" s="736">
        <f t="shared" si="210"/>
        <v>0</v>
      </c>
      <c r="Q275" s="608">
        <v>0</v>
      </c>
      <c r="R275" s="755"/>
      <c r="S275" s="708" t="str">
        <f t="shared" si="211"/>
        <v/>
      </c>
      <c r="T275" s="50" t="str">
        <f t="shared" si="212"/>
        <v/>
      </c>
      <c r="U275" s="50">
        <f>ROUND(IF(K275="",0,+Q275/1659*(AC275*12*(1+tab!$D$181+tab!$D$180)-tab!$D$179)*tab!$D$177),-1)</f>
        <v>0</v>
      </c>
      <c r="V275" s="36" t="str">
        <f t="shared" si="213"/>
        <v/>
      </c>
      <c r="W275" s="698"/>
      <c r="X275" s="672"/>
      <c r="Y275" s="646"/>
      <c r="Z275" s="670"/>
      <c r="AA275" s="600"/>
      <c r="AB275" s="646"/>
      <c r="AC275" s="679">
        <f t="shared" si="201"/>
        <v>0</v>
      </c>
      <c r="AD275" s="680">
        <f t="shared" si="214"/>
        <v>0.56000000000000005</v>
      </c>
      <c r="AE275" s="681">
        <f t="shared" si="215"/>
        <v>0</v>
      </c>
      <c r="AF275" s="681">
        <f t="shared" si="216"/>
        <v>0</v>
      </c>
      <c r="AG275" s="681">
        <f t="shared" si="217"/>
        <v>0</v>
      </c>
      <c r="AH275" s="682">
        <f t="shared" si="218"/>
        <v>0</v>
      </c>
      <c r="AI275" s="682" t="str">
        <f t="shared" si="219"/>
        <v/>
      </c>
      <c r="AJ275" s="682">
        <f t="shared" si="220"/>
        <v>0</v>
      </c>
      <c r="AK275" s="683">
        <f t="shared" si="221"/>
        <v>0.5</v>
      </c>
      <c r="AL275" s="600">
        <f t="shared" si="222"/>
        <v>0</v>
      </c>
      <c r="AM275" s="646">
        <f t="shared" si="223"/>
        <v>0</v>
      </c>
      <c r="AN275" s="630"/>
      <c r="AR275" s="326"/>
    </row>
    <row r="276" spans="2:44" ht="12.75" customHeight="1" x14ac:dyDescent="0.2">
      <c r="B276" s="16"/>
      <c r="C276" s="2"/>
      <c r="D276" s="140" t="str">
        <f t="shared" si="202"/>
        <v/>
      </c>
      <c r="E276" s="222" t="str">
        <f t="shared" ref="E276:F276" si="270">IF(E104=0,"",E104)</f>
        <v/>
      </c>
      <c r="F276" s="222" t="str">
        <f t="shared" si="270"/>
        <v/>
      </c>
      <c r="G276" s="140" t="str">
        <f t="shared" si="204"/>
        <v/>
      </c>
      <c r="H276" s="223" t="str">
        <f t="shared" si="205"/>
        <v/>
      </c>
      <c r="I276" s="751" t="str">
        <f t="shared" si="206"/>
        <v/>
      </c>
      <c r="J276" s="248" t="str">
        <f t="shared" si="199"/>
        <v/>
      </c>
      <c r="K276" s="713" t="str">
        <f t="shared" si="207"/>
        <v/>
      </c>
      <c r="L276" s="625"/>
      <c r="M276" s="738">
        <f t="shared" ref="M276:N276" si="271">IF(M104="","",M104)</f>
        <v>0</v>
      </c>
      <c r="N276" s="738">
        <f t="shared" si="271"/>
        <v>0</v>
      </c>
      <c r="O276" s="714" t="str">
        <f t="shared" si="209"/>
        <v/>
      </c>
      <c r="P276" s="736">
        <f t="shared" si="210"/>
        <v>0</v>
      </c>
      <c r="Q276" s="608">
        <v>0</v>
      </c>
      <c r="R276" s="755"/>
      <c r="S276" s="708" t="str">
        <f t="shared" si="211"/>
        <v/>
      </c>
      <c r="T276" s="50" t="str">
        <f t="shared" si="212"/>
        <v/>
      </c>
      <c r="U276" s="50">
        <f>ROUND(IF(K276="",0,+Q276/1659*(AC276*12*(1+tab!$D$181+tab!$D$180)-tab!$D$179)*tab!$D$177),-1)</f>
        <v>0</v>
      </c>
      <c r="V276" s="36" t="str">
        <f t="shared" si="213"/>
        <v/>
      </c>
      <c r="W276" s="698"/>
      <c r="X276" s="672"/>
      <c r="Y276" s="646"/>
      <c r="Z276" s="670"/>
      <c r="AA276" s="600"/>
      <c r="AB276" s="646"/>
      <c r="AC276" s="679">
        <f t="shared" si="201"/>
        <v>0</v>
      </c>
      <c r="AD276" s="680">
        <f t="shared" si="214"/>
        <v>0.56000000000000005</v>
      </c>
      <c r="AE276" s="681">
        <f t="shared" si="215"/>
        <v>0</v>
      </c>
      <c r="AF276" s="681">
        <f t="shared" si="216"/>
        <v>0</v>
      </c>
      <c r="AG276" s="681">
        <f t="shared" si="217"/>
        <v>0</v>
      </c>
      <c r="AH276" s="682">
        <f t="shared" si="218"/>
        <v>0</v>
      </c>
      <c r="AI276" s="682" t="str">
        <f t="shared" si="219"/>
        <v/>
      </c>
      <c r="AJ276" s="682">
        <f t="shared" si="220"/>
        <v>0</v>
      </c>
      <c r="AK276" s="683">
        <f t="shared" si="221"/>
        <v>0.5</v>
      </c>
      <c r="AL276" s="600">
        <f t="shared" si="222"/>
        <v>0</v>
      </c>
      <c r="AM276" s="646">
        <f t="shared" si="223"/>
        <v>0</v>
      </c>
      <c r="AN276" s="630"/>
      <c r="AR276" s="326"/>
    </row>
    <row r="277" spans="2:44" ht="12.75" customHeight="1" x14ac:dyDescent="0.2">
      <c r="B277" s="16"/>
      <c r="C277" s="2"/>
      <c r="D277" s="140" t="str">
        <f t="shared" si="202"/>
        <v/>
      </c>
      <c r="E277" s="222" t="str">
        <f t="shared" ref="E277:F277" si="272">IF(E105=0,"",E105)</f>
        <v/>
      </c>
      <c r="F277" s="222" t="str">
        <f t="shared" si="272"/>
        <v/>
      </c>
      <c r="G277" s="140" t="str">
        <f t="shared" si="204"/>
        <v/>
      </c>
      <c r="H277" s="223" t="str">
        <f t="shared" si="205"/>
        <v/>
      </c>
      <c r="I277" s="751" t="str">
        <f t="shared" si="206"/>
        <v/>
      </c>
      <c r="J277" s="248" t="str">
        <f t="shared" si="199"/>
        <v/>
      </c>
      <c r="K277" s="713" t="str">
        <f t="shared" si="207"/>
        <v/>
      </c>
      <c r="L277" s="625"/>
      <c r="M277" s="738">
        <f t="shared" ref="M277:N277" si="273">IF(M105="","",M105)</f>
        <v>0</v>
      </c>
      <c r="N277" s="738">
        <f t="shared" si="273"/>
        <v>0</v>
      </c>
      <c r="O277" s="714" t="str">
        <f t="shared" si="209"/>
        <v/>
      </c>
      <c r="P277" s="736">
        <f t="shared" si="210"/>
        <v>0</v>
      </c>
      <c r="Q277" s="608">
        <v>0</v>
      </c>
      <c r="R277" s="755"/>
      <c r="S277" s="708" t="str">
        <f t="shared" si="211"/>
        <v/>
      </c>
      <c r="T277" s="50" t="str">
        <f t="shared" si="212"/>
        <v/>
      </c>
      <c r="U277" s="50">
        <f>ROUND(IF(K277="",0,+Q277/1659*(AC277*12*(1+tab!$D$181+tab!$D$180)-tab!$D$179)*tab!$D$177),-1)</f>
        <v>0</v>
      </c>
      <c r="V277" s="36" t="str">
        <f t="shared" si="213"/>
        <v/>
      </c>
      <c r="W277" s="698"/>
      <c r="X277" s="672"/>
      <c r="Y277" s="646"/>
      <c r="Z277" s="670"/>
      <c r="AA277" s="600"/>
      <c r="AB277" s="646"/>
      <c r="AC277" s="679">
        <f t="shared" si="201"/>
        <v>0</v>
      </c>
      <c r="AD277" s="680">
        <f t="shared" si="214"/>
        <v>0.56000000000000005</v>
      </c>
      <c r="AE277" s="681">
        <f t="shared" si="215"/>
        <v>0</v>
      </c>
      <c r="AF277" s="681">
        <f t="shared" si="216"/>
        <v>0</v>
      </c>
      <c r="AG277" s="681">
        <f t="shared" si="217"/>
        <v>0</v>
      </c>
      <c r="AH277" s="682">
        <f t="shared" si="218"/>
        <v>0</v>
      </c>
      <c r="AI277" s="682" t="str">
        <f t="shared" si="219"/>
        <v/>
      </c>
      <c r="AJ277" s="682">
        <f t="shared" si="220"/>
        <v>0</v>
      </c>
      <c r="AK277" s="683">
        <f t="shared" si="221"/>
        <v>0.5</v>
      </c>
      <c r="AL277" s="600">
        <f t="shared" si="222"/>
        <v>0</v>
      </c>
      <c r="AM277" s="646">
        <f t="shared" si="223"/>
        <v>0</v>
      </c>
      <c r="AN277" s="630"/>
      <c r="AR277" s="326"/>
    </row>
    <row r="278" spans="2:44" ht="12.75" customHeight="1" x14ac:dyDescent="0.2">
      <c r="B278" s="16"/>
      <c r="C278" s="2"/>
      <c r="D278" s="140" t="str">
        <f t="shared" si="202"/>
        <v/>
      </c>
      <c r="E278" s="222" t="str">
        <f t="shared" ref="E278:F278" si="274">IF(E106=0,"",E106)</f>
        <v/>
      </c>
      <c r="F278" s="222" t="str">
        <f t="shared" si="274"/>
        <v/>
      </c>
      <c r="G278" s="140" t="str">
        <f t="shared" si="204"/>
        <v/>
      </c>
      <c r="H278" s="223" t="str">
        <f t="shared" si="205"/>
        <v/>
      </c>
      <c r="I278" s="751" t="str">
        <f t="shared" si="206"/>
        <v/>
      </c>
      <c r="J278" s="248" t="str">
        <f t="shared" si="199"/>
        <v/>
      </c>
      <c r="K278" s="713" t="str">
        <f t="shared" si="207"/>
        <v/>
      </c>
      <c r="L278" s="625"/>
      <c r="M278" s="738">
        <f t="shared" ref="M278:N278" si="275">IF(M106="","",M106)</f>
        <v>0</v>
      </c>
      <c r="N278" s="738">
        <f t="shared" si="275"/>
        <v>0</v>
      </c>
      <c r="O278" s="714" t="str">
        <f t="shared" si="209"/>
        <v/>
      </c>
      <c r="P278" s="736">
        <f t="shared" si="210"/>
        <v>0</v>
      </c>
      <c r="Q278" s="608">
        <v>0</v>
      </c>
      <c r="R278" s="755"/>
      <c r="S278" s="708" t="str">
        <f t="shared" si="211"/>
        <v/>
      </c>
      <c r="T278" s="50" t="str">
        <f t="shared" si="212"/>
        <v/>
      </c>
      <c r="U278" s="50">
        <f>ROUND(IF(K278="",0,+Q278/1659*(AC278*12*(1+tab!$D$181+tab!$D$180)-tab!$D$179)*tab!$D$177),-1)</f>
        <v>0</v>
      </c>
      <c r="V278" s="36" t="str">
        <f t="shared" si="213"/>
        <v/>
      </c>
      <c r="W278" s="698"/>
      <c r="X278" s="672"/>
      <c r="Y278" s="646"/>
      <c r="Z278" s="670"/>
      <c r="AA278" s="600"/>
      <c r="AB278" s="646"/>
      <c r="AC278" s="679">
        <f t="shared" si="201"/>
        <v>0</v>
      </c>
      <c r="AD278" s="680">
        <f t="shared" si="214"/>
        <v>0.56000000000000005</v>
      </c>
      <c r="AE278" s="681">
        <f t="shared" si="215"/>
        <v>0</v>
      </c>
      <c r="AF278" s="681">
        <f t="shared" si="216"/>
        <v>0</v>
      </c>
      <c r="AG278" s="681">
        <f t="shared" si="217"/>
        <v>0</v>
      </c>
      <c r="AH278" s="682">
        <f t="shared" si="218"/>
        <v>0</v>
      </c>
      <c r="AI278" s="682" t="str">
        <f t="shared" si="219"/>
        <v/>
      </c>
      <c r="AJ278" s="682">
        <f t="shared" si="220"/>
        <v>0</v>
      </c>
      <c r="AK278" s="683">
        <f t="shared" si="221"/>
        <v>0.5</v>
      </c>
      <c r="AL278" s="600">
        <f t="shared" si="222"/>
        <v>0</v>
      </c>
      <c r="AM278" s="646">
        <f t="shared" si="223"/>
        <v>0</v>
      </c>
      <c r="AN278" s="630"/>
      <c r="AR278" s="326"/>
    </row>
    <row r="279" spans="2:44" ht="12.75" customHeight="1" x14ac:dyDescent="0.2">
      <c r="B279" s="16"/>
      <c r="C279" s="2"/>
      <c r="D279" s="140" t="str">
        <f t="shared" si="202"/>
        <v/>
      </c>
      <c r="E279" s="222" t="str">
        <f t="shared" ref="E279:F279" si="276">IF(E107=0,"",E107)</f>
        <v/>
      </c>
      <c r="F279" s="222" t="str">
        <f t="shared" si="276"/>
        <v/>
      </c>
      <c r="G279" s="140" t="str">
        <f t="shared" si="204"/>
        <v/>
      </c>
      <c r="H279" s="223" t="str">
        <f t="shared" si="205"/>
        <v/>
      </c>
      <c r="I279" s="751" t="str">
        <f t="shared" si="206"/>
        <v/>
      </c>
      <c r="J279" s="248" t="str">
        <f t="shared" si="199"/>
        <v/>
      </c>
      <c r="K279" s="713" t="str">
        <f t="shared" si="207"/>
        <v/>
      </c>
      <c r="L279" s="625"/>
      <c r="M279" s="738">
        <f t="shared" ref="M279:N279" si="277">IF(M107="","",M107)</f>
        <v>0</v>
      </c>
      <c r="N279" s="738">
        <f t="shared" si="277"/>
        <v>0</v>
      </c>
      <c r="O279" s="714" t="str">
        <f t="shared" si="209"/>
        <v/>
      </c>
      <c r="P279" s="736">
        <f t="shared" si="210"/>
        <v>0</v>
      </c>
      <c r="Q279" s="608">
        <v>0</v>
      </c>
      <c r="R279" s="755"/>
      <c r="S279" s="708" t="str">
        <f t="shared" si="211"/>
        <v/>
      </c>
      <c r="T279" s="50" t="str">
        <f t="shared" si="212"/>
        <v/>
      </c>
      <c r="U279" s="50">
        <f>ROUND(IF(K279="",0,+Q279/1659*(AC279*12*(1+tab!$D$181+tab!$D$180)-tab!$D$179)*tab!$D$177),-1)</f>
        <v>0</v>
      </c>
      <c r="V279" s="36" t="str">
        <f t="shared" si="213"/>
        <v/>
      </c>
      <c r="W279" s="698"/>
      <c r="X279" s="672"/>
      <c r="Y279" s="646"/>
      <c r="Z279" s="670"/>
      <c r="AA279" s="600"/>
      <c r="AB279" s="646"/>
      <c r="AC279" s="679">
        <f t="shared" si="201"/>
        <v>0</v>
      </c>
      <c r="AD279" s="680">
        <f t="shared" si="214"/>
        <v>0.56000000000000005</v>
      </c>
      <c r="AE279" s="681">
        <f t="shared" si="215"/>
        <v>0</v>
      </c>
      <c r="AF279" s="681">
        <f t="shared" si="216"/>
        <v>0</v>
      </c>
      <c r="AG279" s="681">
        <f t="shared" si="217"/>
        <v>0</v>
      </c>
      <c r="AH279" s="682">
        <f t="shared" si="218"/>
        <v>0</v>
      </c>
      <c r="AI279" s="682" t="str">
        <f t="shared" si="219"/>
        <v/>
      </c>
      <c r="AJ279" s="682">
        <f t="shared" si="220"/>
        <v>0</v>
      </c>
      <c r="AK279" s="683">
        <f t="shared" si="221"/>
        <v>0.5</v>
      </c>
      <c r="AL279" s="600">
        <f t="shared" si="222"/>
        <v>0</v>
      </c>
      <c r="AM279" s="646">
        <f t="shared" si="223"/>
        <v>0</v>
      </c>
      <c r="AN279" s="630"/>
      <c r="AR279" s="326"/>
    </row>
    <row r="280" spans="2:44" ht="12.75" customHeight="1" x14ac:dyDescent="0.2">
      <c r="B280" s="16"/>
      <c r="C280" s="2"/>
      <c r="D280" s="140" t="str">
        <f t="shared" si="202"/>
        <v/>
      </c>
      <c r="E280" s="222" t="str">
        <f t="shared" ref="E280:F280" si="278">IF(E108=0,"",E108)</f>
        <v/>
      </c>
      <c r="F280" s="222" t="str">
        <f t="shared" si="278"/>
        <v/>
      </c>
      <c r="G280" s="140" t="str">
        <f t="shared" si="204"/>
        <v/>
      </c>
      <c r="H280" s="223" t="str">
        <f t="shared" si="205"/>
        <v/>
      </c>
      <c r="I280" s="751" t="str">
        <f t="shared" si="206"/>
        <v/>
      </c>
      <c r="J280" s="248" t="str">
        <f t="shared" si="199"/>
        <v/>
      </c>
      <c r="K280" s="713" t="str">
        <f t="shared" si="207"/>
        <v/>
      </c>
      <c r="L280" s="625"/>
      <c r="M280" s="738">
        <f t="shared" ref="M280:N280" si="279">IF(M108="","",M108)</f>
        <v>0</v>
      </c>
      <c r="N280" s="738">
        <f t="shared" si="279"/>
        <v>0</v>
      </c>
      <c r="O280" s="714" t="str">
        <f t="shared" si="209"/>
        <v/>
      </c>
      <c r="P280" s="736">
        <f t="shared" si="210"/>
        <v>0</v>
      </c>
      <c r="Q280" s="608">
        <v>0</v>
      </c>
      <c r="R280" s="755"/>
      <c r="S280" s="708" t="str">
        <f t="shared" si="211"/>
        <v/>
      </c>
      <c r="T280" s="50" t="str">
        <f t="shared" si="212"/>
        <v/>
      </c>
      <c r="U280" s="50">
        <f>ROUND(IF(K280="",0,+Q280/1659*(AC280*12*(1+tab!$D$181+tab!$D$180)-tab!$D$179)*tab!$D$177),-1)</f>
        <v>0</v>
      </c>
      <c r="V280" s="36" t="str">
        <f t="shared" si="213"/>
        <v/>
      </c>
      <c r="W280" s="698"/>
      <c r="X280" s="672"/>
      <c r="Y280" s="646"/>
      <c r="Z280" s="670"/>
      <c r="AA280" s="600"/>
      <c r="AB280" s="646"/>
      <c r="AC280" s="679">
        <f t="shared" si="201"/>
        <v>0</v>
      </c>
      <c r="AD280" s="680">
        <f t="shared" si="214"/>
        <v>0.56000000000000005</v>
      </c>
      <c r="AE280" s="681">
        <f t="shared" si="215"/>
        <v>0</v>
      </c>
      <c r="AF280" s="681">
        <f t="shared" si="216"/>
        <v>0</v>
      </c>
      <c r="AG280" s="681">
        <f t="shared" si="217"/>
        <v>0</v>
      </c>
      <c r="AH280" s="682">
        <f t="shared" si="218"/>
        <v>0</v>
      </c>
      <c r="AI280" s="682" t="str">
        <f t="shared" si="219"/>
        <v/>
      </c>
      <c r="AJ280" s="682">
        <f t="shared" si="220"/>
        <v>0</v>
      </c>
      <c r="AK280" s="683">
        <f t="shared" si="221"/>
        <v>0.5</v>
      </c>
      <c r="AL280" s="600">
        <f t="shared" si="222"/>
        <v>0</v>
      </c>
      <c r="AM280" s="646">
        <f t="shared" si="223"/>
        <v>0</v>
      </c>
      <c r="AN280" s="630"/>
      <c r="AR280" s="326"/>
    </row>
    <row r="281" spans="2:44" ht="12.75" customHeight="1" x14ac:dyDescent="0.2">
      <c r="B281" s="16"/>
      <c r="C281" s="2"/>
      <c r="D281" s="140" t="str">
        <f t="shared" si="202"/>
        <v/>
      </c>
      <c r="E281" s="222" t="str">
        <f t="shared" ref="E281:F281" si="280">IF(E109=0,"",E109)</f>
        <v/>
      </c>
      <c r="F281" s="222" t="str">
        <f t="shared" si="280"/>
        <v/>
      </c>
      <c r="G281" s="140" t="str">
        <f t="shared" si="204"/>
        <v/>
      </c>
      <c r="H281" s="223" t="str">
        <f t="shared" si="205"/>
        <v/>
      </c>
      <c r="I281" s="751" t="str">
        <f t="shared" si="206"/>
        <v/>
      </c>
      <c r="J281" s="248" t="str">
        <f t="shared" si="199"/>
        <v/>
      </c>
      <c r="K281" s="713" t="str">
        <f t="shared" si="207"/>
        <v/>
      </c>
      <c r="L281" s="625"/>
      <c r="M281" s="738">
        <f t="shared" ref="M281:N281" si="281">IF(M109="","",M109)</f>
        <v>0</v>
      </c>
      <c r="N281" s="738">
        <f t="shared" si="281"/>
        <v>0</v>
      </c>
      <c r="O281" s="714" t="str">
        <f t="shared" si="209"/>
        <v/>
      </c>
      <c r="P281" s="736">
        <f t="shared" si="210"/>
        <v>0</v>
      </c>
      <c r="Q281" s="608">
        <v>0</v>
      </c>
      <c r="R281" s="755"/>
      <c r="S281" s="708" t="str">
        <f t="shared" si="211"/>
        <v/>
      </c>
      <c r="T281" s="50" t="str">
        <f t="shared" si="212"/>
        <v/>
      </c>
      <c r="U281" s="50">
        <f>ROUND(IF(K281="",0,+Q281/1659*(AC281*12*(1+tab!$D$181+tab!$D$180)-tab!$D$179)*tab!$D$177),-1)</f>
        <v>0</v>
      </c>
      <c r="V281" s="36" t="str">
        <f t="shared" si="213"/>
        <v/>
      </c>
      <c r="W281" s="698"/>
      <c r="X281" s="672"/>
      <c r="Y281" s="646"/>
      <c r="Z281" s="670"/>
      <c r="AA281" s="600"/>
      <c r="AB281" s="646"/>
      <c r="AC281" s="679">
        <f t="shared" si="201"/>
        <v>0</v>
      </c>
      <c r="AD281" s="680">
        <f t="shared" si="214"/>
        <v>0.56000000000000005</v>
      </c>
      <c r="AE281" s="681">
        <f t="shared" si="215"/>
        <v>0</v>
      </c>
      <c r="AF281" s="681">
        <f t="shared" si="216"/>
        <v>0</v>
      </c>
      <c r="AG281" s="681">
        <f t="shared" si="217"/>
        <v>0</v>
      </c>
      <c r="AH281" s="682">
        <f t="shared" si="218"/>
        <v>0</v>
      </c>
      <c r="AI281" s="682" t="str">
        <f t="shared" si="219"/>
        <v/>
      </c>
      <c r="AJ281" s="682">
        <f t="shared" si="220"/>
        <v>0</v>
      </c>
      <c r="AK281" s="683">
        <f t="shared" si="221"/>
        <v>0.5</v>
      </c>
      <c r="AL281" s="600">
        <f t="shared" si="222"/>
        <v>0</v>
      </c>
      <c r="AM281" s="646">
        <f t="shared" si="223"/>
        <v>0</v>
      </c>
      <c r="AN281" s="630"/>
      <c r="AR281" s="326"/>
    </row>
    <row r="282" spans="2:44" ht="12.75" customHeight="1" x14ac:dyDescent="0.2">
      <c r="B282" s="16"/>
      <c r="C282" s="2"/>
      <c r="D282" s="140" t="str">
        <f t="shared" si="202"/>
        <v/>
      </c>
      <c r="E282" s="222" t="str">
        <f t="shared" ref="E282:F282" si="282">IF(E110=0,"",E110)</f>
        <v/>
      </c>
      <c r="F282" s="222" t="str">
        <f t="shared" si="282"/>
        <v/>
      </c>
      <c r="G282" s="140" t="str">
        <f t="shared" si="204"/>
        <v/>
      </c>
      <c r="H282" s="223" t="str">
        <f t="shared" si="205"/>
        <v/>
      </c>
      <c r="I282" s="751" t="str">
        <f t="shared" si="206"/>
        <v/>
      </c>
      <c r="J282" s="248" t="str">
        <f t="shared" si="199"/>
        <v/>
      </c>
      <c r="K282" s="713" t="str">
        <f t="shared" si="207"/>
        <v/>
      </c>
      <c r="L282" s="625"/>
      <c r="M282" s="738">
        <f t="shared" ref="M282:N282" si="283">IF(M110="","",M110)</f>
        <v>0</v>
      </c>
      <c r="N282" s="738">
        <f t="shared" si="283"/>
        <v>0</v>
      </c>
      <c r="O282" s="714" t="str">
        <f t="shared" si="209"/>
        <v/>
      </c>
      <c r="P282" s="736">
        <f t="shared" si="210"/>
        <v>0</v>
      </c>
      <c r="Q282" s="608">
        <v>0</v>
      </c>
      <c r="R282" s="755"/>
      <c r="S282" s="708" t="str">
        <f t="shared" si="211"/>
        <v/>
      </c>
      <c r="T282" s="50" t="str">
        <f t="shared" si="212"/>
        <v/>
      </c>
      <c r="U282" s="50">
        <f>ROUND(IF(K282="",0,+Q282/1659*(AC282*12*(1+tab!$D$181+tab!$D$180)-tab!$D$179)*tab!$D$177),-1)</f>
        <v>0</v>
      </c>
      <c r="V282" s="36" t="str">
        <f t="shared" si="213"/>
        <v/>
      </c>
      <c r="W282" s="698"/>
      <c r="X282" s="672"/>
      <c r="Y282" s="646"/>
      <c r="Z282" s="670"/>
      <c r="AA282" s="600"/>
      <c r="AB282" s="646"/>
      <c r="AC282" s="679">
        <f t="shared" si="201"/>
        <v>0</v>
      </c>
      <c r="AD282" s="680">
        <f t="shared" si="214"/>
        <v>0.56000000000000005</v>
      </c>
      <c r="AE282" s="681">
        <f t="shared" si="215"/>
        <v>0</v>
      </c>
      <c r="AF282" s="681">
        <f t="shared" si="216"/>
        <v>0</v>
      </c>
      <c r="AG282" s="681">
        <f t="shared" si="217"/>
        <v>0</v>
      </c>
      <c r="AH282" s="682">
        <f t="shared" si="218"/>
        <v>0</v>
      </c>
      <c r="AI282" s="682" t="str">
        <f t="shared" si="219"/>
        <v/>
      </c>
      <c r="AJ282" s="682">
        <f t="shared" si="220"/>
        <v>0</v>
      </c>
      <c r="AK282" s="683">
        <f t="shared" si="221"/>
        <v>0.5</v>
      </c>
      <c r="AL282" s="600">
        <f t="shared" si="222"/>
        <v>0</v>
      </c>
      <c r="AM282" s="646">
        <f t="shared" si="223"/>
        <v>0</v>
      </c>
      <c r="AN282" s="630"/>
      <c r="AR282" s="326"/>
    </row>
    <row r="283" spans="2:44" ht="12.75" customHeight="1" x14ac:dyDescent="0.2">
      <c r="B283" s="16"/>
      <c r="C283" s="2"/>
      <c r="D283" s="140" t="str">
        <f t="shared" si="202"/>
        <v/>
      </c>
      <c r="E283" s="222" t="str">
        <f t="shared" ref="E283:F283" si="284">IF(E111=0,"",E111)</f>
        <v/>
      </c>
      <c r="F283" s="222" t="str">
        <f t="shared" si="284"/>
        <v/>
      </c>
      <c r="G283" s="140" t="str">
        <f t="shared" si="204"/>
        <v/>
      </c>
      <c r="H283" s="223" t="str">
        <f t="shared" si="205"/>
        <v/>
      </c>
      <c r="I283" s="751" t="str">
        <f t="shared" si="206"/>
        <v/>
      </c>
      <c r="J283" s="248" t="str">
        <f t="shared" ref="J283:J314" si="285">IF(E283="","",IF(J111+1&gt;VLOOKUP(I283,sal19juni,18,FALSE),J111,J111+1))</f>
        <v/>
      </c>
      <c r="K283" s="713" t="str">
        <f t="shared" si="207"/>
        <v/>
      </c>
      <c r="L283" s="625"/>
      <c r="M283" s="738">
        <f t="shared" ref="M283:N283" si="286">IF(M111="","",M111)</f>
        <v>0</v>
      </c>
      <c r="N283" s="738">
        <f t="shared" si="286"/>
        <v>0</v>
      </c>
      <c r="O283" s="714" t="str">
        <f t="shared" si="209"/>
        <v/>
      </c>
      <c r="P283" s="736">
        <f t="shared" si="210"/>
        <v>0</v>
      </c>
      <c r="Q283" s="608">
        <v>0</v>
      </c>
      <c r="R283" s="755"/>
      <c r="S283" s="708" t="str">
        <f t="shared" si="211"/>
        <v/>
      </c>
      <c r="T283" s="50" t="str">
        <f t="shared" si="212"/>
        <v/>
      </c>
      <c r="U283" s="50">
        <f>ROUND(IF(K283="",0,+Q283/1659*(AC283*12*(1+tab!$D$181+tab!$D$180)-tab!$D$179)*tab!$D$177),-1)</f>
        <v>0</v>
      </c>
      <c r="V283" s="36" t="str">
        <f t="shared" si="213"/>
        <v/>
      </c>
      <c r="W283" s="698"/>
      <c r="X283" s="672"/>
      <c r="Y283" s="646"/>
      <c r="Z283" s="670"/>
      <c r="AA283" s="600"/>
      <c r="AB283" s="646"/>
      <c r="AC283" s="679">
        <f t="shared" ref="AC283:AC314" si="287">IF(K283="",0,5/12*VLOOKUP(I283,sal19juni,J283+1,FALSE)+7/12*VLOOKUP(I283,sal19juni,J283+1,FALSE))</f>
        <v>0</v>
      </c>
      <c r="AD283" s="680">
        <f t="shared" si="214"/>
        <v>0.56000000000000005</v>
      </c>
      <c r="AE283" s="681">
        <f t="shared" si="215"/>
        <v>0</v>
      </c>
      <c r="AF283" s="681">
        <f t="shared" si="216"/>
        <v>0</v>
      </c>
      <c r="AG283" s="681">
        <f t="shared" si="217"/>
        <v>0</v>
      </c>
      <c r="AH283" s="682">
        <f t="shared" si="218"/>
        <v>0</v>
      </c>
      <c r="AI283" s="682" t="str">
        <f t="shared" si="219"/>
        <v/>
      </c>
      <c r="AJ283" s="682">
        <f t="shared" si="220"/>
        <v>0</v>
      </c>
      <c r="AK283" s="683">
        <f t="shared" si="221"/>
        <v>0.5</v>
      </c>
      <c r="AL283" s="600">
        <f t="shared" si="222"/>
        <v>0</v>
      </c>
      <c r="AM283" s="646">
        <f t="shared" si="223"/>
        <v>0</v>
      </c>
      <c r="AN283" s="630"/>
      <c r="AR283" s="326"/>
    </row>
    <row r="284" spans="2:44" ht="12.75" customHeight="1" x14ac:dyDescent="0.2">
      <c r="B284" s="16"/>
      <c r="C284" s="2"/>
      <c r="D284" s="140" t="str">
        <f t="shared" si="202"/>
        <v/>
      </c>
      <c r="E284" s="222" t="str">
        <f t="shared" ref="E284:F284" si="288">IF(E112=0,"",E112)</f>
        <v/>
      </c>
      <c r="F284" s="222" t="str">
        <f t="shared" si="288"/>
        <v/>
      </c>
      <c r="G284" s="140" t="str">
        <f t="shared" si="204"/>
        <v/>
      </c>
      <c r="H284" s="223" t="str">
        <f t="shared" si="205"/>
        <v/>
      </c>
      <c r="I284" s="751" t="str">
        <f t="shared" si="206"/>
        <v/>
      </c>
      <c r="J284" s="248" t="str">
        <f t="shared" si="285"/>
        <v/>
      </c>
      <c r="K284" s="713" t="str">
        <f t="shared" si="207"/>
        <v/>
      </c>
      <c r="L284" s="625"/>
      <c r="M284" s="738">
        <f t="shared" ref="M284:N284" si="289">IF(M112="","",M112)</f>
        <v>0</v>
      </c>
      <c r="N284" s="738">
        <f t="shared" si="289"/>
        <v>0</v>
      </c>
      <c r="O284" s="714" t="str">
        <f t="shared" si="209"/>
        <v/>
      </c>
      <c r="P284" s="736">
        <f t="shared" si="210"/>
        <v>0</v>
      </c>
      <c r="Q284" s="608">
        <v>0</v>
      </c>
      <c r="R284" s="755"/>
      <c r="S284" s="708" t="str">
        <f t="shared" si="211"/>
        <v/>
      </c>
      <c r="T284" s="50" t="str">
        <f t="shared" si="212"/>
        <v/>
      </c>
      <c r="U284" s="50">
        <f>ROUND(IF(K284="",0,+Q284/1659*(AC284*12*(1+tab!$D$181+tab!$D$180)-tab!$D$179)*tab!$D$177),-1)</f>
        <v>0</v>
      </c>
      <c r="V284" s="36" t="str">
        <f t="shared" si="213"/>
        <v/>
      </c>
      <c r="W284" s="698"/>
      <c r="X284" s="672"/>
      <c r="Y284" s="646"/>
      <c r="Z284" s="670"/>
      <c r="AA284" s="600"/>
      <c r="AB284" s="646"/>
      <c r="AC284" s="679">
        <f t="shared" si="287"/>
        <v>0</v>
      </c>
      <c r="AD284" s="680">
        <f t="shared" si="214"/>
        <v>0.56000000000000005</v>
      </c>
      <c r="AE284" s="681">
        <f t="shared" si="215"/>
        <v>0</v>
      </c>
      <c r="AF284" s="681">
        <f t="shared" si="216"/>
        <v>0</v>
      </c>
      <c r="AG284" s="681">
        <f t="shared" si="217"/>
        <v>0</v>
      </c>
      <c r="AH284" s="682">
        <f t="shared" si="218"/>
        <v>0</v>
      </c>
      <c r="AI284" s="682" t="str">
        <f t="shared" si="219"/>
        <v/>
      </c>
      <c r="AJ284" s="682">
        <f t="shared" si="220"/>
        <v>0</v>
      </c>
      <c r="AK284" s="683">
        <f t="shared" si="221"/>
        <v>0.5</v>
      </c>
      <c r="AL284" s="600">
        <f t="shared" si="222"/>
        <v>0</v>
      </c>
      <c r="AM284" s="646">
        <f t="shared" si="223"/>
        <v>0</v>
      </c>
      <c r="AN284" s="630"/>
      <c r="AR284" s="326"/>
    </row>
    <row r="285" spans="2:44" ht="12.75" customHeight="1" x14ac:dyDescent="0.2">
      <c r="B285" s="16"/>
      <c r="C285" s="2"/>
      <c r="D285" s="140" t="str">
        <f t="shared" si="202"/>
        <v/>
      </c>
      <c r="E285" s="222" t="str">
        <f t="shared" ref="E285:F285" si="290">IF(E113=0,"",E113)</f>
        <v/>
      </c>
      <c r="F285" s="222" t="str">
        <f t="shared" si="290"/>
        <v/>
      </c>
      <c r="G285" s="140" t="str">
        <f t="shared" si="204"/>
        <v/>
      </c>
      <c r="H285" s="223" t="str">
        <f t="shared" si="205"/>
        <v/>
      </c>
      <c r="I285" s="751" t="str">
        <f t="shared" si="206"/>
        <v/>
      </c>
      <c r="J285" s="248" t="str">
        <f t="shared" si="285"/>
        <v/>
      </c>
      <c r="K285" s="713" t="str">
        <f t="shared" si="207"/>
        <v/>
      </c>
      <c r="L285" s="625"/>
      <c r="M285" s="738">
        <f t="shared" ref="M285:N285" si="291">IF(M113="","",M113)</f>
        <v>0</v>
      </c>
      <c r="N285" s="738">
        <f t="shared" si="291"/>
        <v>0</v>
      </c>
      <c r="O285" s="714" t="str">
        <f t="shared" si="209"/>
        <v/>
      </c>
      <c r="P285" s="736">
        <f t="shared" si="210"/>
        <v>0</v>
      </c>
      <c r="Q285" s="608">
        <v>0</v>
      </c>
      <c r="R285" s="755"/>
      <c r="S285" s="708" t="str">
        <f t="shared" si="211"/>
        <v/>
      </c>
      <c r="T285" s="50" t="str">
        <f t="shared" si="212"/>
        <v/>
      </c>
      <c r="U285" s="50">
        <f>ROUND(IF(K285="",0,+Q285/1659*(AC285*12*(1+tab!$D$181+tab!$D$180)-tab!$D$179)*tab!$D$177),-1)</f>
        <v>0</v>
      </c>
      <c r="V285" s="36" t="str">
        <f t="shared" si="213"/>
        <v/>
      </c>
      <c r="W285" s="698"/>
      <c r="X285" s="672"/>
      <c r="Y285" s="646"/>
      <c r="Z285" s="670"/>
      <c r="AA285" s="600"/>
      <c r="AB285" s="646"/>
      <c r="AC285" s="679">
        <f t="shared" si="287"/>
        <v>0</v>
      </c>
      <c r="AD285" s="680">
        <f t="shared" si="214"/>
        <v>0.56000000000000005</v>
      </c>
      <c r="AE285" s="681">
        <f t="shared" si="215"/>
        <v>0</v>
      </c>
      <c r="AF285" s="681">
        <f t="shared" si="216"/>
        <v>0</v>
      </c>
      <c r="AG285" s="681">
        <f t="shared" si="217"/>
        <v>0</v>
      </c>
      <c r="AH285" s="682">
        <f t="shared" si="218"/>
        <v>0</v>
      </c>
      <c r="AI285" s="682" t="str">
        <f t="shared" si="219"/>
        <v/>
      </c>
      <c r="AJ285" s="682">
        <f t="shared" si="220"/>
        <v>0</v>
      </c>
      <c r="AK285" s="683">
        <f t="shared" si="221"/>
        <v>0.5</v>
      </c>
      <c r="AL285" s="600">
        <f t="shared" si="222"/>
        <v>0</v>
      </c>
      <c r="AM285" s="646">
        <f t="shared" si="223"/>
        <v>0</v>
      </c>
      <c r="AN285" s="630"/>
      <c r="AR285" s="326"/>
    </row>
    <row r="286" spans="2:44" ht="12.75" customHeight="1" x14ac:dyDescent="0.2">
      <c r="B286" s="16"/>
      <c r="C286" s="2"/>
      <c r="D286" s="140" t="str">
        <f t="shared" si="202"/>
        <v/>
      </c>
      <c r="E286" s="222" t="str">
        <f t="shared" ref="E286:F286" si="292">IF(E114=0,"",E114)</f>
        <v/>
      </c>
      <c r="F286" s="222" t="str">
        <f t="shared" si="292"/>
        <v/>
      </c>
      <c r="G286" s="140" t="str">
        <f t="shared" si="204"/>
        <v/>
      </c>
      <c r="H286" s="223" t="str">
        <f t="shared" si="205"/>
        <v/>
      </c>
      <c r="I286" s="751" t="str">
        <f t="shared" si="206"/>
        <v/>
      </c>
      <c r="J286" s="248" t="str">
        <f t="shared" si="285"/>
        <v/>
      </c>
      <c r="K286" s="713" t="str">
        <f t="shared" si="207"/>
        <v/>
      </c>
      <c r="L286" s="625"/>
      <c r="M286" s="738">
        <f t="shared" ref="M286:N286" si="293">IF(M114="","",M114)</f>
        <v>0</v>
      </c>
      <c r="N286" s="738">
        <f t="shared" si="293"/>
        <v>0</v>
      </c>
      <c r="O286" s="714" t="str">
        <f t="shared" si="209"/>
        <v/>
      </c>
      <c r="P286" s="736">
        <f t="shared" si="210"/>
        <v>0</v>
      </c>
      <c r="Q286" s="608">
        <v>0</v>
      </c>
      <c r="R286" s="755"/>
      <c r="S286" s="708" t="str">
        <f t="shared" si="211"/>
        <v/>
      </c>
      <c r="T286" s="50" t="str">
        <f t="shared" si="212"/>
        <v/>
      </c>
      <c r="U286" s="50">
        <f>ROUND(IF(K286="",0,+Q286/1659*(AC286*12*(1+tab!$D$181+tab!$D$180)-tab!$D$179)*tab!$D$177),-1)</f>
        <v>0</v>
      </c>
      <c r="V286" s="36" t="str">
        <f t="shared" si="213"/>
        <v/>
      </c>
      <c r="W286" s="698"/>
      <c r="X286" s="672"/>
      <c r="Y286" s="646"/>
      <c r="Z286" s="670"/>
      <c r="AA286" s="600"/>
      <c r="AB286" s="646"/>
      <c r="AC286" s="679">
        <f t="shared" si="287"/>
        <v>0</v>
      </c>
      <c r="AD286" s="680">
        <f t="shared" si="214"/>
        <v>0.56000000000000005</v>
      </c>
      <c r="AE286" s="681">
        <f t="shared" si="215"/>
        <v>0</v>
      </c>
      <c r="AF286" s="681">
        <f t="shared" si="216"/>
        <v>0</v>
      </c>
      <c r="AG286" s="681">
        <f t="shared" si="217"/>
        <v>0</v>
      </c>
      <c r="AH286" s="682">
        <f t="shared" si="218"/>
        <v>0</v>
      </c>
      <c r="AI286" s="682" t="str">
        <f t="shared" si="219"/>
        <v/>
      </c>
      <c r="AJ286" s="682">
        <f t="shared" si="220"/>
        <v>0</v>
      </c>
      <c r="AK286" s="683">
        <f t="shared" si="221"/>
        <v>0.5</v>
      </c>
      <c r="AL286" s="600">
        <f t="shared" si="222"/>
        <v>0</v>
      </c>
      <c r="AM286" s="646">
        <f t="shared" si="223"/>
        <v>0</v>
      </c>
      <c r="AN286" s="630"/>
      <c r="AR286" s="326"/>
    </row>
    <row r="287" spans="2:44" ht="12.75" customHeight="1" x14ac:dyDescent="0.2">
      <c r="B287" s="16"/>
      <c r="C287" s="2"/>
      <c r="D287" s="140" t="str">
        <f t="shared" si="202"/>
        <v/>
      </c>
      <c r="E287" s="222" t="str">
        <f t="shared" ref="E287:F287" si="294">IF(E115=0,"",E115)</f>
        <v/>
      </c>
      <c r="F287" s="222" t="str">
        <f t="shared" si="294"/>
        <v/>
      </c>
      <c r="G287" s="140" t="str">
        <f t="shared" si="204"/>
        <v/>
      </c>
      <c r="H287" s="223" t="str">
        <f t="shared" si="205"/>
        <v/>
      </c>
      <c r="I287" s="751" t="str">
        <f t="shared" si="206"/>
        <v/>
      </c>
      <c r="J287" s="248" t="str">
        <f t="shared" si="285"/>
        <v/>
      </c>
      <c r="K287" s="713" t="str">
        <f t="shared" si="207"/>
        <v/>
      </c>
      <c r="L287" s="625"/>
      <c r="M287" s="738">
        <f t="shared" ref="M287:N287" si="295">IF(M115="","",M115)</f>
        <v>0</v>
      </c>
      <c r="N287" s="738">
        <f t="shared" si="295"/>
        <v>0</v>
      </c>
      <c r="O287" s="714" t="str">
        <f t="shared" si="209"/>
        <v/>
      </c>
      <c r="P287" s="736">
        <f t="shared" si="210"/>
        <v>0</v>
      </c>
      <c r="Q287" s="608">
        <v>0</v>
      </c>
      <c r="R287" s="755"/>
      <c r="S287" s="708" t="str">
        <f t="shared" si="211"/>
        <v/>
      </c>
      <c r="T287" s="50" t="str">
        <f t="shared" si="212"/>
        <v/>
      </c>
      <c r="U287" s="50">
        <f>ROUND(IF(K287="",0,+Q287/1659*(AC287*12*(1+tab!$D$181+tab!$D$180)-tab!$D$179)*tab!$D$177),-1)</f>
        <v>0</v>
      </c>
      <c r="V287" s="36" t="str">
        <f t="shared" si="213"/>
        <v/>
      </c>
      <c r="W287" s="698"/>
      <c r="X287" s="672"/>
      <c r="Y287" s="646"/>
      <c r="Z287" s="670"/>
      <c r="AA287" s="600"/>
      <c r="AB287" s="646"/>
      <c r="AC287" s="679">
        <f t="shared" si="287"/>
        <v>0</v>
      </c>
      <c r="AD287" s="680">
        <f t="shared" si="214"/>
        <v>0.56000000000000005</v>
      </c>
      <c r="AE287" s="681">
        <f t="shared" si="215"/>
        <v>0</v>
      </c>
      <c r="AF287" s="681">
        <f t="shared" si="216"/>
        <v>0</v>
      </c>
      <c r="AG287" s="681">
        <f t="shared" si="217"/>
        <v>0</v>
      </c>
      <c r="AH287" s="682">
        <f t="shared" si="218"/>
        <v>0</v>
      </c>
      <c r="AI287" s="682" t="str">
        <f t="shared" si="219"/>
        <v/>
      </c>
      <c r="AJ287" s="682">
        <f t="shared" si="220"/>
        <v>0</v>
      </c>
      <c r="AK287" s="683">
        <f t="shared" si="221"/>
        <v>0.5</v>
      </c>
      <c r="AL287" s="600">
        <f t="shared" si="222"/>
        <v>0</v>
      </c>
      <c r="AM287" s="646">
        <f t="shared" si="223"/>
        <v>0</v>
      </c>
      <c r="AN287" s="630"/>
      <c r="AR287" s="326"/>
    </row>
    <row r="288" spans="2:44" ht="12.75" customHeight="1" x14ac:dyDescent="0.2">
      <c r="B288" s="16"/>
      <c r="C288" s="2"/>
      <c r="D288" s="140" t="str">
        <f t="shared" si="202"/>
        <v/>
      </c>
      <c r="E288" s="222" t="str">
        <f t="shared" ref="E288:F288" si="296">IF(E116=0,"",E116)</f>
        <v/>
      </c>
      <c r="F288" s="222" t="str">
        <f t="shared" si="296"/>
        <v/>
      </c>
      <c r="G288" s="140" t="str">
        <f t="shared" si="204"/>
        <v/>
      </c>
      <c r="H288" s="223" t="str">
        <f t="shared" si="205"/>
        <v/>
      </c>
      <c r="I288" s="751" t="str">
        <f t="shared" si="206"/>
        <v/>
      </c>
      <c r="J288" s="248" t="str">
        <f t="shared" si="285"/>
        <v/>
      </c>
      <c r="K288" s="713" t="str">
        <f t="shared" si="207"/>
        <v/>
      </c>
      <c r="L288" s="625"/>
      <c r="M288" s="738">
        <f t="shared" ref="M288:N288" si="297">IF(M116="","",M116)</f>
        <v>0</v>
      </c>
      <c r="N288" s="738">
        <f t="shared" si="297"/>
        <v>0</v>
      </c>
      <c r="O288" s="714" t="str">
        <f t="shared" si="209"/>
        <v/>
      </c>
      <c r="P288" s="736">
        <f t="shared" si="210"/>
        <v>0</v>
      </c>
      <c r="Q288" s="608">
        <v>0</v>
      </c>
      <c r="R288" s="755"/>
      <c r="S288" s="708" t="str">
        <f t="shared" si="211"/>
        <v/>
      </c>
      <c r="T288" s="50" t="str">
        <f t="shared" si="212"/>
        <v/>
      </c>
      <c r="U288" s="50">
        <f>ROUND(IF(K288="",0,+Q288/1659*(AC288*12*(1+tab!$D$181+tab!$D$180)-tab!$D$179)*tab!$D$177),-1)</f>
        <v>0</v>
      </c>
      <c r="V288" s="36" t="str">
        <f t="shared" si="213"/>
        <v/>
      </c>
      <c r="W288" s="698"/>
      <c r="X288" s="672"/>
      <c r="Y288" s="646"/>
      <c r="Z288" s="670"/>
      <c r="AA288" s="600"/>
      <c r="AB288" s="646"/>
      <c r="AC288" s="679">
        <f t="shared" si="287"/>
        <v>0</v>
      </c>
      <c r="AD288" s="680">
        <f t="shared" si="214"/>
        <v>0.56000000000000005</v>
      </c>
      <c r="AE288" s="681">
        <f t="shared" si="215"/>
        <v>0</v>
      </c>
      <c r="AF288" s="681">
        <f t="shared" si="216"/>
        <v>0</v>
      </c>
      <c r="AG288" s="681">
        <f t="shared" si="217"/>
        <v>0</v>
      </c>
      <c r="AH288" s="682">
        <f t="shared" si="218"/>
        <v>0</v>
      </c>
      <c r="AI288" s="682" t="str">
        <f t="shared" si="219"/>
        <v/>
      </c>
      <c r="AJ288" s="682">
        <f t="shared" si="220"/>
        <v>0</v>
      </c>
      <c r="AK288" s="683">
        <f t="shared" si="221"/>
        <v>0.5</v>
      </c>
      <c r="AL288" s="600">
        <f t="shared" si="222"/>
        <v>0</v>
      </c>
      <c r="AM288" s="646">
        <f t="shared" si="223"/>
        <v>0</v>
      </c>
      <c r="AN288" s="630"/>
      <c r="AR288" s="326"/>
    </row>
    <row r="289" spans="2:44" ht="12.75" customHeight="1" x14ac:dyDescent="0.2">
      <c r="B289" s="16"/>
      <c r="C289" s="2"/>
      <c r="D289" s="140" t="str">
        <f t="shared" si="202"/>
        <v/>
      </c>
      <c r="E289" s="222" t="str">
        <f t="shared" ref="E289:F289" si="298">IF(E117=0,"",E117)</f>
        <v/>
      </c>
      <c r="F289" s="222" t="str">
        <f t="shared" si="298"/>
        <v/>
      </c>
      <c r="G289" s="140" t="str">
        <f t="shared" si="204"/>
        <v/>
      </c>
      <c r="H289" s="223" t="str">
        <f t="shared" si="205"/>
        <v/>
      </c>
      <c r="I289" s="751" t="str">
        <f t="shared" si="206"/>
        <v/>
      </c>
      <c r="J289" s="248" t="str">
        <f t="shared" si="285"/>
        <v/>
      </c>
      <c r="K289" s="713" t="str">
        <f t="shared" si="207"/>
        <v/>
      </c>
      <c r="L289" s="625"/>
      <c r="M289" s="738">
        <f t="shared" ref="M289:N289" si="299">IF(M117="","",M117)</f>
        <v>0</v>
      </c>
      <c r="N289" s="738">
        <f t="shared" si="299"/>
        <v>0</v>
      </c>
      <c r="O289" s="714" t="str">
        <f t="shared" si="209"/>
        <v/>
      </c>
      <c r="P289" s="736">
        <f t="shared" si="210"/>
        <v>0</v>
      </c>
      <c r="Q289" s="608">
        <v>0</v>
      </c>
      <c r="R289" s="755"/>
      <c r="S289" s="708" t="str">
        <f t="shared" si="211"/>
        <v/>
      </c>
      <c r="T289" s="50" t="str">
        <f t="shared" si="212"/>
        <v/>
      </c>
      <c r="U289" s="50">
        <f>ROUND(IF(K289="",0,+Q289/1659*(AC289*12*(1+tab!$D$181+tab!$D$180)-tab!$D$179)*tab!$D$177),-1)</f>
        <v>0</v>
      </c>
      <c r="V289" s="36" t="str">
        <f t="shared" si="213"/>
        <v/>
      </c>
      <c r="W289" s="698"/>
      <c r="X289" s="672"/>
      <c r="Y289" s="646"/>
      <c r="Z289" s="670"/>
      <c r="AA289" s="600"/>
      <c r="AB289" s="646"/>
      <c r="AC289" s="679">
        <f t="shared" si="287"/>
        <v>0</v>
      </c>
      <c r="AD289" s="680">
        <f t="shared" si="214"/>
        <v>0.56000000000000005</v>
      </c>
      <c r="AE289" s="681">
        <f t="shared" si="215"/>
        <v>0</v>
      </c>
      <c r="AF289" s="681">
        <f t="shared" si="216"/>
        <v>0</v>
      </c>
      <c r="AG289" s="681">
        <f t="shared" si="217"/>
        <v>0</v>
      </c>
      <c r="AH289" s="682">
        <f t="shared" si="218"/>
        <v>0</v>
      </c>
      <c r="AI289" s="682" t="str">
        <f t="shared" si="219"/>
        <v/>
      </c>
      <c r="AJ289" s="682">
        <f t="shared" si="220"/>
        <v>0</v>
      </c>
      <c r="AK289" s="683">
        <f t="shared" si="221"/>
        <v>0.5</v>
      </c>
      <c r="AL289" s="600">
        <f t="shared" si="222"/>
        <v>0</v>
      </c>
      <c r="AM289" s="646">
        <f t="shared" si="223"/>
        <v>0</v>
      </c>
      <c r="AN289" s="630"/>
      <c r="AR289" s="326"/>
    </row>
    <row r="290" spans="2:44" ht="12.75" customHeight="1" x14ac:dyDescent="0.2">
      <c r="B290" s="16"/>
      <c r="C290" s="2"/>
      <c r="D290" s="140" t="str">
        <f t="shared" si="202"/>
        <v/>
      </c>
      <c r="E290" s="222" t="str">
        <f t="shared" ref="E290:F290" si="300">IF(E118=0,"",E118)</f>
        <v/>
      </c>
      <c r="F290" s="222" t="str">
        <f t="shared" si="300"/>
        <v/>
      </c>
      <c r="G290" s="140" t="str">
        <f t="shared" si="204"/>
        <v/>
      </c>
      <c r="H290" s="223" t="str">
        <f t="shared" si="205"/>
        <v/>
      </c>
      <c r="I290" s="751" t="str">
        <f t="shared" si="206"/>
        <v/>
      </c>
      <c r="J290" s="248" t="str">
        <f t="shared" si="285"/>
        <v/>
      </c>
      <c r="K290" s="713" t="str">
        <f t="shared" si="207"/>
        <v/>
      </c>
      <c r="L290" s="625"/>
      <c r="M290" s="738">
        <f t="shared" ref="M290:N290" si="301">IF(M118="","",M118)</f>
        <v>0</v>
      </c>
      <c r="N290" s="738">
        <f t="shared" si="301"/>
        <v>0</v>
      </c>
      <c r="O290" s="714" t="str">
        <f t="shared" si="209"/>
        <v/>
      </c>
      <c r="P290" s="736">
        <f t="shared" si="210"/>
        <v>0</v>
      </c>
      <c r="Q290" s="608">
        <v>0</v>
      </c>
      <c r="R290" s="755"/>
      <c r="S290" s="708" t="str">
        <f t="shared" si="211"/>
        <v/>
      </c>
      <c r="T290" s="50" t="str">
        <f t="shared" si="212"/>
        <v/>
      </c>
      <c r="U290" s="50">
        <f>ROUND(IF(K290="",0,+Q290/1659*(AC290*12*(1+tab!$D$181+tab!$D$180)-tab!$D$179)*tab!$D$177),-1)</f>
        <v>0</v>
      </c>
      <c r="V290" s="36" t="str">
        <f t="shared" si="213"/>
        <v/>
      </c>
      <c r="W290" s="698"/>
      <c r="X290" s="672"/>
      <c r="Y290" s="646"/>
      <c r="Z290" s="670"/>
      <c r="AA290" s="600"/>
      <c r="AB290" s="646"/>
      <c r="AC290" s="679">
        <f t="shared" si="287"/>
        <v>0</v>
      </c>
      <c r="AD290" s="680">
        <f t="shared" si="214"/>
        <v>0.56000000000000005</v>
      </c>
      <c r="AE290" s="681">
        <f t="shared" si="215"/>
        <v>0</v>
      </c>
      <c r="AF290" s="681">
        <f t="shared" si="216"/>
        <v>0</v>
      </c>
      <c r="AG290" s="681">
        <f t="shared" si="217"/>
        <v>0</v>
      </c>
      <c r="AH290" s="682">
        <f t="shared" si="218"/>
        <v>0</v>
      </c>
      <c r="AI290" s="682" t="str">
        <f t="shared" si="219"/>
        <v/>
      </c>
      <c r="AJ290" s="682">
        <f t="shared" si="220"/>
        <v>0</v>
      </c>
      <c r="AK290" s="683">
        <f t="shared" si="221"/>
        <v>0.5</v>
      </c>
      <c r="AL290" s="600">
        <f t="shared" si="222"/>
        <v>0</v>
      </c>
      <c r="AM290" s="646">
        <f t="shared" si="223"/>
        <v>0</v>
      </c>
      <c r="AN290" s="630"/>
      <c r="AR290" s="326"/>
    </row>
    <row r="291" spans="2:44" ht="12.75" customHeight="1" x14ac:dyDescent="0.2">
      <c r="B291" s="16"/>
      <c r="C291" s="2"/>
      <c r="D291" s="140" t="str">
        <f t="shared" si="202"/>
        <v/>
      </c>
      <c r="E291" s="222" t="str">
        <f t="shared" ref="E291:F291" si="302">IF(E119=0,"",E119)</f>
        <v/>
      </c>
      <c r="F291" s="222" t="str">
        <f t="shared" si="302"/>
        <v/>
      </c>
      <c r="G291" s="140" t="str">
        <f t="shared" si="204"/>
        <v/>
      </c>
      <c r="H291" s="223" t="str">
        <f t="shared" si="205"/>
        <v/>
      </c>
      <c r="I291" s="751" t="str">
        <f t="shared" si="206"/>
        <v/>
      </c>
      <c r="J291" s="248" t="str">
        <f t="shared" si="285"/>
        <v/>
      </c>
      <c r="K291" s="713" t="str">
        <f t="shared" si="207"/>
        <v/>
      </c>
      <c r="L291" s="625"/>
      <c r="M291" s="738">
        <f t="shared" ref="M291:N291" si="303">IF(M119="","",M119)</f>
        <v>0</v>
      </c>
      <c r="N291" s="738">
        <f t="shared" si="303"/>
        <v>0</v>
      </c>
      <c r="O291" s="714" t="str">
        <f t="shared" si="209"/>
        <v/>
      </c>
      <c r="P291" s="736">
        <f t="shared" si="210"/>
        <v>0</v>
      </c>
      <c r="Q291" s="608">
        <v>0</v>
      </c>
      <c r="R291" s="755"/>
      <c r="S291" s="708" t="str">
        <f t="shared" si="211"/>
        <v/>
      </c>
      <c r="T291" s="50" t="str">
        <f t="shared" si="212"/>
        <v/>
      </c>
      <c r="U291" s="50">
        <f>ROUND(IF(K291="",0,+Q291/1659*(AC291*12*(1+tab!$D$181+tab!$D$180)-tab!$D$179)*tab!$D$177),-1)</f>
        <v>0</v>
      </c>
      <c r="V291" s="36" t="str">
        <f t="shared" si="213"/>
        <v/>
      </c>
      <c r="W291" s="698"/>
      <c r="X291" s="672"/>
      <c r="Y291" s="646"/>
      <c r="Z291" s="670"/>
      <c r="AA291" s="600"/>
      <c r="AB291" s="646"/>
      <c r="AC291" s="679">
        <f t="shared" si="287"/>
        <v>0</v>
      </c>
      <c r="AD291" s="680">
        <f t="shared" si="214"/>
        <v>0.56000000000000005</v>
      </c>
      <c r="AE291" s="681">
        <f t="shared" si="215"/>
        <v>0</v>
      </c>
      <c r="AF291" s="681">
        <f t="shared" si="216"/>
        <v>0</v>
      </c>
      <c r="AG291" s="681">
        <f t="shared" si="217"/>
        <v>0</v>
      </c>
      <c r="AH291" s="682">
        <f t="shared" si="218"/>
        <v>0</v>
      </c>
      <c r="AI291" s="682" t="str">
        <f t="shared" si="219"/>
        <v/>
      </c>
      <c r="AJ291" s="682">
        <f t="shared" si="220"/>
        <v>0</v>
      </c>
      <c r="AK291" s="683">
        <f t="shared" si="221"/>
        <v>0.5</v>
      </c>
      <c r="AL291" s="600">
        <f t="shared" si="222"/>
        <v>0</v>
      </c>
      <c r="AM291" s="646">
        <f t="shared" si="223"/>
        <v>0</v>
      </c>
      <c r="AN291" s="630"/>
      <c r="AR291" s="326"/>
    </row>
    <row r="292" spans="2:44" ht="12.75" customHeight="1" x14ac:dyDescent="0.2">
      <c r="B292" s="16"/>
      <c r="C292" s="2"/>
      <c r="D292" s="140" t="str">
        <f t="shared" si="202"/>
        <v/>
      </c>
      <c r="E292" s="222" t="str">
        <f t="shared" ref="E292:F292" si="304">IF(E120=0,"",E120)</f>
        <v/>
      </c>
      <c r="F292" s="222" t="str">
        <f t="shared" si="304"/>
        <v/>
      </c>
      <c r="G292" s="140" t="str">
        <f t="shared" si="204"/>
        <v/>
      </c>
      <c r="H292" s="223" t="str">
        <f t="shared" si="205"/>
        <v/>
      </c>
      <c r="I292" s="751" t="str">
        <f t="shared" si="206"/>
        <v/>
      </c>
      <c r="J292" s="248" t="str">
        <f t="shared" si="285"/>
        <v/>
      </c>
      <c r="K292" s="713" t="str">
        <f t="shared" si="207"/>
        <v/>
      </c>
      <c r="L292" s="625"/>
      <c r="M292" s="738">
        <f t="shared" ref="M292:N292" si="305">IF(M120="","",M120)</f>
        <v>0</v>
      </c>
      <c r="N292" s="738">
        <f t="shared" si="305"/>
        <v>0</v>
      </c>
      <c r="O292" s="714" t="str">
        <f t="shared" si="209"/>
        <v/>
      </c>
      <c r="P292" s="736">
        <f t="shared" si="210"/>
        <v>0</v>
      </c>
      <c r="Q292" s="608">
        <v>0</v>
      </c>
      <c r="R292" s="755"/>
      <c r="S292" s="708" t="str">
        <f t="shared" si="211"/>
        <v/>
      </c>
      <c r="T292" s="50" t="str">
        <f t="shared" si="212"/>
        <v/>
      </c>
      <c r="U292" s="50">
        <f>ROUND(IF(K292="",0,+Q292/1659*(AC292*12*(1+tab!$D$181+tab!$D$180)-tab!$D$179)*tab!$D$177),-1)</f>
        <v>0</v>
      </c>
      <c r="V292" s="36" t="str">
        <f t="shared" si="213"/>
        <v/>
      </c>
      <c r="W292" s="698"/>
      <c r="X292" s="672"/>
      <c r="Y292" s="646"/>
      <c r="Z292" s="670"/>
      <c r="AA292" s="600"/>
      <c r="AB292" s="646"/>
      <c r="AC292" s="679">
        <f t="shared" si="287"/>
        <v>0</v>
      </c>
      <c r="AD292" s="680">
        <f t="shared" si="214"/>
        <v>0.56000000000000005</v>
      </c>
      <c r="AE292" s="681">
        <f t="shared" si="215"/>
        <v>0</v>
      </c>
      <c r="AF292" s="681">
        <f t="shared" si="216"/>
        <v>0</v>
      </c>
      <c r="AG292" s="681">
        <f t="shared" si="217"/>
        <v>0</v>
      </c>
      <c r="AH292" s="682">
        <f t="shared" si="218"/>
        <v>0</v>
      </c>
      <c r="AI292" s="682" t="str">
        <f t="shared" si="219"/>
        <v/>
      </c>
      <c r="AJ292" s="682">
        <f t="shared" si="220"/>
        <v>0</v>
      </c>
      <c r="AK292" s="683">
        <f t="shared" si="221"/>
        <v>0.5</v>
      </c>
      <c r="AL292" s="600">
        <f t="shared" si="222"/>
        <v>0</v>
      </c>
      <c r="AM292" s="646">
        <f t="shared" si="223"/>
        <v>0</v>
      </c>
      <c r="AN292" s="630"/>
      <c r="AR292" s="326"/>
    </row>
    <row r="293" spans="2:44" ht="12.75" customHeight="1" x14ac:dyDescent="0.2">
      <c r="B293" s="16"/>
      <c r="C293" s="2"/>
      <c r="D293" s="140" t="str">
        <f t="shared" si="202"/>
        <v/>
      </c>
      <c r="E293" s="222" t="str">
        <f t="shared" ref="E293:F293" si="306">IF(E121=0,"",E121)</f>
        <v/>
      </c>
      <c r="F293" s="222" t="str">
        <f t="shared" si="306"/>
        <v/>
      </c>
      <c r="G293" s="140" t="str">
        <f t="shared" si="204"/>
        <v/>
      </c>
      <c r="H293" s="223" t="str">
        <f t="shared" si="205"/>
        <v/>
      </c>
      <c r="I293" s="751" t="str">
        <f t="shared" si="206"/>
        <v/>
      </c>
      <c r="J293" s="248" t="str">
        <f t="shared" si="285"/>
        <v/>
      </c>
      <c r="K293" s="713" t="str">
        <f t="shared" si="207"/>
        <v/>
      </c>
      <c r="L293" s="625"/>
      <c r="M293" s="738">
        <f t="shared" ref="M293:N293" si="307">IF(M121="","",M121)</f>
        <v>0</v>
      </c>
      <c r="N293" s="738">
        <f t="shared" si="307"/>
        <v>0</v>
      </c>
      <c r="O293" s="714" t="str">
        <f t="shared" si="209"/>
        <v/>
      </c>
      <c r="P293" s="736">
        <f t="shared" si="210"/>
        <v>0</v>
      </c>
      <c r="Q293" s="608">
        <v>0</v>
      </c>
      <c r="R293" s="755"/>
      <c r="S293" s="708" t="str">
        <f t="shared" si="211"/>
        <v/>
      </c>
      <c r="T293" s="50" t="str">
        <f t="shared" si="212"/>
        <v/>
      </c>
      <c r="U293" s="50">
        <f>ROUND(IF(K293="",0,+Q293/1659*(AC293*12*(1+tab!$D$181+tab!$D$180)-tab!$D$179)*tab!$D$177),-1)</f>
        <v>0</v>
      </c>
      <c r="V293" s="36" t="str">
        <f t="shared" si="213"/>
        <v/>
      </c>
      <c r="W293" s="698"/>
      <c r="X293" s="672"/>
      <c r="Y293" s="646"/>
      <c r="Z293" s="670"/>
      <c r="AA293" s="600"/>
      <c r="AB293" s="646"/>
      <c r="AC293" s="679">
        <f t="shared" si="287"/>
        <v>0</v>
      </c>
      <c r="AD293" s="680">
        <f t="shared" si="214"/>
        <v>0.56000000000000005</v>
      </c>
      <c r="AE293" s="681">
        <f t="shared" si="215"/>
        <v>0</v>
      </c>
      <c r="AF293" s="681">
        <f t="shared" si="216"/>
        <v>0</v>
      </c>
      <c r="AG293" s="681">
        <f t="shared" si="217"/>
        <v>0</v>
      </c>
      <c r="AH293" s="682">
        <f t="shared" si="218"/>
        <v>0</v>
      </c>
      <c r="AI293" s="682" t="str">
        <f t="shared" si="219"/>
        <v/>
      </c>
      <c r="AJ293" s="682">
        <f t="shared" si="220"/>
        <v>0</v>
      </c>
      <c r="AK293" s="683">
        <f t="shared" si="221"/>
        <v>0.5</v>
      </c>
      <c r="AL293" s="600">
        <f t="shared" si="222"/>
        <v>0</v>
      </c>
      <c r="AM293" s="646">
        <f t="shared" si="223"/>
        <v>0</v>
      </c>
      <c r="AN293" s="630"/>
      <c r="AR293" s="326"/>
    </row>
    <row r="294" spans="2:44" ht="12.75" customHeight="1" x14ac:dyDescent="0.2">
      <c r="B294" s="16"/>
      <c r="C294" s="2"/>
      <c r="D294" s="140" t="str">
        <f t="shared" si="202"/>
        <v/>
      </c>
      <c r="E294" s="222" t="str">
        <f t="shared" ref="E294:F294" si="308">IF(E122=0,"",E122)</f>
        <v/>
      </c>
      <c r="F294" s="222" t="str">
        <f t="shared" si="308"/>
        <v/>
      </c>
      <c r="G294" s="140" t="str">
        <f t="shared" si="204"/>
        <v/>
      </c>
      <c r="H294" s="223" t="str">
        <f t="shared" si="205"/>
        <v/>
      </c>
      <c r="I294" s="751" t="str">
        <f t="shared" si="206"/>
        <v/>
      </c>
      <c r="J294" s="248" t="str">
        <f t="shared" si="285"/>
        <v/>
      </c>
      <c r="K294" s="713" t="str">
        <f t="shared" si="207"/>
        <v/>
      </c>
      <c r="L294" s="625"/>
      <c r="M294" s="738">
        <f t="shared" ref="M294:N294" si="309">IF(M122="","",M122)</f>
        <v>0</v>
      </c>
      <c r="N294" s="738">
        <f t="shared" si="309"/>
        <v>0</v>
      </c>
      <c r="O294" s="714" t="str">
        <f t="shared" si="209"/>
        <v/>
      </c>
      <c r="P294" s="736">
        <f t="shared" si="210"/>
        <v>0</v>
      </c>
      <c r="Q294" s="608">
        <v>0</v>
      </c>
      <c r="R294" s="755"/>
      <c r="S294" s="708" t="str">
        <f t="shared" si="211"/>
        <v/>
      </c>
      <c r="T294" s="50" t="str">
        <f t="shared" si="212"/>
        <v/>
      </c>
      <c r="U294" s="50">
        <f>ROUND(IF(K294="",0,+Q294/1659*(AC294*12*(1+tab!$D$181+tab!$D$180)-tab!$D$179)*tab!$D$177),-1)</f>
        <v>0</v>
      </c>
      <c r="V294" s="36" t="str">
        <f t="shared" si="213"/>
        <v/>
      </c>
      <c r="W294" s="698"/>
      <c r="X294" s="672"/>
      <c r="Y294" s="646"/>
      <c r="Z294" s="670"/>
      <c r="AA294" s="600"/>
      <c r="AB294" s="646"/>
      <c r="AC294" s="679">
        <f t="shared" si="287"/>
        <v>0</v>
      </c>
      <c r="AD294" s="680">
        <f t="shared" si="214"/>
        <v>0.56000000000000005</v>
      </c>
      <c r="AE294" s="681">
        <f t="shared" si="215"/>
        <v>0</v>
      </c>
      <c r="AF294" s="681">
        <f t="shared" si="216"/>
        <v>0</v>
      </c>
      <c r="AG294" s="681">
        <f t="shared" si="217"/>
        <v>0</v>
      </c>
      <c r="AH294" s="682">
        <f t="shared" si="218"/>
        <v>0</v>
      </c>
      <c r="AI294" s="682" t="str">
        <f t="shared" si="219"/>
        <v/>
      </c>
      <c r="AJ294" s="682">
        <f t="shared" si="220"/>
        <v>0</v>
      </c>
      <c r="AK294" s="683">
        <f t="shared" si="221"/>
        <v>0.5</v>
      </c>
      <c r="AL294" s="600">
        <f t="shared" si="222"/>
        <v>0</v>
      </c>
      <c r="AM294" s="646">
        <f t="shared" si="223"/>
        <v>0</v>
      </c>
      <c r="AN294" s="630"/>
      <c r="AR294" s="326"/>
    </row>
    <row r="295" spans="2:44" ht="12.75" customHeight="1" x14ac:dyDescent="0.2">
      <c r="B295" s="16"/>
      <c r="C295" s="2"/>
      <c r="D295" s="140" t="str">
        <f t="shared" si="202"/>
        <v/>
      </c>
      <c r="E295" s="222" t="str">
        <f t="shared" ref="E295:F295" si="310">IF(E123=0,"",E123)</f>
        <v/>
      </c>
      <c r="F295" s="222" t="str">
        <f t="shared" si="310"/>
        <v/>
      </c>
      <c r="G295" s="140" t="str">
        <f t="shared" si="204"/>
        <v/>
      </c>
      <c r="H295" s="223" t="str">
        <f t="shared" si="205"/>
        <v/>
      </c>
      <c r="I295" s="751" t="str">
        <f t="shared" si="206"/>
        <v/>
      </c>
      <c r="J295" s="248" t="str">
        <f t="shared" si="285"/>
        <v/>
      </c>
      <c r="K295" s="713" t="str">
        <f t="shared" si="207"/>
        <v/>
      </c>
      <c r="L295" s="625"/>
      <c r="M295" s="738">
        <f t="shared" ref="M295:N295" si="311">IF(M123="","",M123)</f>
        <v>0</v>
      </c>
      <c r="N295" s="738">
        <f t="shared" si="311"/>
        <v>0</v>
      </c>
      <c r="O295" s="714" t="str">
        <f t="shared" si="209"/>
        <v/>
      </c>
      <c r="P295" s="736">
        <f t="shared" si="210"/>
        <v>0</v>
      </c>
      <c r="Q295" s="608">
        <v>0</v>
      </c>
      <c r="R295" s="755"/>
      <c r="S295" s="708" t="str">
        <f t="shared" si="211"/>
        <v/>
      </c>
      <c r="T295" s="50" t="str">
        <f t="shared" si="212"/>
        <v/>
      </c>
      <c r="U295" s="50">
        <f>ROUND(IF(K295="",0,+Q295/1659*(AC295*12*(1+tab!$D$181+tab!$D$180)-tab!$D$179)*tab!$D$177),-1)</f>
        <v>0</v>
      </c>
      <c r="V295" s="36" t="str">
        <f t="shared" si="213"/>
        <v/>
      </c>
      <c r="W295" s="698"/>
      <c r="X295" s="672"/>
      <c r="Y295" s="646"/>
      <c r="Z295" s="670"/>
      <c r="AA295" s="600"/>
      <c r="AB295" s="646"/>
      <c r="AC295" s="679">
        <f t="shared" si="287"/>
        <v>0</v>
      </c>
      <c r="AD295" s="680">
        <f t="shared" si="214"/>
        <v>0.56000000000000005</v>
      </c>
      <c r="AE295" s="681">
        <f t="shared" si="215"/>
        <v>0</v>
      </c>
      <c r="AF295" s="681">
        <f t="shared" si="216"/>
        <v>0</v>
      </c>
      <c r="AG295" s="681">
        <f t="shared" si="217"/>
        <v>0</v>
      </c>
      <c r="AH295" s="682">
        <f t="shared" si="218"/>
        <v>0</v>
      </c>
      <c r="AI295" s="682" t="str">
        <f t="shared" si="219"/>
        <v/>
      </c>
      <c r="AJ295" s="682">
        <f t="shared" si="220"/>
        <v>0</v>
      </c>
      <c r="AK295" s="683">
        <f t="shared" si="221"/>
        <v>0.5</v>
      </c>
      <c r="AL295" s="600">
        <f t="shared" si="222"/>
        <v>0</v>
      </c>
      <c r="AM295" s="646">
        <f t="shared" si="223"/>
        <v>0</v>
      </c>
      <c r="AN295" s="630"/>
      <c r="AR295" s="326"/>
    </row>
    <row r="296" spans="2:44" ht="12.75" customHeight="1" x14ac:dyDescent="0.2">
      <c r="B296" s="16"/>
      <c r="C296" s="2"/>
      <c r="D296" s="140" t="str">
        <f t="shared" si="202"/>
        <v/>
      </c>
      <c r="E296" s="222" t="str">
        <f t="shared" ref="E296:F296" si="312">IF(E124=0,"",E124)</f>
        <v/>
      </c>
      <c r="F296" s="222" t="str">
        <f t="shared" si="312"/>
        <v/>
      </c>
      <c r="G296" s="140" t="str">
        <f t="shared" si="204"/>
        <v/>
      </c>
      <c r="H296" s="223" t="str">
        <f t="shared" si="205"/>
        <v/>
      </c>
      <c r="I296" s="751" t="str">
        <f t="shared" si="206"/>
        <v/>
      </c>
      <c r="J296" s="248" t="str">
        <f t="shared" si="285"/>
        <v/>
      </c>
      <c r="K296" s="713" t="str">
        <f t="shared" si="207"/>
        <v/>
      </c>
      <c r="L296" s="625"/>
      <c r="M296" s="738">
        <f t="shared" ref="M296:N296" si="313">IF(M124="","",M124)</f>
        <v>0</v>
      </c>
      <c r="N296" s="738">
        <f t="shared" si="313"/>
        <v>0</v>
      </c>
      <c r="O296" s="714" t="str">
        <f t="shared" si="209"/>
        <v/>
      </c>
      <c r="P296" s="736">
        <f t="shared" si="210"/>
        <v>0</v>
      </c>
      <c r="Q296" s="608">
        <v>0</v>
      </c>
      <c r="R296" s="755"/>
      <c r="S296" s="708" t="str">
        <f t="shared" si="211"/>
        <v/>
      </c>
      <c r="T296" s="50" t="str">
        <f t="shared" si="212"/>
        <v/>
      </c>
      <c r="U296" s="50">
        <f>ROUND(IF(K296="",0,+Q296/1659*(AC296*12*(1+tab!$D$181+tab!$D$180)-tab!$D$179)*tab!$D$177),-1)</f>
        <v>0</v>
      </c>
      <c r="V296" s="36" t="str">
        <f t="shared" si="213"/>
        <v/>
      </c>
      <c r="W296" s="698"/>
      <c r="X296" s="672"/>
      <c r="Y296" s="646"/>
      <c r="Z296" s="670"/>
      <c r="AA296" s="600"/>
      <c r="AB296" s="646"/>
      <c r="AC296" s="679">
        <f t="shared" si="287"/>
        <v>0</v>
      </c>
      <c r="AD296" s="680">
        <f t="shared" si="214"/>
        <v>0.56000000000000005</v>
      </c>
      <c r="AE296" s="681">
        <f t="shared" si="215"/>
        <v>0</v>
      </c>
      <c r="AF296" s="681">
        <f t="shared" si="216"/>
        <v>0</v>
      </c>
      <c r="AG296" s="681">
        <f t="shared" si="217"/>
        <v>0</v>
      </c>
      <c r="AH296" s="682">
        <f t="shared" si="218"/>
        <v>0</v>
      </c>
      <c r="AI296" s="682" t="str">
        <f t="shared" si="219"/>
        <v/>
      </c>
      <c r="AJ296" s="682">
        <f t="shared" si="220"/>
        <v>0</v>
      </c>
      <c r="AK296" s="683">
        <f t="shared" si="221"/>
        <v>0.5</v>
      </c>
      <c r="AL296" s="600">
        <f t="shared" si="222"/>
        <v>0</v>
      </c>
      <c r="AM296" s="646">
        <f t="shared" si="223"/>
        <v>0</v>
      </c>
      <c r="AN296" s="630"/>
      <c r="AR296" s="326"/>
    </row>
    <row r="297" spans="2:44" ht="12.75" customHeight="1" x14ac:dyDescent="0.2">
      <c r="B297" s="16"/>
      <c r="C297" s="2"/>
      <c r="D297" s="140" t="str">
        <f t="shared" si="202"/>
        <v/>
      </c>
      <c r="E297" s="222" t="str">
        <f t="shared" ref="E297:F297" si="314">IF(E125=0,"",E125)</f>
        <v/>
      </c>
      <c r="F297" s="222" t="str">
        <f t="shared" si="314"/>
        <v/>
      </c>
      <c r="G297" s="140" t="str">
        <f t="shared" si="204"/>
        <v/>
      </c>
      <c r="H297" s="223" t="str">
        <f t="shared" si="205"/>
        <v/>
      </c>
      <c r="I297" s="751" t="str">
        <f t="shared" si="206"/>
        <v/>
      </c>
      <c r="J297" s="248" t="str">
        <f t="shared" si="285"/>
        <v/>
      </c>
      <c r="K297" s="713" t="str">
        <f t="shared" si="207"/>
        <v/>
      </c>
      <c r="L297" s="625"/>
      <c r="M297" s="738">
        <f t="shared" ref="M297:N297" si="315">IF(M125="","",M125)</f>
        <v>0</v>
      </c>
      <c r="N297" s="738">
        <f t="shared" si="315"/>
        <v>0</v>
      </c>
      <c r="O297" s="714" t="str">
        <f t="shared" si="209"/>
        <v/>
      </c>
      <c r="P297" s="736">
        <f t="shared" si="210"/>
        <v>0</v>
      </c>
      <c r="Q297" s="608">
        <v>0</v>
      </c>
      <c r="R297" s="755"/>
      <c r="S297" s="708" t="str">
        <f t="shared" si="211"/>
        <v/>
      </c>
      <c r="T297" s="50" t="str">
        <f t="shared" si="212"/>
        <v/>
      </c>
      <c r="U297" s="50">
        <f>ROUND(IF(K297="",0,+Q297/1659*(AC297*12*(1+tab!$D$181+tab!$D$180)-tab!$D$179)*tab!$D$177),-1)</f>
        <v>0</v>
      </c>
      <c r="V297" s="36" t="str">
        <f t="shared" si="213"/>
        <v/>
      </c>
      <c r="W297" s="698"/>
      <c r="X297" s="672"/>
      <c r="Y297" s="646"/>
      <c r="Z297" s="670"/>
      <c r="AA297" s="600"/>
      <c r="AB297" s="646"/>
      <c r="AC297" s="679">
        <f t="shared" si="287"/>
        <v>0</v>
      </c>
      <c r="AD297" s="680">
        <f t="shared" si="214"/>
        <v>0.56000000000000005</v>
      </c>
      <c r="AE297" s="681">
        <f t="shared" si="215"/>
        <v>0</v>
      </c>
      <c r="AF297" s="681">
        <f t="shared" si="216"/>
        <v>0</v>
      </c>
      <c r="AG297" s="681">
        <f t="shared" si="217"/>
        <v>0</v>
      </c>
      <c r="AH297" s="682">
        <f t="shared" si="218"/>
        <v>0</v>
      </c>
      <c r="AI297" s="682" t="str">
        <f t="shared" si="219"/>
        <v/>
      </c>
      <c r="AJ297" s="682">
        <f t="shared" si="220"/>
        <v>0</v>
      </c>
      <c r="AK297" s="683">
        <f t="shared" si="221"/>
        <v>0.5</v>
      </c>
      <c r="AL297" s="600">
        <f t="shared" si="222"/>
        <v>0</v>
      </c>
      <c r="AM297" s="646">
        <f t="shared" si="223"/>
        <v>0</v>
      </c>
      <c r="AN297" s="630"/>
      <c r="AR297" s="326"/>
    </row>
    <row r="298" spans="2:44" ht="12.75" customHeight="1" x14ac:dyDescent="0.2">
      <c r="B298" s="16"/>
      <c r="C298" s="2"/>
      <c r="D298" s="140" t="str">
        <f t="shared" si="202"/>
        <v/>
      </c>
      <c r="E298" s="222" t="str">
        <f t="shared" ref="E298:F298" si="316">IF(E126=0,"",E126)</f>
        <v/>
      </c>
      <c r="F298" s="222" t="str">
        <f t="shared" si="316"/>
        <v/>
      </c>
      <c r="G298" s="140" t="str">
        <f t="shared" si="204"/>
        <v/>
      </c>
      <c r="H298" s="223" t="str">
        <f t="shared" si="205"/>
        <v/>
      </c>
      <c r="I298" s="751" t="str">
        <f t="shared" si="206"/>
        <v/>
      </c>
      <c r="J298" s="248" t="str">
        <f t="shared" si="285"/>
        <v/>
      </c>
      <c r="K298" s="713" t="str">
        <f t="shared" si="207"/>
        <v/>
      </c>
      <c r="L298" s="625"/>
      <c r="M298" s="738">
        <f t="shared" ref="M298:N298" si="317">IF(M126="","",M126)</f>
        <v>0</v>
      </c>
      <c r="N298" s="738">
        <f t="shared" si="317"/>
        <v>0</v>
      </c>
      <c r="O298" s="714" t="str">
        <f t="shared" si="209"/>
        <v/>
      </c>
      <c r="P298" s="736">
        <f t="shared" si="210"/>
        <v>0</v>
      </c>
      <c r="Q298" s="608">
        <v>0</v>
      </c>
      <c r="R298" s="755"/>
      <c r="S298" s="708" t="str">
        <f t="shared" si="211"/>
        <v/>
      </c>
      <c r="T298" s="50" t="str">
        <f t="shared" si="212"/>
        <v/>
      </c>
      <c r="U298" s="50">
        <f>ROUND(IF(K298="",0,+Q298/1659*(AC298*12*(1+tab!$D$181+tab!$D$180)-tab!$D$179)*tab!$D$177),-1)</f>
        <v>0</v>
      </c>
      <c r="V298" s="36" t="str">
        <f t="shared" si="213"/>
        <v/>
      </c>
      <c r="W298" s="698"/>
      <c r="X298" s="672"/>
      <c r="Y298" s="646"/>
      <c r="Z298" s="670"/>
      <c r="AA298" s="600"/>
      <c r="AB298" s="646"/>
      <c r="AC298" s="679">
        <f t="shared" si="287"/>
        <v>0</v>
      </c>
      <c r="AD298" s="680">
        <f t="shared" si="214"/>
        <v>0.56000000000000005</v>
      </c>
      <c r="AE298" s="681">
        <f t="shared" si="215"/>
        <v>0</v>
      </c>
      <c r="AF298" s="681">
        <f t="shared" si="216"/>
        <v>0</v>
      </c>
      <c r="AG298" s="681">
        <f t="shared" si="217"/>
        <v>0</v>
      </c>
      <c r="AH298" s="682">
        <f t="shared" si="218"/>
        <v>0</v>
      </c>
      <c r="AI298" s="682" t="str">
        <f t="shared" si="219"/>
        <v/>
      </c>
      <c r="AJ298" s="682">
        <f t="shared" si="220"/>
        <v>0</v>
      </c>
      <c r="AK298" s="683">
        <f t="shared" si="221"/>
        <v>0.5</v>
      </c>
      <c r="AL298" s="600">
        <f t="shared" si="222"/>
        <v>0</v>
      </c>
      <c r="AM298" s="646">
        <f t="shared" si="223"/>
        <v>0</v>
      </c>
      <c r="AN298" s="630"/>
      <c r="AR298" s="326"/>
    </row>
    <row r="299" spans="2:44" ht="12.75" customHeight="1" x14ac:dyDescent="0.2">
      <c r="B299" s="16"/>
      <c r="C299" s="2"/>
      <c r="D299" s="140" t="str">
        <f t="shared" si="202"/>
        <v/>
      </c>
      <c r="E299" s="222" t="str">
        <f t="shared" ref="E299:F299" si="318">IF(E127=0,"",E127)</f>
        <v/>
      </c>
      <c r="F299" s="222" t="str">
        <f t="shared" si="318"/>
        <v/>
      </c>
      <c r="G299" s="140" t="str">
        <f t="shared" si="204"/>
        <v/>
      </c>
      <c r="H299" s="223" t="str">
        <f t="shared" si="205"/>
        <v/>
      </c>
      <c r="I299" s="751" t="str">
        <f t="shared" si="206"/>
        <v/>
      </c>
      <c r="J299" s="248" t="str">
        <f t="shared" si="285"/>
        <v/>
      </c>
      <c r="K299" s="713" t="str">
        <f t="shared" si="207"/>
        <v/>
      </c>
      <c r="L299" s="625"/>
      <c r="M299" s="738">
        <f t="shared" ref="M299:N299" si="319">IF(M127="","",M127)</f>
        <v>0</v>
      </c>
      <c r="N299" s="738">
        <f t="shared" si="319"/>
        <v>0</v>
      </c>
      <c r="O299" s="714" t="str">
        <f t="shared" si="209"/>
        <v/>
      </c>
      <c r="P299" s="736">
        <f t="shared" si="210"/>
        <v>0</v>
      </c>
      <c r="Q299" s="608">
        <v>0</v>
      </c>
      <c r="R299" s="755"/>
      <c r="S299" s="708" t="str">
        <f t="shared" si="211"/>
        <v/>
      </c>
      <c r="T299" s="50" t="str">
        <f t="shared" si="212"/>
        <v/>
      </c>
      <c r="U299" s="50">
        <f>ROUND(IF(K299="",0,+Q299/1659*(AC299*12*(1+tab!$D$181+tab!$D$180)-tab!$D$179)*tab!$D$177),-1)</f>
        <v>0</v>
      </c>
      <c r="V299" s="36" t="str">
        <f t="shared" si="213"/>
        <v/>
      </c>
      <c r="W299" s="698"/>
      <c r="X299" s="672"/>
      <c r="Y299" s="646"/>
      <c r="Z299" s="670"/>
      <c r="AA299" s="600"/>
      <c r="AB299" s="646"/>
      <c r="AC299" s="679">
        <f t="shared" si="287"/>
        <v>0</v>
      </c>
      <c r="AD299" s="680">
        <f t="shared" si="214"/>
        <v>0.56000000000000005</v>
      </c>
      <c r="AE299" s="681">
        <f t="shared" si="215"/>
        <v>0</v>
      </c>
      <c r="AF299" s="681">
        <f t="shared" si="216"/>
        <v>0</v>
      </c>
      <c r="AG299" s="681">
        <f t="shared" si="217"/>
        <v>0</v>
      </c>
      <c r="AH299" s="682">
        <f t="shared" si="218"/>
        <v>0</v>
      </c>
      <c r="AI299" s="682" t="str">
        <f t="shared" si="219"/>
        <v/>
      </c>
      <c r="AJ299" s="682">
        <f t="shared" si="220"/>
        <v>0</v>
      </c>
      <c r="AK299" s="683">
        <f t="shared" si="221"/>
        <v>0.5</v>
      </c>
      <c r="AL299" s="600">
        <f t="shared" si="222"/>
        <v>0</v>
      </c>
      <c r="AM299" s="646">
        <f t="shared" si="223"/>
        <v>0</v>
      </c>
      <c r="AN299" s="630"/>
      <c r="AR299" s="326"/>
    </row>
    <row r="300" spans="2:44" ht="12.75" customHeight="1" x14ac:dyDescent="0.2">
      <c r="B300" s="16"/>
      <c r="C300" s="2"/>
      <c r="D300" s="140" t="str">
        <f t="shared" si="202"/>
        <v/>
      </c>
      <c r="E300" s="222" t="str">
        <f t="shared" ref="E300:F300" si="320">IF(E128=0,"",E128)</f>
        <v/>
      </c>
      <c r="F300" s="222" t="str">
        <f t="shared" si="320"/>
        <v/>
      </c>
      <c r="G300" s="140" t="str">
        <f t="shared" si="204"/>
        <v/>
      </c>
      <c r="H300" s="223" t="str">
        <f t="shared" si="205"/>
        <v/>
      </c>
      <c r="I300" s="751" t="str">
        <f t="shared" si="206"/>
        <v/>
      </c>
      <c r="J300" s="248" t="str">
        <f t="shared" si="285"/>
        <v/>
      </c>
      <c r="K300" s="713" t="str">
        <f t="shared" si="207"/>
        <v/>
      </c>
      <c r="L300" s="625"/>
      <c r="M300" s="738">
        <f t="shared" ref="M300:N300" si="321">IF(M128="","",M128)</f>
        <v>0</v>
      </c>
      <c r="N300" s="738">
        <f t="shared" si="321"/>
        <v>0</v>
      </c>
      <c r="O300" s="714" t="str">
        <f t="shared" si="209"/>
        <v/>
      </c>
      <c r="P300" s="736">
        <f t="shared" si="210"/>
        <v>0</v>
      </c>
      <c r="Q300" s="608">
        <v>0</v>
      </c>
      <c r="R300" s="755"/>
      <c r="S300" s="708" t="str">
        <f t="shared" si="211"/>
        <v/>
      </c>
      <c r="T300" s="50" t="str">
        <f t="shared" si="212"/>
        <v/>
      </c>
      <c r="U300" s="50">
        <f>ROUND(IF(K300="",0,+Q300/1659*(AC300*12*(1+tab!$D$181+tab!$D$180)-tab!$D$179)*tab!$D$177),-1)</f>
        <v>0</v>
      </c>
      <c r="V300" s="36" t="str">
        <f t="shared" si="213"/>
        <v/>
      </c>
      <c r="W300" s="698"/>
      <c r="X300" s="672"/>
      <c r="Y300" s="646"/>
      <c r="Z300" s="670"/>
      <c r="AA300" s="600"/>
      <c r="AB300" s="646"/>
      <c r="AC300" s="679">
        <f t="shared" si="287"/>
        <v>0</v>
      </c>
      <c r="AD300" s="680">
        <f t="shared" si="214"/>
        <v>0.56000000000000005</v>
      </c>
      <c r="AE300" s="681">
        <f t="shared" si="215"/>
        <v>0</v>
      </c>
      <c r="AF300" s="681">
        <f t="shared" si="216"/>
        <v>0</v>
      </c>
      <c r="AG300" s="681">
        <f t="shared" si="217"/>
        <v>0</v>
      </c>
      <c r="AH300" s="682">
        <f t="shared" si="218"/>
        <v>0</v>
      </c>
      <c r="AI300" s="682" t="str">
        <f t="shared" si="219"/>
        <v/>
      </c>
      <c r="AJ300" s="682">
        <f t="shared" si="220"/>
        <v>0</v>
      </c>
      <c r="AK300" s="683">
        <f t="shared" si="221"/>
        <v>0.5</v>
      </c>
      <c r="AL300" s="600">
        <f t="shared" si="222"/>
        <v>0</v>
      </c>
      <c r="AM300" s="646">
        <f t="shared" si="223"/>
        <v>0</v>
      </c>
      <c r="AN300" s="630"/>
      <c r="AR300" s="326"/>
    </row>
    <row r="301" spans="2:44" ht="12.75" customHeight="1" x14ac:dyDescent="0.2">
      <c r="B301" s="16"/>
      <c r="C301" s="2"/>
      <c r="D301" s="140" t="str">
        <f t="shared" si="202"/>
        <v/>
      </c>
      <c r="E301" s="222" t="str">
        <f t="shared" ref="E301:F301" si="322">IF(E129=0,"",E129)</f>
        <v/>
      </c>
      <c r="F301" s="222" t="str">
        <f t="shared" si="322"/>
        <v/>
      </c>
      <c r="G301" s="140" t="str">
        <f t="shared" si="204"/>
        <v/>
      </c>
      <c r="H301" s="223" t="str">
        <f t="shared" si="205"/>
        <v/>
      </c>
      <c r="I301" s="751" t="str">
        <f t="shared" si="206"/>
        <v/>
      </c>
      <c r="J301" s="248" t="str">
        <f t="shared" si="285"/>
        <v/>
      </c>
      <c r="K301" s="713" t="str">
        <f t="shared" si="207"/>
        <v/>
      </c>
      <c r="L301" s="625"/>
      <c r="M301" s="738">
        <f t="shared" ref="M301:N301" si="323">IF(M129="","",M129)</f>
        <v>0</v>
      </c>
      <c r="N301" s="738">
        <f t="shared" si="323"/>
        <v>0</v>
      </c>
      <c r="O301" s="714" t="str">
        <f t="shared" si="209"/>
        <v/>
      </c>
      <c r="P301" s="736">
        <f t="shared" si="210"/>
        <v>0</v>
      </c>
      <c r="Q301" s="608">
        <v>0</v>
      </c>
      <c r="R301" s="755"/>
      <c r="S301" s="708" t="str">
        <f t="shared" si="211"/>
        <v/>
      </c>
      <c r="T301" s="50" t="str">
        <f t="shared" si="212"/>
        <v/>
      </c>
      <c r="U301" s="50">
        <f>ROUND(IF(K301="",0,+Q301/1659*(AC301*12*(1+tab!$D$181+tab!$D$180)-tab!$D$179)*tab!$D$177),-1)</f>
        <v>0</v>
      </c>
      <c r="V301" s="36" t="str">
        <f t="shared" si="213"/>
        <v/>
      </c>
      <c r="W301" s="698"/>
      <c r="X301" s="672"/>
      <c r="Y301" s="646"/>
      <c r="Z301" s="670"/>
      <c r="AA301" s="600"/>
      <c r="AB301" s="646"/>
      <c r="AC301" s="679">
        <f t="shared" si="287"/>
        <v>0</v>
      </c>
      <c r="AD301" s="680">
        <f t="shared" si="214"/>
        <v>0.56000000000000005</v>
      </c>
      <c r="AE301" s="681">
        <f t="shared" si="215"/>
        <v>0</v>
      </c>
      <c r="AF301" s="681">
        <f t="shared" si="216"/>
        <v>0</v>
      </c>
      <c r="AG301" s="681">
        <f t="shared" si="217"/>
        <v>0</v>
      </c>
      <c r="AH301" s="682">
        <f t="shared" si="218"/>
        <v>0</v>
      </c>
      <c r="AI301" s="682" t="str">
        <f t="shared" si="219"/>
        <v/>
      </c>
      <c r="AJ301" s="682">
        <f t="shared" si="220"/>
        <v>0</v>
      </c>
      <c r="AK301" s="683">
        <f t="shared" si="221"/>
        <v>0.5</v>
      </c>
      <c r="AL301" s="600">
        <f t="shared" si="222"/>
        <v>0</v>
      </c>
      <c r="AM301" s="646">
        <f t="shared" si="223"/>
        <v>0</v>
      </c>
      <c r="AN301" s="630"/>
      <c r="AR301" s="326"/>
    </row>
    <row r="302" spans="2:44" ht="12.75" customHeight="1" x14ac:dyDescent="0.2">
      <c r="B302" s="16"/>
      <c r="C302" s="2"/>
      <c r="D302" s="140" t="str">
        <f t="shared" si="202"/>
        <v/>
      </c>
      <c r="E302" s="222" t="str">
        <f t="shared" ref="E302:F302" si="324">IF(E130=0,"",E130)</f>
        <v/>
      </c>
      <c r="F302" s="222" t="str">
        <f t="shared" si="324"/>
        <v/>
      </c>
      <c r="G302" s="140" t="str">
        <f t="shared" si="204"/>
        <v/>
      </c>
      <c r="H302" s="223" t="str">
        <f t="shared" si="205"/>
        <v/>
      </c>
      <c r="I302" s="751" t="str">
        <f t="shared" si="206"/>
        <v/>
      </c>
      <c r="J302" s="248" t="str">
        <f t="shared" si="285"/>
        <v/>
      </c>
      <c r="K302" s="713" t="str">
        <f t="shared" si="207"/>
        <v/>
      </c>
      <c r="L302" s="625"/>
      <c r="M302" s="738">
        <f t="shared" ref="M302:N302" si="325">IF(M130="","",M130)</f>
        <v>0</v>
      </c>
      <c r="N302" s="738">
        <f t="shared" si="325"/>
        <v>0</v>
      </c>
      <c r="O302" s="714" t="str">
        <f t="shared" si="209"/>
        <v/>
      </c>
      <c r="P302" s="736">
        <f t="shared" si="210"/>
        <v>0</v>
      </c>
      <c r="Q302" s="608">
        <v>0</v>
      </c>
      <c r="R302" s="755"/>
      <c r="S302" s="708" t="str">
        <f t="shared" si="211"/>
        <v/>
      </c>
      <c r="T302" s="50" t="str">
        <f t="shared" si="212"/>
        <v/>
      </c>
      <c r="U302" s="50">
        <f>ROUND(IF(K302="",0,+Q302/1659*(AC302*12*(1+tab!$D$181+tab!$D$180)-tab!$D$179)*tab!$D$177),-1)</f>
        <v>0</v>
      </c>
      <c r="V302" s="36" t="str">
        <f t="shared" si="213"/>
        <v/>
      </c>
      <c r="W302" s="698"/>
      <c r="X302" s="672"/>
      <c r="Y302" s="646"/>
      <c r="Z302" s="670"/>
      <c r="AA302" s="600"/>
      <c r="AB302" s="646"/>
      <c r="AC302" s="679">
        <f t="shared" si="287"/>
        <v>0</v>
      </c>
      <c r="AD302" s="680">
        <f t="shared" si="214"/>
        <v>0.56000000000000005</v>
      </c>
      <c r="AE302" s="681">
        <f t="shared" si="215"/>
        <v>0</v>
      </c>
      <c r="AF302" s="681">
        <f t="shared" si="216"/>
        <v>0</v>
      </c>
      <c r="AG302" s="681">
        <f t="shared" si="217"/>
        <v>0</v>
      </c>
      <c r="AH302" s="682">
        <f t="shared" si="218"/>
        <v>0</v>
      </c>
      <c r="AI302" s="682" t="str">
        <f t="shared" si="219"/>
        <v/>
      </c>
      <c r="AJ302" s="682">
        <f t="shared" si="220"/>
        <v>0</v>
      </c>
      <c r="AK302" s="683">
        <f t="shared" si="221"/>
        <v>0.5</v>
      </c>
      <c r="AL302" s="600">
        <f t="shared" si="222"/>
        <v>0</v>
      </c>
      <c r="AM302" s="646">
        <f t="shared" si="223"/>
        <v>0</v>
      </c>
      <c r="AN302" s="630"/>
      <c r="AR302" s="326"/>
    </row>
    <row r="303" spans="2:44" ht="12.75" customHeight="1" x14ac:dyDescent="0.2">
      <c r="B303" s="16"/>
      <c r="C303" s="2"/>
      <c r="D303" s="140" t="str">
        <f t="shared" si="202"/>
        <v/>
      </c>
      <c r="E303" s="222" t="str">
        <f t="shared" ref="E303:F303" si="326">IF(E131=0,"",E131)</f>
        <v/>
      </c>
      <c r="F303" s="222" t="str">
        <f t="shared" si="326"/>
        <v/>
      </c>
      <c r="G303" s="140" t="str">
        <f t="shared" si="204"/>
        <v/>
      </c>
      <c r="H303" s="223" t="str">
        <f t="shared" si="205"/>
        <v/>
      </c>
      <c r="I303" s="751" t="str">
        <f t="shared" si="206"/>
        <v/>
      </c>
      <c r="J303" s="248" t="str">
        <f t="shared" si="285"/>
        <v/>
      </c>
      <c r="K303" s="713" t="str">
        <f t="shared" si="207"/>
        <v/>
      </c>
      <c r="L303" s="625"/>
      <c r="M303" s="738">
        <f t="shared" ref="M303:N303" si="327">IF(M131="","",M131)</f>
        <v>0</v>
      </c>
      <c r="N303" s="738">
        <f t="shared" si="327"/>
        <v>0</v>
      </c>
      <c r="O303" s="714" t="str">
        <f t="shared" si="209"/>
        <v/>
      </c>
      <c r="P303" s="736">
        <f t="shared" si="210"/>
        <v>0</v>
      </c>
      <c r="Q303" s="608">
        <v>0</v>
      </c>
      <c r="R303" s="755"/>
      <c r="S303" s="708" t="str">
        <f t="shared" si="211"/>
        <v/>
      </c>
      <c r="T303" s="50" t="str">
        <f t="shared" si="212"/>
        <v/>
      </c>
      <c r="U303" s="50">
        <f>ROUND(IF(K303="",0,+Q303/1659*(AC303*12*(1+tab!$D$181+tab!$D$180)-tab!$D$179)*tab!$D$177),-1)</f>
        <v>0</v>
      </c>
      <c r="V303" s="36" t="str">
        <f t="shared" si="213"/>
        <v/>
      </c>
      <c r="W303" s="698"/>
      <c r="X303" s="672"/>
      <c r="Y303" s="646"/>
      <c r="Z303" s="670"/>
      <c r="AA303" s="600"/>
      <c r="AB303" s="646"/>
      <c r="AC303" s="679">
        <f t="shared" si="287"/>
        <v>0</v>
      </c>
      <c r="AD303" s="680">
        <f t="shared" si="214"/>
        <v>0.56000000000000005</v>
      </c>
      <c r="AE303" s="681">
        <f t="shared" si="215"/>
        <v>0</v>
      </c>
      <c r="AF303" s="681">
        <f t="shared" si="216"/>
        <v>0</v>
      </c>
      <c r="AG303" s="681">
        <f t="shared" si="217"/>
        <v>0</v>
      </c>
      <c r="AH303" s="682">
        <f t="shared" si="218"/>
        <v>0</v>
      </c>
      <c r="AI303" s="682" t="str">
        <f t="shared" si="219"/>
        <v/>
      </c>
      <c r="AJ303" s="682">
        <f t="shared" si="220"/>
        <v>0</v>
      </c>
      <c r="AK303" s="683">
        <f t="shared" si="221"/>
        <v>0.5</v>
      </c>
      <c r="AL303" s="600">
        <f t="shared" si="222"/>
        <v>0</v>
      </c>
      <c r="AM303" s="646">
        <f t="shared" si="223"/>
        <v>0</v>
      </c>
      <c r="AN303" s="630"/>
      <c r="AR303" s="326"/>
    </row>
    <row r="304" spans="2:44" ht="12.75" customHeight="1" x14ac:dyDescent="0.2">
      <c r="B304" s="16"/>
      <c r="C304" s="2"/>
      <c r="D304" s="140" t="str">
        <f t="shared" si="202"/>
        <v/>
      </c>
      <c r="E304" s="222" t="str">
        <f t="shared" ref="E304:F304" si="328">IF(E132=0,"",E132)</f>
        <v/>
      </c>
      <c r="F304" s="222" t="str">
        <f t="shared" si="328"/>
        <v/>
      </c>
      <c r="G304" s="140" t="str">
        <f t="shared" si="204"/>
        <v/>
      </c>
      <c r="H304" s="223" t="str">
        <f t="shared" si="205"/>
        <v/>
      </c>
      <c r="I304" s="751" t="str">
        <f t="shared" si="206"/>
        <v/>
      </c>
      <c r="J304" s="248" t="str">
        <f t="shared" si="285"/>
        <v/>
      </c>
      <c r="K304" s="713" t="str">
        <f t="shared" si="207"/>
        <v/>
      </c>
      <c r="L304" s="625"/>
      <c r="M304" s="738">
        <f t="shared" ref="M304:N304" si="329">IF(M132="","",M132)</f>
        <v>0</v>
      </c>
      <c r="N304" s="738">
        <f t="shared" si="329"/>
        <v>0</v>
      </c>
      <c r="O304" s="714" t="str">
        <f t="shared" si="209"/>
        <v/>
      </c>
      <c r="P304" s="736">
        <f t="shared" si="210"/>
        <v>0</v>
      </c>
      <c r="Q304" s="608">
        <v>0</v>
      </c>
      <c r="R304" s="755"/>
      <c r="S304" s="708" t="str">
        <f t="shared" si="211"/>
        <v/>
      </c>
      <c r="T304" s="50" t="str">
        <f t="shared" si="212"/>
        <v/>
      </c>
      <c r="U304" s="50">
        <f>ROUND(IF(K304="",0,+Q304/1659*(AC304*12*(1+tab!$D$181+tab!$D$180)-tab!$D$179)*tab!$D$177),-1)</f>
        <v>0</v>
      </c>
      <c r="V304" s="36" t="str">
        <f t="shared" si="213"/>
        <v/>
      </c>
      <c r="W304" s="698"/>
      <c r="X304" s="672"/>
      <c r="Y304" s="646"/>
      <c r="Z304" s="670"/>
      <c r="AA304" s="600"/>
      <c r="AB304" s="646"/>
      <c r="AC304" s="679">
        <f t="shared" si="287"/>
        <v>0</v>
      </c>
      <c r="AD304" s="680">
        <f t="shared" si="214"/>
        <v>0.56000000000000005</v>
      </c>
      <c r="AE304" s="681">
        <f t="shared" si="215"/>
        <v>0</v>
      </c>
      <c r="AF304" s="681">
        <f t="shared" si="216"/>
        <v>0</v>
      </c>
      <c r="AG304" s="681">
        <f t="shared" si="217"/>
        <v>0</v>
      </c>
      <c r="AH304" s="682">
        <f t="shared" si="218"/>
        <v>0</v>
      </c>
      <c r="AI304" s="682" t="str">
        <f t="shared" si="219"/>
        <v/>
      </c>
      <c r="AJ304" s="682">
        <f t="shared" si="220"/>
        <v>0</v>
      </c>
      <c r="AK304" s="683">
        <f t="shared" si="221"/>
        <v>0.5</v>
      </c>
      <c r="AL304" s="600">
        <f t="shared" si="222"/>
        <v>0</v>
      </c>
      <c r="AM304" s="646">
        <f t="shared" si="223"/>
        <v>0</v>
      </c>
      <c r="AN304" s="630"/>
      <c r="AR304" s="326"/>
    </row>
    <row r="305" spans="2:44" ht="12.75" customHeight="1" x14ac:dyDescent="0.2">
      <c r="B305" s="16"/>
      <c r="C305" s="2"/>
      <c r="D305" s="140" t="str">
        <f t="shared" si="202"/>
        <v/>
      </c>
      <c r="E305" s="222" t="str">
        <f t="shared" ref="E305:F305" si="330">IF(E133=0,"",E133)</f>
        <v/>
      </c>
      <c r="F305" s="222" t="str">
        <f t="shared" si="330"/>
        <v/>
      </c>
      <c r="G305" s="140" t="str">
        <f t="shared" si="204"/>
        <v/>
      </c>
      <c r="H305" s="223" t="str">
        <f t="shared" si="205"/>
        <v/>
      </c>
      <c r="I305" s="751" t="str">
        <f t="shared" si="206"/>
        <v/>
      </c>
      <c r="J305" s="248" t="str">
        <f t="shared" si="285"/>
        <v/>
      </c>
      <c r="K305" s="713" t="str">
        <f t="shared" si="207"/>
        <v/>
      </c>
      <c r="L305" s="625"/>
      <c r="M305" s="738">
        <f t="shared" ref="M305:N305" si="331">IF(M133="","",M133)</f>
        <v>0</v>
      </c>
      <c r="N305" s="738">
        <f t="shared" si="331"/>
        <v>0</v>
      </c>
      <c r="O305" s="714" t="str">
        <f t="shared" si="209"/>
        <v/>
      </c>
      <c r="P305" s="736">
        <f t="shared" si="210"/>
        <v>0</v>
      </c>
      <c r="Q305" s="608">
        <v>0</v>
      </c>
      <c r="R305" s="755"/>
      <c r="S305" s="708" t="str">
        <f t="shared" si="211"/>
        <v/>
      </c>
      <c r="T305" s="50" t="str">
        <f t="shared" si="212"/>
        <v/>
      </c>
      <c r="U305" s="50">
        <f>ROUND(IF(K305="",0,+Q305/1659*(AC305*12*(1+tab!$D$181+tab!$D$180)-tab!$D$179)*tab!$D$177),-1)</f>
        <v>0</v>
      </c>
      <c r="V305" s="36" t="str">
        <f t="shared" si="213"/>
        <v/>
      </c>
      <c r="W305" s="698"/>
      <c r="X305" s="672"/>
      <c r="Y305" s="646"/>
      <c r="Z305" s="670"/>
      <c r="AA305" s="600"/>
      <c r="AB305" s="646"/>
      <c r="AC305" s="679">
        <f t="shared" si="287"/>
        <v>0</v>
      </c>
      <c r="AD305" s="680">
        <f t="shared" si="214"/>
        <v>0.56000000000000005</v>
      </c>
      <c r="AE305" s="681">
        <f t="shared" si="215"/>
        <v>0</v>
      </c>
      <c r="AF305" s="681">
        <f t="shared" si="216"/>
        <v>0</v>
      </c>
      <c r="AG305" s="681">
        <f t="shared" si="217"/>
        <v>0</v>
      </c>
      <c r="AH305" s="682">
        <f t="shared" si="218"/>
        <v>0</v>
      </c>
      <c r="AI305" s="682" t="str">
        <f t="shared" si="219"/>
        <v/>
      </c>
      <c r="AJ305" s="682">
        <f t="shared" si="220"/>
        <v>0</v>
      </c>
      <c r="AK305" s="683">
        <f t="shared" si="221"/>
        <v>0.5</v>
      </c>
      <c r="AL305" s="600">
        <f t="shared" si="222"/>
        <v>0</v>
      </c>
      <c r="AM305" s="646">
        <f t="shared" si="223"/>
        <v>0</v>
      </c>
      <c r="AN305" s="630"/>
      <c r="AR305" s="326"/>
    </row>
    <row r="306" spans="2:44" ht="12.75" customHeight="1" x14ac:dyDescent="0.2">
      <c r="B306" s="16"/>
      <c r="C306" s="2"/>
      <c r="D306" s="140" t="str">
        <f t="shared" si="202"/>
        <v/>
      </c>
      <c r="E306" s="222" t="str">
        <f t="shared" ref="E306:F306" si="332">IF(E134=0,"",E134)</f>
        <v/>
      </c>
      <c r="F306" s="222" t="str">
        <f t="shared" si="332"/>
        <v/>
      </c>
      <c r="G306" s="140" t="str">
        <f t="shared" si="204"/>
        <v/>
      </c>
      <c r="H306" s="223" t="str">
        <f t="shared" si="205"/>
        <v/>
      </c>
      <c r="I306" s="751" t="str">
        <f t="shared" si="206"/>
        <v/>
      </c>
      <c r="J306" s="248" t="str">
        <f t="shared" si="285"/>
        <v/>
      </c>
      <c r="K306" s="713" t="str">
        <f t="shared" si="207"/>
        <v/>
      </c>
      <c r="L306" s="625"/>
      <c r="M306" s="738">
        <f t="shared" ref="M306:N306" si="333">IF(M134="","",M134)</f>
        <v>0</v>
      </c>
      <c r="N306" s="738">
        <f t="shared" si="333"/>
        <v>0</v>
      </c>
      <c r="O306" s="714" t="str">
        <f t="shared" si="209"/>
        <v/>
      </c>
      <c r="P306" s="736">
        <f t="shared" si="210"/>
        <v>0</v>
      </c>
      <c r="Q306" s="608">
        <v>0</v>
      </c>
      <c r="R306" s="755"/>
      <c r="S306" s="708" t="str">
        <f t="shared" si="211"/>
        <v/>
      </c>
      <c r="T306" s="50" t="str">
        <f t="shared" si="212"/>
        <v/>
      </c>
      <c r="U306" s="50">
        <f>ROUND(IF(K306="",0,+Q306/1659*(AC306*12*(1+tab!$D$181+tab!$D$180)-tab!$D$179)*tab!$D$177),-1)</f>
        <v>0</v>
      </c>
      <c r="V306" s="36" t="str">
        <f t="shared" si="213"/>
        <v/>
      </c>
      <c r="W306" s="698"/>
      <c r="X306" s="672"/>
      <c r="Y306" s="646"/>
      <c r="Z306" s="670"/>
      <c r="AA306" s="600"/>
      <c r="AB306" s="646"/>
      <c r="AC306" s="679">
        <f t="shared" si="287"/>
        <v>0</v>
      </c>
      <c r="AD306" s="680">
        <f t="shared" si="214"/>
        <v>0.56000000000000005</v>
      </c>
      <c r="AE306" s="681">
        <f t="shared" si="215"/>
        <v>0</v>
      </c>
      <c r="AF306" s="681">
        <f t="shared" si="216"/>
        <v>0</v>
      </c>
      <c r="AG306" s="681">
        <f t="shared" si="217"/>
        <v>0</v>
      </c>
      <c r="AH306" s="682">
        <f t="shared" si="218"/>
        <v>0</v>
      </c>
      <c r="AI306" s="682" t="str">
        <f t="shared" si="219"/>
        <v/>
      </c>
      <c r="AJ306" s="682">
        <f t="shared" si="220"/>
        <v>0</v>
      </c>
      <c r="AK306" s="683">
        <f t="shared" si="221"/>
        <v>0.5</v>
      </c>
      <c r="AL306" s="600">
        <f t="shared" si="222"/>
        <v>0</v>
      </c>
      <c r="AM306" s="646">
        <f t="shared" si="223"/>
        <v>0</v>
      </c>
      <c r="AN306" s="630"/>
      <c r="AR306" s="326"/>
    </row>
    <row r="307" spans="2:44" ht="12.75" customHeight="1" x14ac:dyDescent="0.2">
      <c r="B307" s="16"/>
      <c r="C307" s="2"/>
      <c r="D307" s="140" t="str">
        <f t="shared" si="202"/>
        <v/>
      </c>
      <c r="E307" s="222" t="str">
        <f t="shared" ref="E307:F307" si="334">IF(E135=0,"",E135)</f>
        <v/>
      </c>
      <c r="F307" s="222" t="str">
        <f t="shared" si="334"/>
        <v/>
      </c>
      <c r="G307" s="140" t="str">
        <f t="shared" si="204"/>
        <v/>
      </c>
      <c r="H307" s="223" t="str">
        <f t="shared" si="205"/>
        <v/>
      </c>
      <c r="I307" s="751" t="str">
        <f t="shared" si="206"/>
        <v/>
      </c>
      <c r="J307" s="248" t="str">
        <f t="shared" si="285"/>
        <v/>
      </c>
      <c r="K307" s="713" t="str">
        <f t="shared" si="207"/>
        <v/>
      </c>
      <c r="L307" s="625"/>
      <c r="M307" s="738">
        <f t="shared" ref="M307:N307" si="335">IF(M135="","",M135)</f>
        <v>0</v>
      </c>
      <c r="N307" s="738">
        <f t="shared" si="335"/>
        <v>0</v>
      </c>
      <c r="O307" s="714" t="str">
        <f t="shared" si="209"/>
        <v/>
      </c>
      <c r="P307" s="736">
        <f t="shared" si="210"/>
        <v>0</v>
      </c>
      <c r="Q307" s="608">
        <v>0</v>
      </c>
      <c r="R307" s="755"/>
      <c r="S307" s="708" t="str">
        <f t="shared" si="211"/>
        <v/>
      </c>
      <c r="T307" s="50" t="str">
        <f t="shared" si="212"/>
        <v/>
      </c>
      <c r="U307" s="50">
        <f>ROUND(IF(K307="",0,+Q307/1659*(AC307*12*(1+tab!$D$181+tab!$D$180)-tab!$D$179)*tab!$D$177),-1)</f>
        <v>0</v>
      </c>
      <c r="V307" s="36" t="str">
        <f t="shared" si="213"/>
        <v/>
      </c>
      <c r="W307" s="698"/>
      <c r="X307" s="672"/>
      <c r="Y307" s="646"/>
      <c r="Z307" s="670"/>
      <c r="AA307" s="600"/>
      <c r="AB307" s="646"/>
      <c r="AC307" s="679">
        <f t="shared" si="287"/>
        <v>0</v>
      </c>
      <c r="AD307" s="680">
        <f t="shared" si="214"/>
        <v>0.56000000000000005</v>
      </c>
      <c r="AE307" s="681">
        <f t="shared" si="215"/>
        <v>0</v>
      </c>
      <c r="AF307" s="681">
        <f t="shared" si="216"/>
        <v>0</v>
      </c>
      <c r="AG307" s="681">
        <f t="shared" si="217"/>
        <v>0</v>
      </c>
      <c r="AH307" s="682">
        <f t="shared" si="218"/>
        <v>0</v>
      </c>
      <c r="AI307" s="682" t="str">
        <f t="shared" si="219"/>
        <v/>
      </c>
      <c r="AJ307" s="682">
        <f t="shared" si="220"/>
        <v>0</v>
      </c>
      <c r="AK307" s="683">
        <f t="shared" si="221"/>
        <v>0.5</v>
      </c>
      <c r="AL307" s="600">
        <f t="shared" si="222"/>
        <v>0</v>
      </c>
      <c r="AM307" s="646">
        <f t="shared" si="223"/>
        <v>0</v>
      </c>
      <c r="AN307" s="630"/>
      <c r="AR307" s="326"/>
    </row>
    <row r="308" spans="2:44" ht="12.75" customHeight="1" x14ac:dyDescent="0.2">
      <c r="B308" s="16"/>
      <c r="C308" s="2"/>
      <c r="D308" s="140" t="str">
        <f t="shared" si="202"/>
        <v/>
      </c>
      <c r="E308" s="222" t="str">
        <f t="shared" ref="E308:F308" si="336">IF(E136=0,"",E136)</f>
        <v/>
      </c>
      <c r="F308" s="222" t="str">
        <f t="shared" si="336"/>
        <v/>
      </c>
      <c r="G308" s="140" t="str">
        <f t="shared" si="204"/>
        <v/>
      </c>
      <c r="H308" s="223" t="str">
        <f t="shared" si="205"/>
        <v/>
      </c>
      <c r="I308" s="751" t="str">
        <f t="shared" si="206"/>
        <v/>
      </c>
      <c r="J308" s="248" t="str">
        <f t="shared" si="285"/>
        <v/>
      </c>
      <c r="K308" s="713" t="str">
        <f t="shared" si="207"/>
        <v/>
      </c>
      <c r="L308" s="625"/>
      <c r="M308" s="738">
        <f t="shared" ref="M308:N308" si="337">IF(M136="","",M136)</f>
        <v>0</v>
      </c>
      <c r="N308" s="738">
        <f t="shared" si="337"/>
        <v>0</v>
      </c>
      <c r="O308" s="714" t="str">
        <f t="shared" si="209"/>
        <v/>
      </c>
      <c r="P308" s="736">
        <f t="shared" si="210"/>
        <v>0</v>
      </c>
      <c r="Q308" s="608">
        <v>0</v>
      </c>
      <c r="R308" s="755"/>
      <c r="S308" s="708" t="str">
        <f t="shared" si="211"/>
        <v/>
      </c>
      <c r="T308" s="50" t="str">
        <f t="shared" si="212"/>
        <v/>
      </c>
      <c r="U308" s="50">
        <f>ROUND(IF(K308="",0,+Q308/1659*(AC308*12*(1+tab!$D$181+tab!$D$180)-tab!$D$179)*tab!$D$177),-1)</f>
        <v>0</v>
      </c>
      <c r="V308" s="36" t="str">
        <f t="shared" si="213"/>
        <v/>
      </c>
      <c r="W308" s="698"/>
      <c r="X308" s="672"/>
      <c r="Y308" s="646"/>
      <c r="Z308" s="670"/>
      <c r="AA308" s="600"/>
      <c r="AB308" s="646"/>
      <c r="AC308" s="679">
        <f t="shared" si="287"/>
        <v>0</v>
      </c>
      <c r="AD308" s="680">
        <f t="shared" si="214"/>
        <v>0.56000000000000005</v>
      </c>
      <c r="AE308" s="681">
        <f t="shared" si="215"/>
        <v>0</v>
      </c>
      <c r="AF308" s="681">
        <f t="shared" si="216"/>
        <v>0</v>
      </c>
      <c r="AG308" s="681">
        <f t="shared" si="217"/>
        <v>0</v>
      </c>
      <c r="AH308" s="682">
        <f t="shared" si="218"/>
        <v>0</v>
      </c>
      <c r="AI308" s="682" t="str">
        <f t="shared" si="219"/>
        <v/>
      </c>
      <c r="AJ308" s="682">
        <f t="shared" si="220"/>
        <v>0</v>
      </c>
      <c r="AK308" s="683">
        <f t="shared" si="221"/>
        <v>0.5</v>
      </c>
      <c r="AL308" s="600">
        <f t="shared" si="222"/>
        <v>0</v>
      </c>
      <c r="AM308" s="646">
        <f t="shared" si="223"/>
        <v>0</v>
      </c>
      <c r="AN308" s="630"/>
      <c r="AR308" s="326"/>
    </row>
    <row r="309" spans="2:44" ht="12.75" customHeight="1" x14ac:dyDescent="0.2">
      <c r="B309" s="16"/>
      <c r="C309" s="2"/>
      <c r="D309" s="140" t="str">
        <f t="shared" si="202"/>
        <v/>
      </c>
      <c r="E309" s="222" t="str">
        <f t="shared" ref="E309:F309" si="338">IF(E137=0,"",E137)</f>
        <v/>
      </c>
      <c r="F309" s="222" t="str">
        <f t="shared" si="338"/>
        <v/>
      </c>
      <c r="G309" s="140" t="str">
        <f t="shared" si="204"/>
        <v/>
      </c>
      <c r="H309" s="223" t="str">
        <f t="shared" si="205"/>
        <v/>
      </c>
      <c r="I309" s="751" t="str">
        <f t="shared" si="206"/>
        <v/>
      </c>
      <c r="J309" s="248" t="str">
        <f t="shared" si="285"/>
        <v/>
      </c>
      <c r="K309" s="713" t="str">
        <f t="shared" si="207"/>
        <v/>
      </c>
      <c r="L309" s="625"/>
      <c r="M309" s="738">
        <f t="shared" ref="M309:N309" si="339">IF(M137="","",M137)</f>
        <v>0</v>
      </c>
      <c r="N309" s="738">
        <f t="shared" si="339"/>
        <v>0</v>
      </c>
      <c r="O309" s="714" t="str">
        <f t="shared" si="209"/>
        <v/>
      </c>
      <c r="P309" s="736">
        <f t="shared" si="210"/>
        <v>0</v>
      </c>
      <c r="Q309" s="608">
        <v>0</v>
      </c>
      <c r="R309" s="755"/>
      <c r="S309" s="708" t="str">
        <f t="shared" si="211"/>
        <v/>
      </c>
      <c r="T309" s="50" t="str">
        <f t="shared" si="212"/>
        <v/>
      </c>
      <c r="U309" s="50">
        <f>ROUND(IF(K309="",0,+Q309/1659*(AC309*12*(1+tab!$D$181+tab!$D$180)-tab!$D$179)*tab!$D$177),-1)</f>
        <v>0</v>
      </c>
      <c r="V309" s="36" t="str">
        <f t="shared" si="213"/>
        <v/>
      </c>
      <c r="W309" s="698"/>
      <c r="X309" s="672"/>
      <c r="Y309" s="646"/>
      <c r="Z309" s="670"/>
      <c r="AA309" s="600"/>
      <c r="AB309" s="646"/>
      <c r="AC309" s="679">
        <f t="shared" si="287"/>
        <v>0</v>
      </c>
      <c r="AD309" s="680">
        <f t="shared" si="214"/>
        <v>0.56000000000000005</v>
      </c>
      <c r="AE309" s="681">
        <f t="shared" si="215"/>
        <v>0</v>
      </c>
      <c r="AF309" s="681">
        <f t="shared" si="216"/>
        <v>0</v>
      </c>
      <c r="AG309" s="681">
        <f t="shared" si="217"/>
        <v>0</v>
      </c>
      <c r="AH309" s="682">
        <f t="shared" si="218"/>
        <v>0</v>
      </c>
      <c r="AI309" s="682" t="str">
        <f t="shared" si="219"/>
        <v/>
      </c>
      <c r="AJ309" s="682">
        <f t="shared" si="220"/>
        <v>0</v>
      </c>
      <c r="AK309" s="683">
        <f t="shared" si="221"/>
        <v>0.5</v>
      </c>
      <c r="AL309" s="600">
        <f t="shared" si="222"/>
        <v>0</v>
      </c>
      <c r="AM309" s="646">
        <f t="shared" si="223"/>
        <v>0</v>
      </c>
      <c r="AN309" s="630"/>
      <c r="AR309" s="326"/>
    </row>
    <row r="310" spans="2:44" ht="12.75" customHeight="1" x14ac:dyDescent="0.2">
      <c r="B310" s="16"/>
      <c r="C310" s="2"/>
      <c r="D310" s="140" t="str">
        <f t="shared" si="202"/>
        <v/>
      </c>
      <c r="E310" s="222" t="str">
        <f t="shared" ref="E310:F310" si="340">IF(E138=0,"",E138)</f>
        <v/>
      </c>
      <c r="F310" s="222" t="str">
        <f t="shared" si="340"/>
        <v/>
      </c>
      <c r="G310" s="140" t="str">
        <f t="shared" si="204"/>
        <v/>
      </c>
      <c r="H310" s="223" t="str">
        <f t="shared" si="205"/>
        <v/>
      </c>
      <c r="I310" s="751" t="str">
        <f t="shared" si="206"/>
        <v/>
      </c>
      <c r="J310" s="248" t="str">
        <f t="shared" si="285"/>
        <v/>
      </c>
      <c r="K310" s="713" t="str">
        <f t="shared" si="207"/>
        <v/>
      </c>
      <c r="L310" s="625"/>
      <c r="M310" s="738">
        <f t="shared" ref="M310:N310" si="341">IF(M138="","",M138)</f>
        <v>0</v>
      </c>
      <c r="N310" s="738">
        <f t="shared" si="341"/>
        <v>0</v>
      </c>
      <c r="O310" s="714" t="str">
        <f t="shared" si="209"/>
        <v/>
      </c>
      <c r="P310" s="736">
        <f t="shared" si="210"/>
        <v>0</v>
      </c>
      <c r="Q310" s="608">
        <v>0</v>
      </c>
      <c r="R310" s="755"/>
      <c r="S310" s="708" t="str">
        <f t="shared" si="211"/>
        <v/>
      </c>
      <c r="T310" s="50" t="str">
        <f t="shared" si="212"/>
        <v/>
      </c>
      <c r="U310" s="50">
        <f>ROUND(IF(K310="",0,+Q310/1659*(AC310*12*(1+tab!$D$181+tab!$D$180)-tab!$D$179)*tab!$D$177),-1)</f>
        <v>0</v>
      </c>
      <c r="V310" s="36" t="str">
        <f t="shared" si="213"/>
        <v/>
      </c>
      <c r="W310" s="698"/>
      <c r="X310" s="672"/>
      <c r="Y310" s="646"/>
      <c r="Z310" s="670"/>
      <c r="AA310" s="600"/>
      <c r="AB310" s="646"/>
      <c r="AC310" s="679">
        <f t="shared" si="287"/>
        <v>0</v>
      </c>
      <c r="AD310" s="680">
        <f t="shared" si="214"/>
        <v>0.56000000000000005</v>
      </c>
      <c r="AE310" s="681">
        <f t="shared" si="215"/>
        <v>0</v>
      </c>
      <c r="AF310" s="681">
        <f t="shared" si="216"/>
        <v>0</v>
      </c>
      <c r="AG310" s="681">
        <f t="shared" si="217"/>
        <v>0</v>
      </c>
      <c r="AH310" s="682">
        <f t="shared" si="218"/>
        <v>0</v>
      </c>
      <c r="AI310" s="682" t="str">
        <f t="shared" si="219"/>
        <v/>
      </c>
      <c r="AJ310" s="682">
        <f t="shared" si="220"/>
        <v>0</v>
      </c>
      <c r="AK310" s="683">
        <f t="shared" si="221"/>
        <v>0.5</v>
      </c>
      <c r="AL310" s="600">
        <f t="shared" si="222"/>
        <v>0</v>
      </c>
      <c r="AM310" s="646">
        <f t="shared" si="223"/>
        <v>0</v>
      </c>
      <c r="AN310" s="630"/>
      <c r="AR310" s="326"/>
    </row>
    <row r="311" spans="2:44" ht="12.75" customHeight="1" x14ac:dyDescent="0.2">
      <c r="B311" s="16"/>
      <c r="C311" s="2"/>
      <c r="D311" s="140" t="str">
        <f t="shared" si="202"/>
        <v/>
      </c>
      <c r="E311" s="222" t="str">
        <f t="shared" ref="E311:F311" si="342">IF(E139=0,"",E139)</f>
        <v/>
      </c>
      <c r="F311" s="222" t="str">
        <f t="shared" si="342"/>
        <v/>
      </c>
      <c r="G311" s="140" t="str">
        <f t="shared" si="204"/>
        <v/>
      </c>
      <c r="H311" s="223" t="str">
        <f t="shared" si="205"/>
        <v/>
      </c>
      <c r="I311" s="751" t="str">
        <f t="shared" si="206"/>
        <v/>
      </c>
      <c r="J311" s="248" t="str">
        <f t="shared" si="285"/>
        <v/>
      </c>
      <c r="K311" s="713" t="str">
        <f t="shared" si="207"/>
        <v/>
      </c>
      <c r="L311" s="625"/>
      <c r="M311" s="738">
        <f t="shared" ref="M311:N311" si="343">IF(M139="","",M139)</f>
        <v>0</v>
      </c>
      <c r="N311" s="738">
        <f t="shared" si="343"/>
        <v>0</v>
      </c>
      <c r="O311" s="714" t="str">
        <f t="shared" si="209"/>
        <v/>
      </c>
      <c r="P311" s="736">
        <f t="shared" si="210"/>
        <v>0</v>
      </c>
      <c r="Q311" s="608">
        <v>0</v>
      </c>
      <c r="R311" s="755"/>
      <c r="S311" s="708" t="str">
        <f t="shared" si="211"/>
        <v/>
      </c>
      <c r="T311" s="50" t="str">
        <f t="shared" si="212"/>
        <v/>
      </c>
      <c r="U311" s="50">
        <f>ROUND(IF(K311="",0,+Q311/1659*(AC311*12*(1+tab!$D$181+tab!$D$180)-tab!$D$179)*tab!$D$177),-1)</f>
        <v>0</v>
      </c>
      <c r="V311" s="36" t="str">
        <f t="shared" si="213"/>
        <v/>
      </c>
      <c r="W311" s="698"/>
      <c r="X311" s="672"/>
      <c r="Y311" s="646"/>
      <c r="Z311" s="670"/>
      <c r="AA311" s="600"/>
      <c r="AB311" s="646"/>
      <c r="AC311" s="679">
        <f t="shared" si="287"/>
        <v>0</v>
      </c>
      <c r="AD311" s="680">
        <f t="shared" si="214"/>
        <v>0.56000000000000005</v>
      </c>
      <c r="AE311" s="681">
        <f t="shared" si="215"/>
        <v>0</v>
      </c>
      <c r="AF311" s="681">
        <f t="shared" si="216"/>
        <v>0</v>
      </c>
      <c r="AG311" s="681">
        <f t="shared" si="217"/>
        <v>0</v>
      </c>
      <c r="AH311" s="682">
        <f t="shared" si="218"/>
        <v>0</v>
      </c>
      <c r="AI311" s="682" t="str">
        <f t="shared" si="219"/>
        <v/>
      </c>
      <c r="AJ311" s="682">
        <f t="shared" si="220"/>
        <v>0</v>
      </c>
      <c r="AK311" s="683">
        <f t="shared" si="221"/>
        <v>0.5</v>
      </c>
      <c r="AL311" s="600">
        <f t="shared" si="222"/>
        <v>0</v>
      </c>
      <c r="AM311" s="646">
        <f t="shared" si="223"/>
        <v>0</v>
      </c>
      <c r="AN311" s="630"/>
      <c r="AR311" s="326"/>
    </row>
    <row r="312" spans="2:44" ht="12.75" customHeight="1" x14ac:dyDescent="0.2">
      <c r="B312" s="16"/>
      <c r="C312" s="2"/>
      <c r="D312" s="140" t="str">
        <f t="shared" si="202"/>
        <v/>
      </c>
      <c r="E312" s="222" t="str">
        <f t="shared" ref="E312:F312" si="344">IF(E140=0,"",E140)</f>
        <v/>
      </c>
      <c r="F312" s="222" t="str">
        <f t="shared" si="344"/>
        <v/>
      </c>
      <c r="G312" s="140" t="str">
        <f t="shared" si="204"/>
        <v/>
      </c>
      <c r="H312" s="223" t="str">
        <f t="shared" si="205"/>
        <v/>
      </c>
      <c r="I312" s="751" t="str">
        <f t="shared" si="206"/>
        <v/>
      </c>
      <c r="J312" s="248" t="str">
        <f t="shared" si="285"/>
        <v/>
      </c>
      <c r="K312" s="713" t="str">
        <f t="shared" si="207"/>
        <v/>
      </c>
      <c r="L312" s="625"/>
      <c r="M312" s="738">
        <f t="shared" ref="M312:N312" si="345">IF(M140="","",M140)</f>
        <v>0</v>
      </c>
      <c r="N312" s="738">
        <f t="shared" si="345"/>
        <v>0</v>
      </c>
      <c r="O312" s="714" t="str">
        <f t="shared" si="209"/>
        <v/>
      </c>
      <c r="P312" s="736">
        <f t="shared" si="210"/>
        <v>0</v>
      </c>
      <c r="Q312" s="608">
        <v>0</v>
      </c>
      <c r="R312" s="755"/>
      <c r="S312" s="708" t="str">
        <f t="shared" si="211"/>
        <v/>
      </c>
      <c r="T312" s="50" t="str">
        <f t="shared" si="212"/>
        <v/>
      </c>
      <c r="U312" s="50">
        <f>ROUND(IF(K312="",0,+Q312/1659*(AC312*12*(1+tab!$D$181+tab!$D$180)-tab!$D$179)*tab!$D$177),-1)</f>
        <v>0</v>
      </c>
      <c r="V312" s="36" t="str">
        <f t="shared" si="213"/>
        <v/>
      </c>
      <c r="W312" s="698"/>
      <c r="X312" s="672"/>
      <c r="Y312" s="646"/>
      <c r="Z312" s="670"/>
      <c r="AA312" s="600"/>
      <c r="AB312" s="646"/>
      <c r="AC312" s="679">
        <f t="shared" si="287"/>
        <v>0</v>
      </c>
      <c r="AD312" s="680">
        <f t="shared" si="214"/>
        <v>0.56000000000000005</v>
      </c>
      <c r="AE312" s="681">
        <f t="shared" si="215"/>
        <v>0</v>
      </c>
      <c r="AF312" s="681">
        <f t="shared" si="216"/>
        <v>0</v>
      </c>
      <c r="AG312" s="681">
        <f t="shared" si="217"/>
        <v>0</v>
      </c>
      <c r="AH312" s="682">
        <f t="shared" si="218"/>
        <v>0</v>
      </c>
      <c r="AI312" s="682" t="str">
        <f t="shared" si="219"/>
        <v/>
      </c>
      <c r="AJ312" s="682">
        <f t="shared" si="220"/>
        <v>0</v>
      </c>
      <c r="AK312" s="683">
        <f t="shared" si="221"/>
        <v>0.5</v>
      </c>
      <c r="AL312" s="600">
        <f t="shared" si="222"/>
        <v>0</v>
      </c>
      <c r="AM312" s="646">
        <f t="shared" si="223"/>
        <v>0</v>
      </c>
      <c r="AN312" s="630"/>
      <c r="AR312" s="326"/>
    </row>
    <row r="313" spans="2:44" ht="12.75" customHeight="1" x14ac:dyDescent="0.2">
      <c r="B313" s="16"/>
      <c r="C313" s="2"/>
      <c r="D313" s="140" t="str">
        <f t="shared" si="202"/>
        <v/>
      </c>
      <c r="E313" s="222" t="str">
        <f t="shared" ref="E313:F313" si="346">IF(E141=0,"",E141)</f>
        <v/>
      </c>
      <c r="F313" s="222" t="str">
        <f t="shared" si="346"/>
        <v/>
      </c>
      <c r="G313" s="140" t="str">
        <f t="shared" si="204"/>
        <v/>
      </c>
      <c r="H313" s="223" t="str">
        <f t="shared" si="205"/>
        <v/>
      </c>
      <c r="I313" s="751" t="str">
        <f t="shared" si="206"/>
        <v/>
      </c>
      <c r="J313" s="248" t="str">
        <f t="shared" si="285"/>
        <v/>
      </c>
      <c r="K313" s="713" t="str">
        <f t="shared" si="207"/>
        <v/>
      </c>
      <c r="L313" s="625"/>
      <c r="M313" s="738">
        <f t="shared" ref="M313:N313" si="347">IF(M141="","",M141)</f>
        <v>0</v>
      </c>
      <c r="N313" s="738">
        <f t="shared" si="347"/>
        <v>0</v>
      </c>
      <c r="O313" s="714" t="str">
        <f t="shared" si="209"/>
        <v/>
      </c>
      <c r="P313" s="736">
        <f t="shared" si="210"/>
        <v>0</v>
      </c>
      <c r="Q313" s="608">
        <v>0</v>
      </c>
      <c r="R313" s="755"/>
      <c r="S313" s="708" t="str">
        <f t="shared" si="211"/>
        <v/>
      </c>
      <c r="T313" s="50" t="str">
        <f t="shared" si="212"/>
        <v/>
      </c>
      <c r="U313" s="50">
        <f>ROUND(IF(K313="",0,+Q313/1659*(AC313*12*(1+tab!$D$181+tab!$D$180)-tab!$D$179)*tab!$D$177),-1)</f>
        <v>0</v>
      </c>
      <c r="V313" s="36" t="str">
        <f t="shared" si="213"/>
        <v/>
      </c>
      <c r="W313" s="698"/>
      <c r="X313" s="672"/>
      <c r="Y313" s="646"/>
      <c r="Z313" s="670"/>
      <c r="AA313" s="600"/>
      <c r="AB313" s="646"/>
      <c r="AC313" s="679">
        <f t="shared" si="287"/>
        <v>0</v>
      </c>
      <c r="AD313" s="680">
        <f t="shared" si="214"/>
        <v>0.56000000000000005</v>
      </c>
      <c r="AE313" s="681">
        <f t="shared" si="215"/>
        <v>0</v>
      </c>
      <c r="AF313" s="681">
        <f t="shared" si="216"/>
        <v>0</v>
      </c>
      <c r="AG313" s="681">
        <f t="shared" si="217"/>
        <v>0</v>
      </c>
      <c r="AH313" s="682">
        <f t="shared" si="218"/>
        <v>0</v>
      </c>
      <c r="AI313" s="682" t="str">
        <f t="shared" si="219"/>
        <v/>
      </c>
      <c r="AJ313" s="682">
        <f t="shared" si="220"/>
        <v>0</v>
      </c>
      <c r="AK313" s="683">
        <f t="shared" si="221"/>
        <v>0.5</v>
      </c>
      <c r="AL313" s="600">
        <f t="shared" si="222"/>
        <v>0</v>
      </c>
      <c r="AM313" s="646">
        <f t="shared" si="223"/>
        <v>0</v>
      </c>
      <c r="AN313" s="630"/>
      <c r="AR313" s="326"/>
    </row>
    <row r="314" spans="2:44" ht="12.75" customHeight="1" x14ac:dyDescent="0.2">
      <c r="B314" s="16"/>
      <c r="C314" s="2"/>
      <c r="D314" s="140" t="str">
        <f t="shared" si="202"/>
        <v/>
      </c>
      <c r="E314" s="222" t="str">
        <f t="shared" ref="E314:F314" si="348">IF(E142=0,"",E142)</f>
        <v/>
      </c>
      <c r="F314" s="222" t="str">
        <f t="shared" si="348"/>
        <v/>
      </c>
      <c r="G314" s="140" t="str">
        <f t="shared" si="204"/>
        <v/>
      </c>
      <c r="H314" s="223" t="str">
        <f t="shared" si="205"/>
        <v/>
      </c>
      <c r="I314" s="751" t="str">
        <f t="shared" si="206"/>
        <v/>
      </c>
      <c r="J314" s="248" t="str">
        <f t="shared" si="285"/>
        <v/>
      </c>
      <c r="K314" s="713" t="str">
        <f t="shared" si="207"/>
        <v/>
      </c>
      <c r="L314" s="625"/>
      <c r="M314" s="738">
        <f t="shared" ref="M314:N314" si="349">IF(M142="","",M142)</f>
        <v>0</v>
      </c>
      <c r="N314" s="738">
        <f t="shared" si="349"/>
        <v>0</v>
      </c>
      <c r="O314" s="714" t="str">
        <f t="shared" si="209"/>
        <v/>
      </c>
      <c r="P314" s="736">
        <f t="shared" si="210"/>
        <v>0</v>
      </c>
      <c r="Q314" s="608">
        <v>0</v>
      </c>
      <c r="R314" s="755"/>
      <c r="S314" s="708" t="str">
        <f t="shared" si="211"/>
        <v/>
      </c>
      <c r="T314" s="50" t="str">
        <f t="shared" si="212"/>
        <v/>
      </c>
      <c r="U314" s="50">
        <f>ROUND(IF(K314="",0,+Q314/1659*(AC314*12*(1+tab!$D$181+tab!$D$180)-tab!$D$179)*tab!$D$177),-1)</f>
        <v>0</v>
      </c>
      <c r="V314" s="36" t="str">
        <f t="shared" si="213"/>
        <v/>
      </c>
      <c r="W314" s="698"/>
      <c r="X314" s="672"/>
      <c r="Y314" s="646"/>
      <c r="Z314" s="670"/>
      <c r="AA314" s="600"/>
      <c r="AB314" s="646"/>
      <c r="AC314" s="679">
        <f t="shared" si="287"/>
        <v>0</v>
      </c>
      <c r="AD314" s="680">
        <f t="shared" si="214"/>
        <v>0.56000000000000005</v>
      </c>
      <c r="AE314" s="681">
        <f t="shared" si="215"/>
        <v>0</v>
      </c>
      <c r="AF314" s="681">
        <f t="shared" si="216"/>
        <v>0</v>
      </c>
      <c r="AG314" s="681">
        <f t="shared" si="217"/>
        <v>0</v>
      </c>
      <c r="AH314" s="682">
        <f t="shared" si="218"/>
        <v>0</v>
      </c>
      <c r="AI314" s="682" t="str">
        <f t="shared" si="219"/>
        <v/>
      </c>
      <c r="AJ314" s="682">
        <f t="shared" si="220"/>
        <v>0</v>
      </c>
      <c r="AK314" s="683">
        <f t="shared" si="221"/>
        <v>0.5</v>
      </c>
      <c r="AL314" s="600">
        <f t="shared" si="222"/>
        <v>0</v>
      </c>
      <c r="AM314" s="646">
        <f t="shared" si="223"/>
        <v>0</v>
      </c>
      <c r="AN314" s="630"/>
      <c r="AR314" s="326"/>
    </row>
    <row r="315" spans="2:44" ht="12.75" customHeight="1" x14ac:dyDescent="0.2">
      <c r="B315" s="16"/>
      <c r="C315" s="2"/>
      <c r="D315" s="140" t="str">
        <f t="shared" si="202"/>
        <v/>
      </c>
      <c r="E315" s="222" t="str">
        <f t="shared" ref="E315:F315" si="350">IF(E143=0,"",E143)</f>
        <v/>
      </c>
      <c r="F315" s="222" t="str">
        <f t="shared" si="350"/>
        <v/>
      </c>
      <c r="G315" s="140" t="str">
        <f t="shared" si="204"/>
        <v/>
      </c>
      <c r="H315" s="223" t="str">
        <f t="shared" si="205"/>
        <v/>
      </c>
      <c r="I315" s="751" t="str">
        <f t="shared" si="206"/>
        <v/>
      </c>
      <c r="J315" s="248" t="str">
        <f t="shared" ref="J315:J346" si="351">IF(E315="","",IF(J143+1&gt;VLOOKUP(I315,sal19juni,18,FALSE),J143,J143+1))</f>
        <v/>
      </c>
      <c r="K315" s="713" t="str">
        <f t="shared" si="207"/>
        <v/>
      </c>
      <c r="L315" s="625"/>
      <c r="M315" s="738">
        <f t="shared" ref="M315:N315" si="352">IF(M143="","",M143)</f>
        <v>0</v>
      </c>
      <c r="N315" s="738">
        <f t="shared" si="352"/>
        <v>0</v>
      </c>
      <c r="O315" s="714" t="str">
        <f t="shared" si="209"/>
        <v/>
      </c>
      <c r="P315" s="736">
        <f t="shared" si="210"/>
        <v>0</v>
      </c>
      <c r="Q315" s="608">
        <v>0</v>
      </c>
      <c r="R315" s="755"/>
      <c r="S315" s="708" t="str">
        <f t="shared" si="211"/>
        <v/>
      </c>
      <c r="T315" s="50" t="str">
        <f t="shared" si="212"/>
        <v/>
      </c>
      <c r="U315" s="50">
        <f>ROUND(IF(K315="",0,+Q315/1659*(AC315*12*(1+tab!$D$181+tab!$D$180)-tab!$D$179)*tab!$D$177),-1)</f>
        <v>0</v>
      </c>
      <c r="V315" s="36" t="str">
        <f t="shared" si="213"/>
        <v/>
      </c>
      <c r="W315" s="698"/>
      <c r="X315" s="672"/>
      <c r="Y315" s="646"/>
      <c r="Z315" s="670"/>
      <c r="AA315" s="600"/>
      <c r="AB315" s="646"/>
      <c r="AC315" s="679">
        <f t="shared" ref="AC315:AC346" si="353">IF(K315="",0,5/12*VLOOKUP(I315,sal19juni,J315+1,FALSE)+7/12*VLOOKUP(I315,sal19juni,J315+1,FALSE))</f>
        <v>0</v>
      </c>
      <c r="AD315" s="680">
        <f t="shared" si="214"/>
        <v>0.56000000000000005</v>
      </c>
      <c r="AE315" s="681">
        <f t="shared" si="215"/>
        <v>0</v>
      </c>
      <c r="AF315" s="681">
        <f t="shared" si="216"/>
        <v>0</v>
      </c>
      <c r="AG315" s="681">
        <f t="shared" si="217"/>
        <v>0</v>
      </c>
      <c r="AH315" s="682">
        <f t="shared" si="218"/>
        <v>0</v>
      </c>
      <c r="AI315" s="682" t="str">
        <f t="shared" si="219"/>
        <v/>
      </c>
      <c r="AJ315" s="682">
        <f t="shared" si="220"/>
        <v>0</v>
      </c>
      <c r="AK315" s="683">
        <f t="shared" si="221"/>
        <v>0.5</v>
      </c>
      <c r="AL315" s="600">
        <f t="shared" si="222"/>
        <v>0</v>
      </c>
      <c r="AM315" s="646">
        <f t="shared" si="223"/>
        <v>0</v>
      </c>
      <c r="AN315" s="630"/>
      <c r="AR315" s="326"/>
    </row>
    <row r="316" spans="2:44" ht="12.75" customHeight="1" x14ac:dyDescent="0.2">
      <c r="B316" s="16"/>
      <c r="C316" s="2"/>
      <c r="D316" s="140" t="str">
        <f t="shared" ref="D316:D346" si="354">IF(D144="","",D144)</f>
        <v/>
      </c>
      <c r="E316" s="222" t="str">
        <f t="shared" ref="E316:F316" si="355">IF(E144=0,"",E144)</f>
        <v/>
      </c>
      <c r="F316" s="222" t="str">
        <f t="shared" si="355"/>
        <v/>
      </c>
      <c r="G316" s="140" t="str">
        <f t="shared" ref="G316:G346" si="356">IF(G144="","",G144+1)</f>
        <v/>
      </c>
      <c r="H316" s="223" t="str">
        <f t="shared" ref="H316:H346" si="357">IF(H144="","",H144)</f>
        <v/>
      </c>
      <c r="I316" s="751" t="str">
        <f t="shared" ref="I316:I346" si="358">IF(I144=0,"",I144)</f>
        <v/>
      </c>
      <c r="J316" s="248" t="str">
        <f t="shared" si="351"/>
        <v/>
      </c>
      <c r="K316" s="713" t="str">
        <f t="shared" ref="K316:K346" si="359">IF(K144="","",K144)</f>
        <v/>
      </c>
      <c r="L316" s="625"/>
      <c r="M316" s="738">
        <f t="shared" ref="M316:N316" si="360">IF(M144="","",M144)</f>
        <v>0</v>
      </c>
      <c r="N316" s="738">
        <f t="shared" si="360"/>
        <v>0</v>
      </c>
      <c r="O316" s="714" t="str">
        <f t="shared" ref="O316:O346" si="361">IF(K316="","",K316*50)</f>
        <v/>
      </c>
      <c r="P316" s="736">
        <f t="shared" ref="P316:P346" si="362">SUM(M316:O316)</f>
        <v>0</v>
      </c>
      <c r="Q316" s="608">
        <v>0</v>
      </c>
      <c r="R316" s="755"/>
      <c r="S316" s="708" t="str">
        <f t="shared" ref="S316:S346" si="363">IF(K316="","",(1659*K316-P316)*AF316)</f>
        <v/>
      </c>
      <c r="T316" s="50" t="str">
        <f t="shared" ref="T316:T346" si="364">IF(K316="","",P316*AG316+AE316*(AI316+AJ316*(1-AK316)))</f>
        <v/>
      </c>
      <c r="U316" s="50">
        <f>ROUND(IF(K316="",0,+Q316/1659*(AC316*12*(1+tab!$D$181+tab!$D$180)-tab!$D$179)*tab!$D$177),-1)</f>
        <v>0</v>
      </c>
      <c r="V316" s="36" t="str">
        <f t="shared" ref="V316:V346" si="365">IF(K316="","",IF(E316=0,0,(S316+T316+U316)))</f>
        <v/>
      </c>
      <c r="W316" s="698"/>
      <c r="X316" s="672"/>
      <c r="Y316" s="646"/>
      <c r="Z316" s="670"/>
      <c r="AA316" s="600"/>
      <c r="AB316" s="646"/>
      <c r="AC316" s="679">
        <f t="shared" si="353"/>
        <v>0</v>
      </c>
      <c r="AD316" s="680">
        <f t="shared" ref="AD316:AD346" si="366">+AD$185</f>
        <v>0.56000000000000005</v>
      </c>
      <c r="AE316" s="681">
        <f t="shared" ref="AE316:AE347" si="367">AC316*12/1659</f>
        <v>0</v>
      </c>
      <c r="AF316" s="681">
        <f t="shared" ref="AF316:AF346" si="368">AC316*12*(1+AD316)/1659</f>
        <v>0</v>
      </c>
      <c r="AG316" s="681">
        <f t="shared" ref="AG316:AG346" si="369">+AF316-AE316</f>
        <v>0</v>
      </c>
      <c r="AH316" s="682">
        <f t="shared" ref="AH316:AH346" si="370">Q316</f>
        <v>0</v>
      </c>
      <c r="AI316" s="682" t="str">
        <f t="shared" ref="AI316:AI346" si="371">+O316</f>
        <v/>
      </c>
      <c r="AJ316" s="682">
        <f t="shared" ref="AJ316:AJ346" si="372">(M316+N316)</f>
        <v>0</v>
      </c>
      <c r="AK316" s="683">
        <f t="shared" ref="AK316:AK346" si="373">IF(I316&gt;8,50%,40%)</f>
        <v>0.5</v>
      </c>
      <c r="AL316" s="600">
        <f t="shared" ref="AL316:AL346" si="374">IF(G316&lt;25,0,IF(G316=25,25,IF(G316&lt;40,0,IF(G316=40,40,IF(G316&gt;=40,0)))))</f>
        <v>0</v>
      </c>
      <c r="AM316" s="646">
        <f t="shared" ref="AM316:AM346" si="375">IF(AL316=25,AC316*1.08*K316/2,IF(AL316=40,AC316*1.08*K316,0))</f>
        <v>0</v>
      </c>
      <c r="AN316" s="630"/>
      <c r="AR316" s="326"/>
    </row>
    <row r="317" spans="2:44" ht="12.75" customHeight="1" x14ac:dyDescent="0.2">
      <c r="B317" s="16"/>
      <c r="C317" s="2"/>
      <c r="D317" s="140" t="str">
        <f t="shared" si="354"/>
        <v/>
      </c>
      <c r="E317" s="222" t="str">
        <f t="shared" ref="E317:F317" si="376">IF(E145=0,"",E145)</f>
        <v/>
      </c>
      <c r="F317" s="222" t="str">
        <f t="shared" si="376"/>
        <v/>
      </c>
      <c r="G317" s="140" t="str">
        <f t="shared" si="356"/>
        <v/>
      </c>
      <c r="H317" s="223" t="str">
        <f t="shared" si="357"/>
        <v/>
      </c>
      <c r="I317" s="751" t="str">
        <f t="shared" si="358"/>
        <v/>
      </c>
      <c r="J317" s="248" t="str">
        <f t="shared" si="351"/>
        <v/>
      </c>
      <c r="K317" s="713" t="str">
        <f t="shared" si="359"/>
        <v/>
      </c>
      <c r="L317" s="625"/>
      <c r="M317" s="738">
        <f t="shared" ref="M317:N317" si="377">IF(M145="","",M145)</f>
        <v>0</v>
      </c>
      <c r="N317" s="738">
        <f t="shared" si="377"/>
        <v>0</v>
      </c>
      <c r="O317" s="714" t="str">
        <f t="shared" si="361"/>
        <v/>
      </c>
      <c r="P317" s="736">
        <f t="shared" si="362"/>
        <v>0</v>
      </c>
      <c r="Q317" s="608">
        <v>0</v>
      </c>
      <c r="R317" s="755"/>
      <c r="S317" s="708" t="str">
        <f t="shared" si="363"/>
        <v/>
      </c>
      <c r="T317" s="50" t="str">
        <f t="shared" si="364"/>
        <v/>
      </c>
      <c r="U317" s="50">
        <f>ROUND(IF(K317="",0,+Q317/1659*(AC317*12*(1+tab!$D$181+tab!$D$180)-tab!$D$179)*tab!$D$177),-1)</f>
        <v>0</v>
      </c>
      <c r="V317" s="36" t="str">
        <f t="shared" si="365"/>
        <v/>
      </c>
      <c r="W317" s="698"/>
      <c r="X317" s="672"/>
      <c r="Y317" s="646"/>
      <c r="Z317" s="670"/>
      <c r="AA317" s="600"/>
      <c r="AB317" s="646"/>
      <c r="AC317" s="679">
        <f t="shared" si="353"/>
        <v>0</v>
      </c>
      <c r="AD317" s="680">
        <f t="shared" si="366"/>
        <v>0.56000000000000005</v>
      </c>
      <c r="AE317" s="681">
        <f t="shared" si="367"/>
        <v>0</v>
      </c>
      <c r="AF317" s="681">
        <f t="shared" si="368"/>
        <v>0</v>
      </c>
      <c r="AG317" s="681">
        <f t="shared" si="369"/>
        <v>0</v>
      </c>
      <c r="AH317" s="682">
        <f t="shared" si="370"/>
        <v>0</v>
      </c>
      <c r="AI317" s="682" t="str">
        <f t="shared" si="371"/>
        <v/>
      </c>
      <c r="AJ317" s="682">
        <f t="shared" si="372"/>
        <v>0</v>
      </c>
      <c r="AK317" s="683">
        <f t="shared" si="373"/>
        <v>0.5</v>
      </c>
      <c r="AL317" s="600">
        <f t="shared" si="374"/>
        <v>0</v>
      </c>
      <c r="AM317" s="646">
        <f t="shared" si="375"/>
        <v>0</v>
      </c>
      <c r="AN317" s="630"/>
      <c r="AR317" s="326"/>
    </row>
    <row r="318" spans="2:44" ht="12.75" customHeight="1" x14ac:dyDescent="0.2">
      <c r="B318" s="16"/>
      <c r="C318" s="2"/>
      <c r="D318" s="140" t="str">
        <f t="shared" si="354"/>
        <v/>
      </c>
      <c r="E318" s="222" t="str">
        <f t="shared" ref="E318:F318" si="378">IF(E146=0,"",E146)</f>
        <v/>
      </c>
      <c r="F318" s="222" t="str">
        <f t="shared" si="378"/>
        <v/>
      </c>
      <c r="G318" s="140" t="str">
        <f t="shared" si="356"/>
        <v/>
      </c>
      <c r="H318" s="223" t="str">
        <f t="shared" si="357"/>
        <v/>
      </c>
      <c r="I318" s="751" t="str">
        <f t="shared" si="358"/>
        <v/>
      </c>
      <c r="J318" s="248" t="str">
        <f t="shared" si="351"/>
        <v/>
      </c>
      <c r="K318" s="713" t="str">
        <f t="shared" si="359"/>
        <v/>
      </c>
      <c r="L318" s="625"/>
      <c r="M318" s="738">
        <f t="shared" ref="M318:N318" si="379">IF(M146="","",M146)</f>
        <v>0</v>
      </c>
      <c r="N318" s="738">
        <f t="shared" si="379"/>
        <v>0</v>
      </c>
      <c r="O318" s="714" t="str">
        <f t="shared" si="361"/>
        <v/>
      </c>
      <c r="P318" s="736">
        <f t="shared" si="362"/>
        <v>0</v>
      </c>
      <c r="Q318" s="608">
        <v>0</v>
      </c>
      <c r="R318" s="755"/>
      <c r="S318" s="708" t="str">
        <f t="shared" si="363"/>
        <v/>
      </c>
      <c r="T318" s="50" t="str">
        <f t="shared" si="364"/>
        <v/>
      </c>
      <c r="U318" s="50">
        <f>ROUND(IF(K318="",0,+Q318/1659*(AC318*12*(1+tab!$D$181+tab!$D$180)-tab!$D$179)*tab!$D$177),-1)</f>
        <v>0</v>
      </c>
      <c r="V318" s="36" t="str">
        <f t="shared" si="365"/>
        <v/>
      </c>
      <c r="W318" s="698"/>
      <c r="X318" s="672"/>
      <c r="Y318" s="646"/>
      <c r="Z318" s="670"/>
      <c r="AA318" s="600"/>
      <c r="AB318" s="646"/>
      <c r="AC318" s="679">
        <f t="shared" si="353"/>
        <v>0</v>
      </c>
      <c r="AD318" s="680">
        <f t="shared" si="366"/>
        <v>0.56000000000000005</v>
      </c>
      <c r="AE318" s="681">
        <f t="shared" si="367"/>
        <v>0</v>
      </c>
      <c r="AF318" s="681">
        <f t="shared" si="368"/>
        <v>0</v>
      </c>
      <c r="AG318" s="681">
        <f t="shared" si="369"/>
        <v>0</v>
      </c>
      <c r="AH318" s="682">
        <f t="shared" si="370"/>
        <v>0</v>
      </c>
      <c r="AI318" s="682" t="str">
        <f t="shared" si="371"/>
        <v/>
      </c>
      <c r="AJ318" s="682">
        <f t="shared" si="372"/>
        <v>0</v>
      </c>
      <c r="AK318" s="683">
        <f t="shared" si="373"/>
        <v>0.5</v>
      </c>
      <c r="AL318" s="600">
        <f t="shared" si="374"/>
        <v>0</v>
      </c>
      <c r="AM318" s="646">
        <f t="shared" si="375"/>
        <v>0</v>
      </c>
      <c r="AN318" s="630"/>
      <c r="AR318" s="326"/>
    </row>
    <row r="319" spans="2:44" ht="12.75" customHeight="1" x14ac:dyDescent="0.2">
      <c r="B319" s="16"/>
      <c r="C319" s="2"/>
      <c r="D319" s="140" t="str">
        <f t="shared" si="354"/>
        <v/>
      </c>
      <c r="E319" s="222" t="str">
        <f t="shared" ref="E319:F319" si="380">IF(E147=0,"",E147)</f>
        <v/>
      </c>
      <c r="F319" s="222" t="str">
        <f t="shared" si="380"/>
        <v/>
      </c>
      <c r="G319" s="140" t="str">
        <f t="shared" si="356"/>
        <v/>
      </c>
      <c r="H319" s="223" t="str">
        <f t="shared" si="357"/>
        <v/>
      </c>
      <c r="I319" s="751" t="str">
        <f t="shared" si="358"/>
        <v/>
      </c>
      <c r="J319" s="248" t="str">
        <f t="shared" si="351"/>
        <v/>
      </c>
      <c r="K319" s="713" t="str">
        <f t="shared" si="359"/>
        <v/>
      </c>
      <c r="L319" s="625"/>
      <c r="M319" s="738">
        <f t="shared" ref="M319:N319" si="381">IF(M147="","",M147)</f>
        <v>0</v>
      </c>
      <c r="N319" s="738">
        <f t="shared" si="381"/>
        <v>0</v>
      </c>
      <c r="O319" s="714" t="str">
        <f t="shared" si="361"/>
        <v/>
      </c>
      <c r="P319" s="736">
        <f t="shared" si="362"/>
        <v>0</v>
      </c>
      <c r="Q319" s="608">
        <v>0</v>
      </c>
      <c r="R319" s="755"/>
      <c r="S319" s="708" t="str">
        <f t="shared" si="363"/>
        <v/>
      </c>
      <c r="T319" s="50" t="str">
        <f t="shared" si="364"/>
        <v/>
      </c>
      <c r="U319" s="50">
        <f>ROUND(IF(K319="",0,+Q319/1659*(AC319*12*(1+tab!$D$181+tab!$D$180)-tab!$D$179)*tab!$D$177),-1)</f>
        <v>0</v>
      </c>
      <c r="V319" s="36" t="str">
        <f t="shared" si="365"/>
        <v/>
      </c>
      <c r="W319" s="698"/>
      <c r="X319" s="672"/>
      <c r="Y319" s="646"/>
      <c r="Z319" s="670"/>
      <c r="AA319" s="600"/>
      <c r="AB319" s="646"/>
      <c r="AC319" s="679">
        <f t="shared" si="353"/>
        <v>0</v>
      </c>
      <c r="AD319" s="680">
        <f t="shared" si="366"/>
        <v>0.56000000000000005</v>
      </c>
      <c r="AE319" s="681">
        <f t="shared" si="367"/>
        <v>0</v>
      </c>
      <c r="AF319" s="681">
        <f t="shared" si="368"/>
        <v>0</v>
      </c>
      <c r="AG319" s="681">
        <f t="shared" si="369"/>
        <v>0</v>
      </c>
      <c r="AH319" s="682">
        <f t="shared" si="370"/>
        <v>0</v>
      </c>
      <c r="AI319" s="682" t="str">
        <f t="shared" si="371"/>
        <v/>
      </c>
      <c r="AJ319" s="682">
        <f t="shared" si="372"/>
        <v>0</v>
      </c>
      <c r="AK319" s="683">
        <f t="shared" si="373"/>
        <v>0.5</v>
      </c>
      <c r="AL319" s="600">
        <f t="shared" si="374"/>
        <v>0</v>
      </c>
      <c r="AM319" s="646">
        <f t="shared" si="375"/>
        <v>0</v>
      </c>
      <c r="AN319" s="630"/>
      <c r="AR319" s="326"/>
    </row>
    <row r="320" spans="2:44" ht="12.75" customHeight="1" x14ac:dyDescent="0.2">
      <c r="B320" s="16"/>
      <c r="C320" s="2"/>
      <c r="D320" s="140" t="str">
        <f t="shared" si="354"/>
        <v/>
      </c>
      <c r="E320" s="222" t="str">
        <f t="shared" ref="E320:F320" si="382">IF(E148=0,"",E148)</f>
        <v/>
      </c>
      <c r="F320" s="222" t="str">
        <f t="shared" si="382"/>
        <v/>
      </c>
      <c r="G320" s="140" t="str">
        <f t="shared" si="356"/>
        <v/>
      </c>
      <c r="H320" s="223" t="str">
        <f t="shared" si="357"/>
        <v/>
      </c>
      <c r="I320" s="751" t="str">
        <f t="shared" si="358"/>
        <v/>
      </c>
      <c r="J320" s="248" t="str">
        <f t="shared" si="351"/>
        <v/>
      </c>
      <c r="K320" s="713" t="str">
        <f t="shared" si="359"/>
        <v/>
      </c>
      <c r="L320" s="625"/>
      <c r="M320" s="738">
        <f t="shared" ref="M320:N320" si="383">IF(M148="","",M148)</f>
        <v>0</v>
      </c>
      <c r="N320" s="738">
        <f t="shared" si="383"/>
        <v>0</v>
      </c>
      <c r="O320" s="714" t="str">
        <f t="shared" si="361"/>
        <v/>
      </c>
      <c r="P320" s="736">
        <f t="shared" si="362"/>
        <v>0</v>
      </c>
      <c r="Q320" s="608">
        <v>0</v>
      </c>
      <c r="R320" s="755"/>
      <c r="S320" s="708" t="str">
        <f t="shared" si="363"/>
        <v/>
      </c>
      <c r="T320" s="50" t="str">
        <f t="shared" si="364"/>
        <v/>
      </c>
      <c r="U320" s="50">
        <f>ROUND(IF(K320="",0,+Q320/1659*(AC320*12*(1+tab!$D$181+tab!$D$180)-tab!$D$179)*tab!$D$177),-1)</f>
        <v>0</v>
      </c>
      <c r="V320" s="36" t="str">
        <f t="shared" si="365"/>
        <v/>
      </c>
      <c r="W320" s="698"/>
      <c r="X320" s="672"/>
      <c r="Y320" s="646"/>
      <c r="Z320" s="670"/>
      <c r="AA320" s="600"/>
      <c r="AB320" s="646"/>
      <c r="AC320" s="679">
        <f t="shared" si="353"/>
        <v>0</v>
      </c>
      <c r="AD320" s="680">
        <f t="shared" si="366"/>
        <v>0.56000000000000005</v>
      </c>
      <c r="AE320" s="681">
        <f t="shared" si="367"/>
        <v>0</v>
      </c>
      <c r="AF320" s="681">
        <f t="shared" si="368"/>
        <v>0</v>
      </c>
      <c r="AG320" s="681">
        <f t="shared" si="369"/>
        <v>0</v>
      </c>
      <c r="AH320" s="682">
        <f t="shared" si="370"/>
        <v>0</v>
      </c>
      <c r="AI320" s="682" t="str">
        <f t="shared" si="371"/>
        <v/>
      </c>
      <c r="AJ320" s="682">
        <f t="shared" si="372"/>
        <v>0</v>
      </c>
      <c r="AK320" s="683">
        <f t="shared" si="373"/>
        <v>0.5</v>
      </c>
      <c r="AL320" s="600">
        <f t="shared" si="374"/>
        <v>0</v>
      </c>
      <c r="AM320" s="646">
        <f t="shared" si="375"/>
        <v>0</v>
      </c>
      <c r="AN320" s="630"/>
      <c r="AR320" s="326"/>
    </row>
    <row r="321" spans="2:44" ht="12.75" customHeight="1" x14ac:dyDescent="0.2">
      <c r="B321" s="16"/>
      <c r="C321" s="2"/>
      <c r="D321" s="140" t="str">
        <f t="shared" si="354"/>
        <v/>
      </c>
      <c r="E321" s="222" t="str">
        <f t="shared" ref="E321:F321" si="384">IF(E149=0,"",E149)</f>
        <v/>
      </c>
      <c r="F321" s="222" t="str">
        <f t="shared" si="384"/>
        <v/>
      </c>
      <c r="G321" s="140" t="str">
        <f t="shared" si="356"/>
        <v/>
      </c>
      <c r="H321" s="223" t="str">
        <f t="shared" si="357"/>
        <v/>
      </c>
      <c r="I321" s="751" t="str">
        <f t="shared" si="358"/>
        <v/>
      </c>
      <c r="J321" s="248" t="str">
        <f t="shared" si="351"/>
        <v/>
      </c>
      <c r="K321" s="713" t="str">
        <f t="shared" si="359"/>
        <v/>
      </c>
      <c r="L321" s="625"/>
      <c r="M321" s="738">
        <f t="shared" ref="M321:N321" si="385">IF(M149="","",M149)</f>
        <v>0</v>
      </c>
      <c r="N321" s="738">
        <f t="shared" si="385"/>
        <v>0</v>
      </c>
      <c r="O321" s="714" t="str">
        <f t="shared" si="361"/>
        <v/>
      </c>
      <c r="P321" s="736">
        <f t="shared" si="362"/>
        <v>0</v>
      </c>
      <c r="Q321" s="608">
        <v>0</v>
      </c>
      <c r="R321" s="755"/>
      <c r="S321" s="708" t="str">
        <f t="shared" si="363"/>
        <v/>
      </c>
      <c r="T321" s="50" t="str">
        <f t="shared" si="364"/>
        <v/>
      </c>
      <c r="U321" s="50">
        <f>ROUND(IF(K321="",0,+Q321/1659*(AC321*12*(1+tab!$D$181+tab!$D$180)-tab!$D$179)*tab!$D$177),-1)</f>
        <v>0</v>
      </c>
      <c r="V321" s="36" t="str">
        <f t="shared" si="365"/>
        <v/>
      </c>
      <c r="W321" s="698"/>
      <c r="X321" s="672"/>
      <c r="Y321" s="646"/>
      <c r="Z321" s="670"/>
      <c r="AA321" s="600"/>
      <c r="AB321" s="646"/>
      <c r="AC321" s="679">
        <f t="shared" si="353"/>
        <v>0</v>
      </c>
      <c r="AD321" s="680">
        <f t="shared" si="366"/>
        <v>0.56000000000000005</v>
      </c>
      <c r="AE321" s="681">
        <f t="shared" si="367"/>
        <v>0</v>
      </c>
      <c r="AF321" s="681">
        <f t="shared" si="368"/>
        <v>0</v>
      </c>
      <c r="AG321" s="681">
        <f t="shared" si="369"/>
        <v>0</v>
      </c>
      <c r="AH321" s="682">
        <f t="shared" si="370"/>
        <v>0</v>
      </c>
      <c r="AI321" s="682" t="str">
        <f t="shared" si="371"/>
        <v/>
      </c>
      <c r="AJ321" s="682">
        <f t="shared" si="372"/>
        <v>0</v>
      </c>
      <c r="AK321" s="683">
        <f t="shared" si="373"/>
        <v>0.5</v>
      </c>
      <c r="AL321" s="600">
        <f t="shared" si="374"/>
        <v>0</v>
      </c>
      <c r="AM321" s="646">
        <f t="shared" si="375"/>
        <v>0</v>
      </c>
      <c r="AN321" s="630"/>
      <c r="AR321" s="326"/>
    </row>
    <row r="322" spans="2:44" ht="12.75" customHeight="1" x14ac:dyDescent="0.2">
      <c r="B322" s="16"/>
      <c r="C322" s="2"/>
      <c r="D322" s="140" t="str">
        <f t="shared" si="354"/>
        <v/>
      </c>
      <c r="E322" s="222" t="str">
        <f t="shared" ref="E322:F322" si="386">IF(E150=0,"",E150)</f>
        <v/>
      </c>
      <c r="F322" s="222" t="str">
        <f t="shared" si="386"/>
        <v/>
      </c>
      <c r="G322" s="140" t="str">
        <f t="shared" si="356"/>
        <v/>
      </c>
      <c r="H322" s="223" t="str">
        <f t="shared" si="357"/>
        <v/>
      </c>
      <c r="I322" s="751" t="str">
        <f t="shared" si="358"/>
        <v/>
      </c>
      <c r="J322" s="248" t="str">
        <f t="shared" si="351"/>
        <v/>
      </c>
      <c r="K322" s="713" t="str">
        <f t="shared" si="359"/>
        <v/>
      </c>
      <c r="L322" s="625"/>
      <c r="M322" s="738">
        <f t="shared" ref="M322:N322" si="387">IF(M150="","",M150)</f>
        <v>0</v>
      </c>
      <c r="N322" s="738">
        <f t="shared" si="387"/>
        <v>0</v>
      </c>
      <c r="O322" s="714" t="str">
        <f t="shared" si="361"/>
        <v/>
      </c>
      <c r="P322" s="736">
        <f t="shared" si="362"/>
        <v>0</v>
      </c>
      <c r="Q322" s="608">
        <v>0</v>
      </c>
      <c r="R322" s="755"/>
      <c r="S322" s="708" t="str">
        <f t="shared" si="363"/>
        <v/>
      </c>
      <c r="T322" s="50" t="str">
        <f t="shared" si="364"/>
        <v/>
      </c>
      <c r="U322" s="50">
        <f>ROUND(IF(K322="",0,+Q322/1659*(AC322*12*(1+tab!$D$181+tab!$D$180)-tab!$D$179)*tab!$D$177),-1)</f>
        <v>0</v>
      </c>
      <c r="V322" s="36" t="str">
        <f t="shared" si="365"/>
        <v/>
      </c>
      <c r="W322" s="698"/>
      <c r="X322" s="672"/>
      <c r="Y322" s="646"/>
      <c r="Z322" s="670"/>
      <c r="AA322" s="600"/>
      <c r="AB322" s="646"/>
      <c r="AC322" s="679">
        <f t="shared" si="353"/>
        <v>0</v>
      </c>
      <c r="AD322" s="680">
        <f t="shared" si="366"/>
        <v>0.56000000000000005</v>
      </c>
      <c r="AE322" s="681">
        <f t="shared" si="367"/>
        <v>0</v>
      </c>
      <c r="AF322" s="681">
        <f t="shared" si="368"/>
        <v>0</v>
      </c>
      <c r="AG322" s="681">
        <f t="shared" si="369"/>
        <v>0</v>
      </c>
      <c r="AH322" s="682">
        <f t="shared" si="370"/>
        <v>0</v>
      </c>
      <c r="AI322" s="682" t="str">
        <f t="shared" si="371"/>
        <v/>
      </c>
      <c r="AJ322" s="682">
        <f t="shared" si="372"/>
        <v>0</v>
      </c>
      <c r="AK322" s="683">
        <f t="shared" si="373"/>
        <v>0.5</v>
      </c>
      <c r="AL322" s="600">
        <f t="shared" si="374"/>
        <v>0</v>
      </c>
      <c r="AM322" s="646">
        <f t="shared" si="375"/>
        <v>0</v>
      </c>
      <c r="AN322" s="630"/>
      <c r="AR322" s="326"/>
    </row>
    <row r="323" spans="2:44" ht="12.75" customHeight="1" x14ac:dyDescent="0.2">
      <c r="B323" s="16"/>
      <c r="C323" s="2"/>
      <c r="D323" s="140" t="str">
        <f t="shared" si="354"/>
        <v/>
      </c>
      <c r="E323" s="222" t="str">
        <f t="shared" ref="E323:F323" si="388">IF(E151=0,"",E151)</f>
        <v/>
      </c>
      <c r="F323" s="222" t="str">
        <f t="shared" si="388"/>
        <v/>
      </c>
      <c r="G323" s="140" t="str">
        <f t="shared" si="356"/>
        <v/>
      </c>
      <c r="H323" s="223" t="str">
        <f t="shared" si="357"/>
        <v/>
      </c>
      <c r="I323" s="751" t="str">
        <f t="shared" si="358"/>
        <v/>
      </c>
      <c r="J323" s="248" t="str">
        <f t="shared" si="351"/>
        <v/>
      </c>
      <c r="K323" s="713" t="str">
        <f t="shared" si="359"/>
        <v/>
      </c>
      <c r="L323" s="625"/>
      <c r="M323" s="738">
        <f t="shared" ref="M323:N323" si="389">IF(M151="","",M151)</f>
        <v>0</v>
      </c>
      <c r="N323" s="738">
        <f t="shared" si="389"/>
        <v>0</v>
      </c>
      <c r="O323" s="714" t="str">
        <f t="shared" si="361"/>
        <v/>
      </c>
      <c r="P323" s="736">
        <f t="shared" si="362"/>
        <v>0</v>
      </c>
      <c r="Q323" s="608">
        <v>0</v>
      </c>
      <c r="R323" s="755"/>
      <c r="S323" s="708" t="str">
        <f t="shared" si="363"/>
        <v/>
      </c>
      <c r="T323" s="50" t="str">
        <f t="shared" si="364"/>
        <v/>
      </c>
      <c r="U323" s="50">
        <f>ROUND(IF(K323="",0,+Q323/1659*(AC323*12*(1+tab!$D$181+tab!$D$180)-tab!$D$179)*tab!$D$177),-1)</f>
        <v>0</v>
      </c>
      <c r="V323" s="36" t="str">
        <f t="shared" si="365"/>
        <v/>
      </c>
      <c r="W323" s="698"/>
      <c r="X323" s="672"/>
      <c r="Y323" s="646"/>
      <c r="Z323" s="670"/>
      <c r="AA323" s="600"/>
      <c r="AB323" s="646"/>
      <c r="AC323" s="679">
        <f t="shared" si="353"/>
        <v>0</v>
      </c>
      <c r="AD323" s="680">
        <f t="shared" si="366"/>
        <v>0.56000000000000005</v>
      </c>
      <c r="AE323" s="681">
        <f t="shared" si="367"/>
        <v>0</v>
      </c>
      <c r="AF323" s="681">
        <f t="shared" si="368"/>
        <v>0</v>
      </c>
      <c r="AG323" s="681">
        <f t="shared" si="369"/>
        <v>0</v>
      </c>
      <c r="AH323" s="682">
        <f t="shared" si="370"/>
        <v>0</v>
      </c>
      <c r="AI323" s="682" t="str">
        <f t="shared" si="371"/>
        <v/>
      </c>
      <c r="AJ323" s="682">
        <f t="shared" si="372"/>
        <v>0</v>
      </c>
      <c r="AK323" s="683">
        <f t="shared" si="373"/>
        <v>0.5</v>
      </c>
      <c r="AL323" s="600">
        <f t="shared" si="374"/>
        <v>0</v>
      </c>
      <c r="AM323" s="646">
        <f t="shared" si="375"/>
        <v>0</v>
      </c>
      <c r="AN323" s="630"/>
      <c r="AR323" s="326"/>
    </row>
    <row r="324" spans="2:44" ht="12.75" customHeight="1" x14ac:dyDescent="0.2">
      <c r="B324" s="16"/>
      <c r="C324" s="2"/>
      <c r="D324" s="140" t="str">
        <f t="shared" si="354"/>
        <v/>
      </c>
      <c r="E324" s="222" t="str">
        <f t="shared" ref="E324:F324" si="390">IF(E152=0,"",E152)</f>
        <v/>
      </c>
      <c r="F324" s="222" t="str">
        <f t="shared" si="390"/>
        <v/>
      </c>
      <c r="G324" s="140" t="str">
        <f t="shared" si="356"/>
        <v/>
      </c>
      <c r="H324" s="223" t="str">
        <f t="shared" si="357"/>
        <v/>
      </c>
      <c r="I324" s="751" t="str">
        <f t="shared" si="358"/>
        <v/>
      </c>
      <c r="J324" s="248" t="str">
        <f t="shared" si="351"/>
        <v/>
      </c>
      <c r="K324" s="713" t="str">
        <f t="shared" si="359"/>
        <v/>
      </c>
      <c r="L324" s="625"/>
      <c r="M324" s="738">
        <f t="shared" ref="M324:N324" si="391">IF(M152="","",M152)</f>
        <v>0</v>
      </c>
      <c r="N324" s="738">
        <f t="shared" si="391"/>
        <v>0</v>
      </c>
      <c r="O324" s="714" t="str">
        <f t="shared" si="361"/>
        <v/>
      </c>
      <c r="P324" s="736">
        <f t="shared" si="362"/>
        <v>0</v>
      </c>
      <c r="Q324" s="608">
        <v>0</v>
      </c>
      <c r="R324" s="755"/>
      <c r="S324" s="708" t="str">
        <f t="shared" si="363"/>
        <v/>
      </c>
      <c r="T324" s="50" t="str">
        <f t="shared" si="364"/>
        <v/>
      </c>
      <c r="U324" s="50">
        <f>ROUND(IF(K324="",0,+Q324/1659*(AC324*12*(1+tab!$D$181+tab!$D$180)-tab!$D$179)*tab!$D$177),-1)</f>
        <v>0</v>
      </c>
      <c r="V324" s="36" t="str">
        <f t="shared" si="365"/>
        <v/>
      </c>
      <c r="W324" s="698"/>
      <c r="X324" s="672"/>
      <c r="Y324" s="646"/>
      <c r="Z324" s="670"/>
      <c r="AA324" s="600"/>
      <c r="AB324" s="646"/>
      <c r="AC324" s="679">
        <f t="shared" si="353"/>
        <v>0</v>
      </c>
      <c r="AD324" s="680">
        <f t="shared" si="366"/>
        <v>0.56000000000000005</v>
      </c>
      <c r="AE324" s="681">
        <f t="shared" si="367"/>
        <v>0</v>
      </c>
      <c r="AF324" s="681">
        <f t="shared" si="368"/>
        <v>0</v>
      </c>
      <c r="AG324" s="681">
        <f t="shared" si="369"/>
        <v>0</v>
      </c>
      <c r="AH324" s="682">
        <f t="shared" si="370"/>
        <v>0</v>
      </c>
      <c r="AI324" s="682" t="str">
        <f t="shared" si="371"/>
        <v/>
      </c>
      <c r="AJ324" s="682">
        <f t="shared" si="372"/>
        <v>0</v>
      </c>
      <c r="AK324" s="683">
        <f t="shared" si="373"/>
        <v>0.5</v>
      </c>
      <c r="AL324" s="600">
        <f t="shared" si="374"/>
        <v>0</v>
      </c>
      <c r="AM324" s="646">
        <f t="shared" si="375"/>
        <v>0</v>
      </c>
      <c r="AN324" s="630"/>
      <c r="AR324" s="326"/>
    </row>
    <row r="325" spans="2:44" ht="12.75" customHeight="1" x14ac:dyDescent="0.2">
      <c r="B325" s="16"/>
      <c r="C325" s="2"/>
      <c r="D325" s="140" t="str">
        <f t="shared" si="354"/>
        <v/>
      </c>
      <c r="E325" s="222" t="str">
        <f t="shared" ref="E325:F325" si="392">IF(E153=0,"",E153)</f>
        <v/>
      </c>
      <c r="F325" s="222" t="str">
        <f t="shared" si="392"/>
        <v/>
      </c>
      <c r="G325" s="140" t="str">
        <f t="shared" si="356"/>
        <v/>
      </c>
      <c r="H325" s="223" t="str">
        <f t="shared" si="357"/>
        <v/>
      </c>
      <c r="I325" s="751" t="str">
        <f t="shared" si="358"/>
        <v/>
      </c>
      <c r="J325" s="248" t="str">
        <f t="shared" si="351"/>
        <v/>
      </c>
      <c r="K325" s="713" t="str">
        <f t="shared" si="359"/>
        <v/>
      </c>
      <c r="L325" s="625"/>
      <c r="M325" s="738">
        <f t="shared" ref="M325:N325" si="393">IF(M153="","",M153)</f>
        <v>0</v>
      </c>
      <c r="N325" s="738">
        <f t="shared" si="393"/>
        <v>0</v>
      </c>
      <c r="O325" s="714" t="str">
        <f t="shared" si="361"/>
        <v/>
      </c>
      <c r="P325" s="736">
        <f t="shared" si="362"/>
        <v>0</v>
      </c>
      <c r="Q325" s="608">
        <v>0</v>
      </c>
      <c r="R325" s="755"/>
      <c r="S325" s="708" t="str">
        <f t="shared" si="363"/>
        <v/>
      </c>
      <c r="T325" s="50" t="str">
        <f t="shared" si="364"/>
        <v/>
      </c>
      <c r="U325" s="50">
        <f>ROUND(IF(K325="",0,+Q325/1659*(AC325*12*(1+tab!$D$181+tab!$D$180)-tab!$D$179)*tab!$D$177),-1)</f>
        <v>0</v>
      </c>
      <c r="V325" s="36" t="str">
        <f t="shared" si="365"/>
        <v/>
      </c>
      <c r="W325" s="698"/>
      <c r="X325" s="672"/>
      <c r="Y325" s="646"/>
      <c r="Z325" s="670"/>
      <c r="AA325" s="600"/>
      <c r="AB325" s="646"/>
      <c r="AC325" s="679">
        <f t="shared" si="353"/>
        <v>0</v>
      </c>
      <c r="AD325" s="680">
        <f t="shared" si="366"/>
        <v>0.56000000000000005</v>
      </c>
      <c r="AE325" s="681">
        <f t="shared" si="367"/>
        <v>0</v>
      </c>
      <c r="AF325" s="681">
        <f t="shared" si="368"/>
        <v>0</v>
      </c>
      <c r="AG325" s="681">
        <f t="shared" si="369"/>
        <v>0</v>
      </c>
      <c r="AH325" s="682">
        <f t="shared" si="370"/>
        <v>0</v>
      </c>
      <c r="AI325" s="682" t="str">
        <f t="shared" si="371"/>
        <v/>
      </c>
      <c r="AJ325" s="682">
        <f t="shared" si="372"/>
        <v>0</v>
      </c>
      <c r="AK325" s="683">
        <f t="shared" si="373"/>
        <v>0.5</v>
      </c>
      <c r="AL325" s="600">
        <f t="shared" si="374"/>
        <v>0</v>
      </c>
      <c r="AM325" s="646">
        <f t="shared" si="375"/>
        <v>0</v>
      </c>
      <c r="AN325" s="630"/>
      <c r="AR325" s="326"/>
    </row>
    <row r="326" spans="2:44" ht="12.75" customHeight="1" x14ac:dyDescent="0.2">
      <c r="B326" s="16"/>
      <c r="C326" s="2"/>
      <c r="D326" s="140" t="str">
        <f t="shared" si="354"/>
        <v/>
      </c>
      <c r="E326" s="222" t="str">
        <f t="shared" ref="E326:F326" si="394">IF(E154=0,"",E154)</f>
        <v/>
      </c>
      <c r="F326" s="222" t="str">
        <f t="shared" si="394"/>
        <v/>
      </c>
      <c r="G326" s="140" t="str">
        <f t="shared" si="356"/>
        <v/>
      </c>
      <c r="H326" s="223" t="str">
        <f t="shared" si="357"/>
        <v/>
      </c>
      <c r="I326" s="751" t="str">
        <f t="shared" si="358"/>
        <v/>
      </c>
      <c r="J326" s="248" t="str">
        <f t="shared" si="351"/>
        <v/>
      </c>
      <c r="K326" s="713" t="str">
        <f t="shared" si="359"/>
        <v/>
      </c>
      <c r="L326" s="625"/>
      <c r="M326" s="738">
        <f t="shared" ref="M326:N326" si="395">IF(M154="","",M154)</f>
        <v>0</v>
      </c>
      <c r="N326" s="738">
        <f t="shared" si="395"/>
        <v>0</v>
      </c>
      <c r="O326" s="714" t="str">
        <f t="shared" si="361"/>
        <v/>
      </c>
      <c r="P326" s="736">
        <f t="shared" si="362"/>
        <v>0</v>
      </c>
      <c r="Q326" s="608">
        <v>0</v>
      </c>
      <c r="R326" s="755"/>
      <c r="S326" s="708" t="str">
        <f t="shared" si="363"/>
        <v/>
      </c>
      <c r="T326" s="50" t="str">
        <f t="shared" si="364"/>
        <v/>
      </c>
      <c r="U326" s="50">
        <f>ROUND(IF(K326="",0,+Q326/1659*(AC326*12*(1+tab!$D$181+tab!$D$180)-tab!$D$179)*tab!$D$177),-1)</f>
        <v>0</v>
      </c>
      <c r="V326" s="36" t="str">
        <f t="shared" si="365"/>
        <v/>
      </c>
      <c r="W326" s="698"/>
      <c r="X326" s="672"/>
      <c r="Y326" s="646"/>
      <c r="Z326" s="670"/>
      <c r="AA326" s="600"/>
      <c r="AB326" s="646"/>
      <c r="AC326" s="679">
        <f t="shared" si="353"/>
        <v>0</v>
      </c>
      <c r="AD326" s="680">
        <f t="shared" si="366"/>
        <v>0.56000000000000005</v>
      </c>
      <c r="AE326" s="681">
        <f t="shared" si="367"/>
        <v>0</v>
      </c>
      <c r="AF326" s="681">
        <f t="shared" si="368"/>
        <v>0</v>
      </c>
      <c r="AG326" s="681">
        <f t="shared" si="369"/>
        <v>0</v>
      </c>
      <c r="AH326" s="682">
        <f t="shared" si="370"/>
        <v>0</v>
      </c>
      <c r="AI326" s="682" t="str">
        <f t="shared" si="371"/>
        <v/>
      </c>
      <c r="AJ326" s="682">
        <f t="shared" si="372"/>
        <v>0</v>
      </c>
      <c r="AK326" s="683">
        <f t="shared" si="373"/>
        <v>0.5</v>
      </c>
      <c r="AL326" s="600">
        <f t="shared" si="374"/>
        <v>0</v>
      </c>
      <c r="AM326" s="646">
        <f t="shared" si="375"/>
        <v>0</v>
      </c>
      <c r="AN326" s="630"/>
      <c r="AR326" s="326"/>
    </row>
    <row r="327" spans="2:44" ht="12.75" customHeight="1" x14ac:dyDescent="0.2">
      <c r="B327" s="16"/>
      <c r="C327" s="2"/>
      <c r="D327" s="140" t="str">
        <f t="shared" si="354"/>
        <v/>
      </c>
      <c r="E327" s="222" t="str">
        <f t="shared" ref="E327:F327" si="396">IF(E155=0,"",E155)</f>
        <v/>
      </c>
      <c r="F327" s="222" t="str">
        <f t="shared" si="396"/>
        <v/>
      </c>
      <c r="G327" s="140" t="str">
        <f t="shared" si="356"/>
        <v/>
      </c>
      <c r="H327" s="223" t="str">
        <f t="shared" si="357"/>
        <v/>
      </c>
      <c r="I327" s="751" t="str">
        <f t="shared" si="358"/>
        <v/>
      </c>
      <c r="J327" s="248" t="str">
        <f t="shared" si="351"/>
        <v/>
      </c>
      <c r="K327" s="713" t="str">
        <f t="shared" si="359"/>
        <v/>
      </c>
      <c r="L327" s="625"/>
      <c r="M327" s="738">
        <f t="shared" ref="M327:N327" si="397">IF(M155="","",M155)</f>
        <v>0</v>
      </c>
      <c r="N327" s="738">
        <f t="shared" si="397"/>
        <v>0</v>
      </c>
      <c r="O327" s="714" t="str">
        <f t="shared" si="361"/>
        <v/>
      </c>
      <c r="P327" s="736">
        <f t="shared" si="362"/>
        <v>0</v>
      </c>
      <c r="Q327" s="608">
        <v>0</v>
      </c>
      <c r="R327" s="755"/>
      <c r="S327" s="708" t="str">
        <f t="shared" si="363"/>
        <v/>
      </c>
      <c r="T327" s="50" t="str">
        <f t="shared" si="364"/>
        <v/>
      </c>
      <c r="U327" s="50">
        <f>ROUND(IF(K327="",0,+Q327/1659*(AC327*12*(1+tab!$D$181+tab!$D$180)-tab!$D$179)*tab!$D$177),-1)</f>
        <v>0</v>
      </c>
      <c r="V327" s="36" t="str">
        <f t="shared" si="365"/>
        <v/>
      </c>
      <c r="W327" s="698"/>
      <c r="X327" s="672"/>
      <c r="Y327" s="646"/>
      <c r="Z327" s="670"/>
      <c r="AA327" s="600"/>
      <c r="AB327" s="646"/>
      <c r="AC327" s="679">
        <f t="shared" si="353"/>
        <v>0</v>
      </c>
      <c r="AD327" s="680">
        <f t="shared" si="366"/>
        <v>0.56000000000000005</v>
      </c>
      <c r="AE327" s="681">
        <f t="shared" si="367"/>
        <v>0</v>
      </c>
      <c r="AF327" s="681">
        <f t="shared" si="368"/>
        <v>0</v>
      </c>
      <c r="AG327" s="681">
        <f t="shared" si="369"/>
        <v>0</v>
      </c>
      <c r="AH327" s="682">
        <f t="shared" si="370"/>
        <v>0</v>
      </c>
      <c r="AI327" s="682" t="str">
        <f t="shared" si="371"/>
        <v/>
      </c>
      <c r="AJ327" s="682">
        <f t="shared" si="372"/>
        <v>0</v>
      </c>
      <c r="AK327" s="683">
        <f t="shared" si="373"/>
        <v>0.5</v>
      </c>
      <c r="AL327" s="600">
        <f t="shared" si="374"/>
        <v>0</v>
      </c>
      <c r="AM327" s="646">
        <f t="shared" si="375"/>
        <v>0</v>
      </c>
      <c r="AN327" s="630"/>
      <c r="AR327" s="326"/>
    </row>
    <row r="328" spans="2:44" ht="12.75" customHeight="1" x14ac:dyDescent="0.2">
      <c r="B328" s="16"/>
      <c r="C328" s="2"/>
      <c r="D328" s="140" t="str">
        <f t="shared" si="354"/>
        <v/>
      </c>
      <c r="E328" s="222" t="str">
        <f t="shared" ref="E328:F328" si="398">IF(E156=0,"",E156)</f>
        <v/>
      </c>
      <c r="F328" s="222" t="str">
        <f t="shared" si="398"/>
        <v/>
      </c>
      <c r="G328" s="140" t="str">
        <f t="shared" si="356"/>
        <v/>
      </c>
      <c r="H328" s="223" t="str">
        <f t="shared" si="357"/>
        <v/>
      </c>
      <c r="I328" s="751" t="str">
        <f t="shared" si="358"/>
        <v/>
      </c>
      <c r="J328" s="248" t="str">
        <f t="shared" si="351"/>
        <v/>
      </c>
      <c r="K328" s="713" t="str">
        <f t="shared" si="359"/>
        <v/>
      </c>
      <c r="L328" s="625"/>
      <c r="M328" s="738">
        <f t="shared" ref="M328:N328" si="399">IF(M156="","",M156)</f>
        <v>0</v>
      </c>
      <c r="N328" s="738">
        <f t="shared" si="399"/>
        <v>0</v>
      </c>
      <c r="O328" s="714" t="str">
        <f t="shared" si="361"/>
        <v/>
      </c>
      <c r="P328" s="736">
        <f t="shared" si="362"/>
        <v>0</v>
      </c>
      <c r="Q328" s="608">
        <v>0</v>
      </c>
      <c r="R328" s="755"/>
      <c r="S328" s="708" t="str">
        <f t="shared" si="363"/>
        <v/>
      </c>
      <c r="T328" s="50" t="str">
        <f t="shared" si="364"/>
        <v/>
      </c>
      <c r="U328" s="50">
        <f>ROUND(IF(K328="",0,+Q328/1659*(AC328*12*(1+tab!$D$181+tab!$D$180)-tab!$D$179)*tab!$D$177),-1)</f>
        <v>0</v>
      </c>
      <c r="V328" s="36" t="str">
        <f t="shared" si="365"/>
        <v/>
      </c>
      <c r="W328" s="698"/>
      <c r="X328" s="672"/>
      <c r="Y328" s="646"/>
      <c r="Z328" s="670"/>
      <c r="AA328" s="600"/>
      <c r="AB328" s="646"/>
      <c r="AC328" s="679">
        <f t="shared" si="353"/>
        <v>0</v>
      </c>
      <c r="AD328" s="680">
        <f t="shared" si="366"/>
        <v>0.56000000000000005</v>
      </c>
      <c r="AE328" s="681">
        <f t="shared" si="367"/>
        <v>0</v>
      </c>
      <c r="AF328" s="681">
        <f t="shared" si="368"/>
        <v>0</v>
      </c>
      <c r="AG328" s="681">
        <f t="shared" si="369"/>
        <v>0</v>
      </c>
      <c r="AH328" s="682">
        <f t="shared" si="370"/>
        <v>0</v>
      </c>
      <c r="AI328" s="682" t="str">
        <f t="shared" si="371"/>
        <v/>
      </c>
      <c r="AJ328" s="682">
        <f t="shared" si="372"/>
        <v>0</v>
      </c>
      <c r="AK328" s="683">
        <f t="shared" si="373"/>
        <v>0.5</v>
      </c>
      <c r="AL328" s="600">
        <f t="shared" si="374"/>
        <v>0</v>
      </c>
      <c r="AM328" s="646">
        <f t="shared" si="375"/>
        <v>0</v>
      </c>
      <c r="AN328" s="630"/>
      <c r="AR328" s="326"/>
    </row>
    <row r="329" spans="2:44" ht="12.75" customHeight="1" x14ac:dyDescent="0.2">
      <c r="B329" s="16"/>
      <c r="C329" s="2"/>
      <c r="D329" s="140" t="str">
        <f t="shared" si="354"/>
        <v/>
      </c>
      <c r="E329" s="222" t="str">
        <f t="shared" ref="E329:F329" si="400">IF(E157=0,"",E157)</f>
        <v/>
      </c>
      <c r="F329" s="222" t="str">
        <f t="shared" si="400"/>
        <v/>
      </c>
      <c r="G329" s="140" t="str">
        <f t="shared" si="356"/>
        <v/>
      </c>
      <c r="H329" s="223" t="str">
        <f t="shared" si="357"/>
        <v/>
      </c>
      <c r="I329" s="751" t="str">
        <f t="shared" si="358"/>
        <v/>
      </c>
      <c r="J329" s="248" t="str">
        <f t="shared" si="351"/>
        <v/>
      </c>
      <c r="K329" s="713" t="str">
        <f t="shared" si="359"/>
        <v/>
      </c>
      <c r="L329" s="625"/>
      <c r="M329" s="738">
        <f t="shared" ref="M329:N329" si="401">IF(M157="","",M157)</f>
        <v>0</v>
      </c>
      <c r="N329" s="738">
        <f t="shared" si="401"/>
        <v>0</v>
      </c>
      <c r="O329" s="714" t="str">
        <f t="shared" si="361"/>
        <v/>
      </c>
      <c r="P329" s="736">
        <f t="shared" si="362"/>
        <v>0</v>
      </c>
      <c r="Q329" s="608">
        <v>0</v>
      </c>
      <c r="R329" s="755"/>
      <c r="S329" s="708" t="str">
        <f t="shared" si="363"/>
        <v/>
      </c>
      <c r="T329" s="50" t="str">
        <f t="shared" si="364"/>
        <v/>
      </c>
      <c r="U329" s="50">
        <f>ROUND(IF(K329="",0,+Q329/1659*(AC329*12*(1+tab!$D$181+tab!$D$180)-tab!$D$179)*tab!$D$177),-1)</f>
        <v>0</v>
      </c>
      <c r="V329" s="36" t="str">
        <f t="shared" si="365"/>
        <v/>
      </c>
      <c r="W329" s="698"/>
      <c r="X329" s="672"/>
      <c r="Y329" s="646"/>
      <c r="Z329" s="670"/>
      <c r="AA329" s="600"/>
      <c r="AB329" s="646"/>
      <c r="AC329" s="679">
        <f t="shared" si="353"/>
        <v>0</v>
      </c>
      <c r="AD329" s="680">
        <f t="shared" si="366"/>
        <v>0.56000000000000005</v>
      </c>
      <c r="AE329" s="681">
        <f t="shared" si="367"/>
        <v>0</v>
      </c>
      <c r="AF329" s="681">
        <f t="shared" si="368"/>
        <v>0</v>
      </c>
      <c r="AG329" s="681">
        <f t="shared" si="369"/>
        <v>0</v>
      </c>
      <c r="AH329" s="682">
        <f t="shared" si="370"/>
        <v>0</v>
      </c>
      <c r="AI329" s="682" t="str">
        <f t="shared" si="371"/>
        <v/>
      </c>
      <c r="AJ329" s="682">
        <f t="shared" si="372"/>
        <v>0</v>
      </c>
      <c r="AK329" s="683">
        <f t="shared" si="373"/>
        <v>0.5</v>
      </c>
      <c r="AL329" s="600">
        <f t="shared" si="374"/>
        <v>0</v>
      </c>
      <c r="AM329" s="646">
        <f t="shared" si="375"/>
        <v>0</v>
      </c>
      <c r="AN329" s="630"/>
      <c r="AR329" s="326"/>
    </row>
    <row r="330" spans="2:44" ht="12.75" customHeight="1" x14ac:dyDescent="0.2">
      <c r="B330" s="16"/>
      <c r="C330" s="2"/>
      <c r="D330" s="140" t="str">
        <f t="shared" si="354"/>
        <v/>
      </c>
      <c r="E330" s="222" t="str">
        <f t="shared" ref="E330:F330" si="402">IF(E158=0,"",E158)</f>
        <v/>
      </c>
      <c r="F330" s="222" t="str">
        <f t="shared" si="402"/>
        <v/>
      </c>
      <c r="G330" s="140" t="str">
        <f t="shared" si="356"/>
        <v/>
      </c>
      <c r="H330" s="223" t="str">
        <f t="shared" si="357"/>
        <v/>
      </c>
      <c r="I330" s="751" t="str">
        <f t="shared" si="358"/>
        <v/>
      </c>
      <c r="J330" s="248" t="str">
        <f t="shared" si="351"/>
        <v/>
      </c>
      <c r="K330" s="713" t="str">
        <f t="shared" si="359"/>
        <v/>
      </c>
      <c r="L330" s="625"/>
      <c r="M330" s="738">
        <f t="shared" ref="M330:N330" si="403">IF(M158="","",M158)</f>
        <v>0</v>
      </c>
      <c r="N330" s="738">
        <f t="shared" si="403"/>
        <v>0</v>
      </c>
      <c r="O330" s="714" t="str">
        <f t="shared" si="361"/>
        <v/>
      </c>
      <c r="P330" s="736">
        <f t="shared" si="362"/>
        <v>0</v>
      </c>
      <c r="Q330" s="608">
        <v>0</v>
      </c>
      <c r="R330" s="755"/>
      <c r="S330" s="708" t="str">
        <f t="shared" si="363"/>
        <v/>
      </c>
      <c r="T330" s="50" t="str">
        <f t="shared" si="364"/>
        <v/>
      </c>
      <c r="U330" s="50">
        <f>ROUND(IF(K330="",0,+Q330/1659*(AC330*12*(1+tab!$D$181+tab!$D$180)-tab!$D$179)*tab!$D$177),-1)</f>
        <v>0</v>
      </c>
      <c r="V330" s="36" t="str">
        <f t="shared" si="365"/>
        <v/>
      </c>
      <c r="W330" s="698"/>
      <c r="X330" s="672"/>
      <c r="Y330" s="646"/>
      <c r="Z330" s="670"/>
      <c r="AA330" s="600"/>
      <c r="AB330" s="646"/>
      <c r="AC330" s="679">
        <f t="shared" si="353"/>
        <v>0</v>
      </c>
      <c r="AD330" s="680">
        <f t="shared" si="366"/>
        <v>0.56000000000000005</v>
      </c>
      <c r="AE330" s="681">
        <f t="shared" si="367"/>
        <v>0</v>
      </c>
      <c r="AF330" s="681">
        <f t="shared" si="368"/>
        <v>0</v>
      </c>
      <c r="AG330" s="681">
        <f t="shared" si="369"/>
        <v>0</v>
      </c>
      <c r="AH330" s="682">
        <f t="shared" si="370"/>
        <v>0</v>
      </c>
      <c r="AI330" s="682" t="str">
        <f t="shared" si="371"/>
        <v/>
      </c>
      <c r="AJ330" s="682">
        <f t="shared" si="372"/>
        <v>0</v>
      </c>
      <c r="AK330" s="683">
        <f t="shared" si="373"/>
        <v>0.5</v>
      </c>
      <c r="AL330" s="600">
        <f t="shared" si="374"/>
        <v>0</v>
      </c>
      <c r="AM330" s="646">
        <f t="shared" si="375"/>
        <v>0</v>
      </c>
      <c r="AN330" s="630"/>
      <c r="AR330" s="326"/>
    </row>
    <row r="331" spans="2:44" ht="12.75" customHeight="1" x14ac:dyDescent="0.2">
      <c r="B331" s="16"/>
      <c r="C331" s="2"/>
      <c r="D331" s="140" t="str">
        <f t="shared" si="354"/>
        <v/>
      </c>
      <c r="E331" s="222" t="str">
        <f t="shared" ref="E331:F331" si="404">IF(E159=0,"",E159)</f>
        <v/>
      </c>
      <c r="F331" s="222" t="str">
        <f t="shared" si="404"/>
        <v/>
      </c>
      <c r="G331" s="140" t="str">
        <f t="shared" si="356"/>
        <v/>
      </c>
      <c r="H331" s="223" t="str">
        <f t="shared" si="357"/>
        <v/>
      </c>
      <c r="I331" s="751" t="str">
        <f t="shared" si="358"/>
        <v/>
      </c>
      <c r="J331" s="248" t="str">
        <f t="shared" si="351"/>
        <v/>
      </c>
      <c r="K331" s="713" t="str">
        <f t="shared" si="359"/>
        <v/>
      </c>
      <c r="L331" s="625"/>
      <c r="M331" s="738">
        <f t="shared" ref="M331:N331" si="405">IF(M159="","",M159)</f>
        <v>0</v>
      </c>
      <c r="N331" s="738">
        <f t="shared" si="405"/>
        <v>0</v>
      </c>
      <c r="O331" s="714" t="str">
        <f t="shared" si="361"/>
        <v/>
      </c>
      <c r="P331" s="736">
        <f t="shared" si="362"/>
        <v>0</v>
      </c>
      <c r="Q331" s="608">
        <v>0</v>
      </c>
      <c r="R331" s="755"/>
      <c r="S331" s="708" t="str">
        <f t="shared" si="363"/>
        <v/>
      </c>
      <c r="T331" s="50" t="str">
        <f t="shared" si="364"/>
        <v/>
      </c>
      <c r="U331" s="50">
        <f>ROUND(IF(K331="",0,+Q331/1659*(AC331*12*(1+tab!$D$181+tab!$D$180)-tab!$D$179)*tab!$D$177),-1)</f>
        <v>0</v>
      </c>
      <c r="V331" s="36" t="str">
        <f t="shared" si="365"/>
        <v/>
      </c>
      <c r="W331" s="698"/>
      <c r="X331" s="672"/>
      <c r="Y331" s="646"/>
      <c r="Z331" s="670"/>
      <c r="AA331" s="600"/>
      <c r="AB331" s="646"/>
      <c r="AC331" s="679">
        <f t="shared" si="353"/>
        <v>0</v>
      </c>
      <c r="AD331" s="680">
        <f t="shared" si="366"/>
        <v>0.56000000000000005</v>
      </c>
      <c r="AE331" s="681">
        <f t="shared" si="367"/>
        <v>0</v>
      </c>
      <c r="AF331" s="681">
        <f t="shared" si="368"/>
        <v>0</v>
      </c>
      <c r="AG331" s="681">
        <f t="shared" si="369"/>
        <v>0</v>
      </c>
      <c r="AH331" s="682">
        <f t="shared" si="370"/>
        <v>0</v>
      </c>
      <c r="AI331" s="682" t="str">
        <f t="shared" si="371"/>
        <v/>
      </c>
      <c r="AJ331" s="682">
        <f t="shared" si="372"/>
        <v>0</v>
      </c>
      <c r="AK331" s="683">
        <f t="shared" si="373"/>
        <v>0.5</v>
      </c>
      <c r="AL331" s="600">
        <f t="shared" si="374"/>
        <v>0</v>
      </c>
      <c r="AM331" s="646">
        <f t="shared" si="375"/>
        <v>0</v>
      </c>
      <c r="AN331" s="630"/>
      <c r="AR331" s="326"/>
    </row>
    <row r="332" spans="2:44" ht="12.75" customHeight="1" x14ac:dyDescent="0.2">
      <c r="B332" s="16"/>
      <c r="C332" s="2"/>
      <c r="D332" s="140" t="str">
        <f t="shared" si="354"/>
        <v/>
      </c>
      <c r="E332" s="222" t="str">
        <f t="shared" ref="E332:F332" si="406">IF(E160=0,"",E160)</f>
        <v/>
      </c>
      <c r="F332" s="222" t="str">
        <f t="shared" si="406"/>
        <v/>
      </c>
      <c r="G332" s="140" t="str">
        <f t="shared" si="356"/>
        <v/>
      </c>
      <c r="H332" s="223" t="str">
        <f t="shared" si="357"/>
        <v/>
      </c>
      <c r="I332" s="751" t="str">
        <f t="shared" si="358"/>
        <v/>
      </c>
      <c r="J332" s="248" t="str">
        <f t="shared" si="351"/>
        <v/>
      </c>
      <c r="K332" s="713" t="str">
        <f t="shared" si="359"/>
        <v/>
      </c>
      <c r="L332" s="625"/>
      <c r="M332" s="738">
        <f t="shared" ref="M332:N332" si="407">IF(M160="","",M160)</f>
        <v>0</v>
      </c>
      <c r="N332" s="738">
        <f t="shared" si="407"/>
        <v>0</v>
      </c>
      <c r="O332" s="714" t="str">
        <f t="shared" si="361"/>
        <v/>
      </c>
      <c r="P332" s="736">
        <f t="shared" si="362"/>
        <v>0</v>
      </c>
      <c r="Q332" s="608">
        <v>0</v>
      </c>
      <c r="R332" s="755"/>
      <c r="S332" s="708" t="str">
        <f t="shared" si="363"/>
        <v/>
      </c>
      <c r="T332" s="50" t="str">
        <f t="shared" si="364"/>
        <v/>
      </c>
      <c r="U332" s="50">
        <f>ROUND(IF(K332="",0,+Q332/1659*(AC332*12*(1+tab!$D$181+tab!$D$180)-tab!$D$179)*tab!$D$177),-1)</f>
        <v>0</v>
      </c>
      <c r="V332" s="36" t="str">
        <f t="shared" si="365"/>
        <v/>
      </c>
      <c r="W332" s="698"/>
      <c r="X332" s="672"/>
      <c r="Y332" s="646"/>
      <c r="Z332" s="670"/>
      <c r="AA332" s="600"/>
      <c r="AB332" s="646"/>
      <c r="AC332" s="679">
        <f t="shared" si="353"/>
        <v>0</v>
      </c>
      <c r="AD332" s="680">
        <f t="shared" si="366"/>
        <v>0.56000000000000005</v>
      </c>
      <c r="AE332" s="681">
        <f t="shared" si="367"/>
        <v>0</v>
      </c>
      <c r="AF332" s="681">
        <f t="shared" si="368"/>
        <v>0</v>
      </c>
      <c r="AG332" s="681">
        <f t="shared" si="369"/>
        <v>0</v>
      </c>
      <c r="AH332" s="682">
        <f t="shared" si="370"/>
        <v>0</v>
      </c>
      <c r="AI332" s="682" t="str">
        <f t="shared" si="371"/>
        <v/>
      </c>
      <c r="AJ332" s="682">
        <f t="shared" si="372"/>
        <v>0</v>
      </c>
      <c r="AK332" s="683">
        <f t="shared" si="373"/>
        <v>0.5</v>
      </c>
      <c r="AL332" s="600">
        <f t="shared" si="374"/>
        <v>0</v>
      </c>
      <c r="AM332" s="646">
        <f t="shared" si="375"/>
        <v>0</v>
      </c>
      <c r="AN332" s="630"/>
      <c r="AR332" s="326"/>
    </row>
    <row r="333" spans="2:44" ht="12.75" customHeight="1" x14ac:dyDescent="0.2">
      <c r="B333" s="16"/>
      <c r="C333" s="2"/>
      <c r="D333" s="140" t="str">
        <f t="shared" si="354"/>
        <v/>
      </c>
      <c r="E333" s="222" t="str">
        <f t="shared" ref="E333:F333" si="408">IF(E161=0,"",E161)</f>
        <v/>
      </c>
      <c r="F333" s="222" t="str">
        <f t="shared" si="408"/>
        <v/>
      </c>
      <c r="G333" s="140" t="str">
        <f t="shared" si="356"/>
        <v/>
      </c>
      <c r="H333" s="223" t="str">
        <f t="shared" si="357"/>
        <v/>
      </c>
      <c r="I333" s="751" t="str">
        <f t="shared" si="358"/>
        <v/>
      </c>
      <c r="J333" s="248" t="str">
        <f t="shared" si="351"/>
        <v/>
      </c>
      <c r="K333" s="713" t="str">
        <f t="shared" si="359"/>
        <v/>
      </c>
      <c r="L333" s="625"/>
      <c r="M333" s="738">
        <f t="shared" ref="M333:N333" si="409">IF(M161="","",M161)</f>
        <v>0</v>
      </c>
      <c r="N333" s="738">
        <f t="shared" si="409"/>
        <v>0</v>
      </c>
      <c r="O333" s="714" t="str">
        <f t="shared" si="361"/>
        <v/>
      </c>
      <c r="P333" s="736">
        <f t="shared" si="362"/>
        <v>0</v>
      </c>
      <c r="Q333" s="608">
        <v>0</v>
      </c>
      <c r="R333" s="755"/>
      <c r="S333" s="708" t="str">
        <f t="shared" si="363"/>
        <v/>
      </c>
      <c r="T333" s="50" t="str">
        <f t="shared" si="364"/>
        <v/>
      </c>
      <c r="U333" s="50">
        <f>ROUND(IF(K333="",0,+Q333/1659*(AC333*12*(1+tab!$D$181+tab!$D$180)-tab!$D$179)*tab!$D$177),-1)</f>
        <v>0</v>
      </c>
      <c r="V333" s="36" t="str">
        <f t="shared" si="365"/>
        <v/>
      </c>
      <c r="W333" s="698"/>
      <c r="X333" s="672"/>
      <c r="Y333" s="646"/>
      <c r="Z333" s="670"/>
      <c r="AA333" s="600"/>
      <c r="AB333" s="646"/>
      <c r="AC333" s="679">
        <f t="shared" si="353"/>
        <v>0</v>
      </c>
      <c r="AD333" s="680">
        <f t="shared" si="366"/>
        <v>0.56000000000000005</v>
      </c>
      <c r="AE333" s="681">
        <f t="shared" si="367"/>
        <v>0</v>
      </c>
      <c r="AF333" s="681">
        <f t="shared" si="368"/>
        <v>0</v>
      </c>
      <c r="AG333" s="681">
        <f t="shared" si="369"/>
        <v>0</v>
      </c>
      <c r="AH333" s="682">
        <f t="shared" si="370"/>
        <v>0</v>
      </c>
      <c r="AI333" s="682" t="str">
        <f t="shared" si="371"/>
        <v/>
      </c>
      <c r="AJ333" s="682">
        <f t="shared" si="372"/>
        <v>0</v>
      </c>
      <c r="AK333" s="683">
        <f t="shared" si="373"/>
        <v>0.5</v>
      </c>
      <c r="AL333" s="600">
        <f t="shared" si="374"/>
        <v>0</v>
      </c>
      <c r="AM333" s="646">
        <f t="shared" si="375"/>
        <v>0</v>
      </c>
      <c r="AN333" s="630"/>
      <c r="AR333" s="326"/>
    </row>
    <row r="334" spans="2:44" ht="12.75" customHeight="1" x14ac:dyDescent="0.2">
      <c r="B334" s="16"/>
      <c r="C334" s="2"/>
      <c r="D334" s="140" t="str">
        <f t="shared" si="354"/>
        <v/>
      </c>
      <c r="E334" s="222" t="str">
        <f t="shared" ref="E334:F334" si="410">IF(E162=0,"",E162)</f>
        <v/>
      </c>
      <c r="F334" s="222" t="str">
        <f t="shared" si="410"/>
        <v/>
      </c>
      <c r="G334" s="140" t="str">
        <f t="shared" si="356"/>
        <v/>
      </c>
      <c r="H334" s="223" t="str">
        <f t="shared" si="357"/>
        <v/>
      </c>
      <c r="I334" s="751" t="str">
        <f t="shared" si="358"/>
        <v/>
      </c>
      <c r="J334" s="248" t="str">
        <f t="shared" si="351"/>
        <v/>
      </c>
      <c r="K334" s="713" t="str">
        <f t="shared" si="359"/>
        <v/>
      </c>
      <c r="L334" s="625"/>
      <c r="M334" s="738">
        <f t="shared" ref="M334:N334" si="411">IF(M162="","",M162)</f>
        <v>0</v>
      </c>
      <c r="N334" s="738">
        <f t="shared" si="411"/>
        <v>0</v>
      </c>
      <c r="O334" s="714" t="str">
        <f t="shared" si="361"/>
        <v/>
      </c>
      <c r="P334" s="736">
        <f t="shared" si="362"/>
        <v>0</v>
      </c>
      <c r="Q334" s="608">
        <v>0</v>
      </c>
      <c r="R334" s="755"/>
      <c r="S334" s="708" t="str">
        <f t="shared" si="363"/>
        <v/>
      </c>
      <c r="T334" s="50" t="str">
        <f t="shared" si="364"/>
        <v/>
      </c>
      <c r="U334" s="50">
        <f>ROUND(IF(K334="",0,+Q334/1659*(AC334*12*(1+tab!$D$181+tab!$D$180)-tab!$D$179)*tab!$D$177),-1)</f>
        <v>0</v>
      </c>
      <c r="V334" s="36" t="str">
        <f t="shared" si="365"/>
        <v/>
      </c>
      <c r="W334" s="698"/>
      <c r="X334" s="672"/>
      <c r="Y334" s="646"/>
      <c r="Z334" s="670"/>
      <c r="AA334" s="600"/>
      <c r="AB334" s="646"/>
      <c r="AC334" s="679">
        <f t="shared" si="353"/>
        <v>0</v>
      </c>
      <c r="AD334" s="680">
        <f t="shared" si="366"/>
        <v>0.56000000000000005</v>
      </c>
      <c r="AE334" s="681">
        <f t="shared" si="367"/>
        <v>0</v>
      </c>
      <c r="AF334" s="681">
        <f t="shared" si="368"/>
        <v>0</v>
      </c>
      <c r="AG334" s="681">
        <f t="shared" si="369"/>
        <v>0</v>
      </c>
      <c r="AH334" s="682">
        <f t="shared" si="370"/>
        <v>0</v>
      </c>
      <c r="AI334" s="682" t="str">
        <f t="shared" si="371"/>
        <v/>
      </c>
      <c r="AJ334" s="682">
        <f t="shared" si="372"/>
        <v>0</v>
      </c>
      <c r="AK334" s="683">
        <f t="shared" si="373"/>
        <v>0.5</v>
      </c>
      <c r="AL334" s="600">
        <f t="shared" si="374"/>
        <v>0</v>
      </c>
      <c r="AM334" s="646">
        <f t="shared" si="375"/>
        <v>0</v>
      </c>
      <c r="AN334" s="630"/>
      <c r="AR334" s="326"/>
    </row>
    <row r="335" spans="2:44" ht="12.75" customHeight="1" x14ac:dyDescent="0.2">
      <c r="B335" s="16"/>
      <c r="C335" s="2"/>
      <c r="D335" s="140" t="str">
        <f t="shared" si="354"/>
        <v/>
      </c>
      <c r="E335" s="222" t="str">
        <f t="shared" ref="E335:F335" si="412">IF(E163=0,"",E163)</f>
        <v/>
      </c>
      <c r="F335" s="222" t="str">
        <f t="shared" si="412"/>
        <v/>
      </c>
      <c r="G335" s="140" t="str">
        <f t="shared" si="356"/>
        <v/>
      </c>
      <c r="H335" s="223" t="str">
        <f t="shared" si="357"/>
        <v/>
      </c>
      <c r="I335" s="751" t="str">
        <f t="shared" si="358"/>
        <v/>
      </c>
      <c r="J335" s="248" t="str">
        <f t="shared" si="351"/>
        <v/>
      </c>
      <c r="K335" s="713" t="str">
        <f t="shared" si="359"/>
        <v/>
      </c>
      <c r="L335" s="625"/>
      <c r="M335" s="738">
        <f t="shared" ref="M335:N335" si="413">IF(M163="","",M163)</f>
        <v>0</v>
      </c>
      <c r="N335" s="738">
        <f t="shared" si="413"/>
        <v>0</v>
      </c>
      <c r="O335" s="714" t="str">
        <f t="shared" si="361"/>
        <v/>
      </c>
      <c r="P335" s="736">
        <f t="shared" si="362"/>
        <v>0</v>
      </c>
      <c r="Q335" s="608">
        <v>0</v>
      </c>
      <c r="R335" s="755"/>
      <c r="S335" s="708" t="str">
        <f t="shared" si="363"/>
        <v/>
      </c>
      <c r="T335" s="50" t="str">
        <f t="shared" si="364"/>
        <v/>
      </c>
      <c r="U335" s="50">
        <f>ROUND(IF(K335="",0,+Q335/1659*(AC335*12*(1+tab!$D$181+tab!$D$180)-tab!$D$179)*tab!$D$177),-1)</f>
        <v>0</v>
      </c>
      <c r="V335" s="36" t="str">
        <f t="shared" si="365"/>
        <v/>
      </c>
      <c r="W335" s="698"/>
      <c r="X335" s="672"/>
      <c r="Y335" s="646"/>
      <c r="Z335" s="670"/>
      <c r="AA335" s="600"/>
      <c r="AB335" s="646"/>
      <c r="AC335" s="679">
        <f t="shared" si="353"/>
        <v>0</v>
      </c>
      <c r="AD335" s="680">
        <f t="shared" si="366"/>
        <v>0.56000000000000005</v>
      </c>
      <c r="AE335" s="681">
        <f t="shared" si="367"/>
        <v>0</v>
      </c>
      <c r="AF335" s="681">
        <f t="shared" si="368"/>
        <v>0</v>
      </c>
      <c r="AG335" s="681">
        <f t="shared" si="369"/>
        <v>0</v>
      </c>
      <c r="AH335" s="682">
        <f t="shared" si="370"/>
        <v>0</v>
      </c>
      <c r="AI335" s="682" t="str">
        <f t="shared" si="371"/>
        <v/>
      </c>
      <c r="AJ335" s="682">
        <f t="shared" si="372"/>
        <v>0</v>
      </c>
      <c r="AK335" s="683">
        <f t="shared" si="373"/>
        <v>0.5</v>
      </c>
      <c r="AL335" s="600">
        <f t="shared" si="374"/>
        <v>0</v>
      </c>
      <c r="AM335" s="646">
        <f t="shared" si="375"/>
        <v>0</v>
      </c>
      <c r="AN335" s="630"/>
      <c r="AR335" s="326"/>
    </row>
    <row r="336" spans="2:44" ht="12.75" customHeight="1" x14ac:dyDescent="0.2">
      <c r="B336" s="16"/>
      <c r="C336" s="2"/>
      <c r="D336" s="140" t="str">
        <f t="shared" si="354"/>
        <v/>
      </c>
      <c r="E336" s="222" t="str">
        <f t="shared" ref="E336:F336" si="414">IF(E164=0,"",E164)</f>
        <v/>
      </c>
      <c r="F336" s="222" t="str">
        <f t="shared" si="414"/>
        <v/>
      </c>
      <c r="G336" s="140" t="str">
        <f t="shared" si="356"/>
        <v/>
      </c>
      <c r="H336" s="223" t="str">
        <f t="shared" si="357"/>
        <v/>
      </c>
      <c r="I336" s="751" t="str">
        <f t="shared" si="358"/>
        <v/>
      </c>
      <c r="J336" s="248" t="str">
        <f t="shared" si="351"/>
        <v/>
      </c>
      <c r="K336" s="713" t="str">
        <f t="shared" si="359"/>
        <v/>
      </c>
      <c r="L336" s="625"/>
      <c r="M336" s="738">
        <f t="shared" ref="M336:N336" si="415">IF(M164="","",M164)</f>
        <v>0</v>
      </c>
      <c r="N336" s="738">
        <f t="shared" si="415"/>
        <v>0</v>
      </c>
      <c r="O336" s="714" t="str">
        <f t="shared" si="361"/>
        <v/>
      </c>
      <c r="P336" s="736">
        <f t="shared" si="362"/>
        <v>0</v>
      </c>
      <c r="Q336" s="608">
        <v>0</v>
      </c>
      <c r="R336" s="755"/>
      <c r="S336" s="708" t="str">
        <f t="shared" si="363"/>
        <v/>
      </c>
      <c r="T336" s="50" t="str">
        <f t="shared" si="364"/>
        <v/>
      </c>
      <c r="U336" s="50">
        <f>ROUND(IF(K336="",0,+Q336/1659*(AC336*12*(1+tab!$D$181+tab!$D$180)-tab!$D$179)*tab!$D$177),-1)</f>
        <v>0</v>
      </c>
      <c r="V336" s="36" t="str">
        <f t="shared" si="365"/>
        <v/>
      </c>
      <c r="W336" s="698"/>
      <c r="X336" s="672"/>
      <c r="Y336" s="646"/>
      <c r="Z336" s="670"/>
      <c r="AA336" s="600"/>
      <c r="AB336" s="646"/>
      <c r="AC336" s="679">
        <f t="shared" si="353"/>
        <v>0</v>
      </c>
      <c r="AD336" s="680">
        <f t="shared" si="366"/>
        <v>0.56000000000000005</v>
      </c>
      <c r="AE336" s="681">
        <f t="shared" si="367"/>
        <v>0</v>
      </c>
      <c r="AF336" s="681">
        <f t="shared" si="368"/>
        <v>0</v>
      </c>
      <c r="AG336" s="681">
        <f t="shared" si="369"/>
        <v>0</v>
      </c>
      <c r="AH336" s="682">
        <f t="shared" si="370"/>
        <v>0</v>
      </c>
      <c r="AI336" s="682" t="str">
        <f t="shared" si="371"/>
        <v/>
      </c>
      <c r="AJ336" s="682">
        <f t="shared" si="372"/>
        <v>0</v>
      </c>
      <c r="AK336" s="683">
        <f t="shared" si="373"/>
        <v>0.5</v>
      </c>
      <c r="AL336" s="600">
        <f t="shared" si="374"/>
        <v>0</v>
      </c>
      <c r="AM336" s="646">
        <f t="shared" si="375"/>
        <v>0</v>
      </c>
      <c r="AN336" s="630"/>
      <c r="AR336" s="326"/>
    </row>
    <row r="337" spans="2:49" ht="12.75" customHeight="1" x14ac:dyDescent="0.2">
      <c r="B337" s="16"/>
      <c r="C337" s="2"/>
      <c r="D337" s="140" t="str">
        <f t="shared" si="354"/>
        <v/>
      </c>
      <c r="E337" s="222" t="str">
        <f t="shared" ref="E337:F337" si="416">IF(E165=0,"",E165)</f>
        <v/>
      </c>
      <c r="F337" s="222" t="str">
        <f t="shared" si="416"/>
        <v/>
      </c>
      <c r="G337" s="140" t="str">
        <f t="shared" si="356"/>
        <v/>
      </c>
      <c r="H337" s="223" t="str">
        <f t="shared" si="357"/>
        <v/>
      </c>
      <c r="I337" s="751" t="str">
        <f t="shared" si="358"/>
        <v/>
      </c>
      <c r="J337" s="248" t="str">
        <f t="shared" si="351"/>
        <v/>
      </c>
      <c r="K337" s="713" t="str">
        <f t="shared" si="359"/>
        <v/>
      </c>
      <c r="L337" s="625"/>
      <c r="M337" s="738">
        <f t="shared" ref="M337:N337" si="417">IF(M165="","",M165)</f>
        <v>0</v>
      </c>
      <c r="N337" s="738">
        <f t="shared" si="417"/>
        <v>0</v>
      </c>
      <c r="O337" s="714" t="str">
        <f t="shared" si="361"/>
        <v/>
      </c>
      <c r="P337" s="736">
        <f t="shared" si="362"/>
        <v>0</v>
      </c>
      <c r="Q337" s="608">
        <v>0</v>
      </c>
      <c r="R337" s="755"/>
      <c r="S337" s="708" t="str">
        <f t="shared" si="363"/>
        <v/>
      </c>
      <c r="T337" s="50" t="str">
        <f t="shared" si="364"/>
        <v/>
      </c>
      <c r="U337" s="50">
        <f>ROUND(IF(K337="",0,+Q337/1659*(AC337*12*(1+tab!$D$181+tab!$D$180)-tab!$D$179)*tab!$D$177),-1)</f>
        <v>0</v>
      </c>
      <c r="V337" s="36" t="str">
        <f t="shared" si="365"/>
        <v/>
      </c>
      <c r="W337" s="698"/>
      <c r="X337" s="672"/>
      <c r="Y337" s="646"/>
      <c r="Z337" s="670"/>
      <c r="AA337" s="600"/>
      <c r="AB337" s="646"/>
      <c r="AC337" s="679">
        <f t="shared" si="353"/>
        <v>0</v>
      </c>
      <c r="AD337" s="680">
        <f t="shared" si="366"/>
        <v>0.56000000000000005</v>
      </c>
      <c r="AE337" s="681">
        <f t="shared" si="367"/>
        <v>0</v>
      </c>
      <c r="AF337" s="681">
        <f t="shared" si="368"/>
        <v>0</v>
      </c>
      <c r="AG337" s="681">
        <f t="shared" si="369"/>
        <v>0</v>
      </c>
      <c r="AH337" s="682">
        <f t="shared" si="370"/>
        <v>0</v>
      </c>
      <c r="AI337" s="682" t="str">
        <f t="shared" si="371"/>
        <v/>
      </c>
      <c r="AJ337" s="682">
        <f t="shared" si="372"/>
        <v>0</v>
      </c>
      <c r="AK337" s="683">
        <f t="shared" si="373"/>
        <v>0.5</v>
      </c>
      <c r="AL337" s="600">
        <f t="shared" si="374"/>
        <v>0</v>
      </c>
      <c r="AM337" s="646">
        <f t="shared" si="375"/>
        <v>0</v>
      </c>
      <c r="AN337" s="630"/>
      <c r="AR337" s="326"/>
    </row>
    <row r="338" spans="2:49" ht="12.75" customHeight="1" x14ac:dyDescent="0.2">
      <c r="B338" s="16"/>
      <c r="C338" s="2"/>
      <c r="D338" s="140" t="str">
        <f t="shared" si="354"/>
        <v/>
      </c>
      <c r="E338" s="222" t="str">
        <f t="shared" ref="E338:F338" si="418">IF(E166=0,"",E166)</f>
        <v/>
      </c>
      <c r="F338" s="222" t="str">
        <f t="shared" si="418"/>
        <v/>
      </c>
      <c r="G338" s="140" t="str">
        <f t="shared" si="356"/>
        <v/>
      </c>
      <c r="H338" s="223" t="str">
        <f t="shared" si="357"/>
        <v/>
      </c>
      <c r="I338" s="751" t="str">
        <f t="shared" si="358"/>
        <v/>
      </c>
      <c r="J338" s="248" t="str">
        <f t="shared" si="351"/>
        <v/>
      </c>
      <c r="K338" s="713" t="str">
        <f t="shared" si="359"/>
        <v/>
      </c>
      <c r="L338" s="625"/>
      <c r="M338" s="738">
        <f t="shared" ref="M338:N338" si="419">IF(M166="","",M166)</f>
        <v>0</v>
      </c>
      <c r="N338" s="738">
        <f t="shared" si="419"/>
        <v>0</v>
      </c>
      <c r="O338" s="714" t="str">
        <f t="shared" si="361"/>
        <v/>
      </c>
      <c r="P338" s="736">
        <f t="shared" si="362"/>
        <v>0</v>
      </c>
      <c r="Q338" s="608">
        <v>0</v>
      </c>
      <c r="R338" s="755"/>
      <c r="S338" s="708" t="str">
        <f t="shared" si="363"/>
        <v/>
      </c>
      <c r="T338" s="50" t="str">
        <f t="shared" si="364"/>
        <v/>
      </c>
      <c r="U338" s="50">
        <f>ROUND(IF(K338="",0,+Q338/1659*(AC338*12*(1+tab!$D$181+tab!$D$180)-tab!$D$179)*tab!$D$177),-1)</f>
        <v>0</v>
      </c>
      <c r="V338" s="36" t="str">
        <f t="shared" si="365"/>
        <v/>
      </c>
      <c r="W338" s="698"/>
      <c r="X338" s="672"/>
      <c r="Y338" s="646"/>
      <c r="Z338" s="670"/>
      <c r="AA338" s="600"/>
      <c r="AB338" s="646"/>
      <c r="AC338" s="679">
        <f t="shared" si="353"/>
        <v>0</v>
      </c>
      <c r="AD338" s="680">
        <f t="shared" si="366"/>
        <v>0.56000000000000005</v>
      </c>
      <c r="AE338" s="681">
        <f t="shared" si="367"/>
        <v>0</v>
      </c>
      <c r="AF338" s="681">
        <f t="shared" si="368"/>
        <v>0</v>
      </c>
      <c r="AG338" s="681">
        <f t="shared" si="369"/>
        <v>0</v>
      </c>
      <c r="AH338" s="682">
        <f t="shared" si="370"/>
        <v>0</v>
      </c>
      <c r="AI338" s="682" t="str">
        <f t="shared" si="371"/>
        <v/>
      </c>
      <c r="AJ338" s="682">
        <f t="shared" si="372"/>
        <v>0</v>
      </c>
      <c r="AK338" s="683">
        <f t="shared" si="373"/>
        <v>0.5</v>
      </c>
      <c r="AL338" s="600">
        <f t="shared" si="374"/>
        <v>0</v>
      </c>
      <c r="AM338" s="646">
        <f t="shared" si="375"/>
        <v>0</v>
      </c>
      <c r="AN338" s="630"/>
      <c r="AR338" s="326"/>
    </row>
    <row r="339" spans="2:49" ht="12.75" customHeight="1" x14ac:dyDescent="0.2">
      <c r="B339" s="16"/>
      <c r="C339" s="2"/>
      <c r="D339" s="140" t="str">
        <f t="shared" si="354"/>
        <v/>
      </c>
      <c r="E339" s="222" t="str">
        <f t="shared" ref="E339:F339" si="420">IF(E167=0,"",E167)</f>
        <v/>
      </c>
      <c r="F339" s="222" t="str">
        <f t="shared" si="420"/>
        <v/>
      </c>
      <c r="G339" s="140" t="str">
        <f t="shared" si="356"/>
        <v/>
      </c>
      <c r="H339" s="223" t="str">
        <f t="shared" si="357"/>
        <v/>
      </c>
      <c r="I339" s="751" t="str">
        <f t="shared" si="358"/>
        <v/>
      </c>
      <c r="J339" s="248" t="str">
        <f t="shared" si="351"/>
        <v/>
      </c>
      <c r="K339" s="713" t="str">
        <f t="shared" si="359"/>
        <v/>
      </c>
      <c r="L339" s="625"/>
      <c r="M339" s="738">
        <f t="shared" ref="M339:N339" si="421">IF(M167="","",M167)</f>
        <v>0</v>
      </c>
      <c r="N339" s="738">
        <f t="shared" si="421"/>
        <v>0</v>
      </c>
      <c r="O339" s="714" t="str">
        <f t="shared" si="361"/>
        <v/>
      </c>
      <c r="P339" s="736">
        <f t="shared" si="362"/>
        <v>0</v>
      </c>
      <c r="Q339" s="608">
        <v>0</v>
      </c>
      <c r="R339" s="755"/>
      <c r="S339" s="708" t="str">
        <f t="shared" si="363"/>
        <v/>
      </c>
      <c r="T339" s="50" t="str">
        <f t="shared" si="364"/>
        <v/>
      </c>
      <c r="U339" s="50">
        <f>ROUND(IF(K339="",0,+Q339/1659*(AC339*12*(1+tab!$D$181+tab!$D$180)-tab!$D$179)*tab!$D$177),-1)</f>
        <v>0</v>
      </c>
      <c r="V339" s="36" t="str">
        <f t="shared" si="365"/>
        <v/>
      </c>
      <c r="W339" s="698"/>
      <c r="X339" s="672"/>
      <c r="Y339" s="646"/>
      <c r="Z339" s="670"/>
      <c r="AA339" s="600"/>
      <c r="AB339" s="646"/>
      <c r="AC339" s="679">
        <f t="shared" si="353"/>
        <v>0</v>
      </c>
      <c r="AD339" s="680">
        <f t="shared" si="366"/>
        <v>0.56000000000000005</v>
      </c>
      <c r="AE339" s="681">
        <f t="shared" si="367"/>
        <v>0</v>
      </c>
      <c r="AF339" s="681">
        <f t="shared" si="368"/>
        <v>0</v>
      </c>
      <c r="AG339" s="681">
        <f t="shared" si="369"/>
        <v>0</v>
      </c>
      <c r="AH339" s="682">
        <f t="shared" si="370"/>
        <v>0</v>
      </c>
      <c r="AI339" s="682" t="str">
        <f t="shared" si="371"/>
        <v/>
      </c>
      <c r="AJ339" s="682">
        <f t="shared" si="372"/>
        <v>0</v>
      </c>
      <c r="AK339" s="683">
        <f t="shared" si="373"/>
        <v>0.5</v>
      </c>
      <c r="AL339" s="600">
        <f t="shared" si="374"/>
        <v>0</v>
      </c>
      <c r="AM339" s="646">
        <f t="shared" si="375"/>
        <v>0</v>
      </c>
      <c r="AN339" s="630"/>
      <c r="AR339" s="326"/>
    </row>
    <row r="340" spans="2:49" ht="12.75" customHeight="1" x14ac:dyDescent="0.2">
      <c r="B340" s="16"/>
      <c r="C340" s="2"/>
      <c r="D340" s="140" t="str">
        <f t="shared" si="354"/>
        <v/>
      </c>
      <c r="E340" s="222" t="str">
        <f t="shared" ref="E340:F340" si="422">IF(E168=0,"",E168)</f>
        <v/>
      </c>
      <c r="F340" s="222" t="str">
        <f t="shared" si="422"/>
        <v/>
      </c>
      <c r="G340" s="140" t="str">
        <f t="shared" si="356"/>
        <v/>
      </c>
      <c r="H340" s="223" t="str">
        <f t="shared" si="357"/>
        <v/>
      </c>
      <c r="I340" s="751" t="str">
        <f t="shared" si="358"/>
        <v/>
      </c>
      <c r="J340" s="248" t="str">
        <f t="shared" si="351"/>
        <v/>
      </c>
      <c r="K340" s="713" t="str">
        <f t="shared" si="359"/>
        <v/>
      </c>
      <c r="L340" s="625"/>
      <c r="M340" s="738">
        <f t="shared" ref="M340:N340" si="423">IF(M168="","",M168)</f>
        <v>0</v>
      </c>
      <c r="N340" s="738">
        <f t="shared" si="423"/>
        <v>0</v>
      </c>
      <c r="O340" s="714" t="str">
        <f t="shared" si="361"/>
        <v/>
      </c>
      <c r="P340" s="736">
        <f t="shared" si="362"/>
        <v>0</v>
      </c>
      <c r="Q340" s="608">
        <v>0</v>
      </c>
      <c r="R340" s="755"/>
      <c r="S340" s="708" t="str">
        <f t="shared" si="363"/>
        <v/>
      </c>
      <c r="T340" s="50" t="str">
        <f t="shared" si="364"/>
        <v/>
      </c>
      <c r="U340" s="50">
        <f>ROUND(IF(K340="",0,+Q340/1659*(AC340*12*(1+tab!$D$181+tab!$D$180)-tab!$D$179)*tab!$D$177),-1)</f>
        <v>0</v>
      </c>
      <c r="V340" s="36" t="str">
        <f t="shared" si="365"/>
        <v/>
      </c>
      <c r="W340" s="698"/>
      <c r="X340" s="672"/>
      <c r="Y340" s="646"/>
      <c r="Z340" s="670"/>
      <c r="AA340" s="600"/>
      <c r="AB340" s="646"/>
      <c r="AC340" s="679">
        <f t="shared" si="353"/>
        <v>0</v>
      </c>
      <c r="AD340" s="680">
        <f t="shared" si="366"/>
        <v>0.56000000000000005</v>
      </c>
      <c r="AE340" s="681">
        <f t="shared" si="367"/>
        <v>0</v>
      </c>
      <c r="AF340" s="681">
        <f t="shared" si="368"/>
        <v>0</v>
      </c>
      <c r="AG340" s="681">
        <f t="shared" si="369"/>
        <v>0</v>
      </c>
      <c r="AH340" s="682">
        <f t="shared" si="370"/>
        <v>0</v>
      </c>
      <c r="AI340" s="682" t="str">
        <f t="shared" si="371"/>
        <v/>
      </c>
      <c r="AJ340" s="682">
        <f t="shared" si="372"/>
        <v>0</v>
      </c>
      <c r="AK340" s="683">
        <f t="shared" si="373"/>
        <v>0.5</v>
      </c>
      <c r="AL340" s="600">
        <f t="shared" si="374"/>
        <v>0</v>
      </c>
      <c r="AM340" s="646">
        <f t="shared" si="375"/>
        <v>0</v>
      </c>
      <c r="AN340" s="630"/>
      <c r="AR340" s="326"/>
    </row>
    <row r="341" spans="2:49" ht="12.75" customHeight="1" x14ac:dyDescent="0.2">
      <c r="B341" s="16"/>
      <c r="C341" s="2"/>
      <c r="D341" s="140" t="str">
        <f t="shared" si="354"/>
        <v/>
      </c>
      <c r="E341" s="222" t="str">
        <f t="shared" ref="E341:F341" si="424">IF(E169=0,"",E169)</f>
        <v/>
      </c>
      <c r="F341" s="222" t="str">
        <f t="shared" si="424"/>
        <v/>
      </c>
      <c r="G341" s="140" t="str">
        <f t="shared" si="356"/>
        <v/>
      </c>
      <c r="H341" s="223" t="str">
        <f t="shared" si="357"/>
        <v/>
      </c>
      <c r="I341" s="751" t="str">
        <f t="shared" si="358"/>
        <v/>
      </c>
      <c r="J341" s="248" t="str">
        <f t="shared" si="351"/>
        <v/>
      </c>
      <c r="K341" s="713" t="str">
        <f t="shared" si="359"/>
        <v/>
      </c>
      <c r="L341" s="625"/>
      <c r="M341" s="738">
        <f t="shared" ref="M341:N341" si="425">IF(M169="","",M169)</f>
        <v>0</v>
      </c>
      <c r="N341" s="738">
        <f t="shared" si="425"/>
        <v>0</v>
      </c>
      <c r="O341" s="714" t="str">
        <f t="shared" si="361"/>
        <v/>
      </c>
      <c r="P341" s="736">
        <f t="shared" si="362"/>
        <v>0</v>
      </c>
      <c r="Q341" s="608">
        <v>0</v>
      </c>
      <c r="R341" s="755"/>
      <c r="S341" s="708" t="str">
        <f t="shared" si="363"/>
        <v/>
      </c>
      <c r="T341" s="50" t="str">
        <f t="shared" si="364"/>
        <v/>
      </c>
      <c r="U341" s="50">
        <f>ROUND(IF(K341="",0,+Q341/1659*(AC341*12*(1+tab!$D$181+tab!$D$180)-tab!$D$179)*tab!$D$177),-1)</f>
        <v>0</v>
      </c>
      <c r="V341" s="36" t="str">
        <f t="shared" si="365"/>
        <v/>
      </c>
      <c r="W341" s="698"/>
      <c r="X341" s="672"/>
      <c r="Y341" s="646"/>
      <c r="Z341" s="670"/>
      <c r="AA341" s="600"/>
      <c r="AB341" s="646"/>
      <c r="AC341" s="679">
        <f t="shared" si="353"/>
        <v>0</v>
      </c>
      <c r="AD341" s="680">
        <f t="shared" si="366"/>
        <v>0.56000000000000005</v>
      </c>
      <c r="AE341" s="681">
        <f t="shared" si="367"/>
        <v>0</v>
      </c>
      <c r="AF341" s="681">
        <f t="shared" si="368"/>
        <v>0</v>
      </c>
      <c r="AG341" s="681">
        <f t="shared" si="369"/>
        <v>0</v>
      </c>
      <c r="AH341" s="682">
        <f t="shared" si="370"/>
        <v>0</v>
      </c>
      <c r="AI341" s="682" t="str">
        <f t="shared" si="371"/>
        <v/>
      </c>
      <c r="AJ341" s="682">
        <f t="shared" si="372"/>
        <v>0</v>
      </c>
      <c r="AK341" s="683">
        <f t="shared" si="373"/>
        <v>0.5</v>
      </c>
      <c r="AL341" s="600">
        <f t="shared" si="374"/>
        <v>0</v>
      </c>
      <c r="AM341" s="646">
        <f t="shared" si="375"/>
        <v>0</v>
      </c>
      <c r="AN341" s="630"/>
      <c r="AR341" s="326"/>
    </row>
    <row r="342" spans="2:49" ht="12.75" customHeight="1" x14ac:dyDescent="0.2">
      <c r="B342" s="16"/>
      <c r="C342" s="2"/>
      <c r="D342" s="140" t="str">
        <f t="shared" si="354"/>
        <v/>
      </c>
      <c r="E342" s="222" t="str">
        <f t="shared" ref="E342:F342" si="426">IF(E170=0,"",E170)</f>
        <v/>
      </c>
      <c r="F342" s="222" t="str">
        <f t="shared" si="426"/>
        <v/>
      </c>
      <c r="G342" s="140" t="str">
        <f t="shared" si="356"/>
        <v/>
      </c>
      <c r="H342" s="223" t="str">
        <f t="shared" si="357"/>
        <v/>
      </c>
      <c r="I342" s="751" t="str">
        <f t="shared" si="358"/>
        <v/>
      </c>
      <c r="J342" s="248" t="str">
        <f t="shared" si="351"/>
        <v/>
      </c>
      <c r="K342" s="713" t="str">
        <f t="shared" si="359"/>
        <v/>
      </c>
      <c r="L342" s="625"/>
      <c r="M342" s="738">
        <f t="shared" ref="M342:N342" si="427">IF(M170="","",M170)</f>
        <v>0</v>
      </c>
      <c r="N342" s="738">
        <f t="shared" si="427"/>
        <v>0</v>
      </c>
      <c r="O342" s="714" t="str">
        <f t="shared" si="361"/>
        <v/>
      </c>
      <c r="P342" s="736">
        <f t="shared" si="362"/>
        <v>0</v>
      </c>
      <c r="Q342" s="608">
        <v>0</v>
      </c>
      <c r="R342" s="755"/>
      <c r="S342" s="708" t="str">
        <f t="shared" si="363"/>
        <v/>
      </c>
      <c r="T342" s="50" t="str">
        <f t="shared" si="364"/>
        <v/>
      </c>
      <c r="U342" s="50">
        <f>ROUND(IF(K342="",0,+Q342/1659*(AC342*12*(1+tab!$D$181+tab!$D$180)-tab!$D$179)*tab!$D$177),-1)</f>
        <v>0</v>
      </c>
      <c r="V342" s="36" t="str">
        <f t="shared" si="365"/>
        <v/>
      </c>
      <c r="W342" s="698"/>
      <c r="X342" s="672"/>
      <c r="Y342" s="646"/>
      <c r="Z342" s="670"/>
      <c r="AA342" s="600"/>
      <c r="AB342" s="646"/>
      <c r="AC342" s="679">
        <f t="shared" si="353"/>
        <v>0</v>
      </c>
      <c r="AD342" s="680">
        <f t="shared" si="366"/>
        <v>0.56000000000000005</v>
      </c>
      <c r="AE342" s="681">
        <f t="shared" si="367"/>
        <v>0</v>
      </c>
      <c r="AF342" s="681">
        <f t="shared" si="368"/>
        <v>0</v>
      </c>
      <c r="AG342" s="681">
        <f t="shared" si="369"/>
        <v>0</v>
      </c>
      <c r="AH342" s="682">
        <f t="shared" si="370"/>
        <v>0</v>
      </c>
      <c r="AI342" s="682" t="str">
        <f t="shared" si="371"/>
        <v/>
      </c>
      <c r="AJ342" s="682">
        <f t="shared" si="372"/>
        <v>0</v>
      </c>
      <c r="AK342" s="683">
        <f t="shared" si="373"/>
        <v>0.5</v>
      </c>
      <c r="AL342" s="600">
        <f t="shared" si="374"/>
        <v>0</v>
      </c>
      <c r="AM342" s="646">
        <f t="shared" si="375"/>
        <v>0</v>
      </c>
      <c r="AN342" s="630"/>
      <c r="AR342" s="326"/>
    </row>
    <row r="343" spans="2:49" ht="12.75" customHeight="1" x14ac:dyDescent="0.2">
      <c r="B343" s="16"/>
      <c r="C343" s="2"/>
      <c r="D343" s="140" t="str">
        <f t="shared" si="354"/>
        <v/>
      </c>
      <c r="E343" s="222" t="str">
        <f t="shared" ref="E343:F343" si="428">IF(E171=0,"",E171)</f>
        <v/>
      </c>
      <c r="F343" s="222" t="str">
        <f t="shared" si="428"/>
        <v/>
      </c>
      <c r="G343" s="140" t="str">
        <f t="shared" si="356"/>
        <v/>
      </c>
      <c r="H343" s="223" t="str">
        <f t="shared" si="357"/>
        <v/>
      </c>
      <c r="I343" s="751" t="str">
        <f t="shared" si="358"/>
        <v/>
      </c>
      <c r="J343" s="248" t="str">
        <f t="shared" si="351"/>
        <v/>
      </c>
      <c r="K343" s="713" t="str">
        <f t="shared" si="359"/>
        <v/>
      </c>
      <c r="L343" s="625"/>
      <c r="M343" s="738">
        <f t="shared" ref="M343:N343" si="429">IF(M171="","",M171)</f>
        <v>0</v>
      </c>
      <c r="N343" s="738">
        <f t="shared" si="429"/>
        <v>0</v>
      </c>
      <c r="O343" s="714" t="str">
        <f t="shared" si="361"/>
        <v/>
      </c>
      <c r="P343" s="736">
        <f t="shared" si="362"/>
        <v>0</v>
      </c>
      <c r="Q343" s="608">
        <v>0</v>
      </c>
      <c r="R343" s="755"/>
      <c r="S343" s="708" t="str">
        <f t="shared" si="363"/>
        <v/>
      </c>
      <c r="T343" s="50" t="str">
        <f t="shared" si="364"/>
        <v/>
      </c>
      <c r="U343" s="50">
        <f>ROUND(IF(K343="",0,+Q343/1659*(AC343*12*(1+tab!$D$181+tab!$D$180)-tab!$D$179)*tab!$D$177),-1)</f>
        <v>0</v>
      </c>
      <c r="V343" s="36" t="str">
        <f t="shared" si="365"/>
        <v/>
      </c>
      <c r="W343" s="698"/>
      <c r="X343" s="672"/>
      <c r="Y343" s="646"/>
      <c r="Z343" s="670"/>
      <c r="AA343" s="600"/>
      <c r="AB343" s="646"/>
      <c r="AC343" s="679">
        <f t="shared" si="353"/>
        <v>0</v>
      </c>
      <c r="AD343" s="680">
        <f t="shared" si="366"/>
        <v>0.56000000000000005</v>
      </c>
      <c r="AE343" s="681">
        <f t="shared" si="367"/>
        <v>0</v>
      </c>
      <c r="AF343" s="681">
        <f t="shared" si="368"/>
        <v>0</v>
      </c>
      <c r="AG343" s="681">
        <f t="shared" si="369"/>
        <v>0</v>
      </c>
      <c r="AH343" s="682">
        <f t="shared" si="370"/>
        <v>0</v>
      </c>
      <c r="AI343" s="682" t="str">
        <f t="shared" si="371"/>
        <v/>
      </c>
      <c r="AJ343" s="682">
        <f t="shared" si="372"/>
        <v>0</v>
      </c>
      <c r="AK343" s="683">
        <f t="shared" si="373"/>
        <v>0.5</v>
      </c>
      <c r="AL343" s="600">
        <f t="shared" si="374"/>
        <v>0</v>
      </c>
      <c r="AM343" s="646">
        <f t="shared" si="375"/>
        <v>0</v>
      </c>
      <c r="AN343" s="630"/>
      <c r="AR343" s="326"/>
    </row>
    <row r="344" spans="2:49" ht="12.75" customHeight="1" x14ac:dyDescent="0.2">
      <c r="B344" s="16"/>
      <c r="C344" s="2"/>
      <c r="D344" s="140" t="str">
        <f t="shared" si="354"/>
        <v/>
      </c>
      <c r="E344" s="222" t="str">
        <f t="shared" ref="E344:F344" si="430">IF(E172=0,"",E172)</f>
        <v/>
      </c>
      <c r="F344" s="222" t="str">
        <f t="shared" si="430"/>
        <v/>
      </c>
      <c r="G344" s="140" t="str">
        <f t="shared" si="356"/>
        <v/>
      </c>
      <c r="H344" s="223" t="str">
        <f t="shared" si="357"/>
        <v/>
      </c>
      <c r="I344" s="751" t="str">
        <f t="shared" si="358"/>
        <v/>
      </c>
      <c r="J344" s="248" t="str">
        <f t="shared" si="351"/>
        <v/>
      </c>
      <c r="K344" s="713" t="str">
        <f t="shared" si="359"/>
        <v/>
      </c>
      <c r="L344" s="625"/>
      <c r="M344" s="738">
        <f t="shared" ref="M344:N344" si="431">IF(M172="","",M172)</f>
        <v>0</v>
      </c>
      <c r="N344" s="738">
        <f t="shared" si="431"/>
        <v>0</v>
      </c>
      <c r="O344" s="714" t="str">
        <f t="shared" si="361"/>
        <v/>
      </c>
      <c r="P344" s="736">
        <f t="shared" si="362"/>
        <v>0</v>
      </c>
      <c r="Q344" s="608">
        <v>0</v>
      </c>
      <c r="R344" s="755"/>
      <c r="S344" s="708" t="str">
        <f t="shared" si="363"/>
        <v/>
      </c>
      <c r="T344" s="50" t="str">
        <f t="shared" si="364"/>
        <v/>
      </c>
      <c r="U344" s="50">
        <f>ROUND(IF(K344="",0,+Q344/1659*(AC344*12*(1+tab!$D$181+tab!$D$180)-tab!$D$179)*tab!$D$177),-1)</f>
        <v>0</v>
      </c>
      <c r="V344" s="36" t="str">
        <f t="shared" si="365"/>
        <v/>
      </c>
      <c r="W344" s="698"/>
      <c r="X344" s="672"/>
      <c r="Y344" s="646"/>
      <c r="Z344" s="670"/>
      <c r="AA344" s="600"/>
      <c r="AB344" s="646"/>
      <c r="AC344" s="679">
        <f t="shared" si="353"/>
        <v>0</v>
      </c>
      <c r="AD344" s="680">
        <f t="shared" si="366"/>
        <v>0.56000000000000005</v>
      </c>
      <c r="AE344" s="681">
        <f t="shared" si="367"/>
        <v>0</v>
      </c>
      <c r="AF344" s="681">
        <f t="shared" si="368"/>
        <v>0</v>
      </c>
      <c r="AG344" s="681">
        <f t="shared" si="369"/>
        <v>0</v>
      </c>
      <c r="AH344" s="682">
        <f t="shared" si="370"/>
        <v>0</v>
      </c>
      <c r="AI344" s="682" t="str">
        <f t="shared" si="371"/>
        <v/>
      </c>
      <c r="AJ344" s="682">
        <f t="shared" si="372"/>
        <v>0</v>
      </c>
      <c r="AK344" s="683">
        <f t="shared" si="373"/>
        <v>0.5</v>
      </c>
      <c r="AL344" s="600">
        <f t="shared" si="374"/>
        <v>0</v>
      </c>
      <c r="AM344" s="646">
        <f t="shared" si="375"/>
        <v>0</v>
      </c>
      <c r="AN344" s="630"/>
      <c r="AR344" s="326"/>
    </row>
    <row r="345" spans="2:49" ht="12.75" customHeight="1" x14ac:dyDescent="0.2">
      <c r="B345" s="16"/>
      <c r="C345" s="2"/>
      <c r="D345" s="140" t="str">
        <f t="shared" si="354"/>
        <v/>
      </c>
      <c r="E345" s="222" t="str">
        <f t="shared" ref="E345:F345" si="432">IF(E173=0,"",E173)</f>
        <v/>
      </c>
      <c r="F345" s="222" t="str">
        <f t="shared" si="432"/>
        <v/>
      </c>
      <c r="G345" s="140" t="str">
        <f t="shared" si="356"/>
        <v/>
      </c>
      <c r="H345" s="223" t="str">
        <f t="shared" si="357"/>
        <v/>
      </c>
      <c r="I345" s="751" t="str">
        <f t="shared" si="358"/>
        <v/>
      </c>
      <c r="J345" s="248" t="str">
        <f t="shared" si="351"/>
        <v/>
      </c>
      <c r="K345" s="713" t="str">
        <f t="shared" si="359"/>
        <v/>
      </c>
      <c r="L345" s="625"/>
      <c r="M345" s="738">
        <f t="shared" ref="M345:N345" si="433">IF(M173="","",M173)</f>
        <v>0</v>
      </c>
      <c r="N345" s="738">
        <f t="shared" si="433"/>
        <v>0</v>
      </c>
      <c r="O345" s="714" t="str">
        <f t="shared" si="361"/>
        <v/>
      </c>
      <c r="P345" s="736">
        <f t="shared" si="362"/>
        <v>0</v>
      </c>
      <c r="Q345" s="608">
        <v>0</v>
      </c>
      <c r="R345" s="755"/>
      <c r="S345" s="708" t="str">
        <f t="shared" si="363"/>
        <v/>
      </c>
      <c r="T345" s="50" t="str">
        <f t="shared" si="364"/>
        <v/>
      </c>
      <c r="U345" s="50">
        <f>ROUND(IF(K345="",0,+Q345/1659*(AC345*12*(1+tab!$D$181+tab!$D$180)-tab!$D$179)*tab!$D$177),-1)</f>
        <v>0</v>
      </c>
      <c r="V345" s="36" t="str">
        <f t="shared" si="365"/>
        <v/>
      </c>
      <c r="W345" s="698"/>
      <c r="X345" s="672"/>
      <c r="Y345" s="646"/>
      <c r="Z345" s="670"/>
      <c r="AA345" s="600"/>
      <c r="AB345" s="646"/>
      <c r="AC345" s="679">
        <f t="shared" si="353"/>
        <v>0</v>
      </c>
      <c r="AD345" s="680">
        <f t="shared" si="366"/>
        <v>0.56000000000000005</v>
      </c>
      <c r="AE345" s="681">
        <f t="shared" si="367"/>
        <v>0</v>
      </c>
      <c r="AF345" s="681">
        <f t="shared" si="368"/>
        <v>0</v>
      </c>
      <c r="AG345" s="681">
        <f t="shared" si="369"/>
        <v>0</v>
      </c>
      <c r="AH345" s="682">
        <f t="shared" si="370"/>
        <v>0</v>
      </c>
      <c r="AI345" s="682" t="str">
        <f t="shared" si="371"/>
        <v/>
      </c>
      <c r="AJ345" s="682">
        <f t="shared" si="372"/>
        <v>0</v>
      </c>
      <c r="AK345" s="683">
        <f t="shared" si="373"/>
        <v>0.5</v>
      </c>
      <c r="AL345" s="600">
        <f t="shared" si="374"/>
        <v>0</v>
      </c>
      <c r="AM345" s="646">
        <f t="shared" si="375"/>
        <v>0</v>
      </c>
      <c r="AN345" s="630"/>
      <c r="AR345" s="326"/>
    </row>
    <row r="346" spans="2:49" ht="12.75" customHeight="1" x14ac:dyDescent="0.2">
      <c r="B346" s="16"/>
      <c r="C346" s="2"/>
      <c r="D346" s="140" t="str">
        <f t="shared" si="354"/>
        <v/>
      </c>
      <c r="E346" s="222" t="str">
        <f t="shared" ref="E346:F346" si="434">IF(E174=0,"",E174)</f>
        <v/>
      </c>
      <c r="F346" s="222" t="str">
        <f t="shared" si="434"/>
        <v/>
      </c>
      <c r="G346" s="140" t="str">
        <f t="shared" si="356"/>
        <v/>
      </c>
      <c r="H346" s="223" t="str">
        <f t="shared" si="357"/>
        <v/>
      </c>
      <c r="I346" s="751" t="str">
        <f t="shared" si="358"/>
        <v/>
      </c>
      <c r="J346" s="248" t="str">
        <f t="shared" si="351"/>
        <v/>
      </c>
      <c r="K346" s="713" t="str">
        <f t="shared" si="359"/>
        <v/>
      </c>
      <c r="L346" s="625"/>
      <c r="M346" s="738">
        <f t="shared" ref="M346:N346" si="435">IF(M174="","",M174)</f>
        <v>0</v>
      </c>
      <c r="N346" s="738">
        <f t="shared" si="435"/>
        <v>0</v>
      </c>
      <c r="O346" s="714" t="str">
        <f t="shared" si="361"/>
        <v/>
      </c>
      <c r="P346" s="736">
        <f t="shared" si="362"/>
        <v>0</v>
      </c>
      <c r="Q346" s="608">
        <v>0</v>
      </c>
      <c r="R346" s="755"/>
      <c r="S346" s="708" t="str">
        <f t="shared" si="363"/>
        <v/>
      </c>
      <c r="T346" s="50" t="str">
        <f t="shared" si="364"/>
        <v/>
      </c>
      <c r="U346" s="50">
        <f>ROUND(IF(K346="",0,+Q346/1659*(AC346*12*(1+tab!$D$181+tab!$D$180)-tab!$D$179)*tab!$D$177),-1)</f>
        <v>0</v>
      </c>
      <c r="V346" s="36" t="str">
        <f t="shared" si="365"/>
        <v/>
      </c>
      <c r="W346" s="698"/>
      <c r="X346" s="672"/>
      <c r="Y346" s="646"/>
      <c r="Z346" s="670"/>
      <c r="AA346" s="600"/>
      <c r="AB346" s="646"/>
      <c r="AC346" s="679">
        <f t="shared" si="353"/>
        <v>0</v>
      </c>
      <c r="AD346" s="680">
        <f t="shared" si="366"/>
        <v>0.56000000000000005</v>
      </c>
      <c r="AE346" s="681">
        <f t="shared" si="367"/>
        <v>0</v>
      </c>
      <c r="AF346" s="681">
        <f t="shared" si="368"/>
        <v>0</v>
      </c>
      <c r="AG346" s="681">
        <f t="shared" si="369"/>
        <v>0</v>
      </c>
      <c r="AH346" s="682">
        <f t="shared" si="370"/>
        <v>0</v>
      </c>
      <c r="AI346" s="682" t="str">
        <f t="shared" si="371"/>
        <v/>
      </c>
      <c r="AJ346" s="682">
        <f t="shared" si="372"/>
        <v>0</v>
      </c>
      <c r="AK346" s="683">
        <f t="shared" si="373"/>
        <v>0.5</v>
      </c>
      <c r="AL346" s="600">
        <f t="shared" si="374"/>
        <v>0</v>
      </c>
      <c r="AM346" s="646">
        <f t="shared" si="375"/>
        <v>0</v>
      </c>
      <c r="AN346" s="630"/>
      <c r="AR346" s="326"/>
    </row>
    <row r="347" spans="2:49" ht="12.75" customHeight="1" x14ac:dyDescent="0.2">
      <c r="B347" s="16"/>
      <c r="C347" s="2"/>
      <c r="D347" s="250"/>
      <c r="E347" s="4"/>
      <c r="F347" s="4"/>
      <c r="G347" s="242"/>
      <c r="H347" s="243"/>
      <c r="I347" s="242"/>
      <c r="J347" s="3"/>
      <c r="K347" s="739">
        <f>SUM(K187:K346)</f>
        <v>1</v>
      </c>
      <c r="L347" s="763"/>
      <c r="M347" s="613">
        <f>SUM(M187:M346)</f>
        <v>0</v>
      </c>
      <c r="N347" s="613">
        <f t="shared" ref="N347" si="436">SUM(N187:N346)</f>
        <v>0</v>
      </c>
      <c r="O347" s="613">
        <f t="shared" ref="O347" si="437">SUM(O187:O346)</f>
        <v>50</v>
      </c>
      <c r="P347" s="613">
        <f t="shared" ref="P347" si="438">SUM(P187:P346)</f>
        <v>50</v>
      </c>
      <c r="Q347" s="613">
        <f t="shared" ref="Q347" si="439">SUM(Q187:Q346)</f>
        <v>0</v>
      </c>
      <c r="R347" s="756"/>
      <c r="S347" s="709">
        <f t="shared" ref="S347" si="440">SUM(S187:S346)</f>
        <v>54158.765424954792</v>
      </c>
      <c r="T347" s="709">
        <f t="shared" ref="T347" si="441">SUM(T187:T346)</f>
        <v>1682.994575045208</v>
      </c>
      <c r="U347" s="709">
        <f t="shared" ref="U347" si="442">SUM(U187:U346)</f>
        <v>0</v>
      </c>
      <c r="V347" s="709">
        <f t="shared" ref="V347" si="443">SUM(V187:V346)</f>
        <v>55841.760000000002</v>
      </c>
      <c r="W347" s="697"/>
      <c r="X347" s="704"/>
      <c r="Y347" s="639"/>
      <c r="Z347" s="675"/>
      <c r="AA347" s="647"/>
      <c r="AB347" s="639"/>
      <c r="AC347" s="665">
        <f>SUM(AC187:AC346)</f>
        <v>2983</v>
      </c>
      <c r="AD347" s="639"/>
      <c r="AE347" s="640">
        <f t="shared" si="367"/>
        <v>21.576853526220614</v>
      </c>
      <c r="AF347" s="691"/>
      <c r="AG347" s="647"/>
      <c r="AH347" s="684"/>
      <c r="AI347" s="600"/>
      <c r="AJ347" s="631"/>
      <c r="AK347" s="630"/>
      <c r="AL347" s="630"/>
      <c r="AM347" s="710">
        <f>SUM(AM187:AM346)</f>
        <v>0</v>
      </c>
      <c r="AN347" s="630"/>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25"/>
      <c r="S348" s="455"/>
      <c r="T348" s="32"/>
      <c r="U348" s="245"/>
      <c r="V348" s="245"/>
      <c r="W348" s="697"/>
      <c r="X348" s="704"/>
      <c r="Y348" s="639"/>
      <c r="Z348" s="675"/>
      <c r="AA348" s="648"/>
      <c r="AB348" s="639"/>
      <c r="AC348" s="640"/>
      <c r="AD348" s="640"/>
      <c r="AE348" s="640"/>
      <c r="AF348" s="691"/>
      <c r="AG348" s="647"/>
      <c r="AH348" s="684"/>
      <c r="AI348" s="600"/>
      <c r="AJ348" s="631"/>
      <c r="AK348" s="630"/>
      <c r="AL348" s="630"/>
      <c r="AM348" s="630"/>
      <c r="AN348" s="630"/>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63"/>
      <c r="T349" s="314"/>
      <c r="U349" s="380"/>
      <c r="V349" s="380"/>
      <c r="W349" s="676"/>
      <c r="X349" s="705"/>
      <c r="Y349" s="639"/>
      <c r="Z349" s="675"/>
      <c r="AA349" s="648"/>
      <c r="AB349" s="639"/>
      <c r="AC349" s="640"/>
      <c r="AD349" s="640"/>
      <c r="AE349" s="640"/>
      <c r="AF349" s="691"/>
      <c r="AG349" s="647"/>
      <c r="AH349" s="684"/>
      <c r="AI349" s="600"/>
      <c r="AJ349" s="631"/>
      <c r="AK349" s="630"/>
      <c r="AL349" s="630"/>
      <c r="AM349" s="630"/>
      <c r="AN349" s="630"/>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64"/>
      <c r="T350" s="263"/>
      <c r="U350" s="432"/>
      <c r="V350" s="432"/>
      <c r="W350" s="677"/>
      <c r="X350" s="677"/>
      <c r="Y350" s="639"/>
      <c r="Z350" s="675"/>
      <c r="AA350" s="648"/>
      <c r="AB350" s="639"/>
      <c r="AC350" s="640"/>
      <c r="AD350" s="640"/>
      <c r="AE350" s="640"/>
      <c r="AF350" s="691"/>
      <c r="AG350" s="647"/>
      <c r="AH350" s="684"/>
      <c r="AI350" s="600"/>
      <c r="AJ350" s="631"/>
      <c r="AK350" s="630"/>
      <c r="AL350" s="630"/>
      <c r="AM350" s="630"/>
      <c r="AN350" s="630"/>
      <c r="AT350" s="17"/>
      <c r="AU350" s="17"/>
      <c r="AV350" s="59"/>
      <c r="AW350" s="85"/>
    </row>
    <row r="351" spans="2:49" ht="12.75" customHeight="1" x14ac:dyDescent="0.2">
      <c r="C351" s="17" t="s">
        <v>60</v>
      </c>
      <c r="E351" s="433" t="str">
        <f>+dir!E61</f>
        <v xml:space="preserve"> 2021/22</v>
      </c>
      <c r="I351" s="69"/>
      <c r="J351" s="11"/>
      <c r="L351" s="177"/>
      <c r="M351" s="177"/>
      <c r="N351" s="177"/>
      <c r="S351" s="324"/>
      <c r="T351" s="69"/>
      <c r="U351" s="308"/>
      <c r="V351" s="308"/>
      <c r="W351" s="674"/>
      <c r="X351" s="674"/>
      <c r="Y351" s="639"/>
      <c r="Z351" s="675"/>
      <c r="AA351" s="648"/>
      <c r="AB351" s="639"/>
      <c r="AC351" s="640"/>
      <c r="AD351" s="640"/>
      <c r="AE351" s="640"/>
      <c r="AF351" s="691"/>
      <c r="AG351" s="647"/>
      <c r="AH351" s="684"/>
      <c r="AI351" s="600"/>
      <c r="AJ351" s="631"/>
      <c r="AK351" s="630"/>
      <c r="AL351" s="630"/>
      <c r="AM351" s="630"/>
      <c r="AN351" s="630"/>
      <c r="AT351" s="17"/>
      <c r="AU351" s="17"/>
      <c r="AV351" s="59"/>
      <c r="AW351" s="85"/>
    </row>
    <row r="352" spans="2:49" ht="12.75" customHeight="1" x14ac:dyDescent="0.2">
      <c r="C352" s="69" t="s">
        <v>142</v>
      </c>
      <c r="E352" s="451">
        <f>dir!E62</f>
        <v>44470</v>
      </c>
      <c r="F352" s="327"/>
      <c r="I352" s="69"/>
      <c r="J352" s="11"/>
      <c r="L352" s="177"/>
      <c r="M352" s="177"/>
      <c r="N352" s="177"/>
      <c r="S352" s="324"/>
      <c r="T352" s="69"/>
      <c r="U352" s="308"/>
      <c r="V352" s="308"/>
      <c r="W352" s="674"/>
      <c r="X352" s="674"/>
      <c r="Y352" s="639"/>
      <c r="Z352" s="675"/>
      <c r="AA352" s="648"/>
      <c r="AB352" s="639"/>
      <c r="AC352" s="640"/>
      <c r="AD352" s="640"/>
      <c r="AE352" s="640"/>
      <c r="AF352" s="691"/>
      <c r="AG352" s="647"/>
      <c r="AH352" s="684"/>
      <c r="AI352" s="600"/>
      <c r="AJ352" s="631"/>
      <c r="AK352" s="630"/>
      <c r="AL352" s="630"/>
      <c r="AM352" s="630"/>
      <c r="AN352" s="630"/>
      <c r="AT352" s="17"/>
      <c r="AU352" s="17"/>
      <c r="AV352" s="59"/>
      <c r="AW352" s="85"/>
    </row>
    <row r="353" spans="3:49" ht="12.75" customHeight="1" x14ac:dyDescent="0.2">
      <c r="I353" s="69"/>
      <c r="J353" s="11"/>
      <c r="L353" s="177"/>
      <c r="M353" s="177"/>
      <c r="N353" s="177"/>
      <c r="S353" s="324"/>
      <c r="T353" s="69"/>
      <c r="U353" s="308"/>
      <c r="V353" s="308"/>
      <c r="W353" s="674"/>
      <c r="X353" s="674"/>
      <c r="Y353" s="639"/>
      <c r="Z353" s="675"/>
      <c r="AA353" s="648"/>
      <c r="AB353" s="639"/>
      <c r="AC353" s="640"/>
      <c r="AD353" s="640"/>
      <c r="AE353" s="640"/>
      <c r="AF353" s="691"/>
      <c r="AG353" s="647"/>
      <c r="AH353" s="684"/>
      <c r="AI353" s="600"/>
      <c r="AJ353" s="631"/>
      <c r="AK353" s="630"/>
      <c r="AL353" s="630"/>
      <c r="AM353" s="630"/>
      <c r="AN353" s="630"/>
      <c r="AT353" s="17"/>
      <c r="AU353" s="17"/>
      <c r="AV353" s="59"/>
      <c r="AW353" s="85"/>
    </row>
    <row r="354" spans="3:49" ht="12.75" customHeight="1" x14ac:dyDescent="0.2">
      <c r="C354" s="2"/>
      <c r="D354" s="211"/>
      <c r="E354" s="41"/>
      <c r="F354" s="32"/>
      <c r="G354" s="3"/>
      <c r="H354" s="210"/>
      <c r="I354" s="2"/>
      <c r="J354" s="211"/>
      <c r="K354" s="211"/>
      <c r="L354" s="761"/>
      <c r="M354" s="114"/>
      <c r="N354" s="114"/>
      <c r="O354" s="212"/>
      <c r="P354" s="211"/>
      <c r="Q354" s="211"/>
      <c r="R354" s="625"/>
      <c r="S354" s="49"/>
      <c r="T354" s="2"/>
      <c r="U354" s="2"/>
      <c r="V354" s="2"/>
      <c r="W354" s="692"/>
      <c r="AC354" s="630"/>
      <c r="AD354" s="630"/>
      <c r="AE354" s="630"/>
      <c r="AF354" s="630"/>
      <c r="AG354" s="630"/>
      <c r="AH354" s="630"/>
      <c r="AI354" s="630"/>
      <c r="AJ354" s="630"/>
      <c r="AK354" s="640"/>
      <c r="AL354" s="629"/>
      <c r="AM354" s="640"/>
      <c r="AN354" s="640"/>
      <c r="AO354" s="117"/>
      <c r="AP354" s="117"/>
      <c r="AQ354" s="259"/>
      <c r="AR354" s="177"/>
      <c r="AS354" s="260"/>
      <c r="AT354" s="88"/>
      <c r="AU354" s="259"/>
    </row>
    <row r="355" spans="3:49" s="405" customFormat="1" ht="12.75" customHeight="1" x14ac:dyDescent="0.2">
      <c r="C355" s="28"/>
      <c r="D355" s="598" t="s">
        <v>143</v>
      </c>
      <c r="E355" s="222"/>
      <c r="F355" s="222"/>
      <c r="G355" s="222"/>
      <c r="H355" s="222"/>
      <c r="I355" s="724"/>
      <c r="J355" s="725"/>
      <c r="K355" s="725"/>
      <c r="L355" s="757"/>
      <c r="M355" s="598" t="s">
        <v>555</v>
      </c>
      <c r="N355" s="610"/>
      <c r="O355" s="725"/>
      <c r="P355" s="725"/>
      <c r="Q355" s="610"/>
      <c r="R355" s="658"/>
      <c r="S355" s="459" t="s">
        <v>145</v>
      </c>
      <c r="T355" s="724"/>
      <c r="U355" s="724"/>
      <c r="V355" s="724"/>
      <c r="W355" s="693"/>
      <c r="X355" s="606"/>
      <c r="Y355" s="669"/>
      <c r="Z355" s="606"/>
      <c r="AA355" s="631"/>
      <c r="AB355" s="632"/>
      <c r="AC355" s="600"/>
      <c r="AD355" s="609"/>
      <c r="AE355" s="600"/>
      <c r="AF355" s="671"/>
      <c r="AG355" s="671"/>
      <c r="AH355" s="684"/>
      <c r="AI355" s="686"/>
      <c r="AJ355" s="684"/>
      <c r="AK355" s="687"/>
      <c r="AL355" s="687"/>
      <c r="AM355" s="687"/>
      <c r="AN355" s="687"/>
      <c r="AV355" s="301"/>
      <c r="AW355" s="301"/>
    </row>
    <row r="356" spans="3:49" ht="12.75" customHeight="1" x14ac:dyDescent="0.2">
      <c r="C356" s="2"/>
      <c r="D356" s="225" t="s">
        <v>146</v>
      </c>
      <c r="E356" s="224" t="s">
        <v>147</v>
      </c>
      <c r="F356" s="224" t="s">
        <v>148</v>
      </c>
      <c r="G356" s="225" t="s">
        <v>149</v>
      </c>
      <c r="H356" s="226" t="s">
        <v>150</v>
      </c>
      <c r="I356" s="225" t="s">
        <v>151</v>
      </c>
      <c r="J356" s="225" t="s">
        <v>152</v>
      </c>
      <c r="K356" s="230" t="s">
        <v>154</v>
      </c>
      <c r="L356" s="758"/>
      <c r="M356" s="232" t="s">
        <v>557</v>
      </c>
      <c r="N356" s="230" t="s">
        <v>538</v>
      </c>
      <c r="O356" s="231" t="s">
        <v>556</v>
      </c>
      <c r="P356" s="611" t="s">
        <v>540</v>
      </c>
      <c r="Q356" s="230" t="s">
        <v>559</v>
      </c>
      <c r="R356" s="760"/>
      <c r="S356" s="231" t="s">
        <v>157</v>
      </c>
      <c r="T356" s="232" t="s">
        <v>563</v>
      </c>
      <c r="U356" s="232" t="s">
        <v>575</v>
      </c>
      <c r="V356" s="232" t="s">
        <v>157</v>
      </c>
      <c r="W356" s="694"/>
      <c r="X356" s="635"/>
      <c r="Y356" s="634"/>
      <c r="Z356" s="670"/>
      <c r="AA356" s="633"/>
      <c r="AB356" s="634"/>
      <c r="AC356" s="650" t="s">
        <v>541</v>
      </c>
      <c r="AD356" s="651" t="s">
        <v>542</v>
      </c>
      <c r="AE356" s="652" t="s">
        <v>543</v>
      </c>
      <c r="AF356" s="652" t="s">
        <v>543</v>
      </c>
      <c r="AG356" s="652" t="s">
        <v>544</v>
      </c>
      <c r="AH356" s="652" t="s">
        <v>559</v>
      </c>
      <c r="AI356" s="652" t="s">
        <v>545</v>
      </c>
      <c r="AJ356" s="652" t="s">
        <v>546</v>
      </c>
      <c r="AK356" s="652" t="s">
        <v>547</v>
      </c>
      <c r="AL356" s="652" t="s">
        <v>159</v>
      </c>
      <c r="AM356" s="653" t="s">
        <v>548</v>
      </c>
      <c r="AN356" s="630"/>
      <c r="AT356" s="17"/>
      <c r="AU356" s="17"/>
      <c r="AV356" s="301"/>
      <c r="AW356" s="303"/>
    </row>
    <row r="357" spans="3:49" ht="12.75" customHeight="1" x14ac:dyDescent="0.2">
      <c r="C357" s="2"/>
      <c r="D357" s="140"/>
      <c r="E357" s="224"/>
      <c r="F357" s="235"/>
      <c r="G357" s="225" t="s">
        <v>160</v>
      </c>
      <c r="H357" s="226" t="s">
        <v>161</v>
      </c>
      <c r="I357" s="225"/>
      <c r="J357" s="225"/>
      <c r="K357" s="225"/>
      <c r="L357" s="759"/>
      <c r="M357" s="228" t="s">
        <v>561</v>
      </c>
      <c r="N357" s="230" t="s">
        <v>558</v>
      </c>
      <c r="O357" s="231" t="s">
        <v>539</v>
      </c>
      <c r="P357" s="611" t="s">
        <v>16</v>
      </c>
      <c r="Q357" s="230" t="s">
        <v>560</v>
      </c>
      <c r="R357" s="760"/>
      <c r="S357" s="231" t="s">
        <v>562</v>
      </c>
      <c r="T357" s="328" t="s">
        <v>564</v>
      </c>
      <c r="U357" s="328" t="s">
        <v>574</v>
      </c>
      <c r="V357" s="232" t="s">
        <v>16</v>
      </c>
      <c r="W357" s="694"/>
      <c r="X357" s="635"/>
      <c r="Y357" s="634"/>
      <c r="AA357" s="633"/>
      <c r="AB357" s="634"/>
      <c r="AC357" s="652" t="s">
        <v>549</v>
      </c>
      <c r="AD357" s="654">
        <f>tab!$D$170</f>
        <v>0.56000000000000005</v>
      </c>
      <c r="AE357" s="652" t="s">
        <v>550</v>
      </c>
      <c r="AF357" s="652" t="s">
        <v>551</v>
      </c>
      <c r="AG357" s="652" t="s">
        <v>552</v>
      </c>
      <c r="AH357" s="652" t="s">
        <v>560</v>
      </c>
      <c r="AI357" s="652" t="s">
        <v>553</v>
      </c>
      <c r="AJ357" s="652" t="s">
        <v>553</v>
      </c>
      <c r="AK357" s="652" t="s">
        <v>554</v>
      </c>
      <c r="AL357" s="652"/>
      <c r="AM357" s="652" t="s">
        <v>158</v>
      </c>
      <c r="AN357" s="630"/>
      <c r="AT357" s="17"/>
      <c r="AU357" s="17"/>
      <c r="AW357" s="85"/>
    </row>
    <row r="358" spans="3:49" ht="12.75" customHeight="1" x14ac:dyDescent="0.2">
      <c r="C358" s="2"/>
      <c r="D358" s="211"/>
      <c r="E358" s="32"/>
      <c r="F358" s="32"/>
      <c r="G358" s="136"/>
      <c r="H358" s="210"/>
      <c r="I358" s="136"/>
      <c r="J358" s="134"/>
      <c r="K358" s="134"/>
      <c r="L358" s="762"/>
      <c r="M358" s="237"/>
      <c r="N358" s="136"/>
      <c r="O358" s="238"/>
      <c r="P358" s="136"/>
      <c r="Q358" s="136"/>
      <c r="R358" s="762"/>
      <c r="S358" s="136"/>
      <c r="T358" s="136"/>
      <c r="U358" s="239"/>
      <c r="V358" s="239"/>
      <c r="W358" s="695"/>
      <c r="X358" s="635"/>
      <c r="Y358" s="634"/>
      <c r="AA358" s="633"/>
      <c r="AB358" s="634"/>
      <c r="AC358" s="630"/>
      <c r="AD358" s="635"/>
      <c r="AE358" s="630"/>
      <c r="AF358" s="630"/>
      <c r="AG358" s="630"/>
      <c r="AH358" s="630"/>
      <c r="AI358" s="630"/>
      <c r="AJ358" s="630"/>
      <c r="AK358" s="630"/>
      <c r="AL358" s="630"/>
      <c r="AM358" s="630"/>
      <c r="AN358" s="630"/>
      <c r="AT358" s="17"/>
      <c r="AU358" s="17"/>
      <c r="AW358" s="85"/>
    </row>
    <row r="359" spans="3:49" ht="12.75" customHeight="1" x14ac:dyDescent="0.2">
      <c r="C359" s="2"/>
      <c r="D359" s="140" t="str">
        <f>IF(D187="","",D187)</f>
        <v/>
      </c>
      <c r="E359" s="222" t="str">
        <f t="shared" ref="E359:F359" si="444">IF(E187=0,"",E187)</f>
        <v>jan</v>
      </c>
      <c r="F359" s="222" t="str">
        <f t="shared" si="444"/>
        <v>docent</v>
      </c>
      <c r="G359" s="140">
        <f>IF(G187="","",G187+1)</f>
        <v>25</v>
      </c>
      <c r="H359" s="223">
        <f>IF(H187="","",H187)</f>
        <v>23880</v>
      </c>
      <c r="I359" s="751" t="str">
        <f>IF(I187=0,"",I187)</f>
        <v>LB</v>
      </c>
      <c r="J359" s="248">
        <f t="shared" ref="J359:J390" si="445">IF(E359="","",IF(J187+1&gt;VLOOKUP(I359,sal19juni,18,FALSE),J187,J187+1))</f>
        <v>5</v>
      </c>
      <c r="K359" s="713">
        <f>IF(K187="","",K187)</f>
        <v>1</v>
      </c>
      <c r="L359" s="735"/>
      <c r="M359" s="738">
        <f t="shared" ref="M359:N359" si="446">IF(M187="","",M187)</f>
        <v>0</v>
      </c>
      <c r="N359" s="738">
        <f t="shared" si="446"/>
        <v>0</v>
      </c>
      <c r="O359" s="714">
        <f>IF(K359="","",K359*50)</f>
        <v>50</v>
      </c>
      <c r="P359" s="736">
        <f>SUM(M359:O359)</f>
        <v>50</v>
      </c>
      <c r="Q359" s="608">
        <v>0</v>
      </c>
      <c r="R359" s="755"/>
      <c r="S359" s="708">
        <f>IF(K359="","",(1659*K359-P359)*AF359)</f>
        <v>55702.008824593126</v>
      </c>
      <c r="T359" s="50">
        <f>IF(K359="","",P359*AG359+AE359*(AI359+AJ359*(1-AK359)))</f>
        <v>1730.9511754068717</v>
      </c>
      <c r="U359" s="50">
        <f>ROUND(IF(K359="",0,+Q359/1659*(AC359*12*(1+tab!$D$181+tab!$D$180)-tab!$D$179)*tab!$D$177),-1)</f>
        <v>0</v>
      </c>
      <c r="V359" s="36">
        <f>IF(K359="","",IF(E359=0,0,(S359+T359+U359)))</f>
        <v>57432.959999999999</v>
      </c>
      <c r="W359" s="698"/>
      <c r="X359" s="605"/>
      <c r="Y359" s="646"/>
      <c r="Z359" s="670"/>
      <c r="AA359" s="600"/>
      <c r="AB359" s="646"/>
      <c r="AC359" s="679">
        <f t="shared" ref="AC359:AC390" si="447">IF(K359="",0,5/12*VLOOKUP(I359,sal19juni,J359+1,FALSE)+7/12*VLOOKUP(I359,sal19juni,J359+1,FALSE))</f>
        <v>3068</v>
      </c>
      <c r="AD359" s="680">
        <f>+AD$357</f>
        <v>0.56000000000000005</v>
      </c>
      <c r="AE359" s="681">
        <f>AC359*12/1659</f>
        <v>22.191681735985533</v>
      </c>
      <c r="AF359" s="681">
        <f>AC359*12*(1+AD359)/1659</f>
        <v>34.619023508137431</v>
      </c>
      <c r="AG359" s="681">
        <f>+AF359-AE359</f>
        <v>12.427341772151898</v>
      </c>
      <c r="AH359" s="682">
        <f>Q359</f>
        <v>0</v>
      </c>
      <c r="AI359" s="682">
        <f>+O359</f>
        <v>50</v>
      </c>
      <c r="AJ359" s="682">
        <f>(M359+N359)</f>
        <v>0</v>
      </c>
      <c r="AK359" s="683">
        <f>IF(I359&gt;8,50%,40%)</f>
        <v>0.5</v>
      </c>
      <c r="AL359" s="600">
        <f>IF(G359&lt;25,0,IF(G359=25,25,IF(G359&lt;40,0,IF(G359=40,40,IF(G359&gt;=40,0)))))</f>
        <v>25</v>
      </c>
      <c r="AM359" s="646">
        <f>IF(AL359=25,AC359*1.08*K359/2,IF(AL359=40,AC359*1.08*K359,0))</f>
        <v>1656.72</v>
      </c>
      <c r="AN359" s="630"/>
      <c r="AR359" s="326"/>
    </row>
    <row r="360" spans="3:49" ht="12.75" customHeight="1" x14ac:dyDescent="0.2">
      <c r="C360" s="2"/>
      <c r="D360" s="140" t="str">
        <f t="shared" ref="D360:D423" si="448">IF(D188="","",D188)</f>
        <v/>
      </c>
      <c r="E360" s="222" t="str">
        <f t="shared" ref="E360:F360" si="449">IF(E188=0,"",E188)</f>
        <v/>
      </c>
      <c r="F360" s="222" t="str">
        <f t="shared" si="449"/>
        <v/>
      </c>
      <c r="G360" s="140" t="str">
        <f t="shared" ref="G360:G423" si="450">IF(G188="","",G188+1)</f>
        <v/>
      </c>
      <c r="H360" s="223" t="str">
        <f t="shared" ref="H360:H423" si="451">IF(H188="","",H188)</f>
        <v/>
      </c>
      <c r="I360" s="751" t="str">
        <f t="shared" ref="I360:I423" si="452">IF(I188=0,"",I188)</f>
        <v/>
      </c>
      <c r="J360" s="248" t="str">
        <f t="shared" si="445"/>
        <v/>
      </c>
      <c r="K360" s="713" t="str">
        <f t="shared" ref="K360:K423" si="453">IF(K188="","",K188)</f>
        <v/>
      </c>
      <c r="L360" s="625"/>
      <c r="M360" s="738">
        <f t="shared" ref="M360:N360" si="454">IF(M188="","",M188)</f>
        <v>0</v>
      </c>
      <c r="N360" s="738">
        <f t="shared" si="454"/>
        <v>0</v>
      </c>
      <c r="O360" s="714" t="str">
        <f t="shared" ref="O360:O423" si="455">IF(K360="","",K360*50)</f>
        <v/>
      </c>
      <c r="P360" s="736">
        <f t="shared" ref="P360:P423" si="456">SUM(M360:O360)</f>
        <v>0</v>
      </c>
      <c r="Q360" s="608">
        <v>0</v>
      </c>
      <c r="R360" s="755"/>
      <c r="S360" s="708" t="str">
        <f t="shared" ref="S360:S423" si="457">IF(K360="","",(1659*K360-P360)*AF360)</f>
        <v/>
      </c>
      <c r="T360" s="50" t="str">
        <f t="shared" ref="T360:T423" si="458">IF(K360="","",P360*AG360+AE360*(AI360+AJ360*(1-AK360)))</f>
        <v/>
      </c>
      <c r="U360" s="50">
        <f>ROUND(IF(K360="",0,+Q360/1659*(AC360*12*(1+tab!$D$181+tab!$D$180)-tab!$D$179)*tab!$D$177),-1)</f>
        <v>0</v>
      </c>
      <c r="V360" s="36" t="str">
        <f t="shared" ref="V360:V423" si="459">IF(K360="","",IF(E360=0,0,(S360+T360+U360)))</f>
        <v/>
      </c>
      <c r="W360" s="698"/>
      <c r="X360" s="605"/>
      <c r="Y360" s="646"/>
      <c r="Z360" s="670"/>
      <c r="AA360" s="600"/>
      <c r="AB360" s="646"/>
      <c r="AC360" s="679">
        <f t="shared" si="447"/>
        <v>0</v>
      </c>
      <c r="AD360" s="680">
        <f t="shared" ref="AD360:AD423" si="460">+AD$357</f>
        <v>0.56000000000000005</v>
      </c>
      <c r="AE360" s="681">
        <f t="shared" ref="AE360:AE423" si="461">AC360*12/1659</f>
        <v>0</v>
      </c>
      <c r="AF360" s="681">
        <f t="shared" ref="AF360:AF423" si="462">AC360*12*(1+AD360)/1659</f>
        <v>0</v>
      </c>
      <c r="AG360" s="681">
        <f t="shared" ref="AG360:AG423" si="463">+AF360-AE360</f>
        <v>0</v>
      </c>
      <c r="AH360" s="682">
        <f t="shared" ref="AH360:AH423" si="464">Q360</f>
        <v>0</v>
      </c>
      <c r="AI360" s="682" t="str">
        <f t="shared" ref="AI360:AI423" si="465">+O360</f>
        <v/>
      </c>
      <c r="AJ360" s="682">
        <f t="shared" ref="AJ360:AJ423" si="466">(M360+N360)</f>
        <v>0</v>
      </c>
      <c r="AK360" s="683">
        <f t="shared" ref="AK360:AK423" si="467">IF(I360&gt;8,50%,40%)</f>
        <v>0.5</v>
      </c>
      <c r="AL360" s="600">
        <f t="shared" ref="AL360:AL423" si="468">IF(G360&lt;25,0,IF(G360=25,25,IF(G360&lt;40,0,IF(G360=40,40,IF(G360&gt;=40,0)))))</f>
        <v>0</v>
      </c>
      <c r="AM360" s="646">
        <f t="shared" ref="AM360:AM423" si="469">IF(AL360=25,AC360*1.08*K360/2,IF(AL360=40,AC360*1.08*K360,0))</f>
        <v>0</v>
      </c>
      <c r="AN360" s="630"/>
      <c r="AR360" s="326"/>
    </row>
    <row r="361" spans="3:49" ht="12.75" customHeight="1" x14ac:dyDescent="0.2">
      <c r="C361" s="2"/>
      <c r="D361" s="140" t="str">
        <f t="shared" si="448"/>
        <v/>
      </c>
      <c r="E361" s="222" t="str">
        <f t="shared" ref="E361:F361" si="470">IF(E189=0,"",E189)</f>
        <v/>
      </c>
      <c r="F361" s="222" t="str">
        <f t="shared" si="470"/>
        <v/>
      </c>
      <c r="G361" s="140" t="str">
        <f t="shared" si="450"/>
        <v/>
      </c>
      <c r="H361" s="223" t="str">
        <f t="shared" si="451"/>
        <v/>
      </c>
      <c r="I361" s="751" t="str">
        <f t="shared" si="452"/>
        <v/>
      </c>
      <c r="J361" s="248" t="str">
        <f t="shared" si="445"/>
        <v/>
      </c>
      <c r="K361" s="713" t="str">
        <f t="shared" si="453"/>
        <v/>
      </c>
      <c r="L361" s="625"/>
      <c r="M361" s="738">
        <f t="shared" ref="M361:N361" si="471">IF(M189="","",M189)</f>
        <v>0</v>
      </c>
      <c r="N361" s="738">
        <f t="shared" si="471"/>
        <v>0</v>
      </c>
      <c r="O361" s="714" t="str">
        <f t="shared" si="455"/>
        <v/>
      </c>
      <c r="P361" s="736">
        <f t="shared" si="456"/>
        <v>0</v>
      </c>
      <c r="Q361" s="608">
        <v>0</v>
      </c>
      <c r="R361" s="755"/>
      <c r="S361" s="708" t="str">
        <f t="shared" si="457"/>
        <v/>
      </c>
      <c r="T361" s="50" t="str">
        <f t="shared" si="458"/>
        <v/>
      </c>
      <c r="U361" s="50">
        <f>ROUND(IF(K361="",0,+Q361/1659*(AC361*12*(1+tab!$D$181+tab!$D$180)-tab!$D$179)*tab!$D$177),-1)</f>
        <v>0</v>
      </c>
      <c r="V361" s="36" t="str">
        <f t="shared" si="459"/>
        <v/>
      </c>
      <c r="W361" s="698"/>
      <c r="X361" s="605"/>
      <c r="Y361" s="646"/>
      <c r="Z361" s="670"/>
      <c r="AA361" s="600"/>
      <c r="AB361" s="646"/>
      <c r="AC361" s="679">
        <f t="shared" si="447"/>
        <v>0</v>
      </c>
      <c r="AD361" s="680">
        <f t="shared" si="460"/>
        <v>0.56000000000000005</v>
      </c>
      <c r="AE361" s="681">
        <f t="shared" si="461"/>
        <v>0</v>
      </c>
      <c r="AF361" s="681">
        <f t="shared" si="462"/>
        <v>0</v>
      </c>
      <c r="AG361" s="681">
        <f t="shared" si="463"/>
        <v>0</v>
      </c>
      <c r="AH361" s="682">
        <f t="shared" si="464"/>
        <v>0</v>
      </c>
      <c r="AI361" s="682" t="str">
        <f t="shared" si="465"/>
        <v/>
      </c>
      <c r="AJ361" s="682">
        <f t="shared" si="466"/>
        <v>0</v>
      </c>
      <c r="AK361" s="683">
        <f t="shared" si="467"/>
        <v>0.5</v>
      </c>
      <c r="AL361" s="600">
        <f t="shared" si="468"/>
        <v>0</v>
      </c>
      <c r="AM361" s="646">
        <f t="shared" si="469"/>
        <v>0</v>
      </c>
      <c r="AN361" s="630"/>
      <c r="AR361" s="326"/>
    </row>
    <row r="362" spans="3:49" ht="12.75" customHeight="1" x14ac:dyDescent="0.2">
      <c r="C362" s="2"/>
      <c r="D362" s="140" t="str">
        <f t="shared" si="448"/>
        <v/>
      </c>
      <c r="E362" s="222" t="str">
        <f t="shared" ref="E362:F362" si="472">IF(E190=0,"",E190)</f>
        <v/>
      </c>
      <c r="F362" s="222" t="str">
        <f t="shared" si="472"/>
        <v/>
      </c>
      <c r="G362" s="140" t="str">
        <f t="shared" si="450"/>
        <v/>
      </c>
      <c r="H362" s="223" t="str">
        <f t="shared" si="451"/>
        <v/>
      </c>
      <c r="I362" s="751" t="str">
        <f t="shared" si="452"/>
        <v/>
      </c>
      <c r="J362" s="248" t="str">
        <f t="shared" si="445"/>
        <v/>
      </c>
      <c r="K362" s="713" t="str">
        <f t="shared" si="453"/>
        <v/>
      </c>
      <c r="L362" s="625"/>
      <c r="M362" s="738">
        <f t="shared" ref="M362:N362" si="473">IF(M190="","",M190)</f>
        <v>0</v>
      </c>
      <c r="N362" s="738">
        <f t="shared" si="473"/>
        <v>0</v>
      </c>
      <c r="O362" s="714" t="str">
        <f t="shared" si="455"/>
        <v/>
      </c>
      <c r="P362" s="736">
        <f t="shared" si="456"/>
        <v>0</v>
      </c>
      <c r="Q362" s="608">
        <v>0</v>
      </c>
      <c r="R362" s="755"/>
      <c r="S362" s="708" t="str">
        <f t="shared" si="457"/>
        <v/>
      </c>
      <c r="T362" s="50" t="str">
        <f t="shared" si="458"/>
        <v/>
      </c>
      <c r="U362" s="50">
        <f>ROUND(IF(K362="",0,+Q362/1659*(AC362*12*(1+tab!$D$181+tab!$D$180)-tab!$D$179)*tab!$D$177),-1)</f>
        <v>0</v>
      </c>
      <c r="V362" s="36" t="str">
        <f t="shared" si="459"/>
        <v/>
      </c>
      <c r="W362" s="698"/>
      <c r="X362" s="605"/>
      <c r="Y362" s="646"/>
      <c r="Z362" s="670"/>
      <c r="AA362" s="600"/>
      <c r="AB362" s="646"/>
      <c r="AC362" s="679">
        <f t="shared" si="447"/>
        <v>0</v>
      </c>
      <c r="AD362" s="680">
        <f t="shared" si="460"/>
        <v>0.56000000000000005</v>
      </c>
      <c r="AE362" s="681">
        <f t="shared" si="461"/>
        <v>0</v>
      </c>
      <c r="AF362" s="681">
        <f t="shared" si="462"/>
        <v>0</v>
      </c>
      <c r="AG362" s="681">
        <f t="shared" si="463"/>
        <v>0</v>
      </c>
      <c r="AH362" s="682">
        <f t="shared" si="464"/>
        <v>0</v>
      </c>
      <c r="AI362" s="682" t="str">
        <f t="shared" si="465"/>
        <v/>
      </c>
      <c r="AJ362" s="682">
        <f t="shared" si="466"/>
        <v>0</v>
      </c>
      <c r="AK362" s="683">
        <f t="shared" si="467"/>
        <v>0.5</v>
      </c>
      <c r="AL362" s="600">
        <f t="shared" si="468"/>
        <v>0</v>
      </c>
      <c r="AM362" s="646">
        <f t="shared" si="469"/>
        <v>0</v>
      </c>
      <c r="AN362" s="630"/>
      <c r="AR362" s="326"/>
    </row>
    <row r="363" spans="3:49" ht="12.75" customHeight="1" x14ac:dyDescent="0.2">
      <c r="C363" s="2"/>
      <c r="D363" s="140" t="str">
        <f t="shared" si="448"/>
        <v/>
      </c>
      <c r="E363" s="222" t="str">
        <f t="shared" ref="E363:F363" si="474">IF(E191=0,"",E191)</f>
        <v/>
      </c>
      <c r="F363" s="222" t="str">
        <f t="shared" si="474"/>
        <v/>
      </c>
      <c r="G363" s="140" t="str">
        <f t="shared" si="450"/>
        <v/>
      </c>
      <c r="H363" s="223" t="str">
        <f t="shared" si="451"/>
        <v/>
      </c>
      <c r="I363" s="751" t="str">
        <f t="shared" si="452"/>
        <v/>
      </c>
      <c r="J363" s="248" t="str">
        <f t="shared" si="445"/>
        <v/>
      </c>
      <c r="K363" s="713" t="str">
        <f t="shared" si="453"/>
        <v/>
      </c>
      <c r="L363" s="625"/>
      <c r="M363" s="738">
        <f t="shared" ref="M363:N363" si="475">IF(M191="","",M191)</f>
        <v>0</v>
      </c>
      <c r="N363" s="738">
        <f t="shared" si="475"/>
        <v>0</v>
      </c>
      <c r="O363" s="714" t="str">
        <f t="shared" si="455"/>
        <v/>
      </c>
      <c r="P363" s="736">
        <f t="shared" si="456"/>
        <v>0</v>
      </c>
      <c r="Q363" s="608">
        <v>0</v>
      </c>
      <c r="R363" s="755"/>
      <c r="S363" s="708" t="str">
        <f t="shared" si="457"/>
        <v/>
      </c>
      <c r="T363" s="50" t="str">
        <f t="shared" si="458"/>
        <v/>
      </c>
      <c r="U363" s="50">
        <f>ROUND(IF(K363="",0,+Q363/1659*(AC363*12*(1+tab!$D$181+tab!$D$180)-tab!$D$179)*tab!$D$177),-1)</f>
        <v>0</v>
      </c>
      <c r="V363" s="36" t="str">
        <f t="shared" si="459"/>
        <v/>
      </c>
      <c r="W363" s="698"/>
      <c r="X363" s="605"/>
      <c r="Y363" s="646"/>
      <c r="Z363" s="670"/>
      <c r="AA363" s="600"/>
      <c r="AB363" s="646"/>
      <c r="AC363" s="679">
        <f t="shared" si="447"/>
        <v>0</v>
      </c>
      <c r="AD363" s="680">
        <f t="shared" si="460"/>
        <v>0.56000000000000005</v>
      </c>
      <c r="AE363" s="681">
        <f t="shared" si="461"/>
        <v>0</v>
      </c>
      <c r="AF363" s="681">
        <f t="shared" si="462"/>
        <v>0</v>
      </c>
      <c r="AG363" s="681">
        <f t="shared" si="463"/>
        <v>0</v>
      </c>
      <c r="AH363" s="682">
        <f t="shared" si="464"/>
        <v>0</v>
      </c>
      <c r="AI363" s="682" t="str">
        <f t="shared" si="465"/>
        <v/>
      </c>
      <c r="AJ363" s="682">
        <f t="shared" si="466"/>
        <v>0</v>
      </c>
      <c r="AK363" s="683">
        <f t="shared" si="467"/>
        <v>0.5</v>
      </c>
      <c r="AL363" s="600">
        <f t="shared" si="468"/>
        <v>0</v>
      </c>
      <c r="AM363" s="646">
        <f t="shared" si="469"/>
        <v>0</v>
      </c>
      <c r="AN363" s="630"/>
      <c r="AR363" s="326"/>
    </row>
    <row r="364" spans="3:49" ht="12.75" customHeight="1" x14ac:dyDescent="0.2">
      <c r="C364" s="2"/>
      <c r="D364" s="140" t="str">
        <f t="shared" si="448"/>
        <v/>
      </c>
      <c r="E364" s="222" t="str">
        <f t="shared" ref="E364:F364" si="476">IF(E192=0,"",E192)</f>
        <v/>
      </c>
      <c r="F364" s="222" t="str">
        <f t="shared" si="476"/>
        <v/>
      </c>
      <c r="G364" s="140" t="str">
        <f t="shared" si="450"/>
        <v/>
      </c>
      <c r="H364" s="223" t="str">
        <f t="shared" si="451"/>
        <v/>
      </c>
      <c r="I364" s="751" t="str">
        <f t="shared" si="452"/>
        <v/>
      </c>
      <c r="J364" s="248" t="str">
        <f t="shared" si="445"/>
        <v/>
      </c>
      <c r="K364" s="713" t="str">
        <f t="shared" si="453"/>
        <v/>
      </c>
      <c r="L364" s="625"/>
      <c r="M364" s="738">
        <f t="shared" ref="M364:N364" si="477">IF(M192="","",M192)</f>
        <v>0</v>
      </c>
      <c r="N364" s="738">
        <f t="shared" si="477"/>
        <v>0</v>
      </c>
      <c r="O364" s="714" t="str">
        <f t="shared" si="455"/>
        <v/>
      </c>
      <c r="P364" s="736">
        <f t="shared" si="456"/>
        <v>0</v>
      </c>
      <c r="Q364" s="608">
        <v>0</v>
      </c>
      <c r="R364" s="755"/>
      <c r="S364" s="708" t="str">
        <f t="shared" si="457"/>
        <v/>
      </c>
      <c r="T364" s="50" t="str">
        <f t="shared" si="458"/>
        <v/>
      </c>
      <c r="U364" s="50">
        <f>ROUND(IF(K364="",0,+Q364/1659*(AC364*12*(1+tab!$D$181+tab!$D$180)-tab!$D$179)*tab!$D$177),-1)</f>
        <v>0</v>
      </c>
      <c r="V364" s="36" t="str">
        <f t="shared" si="459"/>
        <v/>
      </c>
      <c r="W364" s="698"/>
      <c r="X364" s="605"/>
      <c r="Y364" s="646"/>
      <c r="Z364" s="670"/>
      <c r="AA364" s="600"/>
      <c r="AB364" s="646"/>
      <c r="AC364" s="679">
        <f t="shared" si="447"/>
        <v>0</v>
      </c>
      <c r="AD364" s="680">
        <f t="shared" si="460"/>
        <v>0.56000000000000005</v>
      </c>
      <c r="AE364" s="681">
        <f t="shared" si="461"/>
        <v>0</v>
      </c>
      <c r="AF364" s="681">
        <f t="shared" si="462"/>
        <v>0</v>
      </c>
      <c r="AG364" s="681">
        <f t="shared" si="463"/>
        <v>0</v>
      </c>
      <c r="AH364" s="682">
        <f t="shared" si="464"/>
        <v>0</v>
      </c>
      <c r="AI364" s="682" t="str">
        <f t="shared" si="465"/>
        <v/>
      </c>
      <c r="AJ364" s="682">
        <f t="shared" si="466"/>
        <v>0</v>
      </c>
      <c r="AK364" s="683">
        <f t="shared" si="467"/>
        <v>0.5</v>
      </c>
      <c r="AL364" s="600">
        <f t="shared" si="468"/>
        <v>0</v>
      </c>
      <c r="AM364" s="646">
        <f t="shared" si="469"/>
        <v>0</v>
      </c>
      <c r="AN364" s="630"/>
      <c r="AR364" s="326"/>
    </row>
    <row r="365" spans="3:49" ht="12.75" customHeight="1" x14ac:dyDescent="0.2">
      <c r="C365" s="2"/>
      <c r="D365" s="140" t="str">
        <f t="shared" si="448"/>
        <v/>
      </c>
      <c r="E365" s="222" t="str">
        <f t="shared" ref="E365:F365" si="478">IF(E193=0,"",E193)</f>
        <v/>
      </c>
      <c r="F365" s="222" t="str">
        <f t="shared" si="478"/>
        <v/>
      </c>
      <c r="G365" s="140" t="str">
        <f t="shared" si="450"/>
        <v/>
      </c>
      <c r="H365" s="223" t="str">
        <f t="shared" si="451"/>
        <v/>
      </c>
      <c r="I365" s="751" t="str">
        <f t="shared" si="452"/>
        <v/>
      </c>
      <c r="J365" s="248" t="str">
        <f t="shared" si="445"/>
        <v/>
      </c>
      <c r="K365" s="713" t="str">
        <f t="shared" si="453"/>
        <v/>
      </c>
      <c r="L365" s="625"/>
      <c r="M365" s="738">
        <f t="shared" ref="M365:N365" si="479">IF(M193="","",M193)</f>
        <v>0</v>
      </c>
      <c r="N365" s="738">
        <f t="shared" si="479"/>
        <v>0</v>
      </c>
      <c r="O365" s="714" t="str">
        <f t="shared" si="455"/>
        <v/>
      </c>
      <c r="P365" s="736">
        <f t="shared" si="456"/>
        <v>0</v>
      </c>
      <c r="Q365" s="608">
        <v>0</v>
      </c>
      <c r="R365" s="755"/>
      <c r="S365" s="708" t="str">
        <f t="shared" si="457"/>
        <v/>
      </c>
      <c r="T365" s="50" t="str">
        <f t="shared" si="458"/>
        <v/>
      </c>
      <c r="U365" s="50">
        <f>ROUND(IF(K365="",0,+Q365/1659*(AC365*12*(1+tab!$D$181+tab!$D$180)-tab!$D$179)*tab!$D$177),-1)</f>
        <v>0</v>
      </c>
      <c r="V365" s="36" t="str">
        <f t="shared" si="459"/>
        <v/>
      </c>
      <c r="W365" s="698"/>
      <c r="X365" s="605"/>
      <c r="Y365" s="646"/>
      <c r="Z365" s="670"/>
      <c r="AA365" s="600"/>
      <c r="AB365" s="646"/>
      <c r="AC365" s="679">
        <f t="shared" si="447"/>
        <v>0</v>
      </c>
      <c r="AD365" s="680">
        <f t="shared" si="460"/>
        <v>0.56000000000000005</v>
      </c>
      <c r="AE365" s="681">
        <f t="shared" si="461"/>
        <v>0</v>
      </c>
      <c r="AF365" s="681">
        <f t="shared" si="462"/>
        <v>0</v>
      </c>
      <c r="AG365" s="681">
        <f t="shared" si="463"/>
        <v>0</v>
      </c>
      <c r="AH365" s="682">
        <f t="shared" si="464"/>
        <v>0</v>
      </c>
      <c r="AI365" s="682" t="str">
        <f t="shared" si="465"/>
        <v/>
      </c>
      <c r="AJ365" s="682">
        <f t="shared" si="466"/>
        <v>0</v>
      </c>
      <c r="AK365" s="683">
        <f t="shared" si="467"/>
        <v>0.5</v>
      </c>
      <c r="AL365" s="600">
        <f t="shared" si="468"/>
        <v>0</v>
      </c>
      <c r="AM365" s="646">
        <f t="shared" si="469"/>
        <v>0</v>
      </c>
      <c r="AN365" s="630"/>
      <c r="AR365" s="326"/>
    </row>
    <row r="366" spans="3:49" ht="12.75" customHeight="1" x14ac:dyDescent="0.2">
      <c r="C366" s="2"/>
      <c r="D366" s="140" t="str">
        <f t="shared" si="448"/>
        <v/>
      </c>
      <c r="E366" s="222" t="str">
        <f t="shared" ref="E366:F366" si="480">IF(E194=0,"",E194)</f>
        <v/>
      </c>
      <c r="F366" s="222" t="str">
        <f t="shared" si="480"/>
        <v/>
      </c>
      <c r="G366" s="140" t="str">
        <f t="shared" si="450"/>
        <v/>
      </c>
      <c r="H366" s="223" t="str">
        <f t="shared" si="451"/>
        <v/>
      </c>
      <c r="I366" s="751" t="str">
        <f t="shared" si="452"/>
        <v/>
      </c>
      <c r="J366" s="248" t="str">
        <f t="shared" si="445"/>
        <v/>
      </c>
      <c r="K366" s="713" t="str">
        <f t="shared" si="453"/>
        <v/>
      </c>
      <c r="L366" s="625"/>
      <c r="M366" s="738">
        <f t="shared" ref="M366:N366" si="481">IF(M194="","",M194)</f>
        <v>0</v>
      </c>
      <c r="N366" s="738">
        <f t="shared" si="481"/>
        <v>0</v>
      </c>
      <c r="O366" s="714" t="str">
        <f t="shared" si="455"/>
        <v/>
      </c>
      <c r="P366" s="736">
        <f t="shared" si="456"/>
        <v>0</v>
      </c>
      <c r="Q366" s="608">
        <v>0</v>
      </c>
      <c r="R366" s="755"/>
      <c r="S366" s="708" t="str">
        <f t="shared" si="457"/>
        <v/>
      </c>
      <c r="T366" s="50" t="str">
        <f t="shared" si="458"/>
        <v/>
      </c>
      <c r="U366" s="50">
        <f>ROUND(IF(K366="",0,+Q366/1659*(AC366*12*(1+tab!$D$181+tab!$D$180)-tab!$D$179)*tab!$D$177),-1)</f>
        <v>0</v>
      </c>
      <c r="V366" s="36" t="str">
        <f t="shared" si="459"/>
        <v/>
      </c>
      <c r="W366" s="698"/>
      <c r="X366" s="605"/>
      <c r="Y366" s="646"/>
      <c r="Z366" s="670"/>
      <c r="AA366" s="600"/>
      <c r="AB366" s="646"/>
      <c r="AC366" s="679">
        <f t="shared" si="447"/>
        <v>0</v>
      </c>
      <c r="AD366" s="680">
        <f t="shared" si="460"/>
        <v>0.56000000000000005</v>
      </c>
      <c r="AE366" s="681">
        <f t="shared" si="461"/>
        <v>0</v>
      </c>
      <c r="AF366" s="681">
        <f t="shared" si="462"/>
        <v>0</v>
      </c>
      <c r="AG366" s="681">
        <f t="shared" si="463"/>
        <v>0</v>
      </c>
      <c r="AH366" s="682">
        <f t="shared" si="464"/>
        <v>0</v>
      </c>
      <c r="AI366" s="682" t="str">
        <f t="shared" si="465"/>
        <v/>
      </c>
      <c r="AJ366" s="682">
        <f t="shared" si="466"/>
        <v>0</v>
      </c>
      <c r="AK366" s="683">
        <f t="shared" si="467"/>
        <v>0.5</v>
      </c>
      <c r="AL366" s="600">
        <f t="shared" si="468"/>
        <v>0</v>
      </c>
      <c r="AM366" s="646">
        <f t="shared" si="469"/>
        <v>0</v>
      </c>
      <c r="AN366" s="630"/>
      <c r="AR366" s="326"/>
    </row>
    <row r="367" spans="3:49" ht="12.75" customHeight="1" x14ac:dyDescent="0.2">
      <c r="C367" s="2"/>
      <c r="D367" s="140" t="str">
        <f t="shared" si="448"/>
        <v/>
      </c>
      <c r="E367" s="222" t="str">
        <f t="shared" ref="E367:F367" si="482">IF(E195=0,"",E195)</f>
        <v/>
      </c>
      <c r="F367" s="222" t="str">
        <f t="shared" si="482"/>
        <v/>
      </c>
      <c r="G367" s="140" t="str">
        <f t="shared" si="450"/>
        <v/>
      </c>
      <c r="H367" s="223" t="str">
        <f t="shared" si="451"/>
        <v/>
      </c>
      <c r="I367" s="751" t="str">
        <f t="shared" si="452"/>
        <v/>
      </c>
      <c r="J367" s="248" t="str">
        <f t="shared" si="445"/>
        <v/>
      </c>
      <c r="K367" s="713" t="str">
        <f t="shared" si="453"/>
        <v/>
      </c>
      <c r="L367" s="625"/>
      <c r="M367" s="738">
        <f t="shared" ref="M367:N367" si="483">IF(M195="","",M195)</f>
        <v>0</v>
      </c>
      <c r="N367" s="738">
        <f t="shared" si="483"/>
        <v>0</v>
      </c>
      <c r="O367" s="714" t="str">
        <f t="shared" si="455"/>
        <v/>
      </c>
      <c r="P367" s="736">
        <f t="shared" si="456"/>
        <v>0</v>
      </c>
      <c r="Q367" s="608">
        <v>0</v>
      </c>
      <c r="R367" s="755"/>
      <c r="S367" s="708" t="str">
        <f t="shared" si="457"/>
        <v/>
      </c>
      <c r="T367" s="50" t="str">
        <f t="shared" si="458"/>
        <v/>
      </c>
      <c r="U367" s="50">
        <f>ROUND(IF(K367="",0,+Q367/1659*(AC367*12*(1+tab!$D$181+tab!$D$180)-tab!$D$179)*tab!$D$177),-1)</f>
        <v>0</v>
      </c>
      <c r="V367" s="36" t="str">
        <f t="shared" si="459"/>
        <v/>
      </c>
      <c r="W367" s="698"/>
      <c r="X367" s="605"/>
      <c r="Y367" s="646"/>
      <c r="Z367" s="670"/>
      <c r="AA367" s="600"/>
      <c r="AB367" s="646"/>
      <c r="AC367" s="679">
        <f t="shared" si="447"/>
        <v>0</v>
      </c>
      <c r="AD367" s="680">
        <f t="shared" si="460"/>
        <v>0.56000000000000005</v>
      </c>
      <c r="AE367" s="681">
        <f t="shared" si="461"/>
        <v>0</v>
      </c>
      <c r="AF367" s="681">
        <f t="shared" si="462"/>
        <v>0</v>
      </c>
      <c r="AG367" s="681">
        <f t="shared" si="463"/>
        <v>0</v>
      </c>
      <c r="AH367" s="682">
        <f t="shared" si="464"/>
        <v>0</v>
      </c>
      <c r="AI367" s="682" t="str">
        <f t="shared" si="465"/>
        <v/>
      </c>
      <c r="AJ367" s="682">
        <f t="shared" si="466"/>
        <v>0</v>
      </c>
      <c r="AK367" s="683">
        <f t="shared" si="467"/>
        <v>0.5</v>
      </c>
      <c r="AL367" s="600">
        <f t="shared" si="468"/>
        <v>0</v>
      </c>
      <c r="AM367" s="646">
        <f t="shared" si="469"/>
        <v>0</v>
      </c>
      <c r="AN367" s="630"/>
      <c r="AR367" s="326"/>
    </row>
    <row r="368" spans="3:49" ht="12.75" customHeight="1" x14ac:dyDescent="0.2">
      <c r="C368" s="2"/>
      <c r="D368" s="140" t="str">
        <f t="shared" si="448"/>
        <v/>
      </c>
      <c r="E368" s="222" t="str">
        <f t="shared" ref="E368:F368" si="484">IF(E196=0,"",E196)</f>
        <v/>
      </c>
      <c r="F368" s="222" t="str">
        <f t="shared" si="484"/>
        <v/>
      </c>
      <c r="G368" s="140" t="str">
        <f t="shared" si="450"/>
        <v/>
      </c>
      <c r="H368" s="223" t="str">
        <f t="shared" si="451"/>
        <v/>
      </c>
      <c r="I368" s="751" t="str">
        <f t="shared" si="452"/>
        <v/>
      </c>
      <c r="J368" s="248" t="str">
        <f t="shared" si="445"/>
        <v/>
      </c>
      <c r="K368" s="713" t="str">
        <f t="shared" si="453"/>
        <v/>
      </c>
      <c r="L368" s="625"/>
      <c r="M368" s="738">
        <f t="shared" ref="M368:N368" si="485">IF(M196="","",M196)</f>
        <v>0</v>
      </c>
      <c r="N368" s="738">
        <f t="shared" si="485"/>
        <v>0</v>
      </c>
      <c r="O368" s="714" t="str">
        <f t="shared" si="455"/>
        <v/>
      </c>
      <c r="P368" s="736">
        <f t="shared" si="456"/>
        <v>0</v>
      </c>
      <c r="Q368" s="608">
        <v>0</v>
      </c>
      <c r="R368" s="755"/>
      <c r="S368" s="708" t="str">
        <f t="shared" si="457"/>
        <v/>
      </c>
      <c r="T368" s="50" t="str">
        <f t="shared" si="458"/>
        <v/>
      </c>
      <c r="U368" s="50">
        <f>ROUND(IF(K368="",0,+Q368/1659*(AC368*12*(1+tab!$D$181+tab!$D$180)-tab!$D$179)*tab!$D$177),-1)</f>
        <v>0</v>
      </c>
      <c r="V368" s="36" t="str">
        <f t="shared" si="459"/>
        <v/>
      </c>
      <c r="W368" s="698"/>
      <c r="X368" s="605"/>
      <c r="Y368" s="646"/>
      <c r="Z368" s="670"/>
      <c r="AA368" s="600"/>
      <c r="AB368" s="646"/>
      <c r="AC368" s="679">
        <f t="shared" si="447"/>
        <v>0</v>
      </c>
      <c r="AD368" s="680">
        <f t="shared" si="460"/>
        <v>0.56000000000000005</v>
      </c>
      <c r="AE368" s="681">
        <f t="shared" si="461"/>
        <v>0</v>
      </c>
      <c r="AF368" s="681">
        <f t="shared" si="462"/>
        <v>0</v>
      </c>
      <c r="AG368" s="681">
        <f t="shared" si="463"/>
        <v>0</v>
      </c>
      <c r="AH368" s="682">
        <f t="shared" si="464"/>
        <v>0</v>
      </c>
      <c r="AI368" s="682" t="str">
        <f t="shared" si="465"/>
        <v/>
      </c>
      <c r="AJ368" s="682">
        <f t="shared" si="466"/>
        <v>0</v>
      </c>
      <c r="AK368" s="683">
        <f t="shared" si="467"/>
        <v>0.5</v>
      </c>
      <c r="AL368" s="600">
        <f t="shared" si="468"/>
        <v>0</v>
      </c>
      <c r="AM368" s="646">
        <f t="shared" si="469"/>
        <v>0</v>
      </c>
      <c r="AN368" s="630"/>
      <c r="AR368" s="326"/>
    </row>
    <row r="369" spans="3:44" ht="12.75" customHeight="1" x14ac:dyDescent="0.2">
      <c r="C369" s="2"/>
      <c r="D369" s="140" t="str">
        <f t="shared" si="448"/>
        <v/>
      </c>
      <c r="E369" s="222" t="str">
        <f t="shared" ref="E369:F369" si="486">IF(E197=0,"",E197)</f>
        <v/>
      </c>
      <c r="F369" s="222" t="str">
        <f t="shared" si="486"/>
        <v/>
      </c>
      <c r="G369" s="140" t="str">
        <f t="shared" si="450"/>
        <v/>
      </c>
      <c r="H369" s="223" t="str">
        <f t="shared" si="451"/>
        <v/>
      </c>
      <c r="I369" s="751" t="str">
        <f t="shared" si="452"/>
        <v/>
      </c>
      <c r="J369" s="248" t="str">
        <f t="shared" si="445"/>
        <v/>
      </c>
      <c r="K369" s="713" t="str">
        <f t="shared" si="453"/>
        <v/>
      </c>
      <c r="L369" s="625"/>
      <c r="M369" s="738">
        <f t="shared" ref="M369:N369" si="487">IF(M197="","",M197)</f>
        <v>0</v>
      </c>
      <c r="N369" s="738">
        <f t="shared" si="487"/>
        <v>0</v>
      </c>
      <c r="O369" s="714" t="str">
        <f t="shared" si="455"/>
        <v/>
      </c>
      <c r="P369" s="736">
        <f t="shared" si="456"/>
        <v>0</v>
      </c>
      <c r="Q369" s="608">
        <v>0</v>
      </c>
      <c r="R369" s="755"/>
      <c r="S369" s="708" t="str">
        <f t="shared" si="457"/>
        <v/>
      </c>
      <c r="T369" s="50" t="str">
        <f t="shared" si="458"/>
        <v/>
      </c>
      <c r="U369" s="50">
        <f>ROUND(IF(K369="",0,+Q369/1659*(AC369*12*(1+tab!$D$181+tab!$D$180)-tab!$D$179)*tab!$D$177),-1)</f>
        <v>0</v>
      </c>
      <c r="V369" s="36" t="str">
        <f t="shared" si="459"/>
        <v/>
      </c>
      <c r="W369" s="698"/>
      <c r="X369" s="605"/>
      <c r="Y369" s="646"/>
      <c r="Z369" s="670"/>
      <c r="AA369" s="600"/>
      <c r="AB369" s="646"/>
      <c r="AC369" s="679">
        <f t="shared" si="447"/>
        <v>0</v>
      </c>
      <c r="AD369" s="680">
        <f t="shared" si="460"/>
        <v>0.56000000000000005</v>
      </c>
      <c r="AE369" s="681">
        <f t="shared" si="461"/>
        <v>0</v>
      </c>
      <c r="AF369" s="681">
        <f t="shared" si="462"/>
        <v>0</v>
      </c>
      <c r="AG369" s="681">
        <f t="shared" si="463"/>
        <v>0</v>
      </c>
      <c r="AH369" s="682">
        <f t="shared" si="464"/>
        <v>0</v>
      </c>
      <c r="AI369" s="682" t="str">
        <f t="shared" si="465"/>
        <v/>
      </c>
      <c r="AJ369" s="682">
        <f t="shared" si="466"/>
        <v>0</v>
      </c>
      <c r="AK369" s="683">
        <f t="shared" si="467"/>
        <v>0.5</v>
      </c>
      <c r="AL369" s="600">
        <f t="shared" si="468"/>
        <v>0</v>
      </c>
      <c r="AM369" s="646">
        <f t="shared" si="469"/>
        <v>0</v>
      </c>
      <c r="AN369" s="630"/>
      <c r="AR369" s="326"/>
    </row>
    <row r="370" spans="3:44" ht="12.75" customHeight="1" x14ac:dyDescent="0.2">
      <c r="C370" s="2"/>
      <c r="D370" s="140" t="str">
        <f t="shared" si="448"/>
        <v/>
      </c>
      <c r="E370" s="222" t="str">
        <f t="shared" ref="E370:F370" si="488">IF(E198=0,"",E198)</f>
        <v/>
      </c>
      <c r="F370" s="222" t="str">
        <f t="shared" si="488"/>
        <v/>
      </c>
      <c r="G370" s="140" t="str">
        <f t="shared" si="450"/>
        <v/>
      </c>
      <c r="H370" s="223" t="str">
        <f t="shared" si="451"/>
        <v/>
      </c>
      <c r="I370" s="751" t="str">
        <f t="shared" si="452"/>
        <v/>
      </c>
      <c r="J370" s="248" t="str">
        <f t="shared" si="445"/>
        <v/>
      </c>
      <c r="K370" s="713" t="str">
        <f t="shared" si="453"/>
        <v/>
      </c>
      <c r="L370" s="625"/>
      <c r="M370" s="738">
        <f t="shared" ref="M370:N370" si="489">IF(M198="","",M198)</f>
        <v>0</v>
      </c>
      <c r="N370" s="738">
        <f t="shared" si="489"/>
        <v>0</v>
      </c>
      <c r="O370" s="714" t="str">
        <f t="shared" si="455"/>
        <v/>
      </c>
      <c r="P370" s="736">
        <f t="shared" si="456"/>
        <v>0</v>
      </c>
      <c r="Q370" s="608">
        <v>0</v>
      </c>
      <c r="R370" s="755"/>
      <c r="S370" s="708" t="str">
        <f t="shared" si="457"/>
        <v/>
      </c>
      <c r="T370" s="50" t="str">
        <f t="shared" si="458"/>
        <v/>
      </c>
      <c r="U370" s="50">
        <f>ROUND(IF(K370="",0,+Q370/1659*(AC370*12*(1+tab!$D$181+tab!$D$180)-tab!$D$179)*tab!$D$177),-1)</f>
        <v>0</v>
      </c>
      <c r="V370" s="36" t="str">
        <f t="shared" si="459"/>
        <v/>
      </c>
      <c r="W370" s="698"/>
      <c r="X370" s="605"/>
      <c r="Y370" s="646"/>
      <c r="Z370" s="670"/>
      <c r="AA370" s="600"/>
      <c r="AB370" s="646"/>
      <c r="AC370" s="679">
        <f t="shared" si="447"/>
        <v>0</v>
      </c>
      <c r="AD370" s="680">
        <f t="shared" si="460"/>
        <v>0.56000000000000005</v>
      </c>
      <c r="AE370" s="681">
        <f t="shared" si="461"/>
        <v>0</v>
      </c>
      <c r="AF370" s="681">
        <f t="shared" si="462"/>
        <v>0</v>
      </c>
      <c r="AG370" s="681">
        <f t="shared" si="463"/>
        <v>0</v>
      </c>
      <c r="AH370" s="682">
        <f t="shared" si="464"/>
        <v>0</v>
      </c>
      <c r="AI370" s="682" t="str">
        <f t="shared" si="465"/>
        <v/>
      </c>
      <c r="AJ370" s="682">
        <f t="shared" si="466"/>
        <v>0</v>
      </c>
      <c r="AK370" s="683">
        <f t="shared" si="467"/>
        <v>0.5</v>
      </c>
      <c r="AL370" s="600">
        <f t="shared" si="468"/>
        <v>0</v>
      </c>
      <c r="AM370" s="646">
        <f t="shared" si="469"/>
        <v>0</v>
      </c>
      <c r="AN370" s="630"/>
      <c r="AR370" s="326"/>
    </row>
    <row r="371" spans="3:44" ht="12.75" customHeight="1" x14ac:dyDescent="0.2">
      <c r="C371" s="2"/>
      <c r="D371" s="140" t="str">
        <f t="shared" si="448"/>
        <v/>
      </c>
      <c r="E371" s="222" t="str">
        <f t="shared" ref="E371:F371" si="490">IF(E199=0,"",E199)</f>
        <v/>
      </c>
      <c r="F371" s="222" t="str">
        <f t="shared" si="490"/>
        <v/>
      </c>
      <c r="G371" s="140" t="str">
        <f t="shared" si="450"/>
        <v/>
      </c>
      <c r="H371" s="223" t="str">
        <f t="shared" si="451"/>
        <v/>
      </c>
      <c r="I371" s="751" t="str">
        <f t="shared" si="452"/>
        <v/>
      </c>
      <c r="J371" s="248" t="str">
        <f t="shared" si="445"/>
        <v/>
      </c>
      <c r="K371" s="713" t="str">
        <f t="shared" si="453"/>
        <v/>
      </c>
      <c r="L371" s="625"/>
      <c r="M371" s="738">
        <f t="shared" ref="M371:N371" si="491">IF(M199="","",M199)</f>
        <v>0</v>
      </c>
      <c r="N371" s="738">
        <f t="shared" si="491"/>
        <v>0</v>
      </c>
      <c r="O371" s="714" t="str">
        <f t="shared" si="455"/>
        <v/>
      </c>
      <c r="P371" s="736">
        <f t="shared" si="456"/>
        <v>0</v>
      </c>
      <c r="Q371" s="608">
        <v>0</v>
      </c>
      <c r="R371" s="755"/>
      <c r="S371" s="708" t="str">
        <f t="shared" si="457"/>
        <v/>
      </c>
      <c r="T371" s="50" t="str">
        <f t="shared" si="458"/>
        <v/>
      </c>
      <c r="U371" s="50">
        <f>ROUND(IF(K371="",0,+Q371/1659*(AC371*12*(1+tab!$D$181+tab!$D$180)-tab!$D$179)*tab!$D$177),-1)</f>
        <v>0</v>
      </c>
      <c r="V371" s="36" t="str">
        <f t="shared" si="459"/>
        <v/>
      </c>
      <c r="W371" s="698"/>
      <c r="X371" s="605"/>
      <c r="Y371" s="646"/>
      <c r="Z371" s="670"/>
      <c r="AA371" s="600"/>
      <c r="AB371" s="646"/>
      <c r="AC371" s="679">
        <f t="shared" si="447"/>
        <v>0</v>
      </c>
      <c r="AD371" s="680">
        <f t="shared" si="460"/>
        <v>0.56000000000000005</v>
      </c>
      <c r="AE371" s="681">
        <f t="shared" si="461"/>
        <v>0</v>
      </c>
      <c r="AF371" s="681">
        <f t="shared" si="462"/>
        <v>0</v>
      </c>
      <c r="AG371" s="681">
        <f t="shared" si="463"/>
        <v>0</v>
      </c>
      <c r="AH371" s="682">
        <f t="shared" si="464"/>
        <v>0</v>
      </c>
      <c r="AI371" s="682" t="str">
        <f t="shared" si="465"/>
        <v/>
      </c>
      <c r="AJ371" s="682">
        <f t="shared" si="466"/>
        <v>0</v>
      </c>
      <c r="AK371" s="683">
        <f t="shared" si="467"/>
        <v>0.5</v>
      </c>
      <c r="AL371" s="600">
        <f t="shared" si="468"/>
        <v>0</v>
      </c>
      <c r="AM371" s="646">
        <f t="shared" si="469"/>
        <v>0</v>
      </c>
      <c r="AN371" s="630"/>
      <c r="AR371" s="326"/>
    </row>
    <row r="372" spans="3:44" ht="12.75" customHeight="1" x14ac:dyDescent="0.2">
      <c r="C372" s="2"/>
      <c r="D372" s="140" t="str">
        <f t="shared" si="448"/>
        <v/>
      </c>
      <c r="E372" s="222" t="str">
        <f t="shared" ref="E372:F372" si="492">IF(E200=0,"",E200)</f>
        <v/>
      </c>
      <c r="F372" s="222" t="str">
        <f t="shared" si="492"/>
        <v/>
      </c>
      <c r="G372" s="140" t="str">
        <f t="shared" si="450"/>
        <v/>
      </c>
      <c r="H372" s="223" t="str">
        <f t="shared" si="451"/>
        <v/>
      </c>
      <c r="I372" s="751" t="str">
        <f t="shared" si="452"/>
        <v/>
      </c>
      <c r="J372" s="248" t="str">
        <f t="shared" si="445"/>
        <v/>
      </c>
      <c r="K372" s="713" t="str">
        <f t="shared" si="453"/>
        <v/>
      </c>
      <c r="L372" s="625"/>
      <c r="M372" s="738">
        <f t="shared" ref="M372:N372" si="493">IF(M200="","",M200)</f>
        <v>0</v>
      </c>
      <c r="N372" s="738">
        <f t="shared" si="493"/>
        <v>0</v>
      </c>
      <c r="O372" s="714" t="str">
        <f t="shared" si="455"/>
        <v/>
      </c>
      <c r="P372" s="736">
        <f t="shared" si="456"/>
        <v>0</v>
      </c>
      <c r="Q372" s="608">
        <v>0</v>
      </c>
      <c r="R372" s="755"/>
      <c r="S372" s="708" t="str">
        <f t="shared" si="457"/>
        <v/>
      </c>
      <c r="T372" s="50" t="str">
        <f t="shared" si="458"/>
        <v/>
      </c>
      <c r="U372" s="50">
        <f>ROUND(IF(K372="",0,+Q372/1659*(AC372*12*(1+tab!$D$181+tab!$D$180)-tab!$D$179)*tab!$D$177),-1)</f>
        <v>0</v>
      </c>
      <c r="V372" s="36" t="str">
        <f t="shared" si="459"/>
        <v/>
      </c>
      <c r="W372" s="698"/>
      <c r="X372" s="605"/>
      <c r="Y372" s="646"/>
      <c r="Z372" s="670"/>
      <c r="AA372" s="600"/>
      <c r="AB372" s="646"/>
      <c r="AC372" s="679">
        <f t="shared" si="447"/>
        <v>0</v>
      </c>
      <c r="AD372" s="680">
        <f t="shared" si="460"/>
        <v>0.56000000000000005</v>
      </c>
      <c r="AE372" s="681">
        <f t="shared" si="461"/>
        <v>0</v>
      </c>
      <c r="AF372" s="681">
        <f t="shared" si="462"/>
        <v>0</v>
      </c>
      <c r="AG372" s="681">
        <f t="shared" si="463"/>
        <v>0</v>
      </c>
      <c r="AH372" s="682">
        <f t="shared" si="464"/>
        <v>0</v>
      </c>
      <c r="AI372" s="682" t="str">
        <f t="shared" si="465"/>
        <v/>
      </c>
      <c r="AJ372" s="682">
        <f t="shared" si="466"/>
        <v>0</v>
      </c>
      <c r="AK372" s="683">
        <f t="shared" si="467"/>
        <v>0.5</v>
      </c>
      <c r="AL372" s="600">
        <f t="shared" si="468"/>
        <v>0</v>
      </c>
      <c r="AM372" s="646">
        <f t="shared" si="469"/>
        <v>0</v>
      </c>
      <c r="AN372" s="630"/>
      <c r="AR372" s="326"/>
    </row>
    <row r="373" spans="3:44" ht="12.75" customHeight="1" x14ac:dyDescent="0.2">
      <c r="C373" s="2"/>
      <c r="D373" s="140" t="str">
        <f t="shared" si="448"/>
        <v/>
      </c>
      <c r="E373" s="222" t="str">
        <f t="shared" ref="E373:F373" si="494">IF(E201=0,"",E201)</f>
        <v/>
      </c>
      <c r="F373" s="222" t="str">
        <f t="shared" si="494"/>
        <v/>
      </c>
      <c r="G373" s="140" t="str">
        <f t="shared" si="450"/>
        <v/>
      </c>
      <c r="H373" s="223" t="str">
        <f t="shared" si="451"/>
        <v/>
      </c>
      <c r="I373" s="751" t="str">
        <f t="shared" si="452"/>
        <v/>
      </c>
      <c r="J373" s="248" t="str">
        <f t="shared" si="445"/>
        <v/>
      </c>
      <c r="K373" s="713" t="str">
        <f t="shared" si="453"/>
        <v/>
      </c>
      <c r="L373" s="625"/>
      <c r="M373" s="738">
        <f t="shared" ref="M373:N373" si="495">IF(M201="","",M201)</f>
        <v>0</v>
      </c>
      <c r="N373" s="738">
        <f t="shared" si="495"/>
        <v>0</v>
      </c>
      <c r="O373" s="714" t="str">
        <f t="shared" si="455"/>
        <v/>
      </c>
      <c r="P373" s="736">
        <f t="shared" si="456"/>
        <v>0</v>
      </c>
      <c r="Q373" s="608">
        <v>0</v>
      </c>
      <c r="R373" s="755"/>
      <c r="S373" s="708" t="str">
        <f t="shared" si="457"/>
        <v/>
      </c>
      <c r="T373" s="50" t="str">
        <f t="shared" si="458"/>
        <v/>
      </c>
      <c r="U373" s="50">
        <f>ROUND(IF(K373="",0,+Q373/1659*(AC373*12*(1+tab!$D$181+tab!$D$180)-tab!$D$179)*tab!$D$177),-1)</f>
        <v>0</v>
      </c>
      <c r="V373" s="36" t="str">
        <f t="shared" si="459"/>
        <v/>
      </c>
      <c r="W373" s="698"/>
      <c r="X373" s="605"/>
      <c r="Y373" s="646"/>
      <c r="Z373" s="670"/>
      <c r="AA373" s="600"/>
      <c r="AB373" s="646"/>
      <c r="AC373" s="679">
        <f t="shared" si="447"/>
        <v>0</v>
      </c>
      <c r="AD373" s="680">
        <f t="shared" si="460"/>
        <v>0.56000000000000005</v>
      </c>
      <c r="AE373" s="681">
        <f t="shared" si="461"/>
        <v>0</v>
      </c>
      <c r="AF373" s="681">
        <f t="shared" si="462"/>
        <v>0</v>
      </c>
      <c r="AG373" s="681">
        <f t="shared" si="463"/>
        <v>0</v>
      </c>
      <c r="AH373" s="682">
        <f t="shared" si="464"/>
        <v>0</v>
      </c>
      <c r="AI373" s="682" t="str">
        <f t="shared" si="465"/>
        <v/>
      </c>
      <c r="AJ373" s="682">
        <f t="shared" si="466"/>
        <v>0</v>
      </c>
      <c r="AK373" s="683">
        <f t="shared" si="467"/>
        <v>0.5</v>
      </c>
      <c r="AL373" s="600">
        <f t="shared" si="468"/>
        <v>0</v>
      </c>
      <c r="AM373" s="646">
        <f t="shared" si="469"/>
        <v>0</v>
      </c>
      <c r="AN373" s="630"/>
      <c r="AR373" s="326"/>
    </row>
    <row r="374" spans="3:44" ht="12.75" customHeight="1" x14ac:dyDescent="0.2">
      <c r="C374" s="2"/>
      <c r="D374" s="140" t="str">
        <f t="shared" si="448"/>
        <v/>
      </c>
      <c r="E374" s="222" t="str">
        <f t="shared" ref="E374:F374" si="496">IF(E202=0,"",E202)</f>
        <v/>
      </c>
      <c r="F374" s="222" t="str">
        <f t="shared" si="496"/>
        <v/>
      </c>
      <c r="G374" s="140" t="str">
        <f t="shared" si="450"/>
        <v/>
      </c>
      <c r="H374" s="223" t="str">
        <f t="shared" si="451"/>
        <v/>
      </c>
      <c r="I374" s="751" t="str">
        <f t="shared" si="452"/>
        <v/>
      </c>
      <c r="J374" s="248" t="str">
        <f t="shared" si="445"/>
        <v/>
      </c>
      <c r="K374" s="713" t="str">
        <f t="shared" si="453"/>
        <v/>
      </c>
      <c r="L374" s="625"/>
      <c r="M374" s="738">
        <f t="shared" ref="M374:N374" si="497">IF(M202="","",M202)</f>
        <v>0</v>
      </c>
      <c r="N374" s="738">
        <f t="shared" si="497"/>
        <v>0</v>
      </c>
      <c r="O374" s="714" t="str">
        <f t="shared" si="455"/>
        <v/>
      </c>
      <c r="P374" s="736">
        <f t="shared" si="456"/>
        <v>0</v>
      </c>
      <c r="Q374" s="608">
        <v>0</v>
      </c>
      <c r="R374" s="755"/>
      <c r="S374" s="708" t="str">
        <f t="shared" si="457"/>
        <v/>
      </c>
      <c r="T374" s="50" t="str">
        <f t="shared" si="458"/>
        <v/>
      </c>
      <c r="U374" s="50">
        <f>ROUND(IF(K374="",0,+Q374/1659*(AC374*12*(1+tab!$D$181+tab!$D$180)-tab!$D$179)*tab!$D$177),-1)</f>
        <v>0</v>
      </c>
      <c r="V374" s="36" t="str">
        <f t="shared" si="459"/>
        <v/>
      </c>
      <c r="W374" s="698"/>
      <c r="X374" s="605"/>
      <c r="Y374" s="646"/>
      <c r="Z374" s="670"/>
      <c r="AA374" s="600"/>
      <c r="AB374" s="646"/>
      <c r="AC374" s="679">
        <f t="shared" si="447"/>
        <v>0</v>
      </c>
      <c r="AD374" s="680">
        <f t="shared" si="460"/>
        <v>0.56000000000000005</v>
      </c>
      <c r="AE374" s="681">
        <f t="shared" si="461"/>
        <v>0</v>
      </c>
      <c r="AF374" s="681">
        <f t="shared" si="462"/>
        <v>0</v>
      </c>
      <c r="AG374" s="681">
        <f t="shared" si="463"/>
        <v>0</v>
      </c>
      <c r="AH374" s="682">
        <f t="shared" si="464"/>
        <v>0</v>
      </c>
      <c r="AI374" s="682" t="str">
        <f t="shared" si="465"/>
        <v/>
      </c>
      <c r="AJ374" s="682">
        <f t="shared" si="466"/>
        <v>0</v>
      </c>
      <c r="AK374" s="683">
        <f t="shared" si="467"/>
        <v>0.5</v>
      </c>
      <c r="AL374" s="600">
        <f t="shared" si="468"/>
        <v>0</v>
      </c>
      <c r="AM374" s="646">
        <f t="shared" si="469"/>
        <v>0</v>
      </c>
      <c r="AN374" s="630"/>
      <c r="AR374" s="326"/>
    </row>
    <row r="375" spans="3:44" ht="12.75" customHeight="1" x14ac:dyDescent="0.2">
      <c r="C375" s="2"/>
      <c r="D375" s="140" t="str">
        <f t="shared" si="448"/>
        <v/>
      </c>
      <c r="E375" s="222" t="str">
        <f t="shared" ref="E375:F375" si="498">IF(E203=0,"",E203)</f>
        <v/>
      </c>
      <c r="F375" s="222" t="str">
        <f t="shared" si="498"/>
        <v/>
      </c>
      <c r="G375" s="140" t="str">
        <f t="shared" si="450"/>
        <v/>
      </c>
      <c r="H375" s="223" t="str">
        <f t="shared" si="451"/>
        <v/>
      </c>
      <c r="I375" s="751" t="str">
        <f t="shared" si="452"/>
        <v/>
      </c>
      <c r="J375" s="248" t="str">
        <f t="shared" si="445"/>
        <v/>
      </c>
      <c r="K375" s="713" t="str">
        <f t="shared" si="453"/>
        <v/>
      </c>
      <c r="L375" s="625"/>
      <c r="M375" s="738">
        <f t="shared" ref="M375:N375" si="499">IF(M203="","",M203)</f>
        <v>0</v>
      </c>
      <c r="N375" s="738">
        <f t="shared" si="499"/>
        <v>0</v>
      </c>
      <c r="O375" s="714" t="str">
        <f t="shared" si="455"/>
        <v/>
      </c>
      <c r="P375" s="736">
        <f t="shared" si="456"/>
        <v>0</v>
      </c>
      <c r="Q375" s="608">
        <v>0</v>
      </c>
      <c r="R375" s="755"/>
      <c r="S375" s="708" t="str">
        <f t="shared" si="457"/>
        <v/>
      </c>
      <c r="T375" s="50" t="str">
        <f t="shared" si="458"/>
        <v/>
      </c>
      <c r="U375" s="50">
        <f>ROUND(IF(K375="",0,+Q375/1659*(AC375*12*(1+tab!$D$181+tab!$D$180)-tab!$D$179)*tab!$D$177),-1)</f>
        <v>0</v>
      </c>
      <c r="V375" s="36" t="str">
        <f t="shared" si="459"/>
        <v/>
      </c>
      <c r="W375" s="698"/>
      <c r="X375" s="605"/>
      <c r="Y375" s="646"/>
      <c r="Z375" s="670"/>
      <c r="AA375" s="600"/>
      <c r="AB375" s="646"/>
      <c r="AC375" s="679">
        <f t="shared" si="447"/>
        <v>0</v>
      </c>
      <c r="AD375" s="680">
        <f t="shared" si="460"/>
        <v>0.56000000000000005</v>
      </c>
      <c r="AE375" s="681">
        <f t="shared" si="461"/>
        <v>0</v>
      </c>
      <c r="AF375" s="681">
        <f t="shared" si="462"/>
        <v>0</v>
      </c>
      <c r="AG375" s="681">
        <f t="shared" si="463"/>
        <v>0</v>
      </c>
      <c r="AH375" s="682">
        <f t="shared" si="464"/>
        <v>0</v>
      </c>
      <c r="AI375" s="682" t="str">
        <f t="shared" si="465"/>
        <v/>
      </c>
      <c r="AJ375" s="682">
        <f t="shared" si="466"/>
        <v>0</v>
      </c>
      <c r="AK375" s="683">
        <f t="shared" si="467"/>
        <v>0.5</v>
      </c>
      <c r="AL375" s="600">
        <f t="shared" si="468"/>
        <v>0</v>
      </c>
      <c r="AM375" s="646">
        <f t="shared" si="469"/>
        <v>0</v>
      </c>
      <c r="AN375" s="630"/>
      <c r="AR375" s="326"/>
    </row>
    <row r="376" spans="3:44" ht="12.75" customHeight="1" x14ac:dyDescent="0.2">
      <c r="C376" s="2"/>
      <c r="D376" s="140" t="str">
        <f t="shared" si="448"/>
        <v/>
      </c>
      <c r="E376" s="222" t="str">
        <f t="shared" ref="E376:F376" si="500">IF(E204=0,"",E204)</f>
        <v/>
      </c>
      <c r="F376" s="222" t="str">
        <f t="shared" si="500"/>
        <v/>
      </c>
      <c r="G376" s="140" t="str">
        <f t="shared" si="450"/>
        <v/>
      </c>
      <c r="H376" s="223" t="str">
        <f t="shared" si="451"/>
        <v/>
      </c>
      <c r="I376" s="751" t="str">
        <f t="shared" si="452"/>
        <v/>
      </c>
      <c r="J376" s="248" t="str">
        <f t="shared" si="445"/>
        <v/>
      </c>
      <c r="K376" s="713" t="str">
        <f t="shared" si="453"/>
        <v/>
      </c>
      <c r="L376" s="625"/>
      <c r="M376" s="738">
        <f t="shared" ref="M376:N376" si="501">IF(M204="","",M204)</f>
        <v>0</v>
      </c>
      <c r="N376" s="738">
        <f t="shared" si="501"/>
        <v>0</v>
      </c>
      <c r="O376" s="714" t="str">
        <f t="shared" si="455"/>
        <v/>
      </c>
      <c r="P376" s="736">
        <f t="shared" si="456"/>
        <v>0</v>
      </c>
      <c r="Q376" s="608">
        <v>0</v>
      </c>
      <c r="R376" s="755"/>
      <c r="S376" s="708" t="str">
        <f t="shared" si="457"/>
        <v/>
      </c>
      <c r="T376" s="50" t="str">
        <f t="shared" si="458"/>
        <v/>
      </c>
      <c r="U376" s="50">
        <f>ROUND(IF(K376="",0,+Q376/1659*(AC376*12*(1+tab!$D$181+tab!$D$180)-tab!$D$179)*tab!$D$177),-1)</f>
        <v>0</v>
      </c>
      <c r="V376" s="36" t="str">
        <f t="shared" si="459"/>
        <v/>
      </c>
      <c r="W376" s="698"/>
      <c r="X376" s="605"/>
      <c r="Y376" s="646"/>
      <c r="Z376" s="670"/>
      <c r="AA376" s="600"/>
      <c r="AB376" s="646"/>
      <c r="AC376" s="679">
        <f t="shared" si="447"/>
        <v>0</v>
      </c>
      <c r="AD376" s="680">
        <f t="shared" si="460"/>
        <v>0.56000000000000005</v>
      </c>
      <c r="AE376" s="681">
        <f t="shared" si="461"/>
        <v>0</v>
      </c>
      <c r="AF376" s="681">
        <f t="shared" si="462"/>
        <v>0</v>
      </c>
      <c r="AG376" s="681">
        <f t="shared" si="463"/>
        <v>0</v>
      </c>
      <c r="AH376" s="682">
        <f t="shared" si="464"/>
        <v>0</v>
      </c>
      <c r="AI376" s="682" t="str">
        <f t="shared" si="465"/>
        <v/>
      </c>
      <c r="AJ376" s="682">
        <f t="shared" si="466"/>
        <v>0</v>
      </c>
      <c r="AK376" s="683">
        <f t="shared" si="467"/>
        <v>0.5</v>
      </c>
      <c r="AL376" s="600">
        <f t="shared" si="468"/>
        <v>0</v>
      </c>
      <c r="AM376" s="646">
        <f t="shared" si="469"/>
        <v>0</v>
      </c>
      <c r="AN376" s="630"/>
      <c r="AR376" s="326"/>
    </row>
    <row r="377" spans="3:44" ht="12.75" customHeight="1" x14ac:dyDescent="0.2">
      <c r="C377" s="2"/>
      <c r="D377" s="140" t="str">
        <f t="shared" si="448"/>
        <v/>
      </c>
      <c r="E377" s="222" t="str">
        <f t="shared" ref="E377:F377" si="502">IF(E205=0,"",E205)</f>
        <v/>
      </c>
      <c r="F377" s="222" t="str">
        <f t="shared" si="502"/>
        <v/>
      </c>
      <c r="G377" s="140" t="str">
        <f t="shared" si="450"/>
        <v/>
      </c>
      <c r="H377" s="223" t="str">
        <f t="shared" si="451"/>
        <v/>
      </c>
      <c r="I377" s="751" t="str">
        <f t="shared" si="452"/>
        <v/>
      </c>
      <c r="J377" s="248" t="str">
        <f t="shared" si="445"/>
        <v/>
      </c>
      <c r="K377" s="713" t="str">
        <f t="shared" si="453"/>
        <v/>
      </c>
      <c r="L377" s="625"/>
      <c r="M377" s="738">
        <f t="shared" ref="M377:N377" si="503">IF(M205="","",M205)</f>
        <v>0</v>
      </c>
      <c r="N377" s="738">
        <f t="shared" si="503"/>
        <v>0</v>
      </c>
      <c r="O377" s="714" t="str">
        <f t="shared" si="455"/>
        <v/>
      </c>
      <c r="P377" s="736">
        <f t="shared" si="456"/>
        <v>0</v>
      </c>
      <c r="Q377" s="608">
        <v>0</v>
      </c>
      <c r="R377" s="755"/>
      <c r="S377" s="708" t="str">
        <f t="shared" si="457"/>
        <v/>
      </c>
      <c r="T377" s="50" t="str">
        <f t="shared" si="458"/>
        <v/>
      </c>
      <c r="U377" s="50">
        <f>ROUND(IF(K377="",0,+Q377/1659*(AC377*12*(1+tab!$D$181+tab!$D$180)-tab!$D$179)*tab!$D$177),-1)</f>
        <v>0</v>
      </c>
      <c r="V377" s="36" t="str">
        <f t="shared" si="459"/>
        <v/>
      </c>
      <c r="W377" s="698"/>
      <c r="X377" s="605"/>
      <c r="Y377" s="646"/>
      <c r="Z377" s="670"/>
      <c r="AA377" s="600"/>
      <c r="AB377" s="646"/>
      <c r="AC377" s="679">
        <f t="shared" si="447"/>
        <v>0</v>
      </c>
      <c r="AD377" s="680">
        <f t="shared" si="460"/>
        <v>0.56000000000000005</v>
      </c>
      <c r="AE377" s="681">
        <f t="shared" si="461"/>
        <v>0</v>
      </c>
      <c r="AF377" s="681">
        <f t="shared" si="462"/>
        <v>0</v>
      </c>
      <c r="AG377" s="681">
        <f t="shared" si="463"/>
        <v>0</v>
      </c>
      <c r="AH377" s="682">
        <f t="shared" si="464"/>
        <v>0</v>
      </c>
      <c r="AI377" s="682" t="str">
        <f t="shared" si="465"/>
        <v/>
      </c>
      <c r="AJ377" s="682">
        <f t="shared" si="466"/>
        <v>0</v>
      </c>
      <c r="AK377" s="683">
        <f t="shared" si="467"/>
        <v>0.5</v>
      </c>
      <c r="AL377" s="600">
        <f t="shared" si="468"/>
        <v>0</v>
      </c>
      <c r="AM377" s="646">
        <f t="shared" si="469"/>
        <v>0</v>
      </c>
      <c r="AN377" s="630"/>
      <c r="AR377" s="326"/>
    </row>
    <row r="378" spans="3:44" ht="12.75" customHeight="1" x14ac:dyDescent="0.2">
      <c r="C378" s="2"/>
      <c r="D378" s="140" t="str">
        <f t="shared" si="448"/>
        <v/>
      </c>
      <c r="E378" s="222" t="str">
        <f t="shared" ref="E378:F378" si="504">IF(E206=0,"",E206)</f>
        <v/>
      </c>
      <c r="F378" s="222" t="str">
        <f t="shared" si="504"/>
        <v/>
      </c>
      <c r="G378" s="140" t="str">
        <f t="shared" si="450"/>
        <v/>
      </c>
      <c r="H378" s="223" t="str">
        <f t="shared" si="451"/>
        <v/>
      </c>
      <c r="I378" s="751" t="str">
        <f t="shared" si="452"/>
        <v/>
      </c>
      <c r="J378" s="248" t="str">
        <f t="shared" si="445"/>
        <v/>
      </c>
      <c r="K378" s="713" t="str">
        <f t="shared" si="453"/>
        <v/>
      </c>
      <c r="L378" s="625"/>
      <c r="M378" s="738">
        <f t="shared" ref="M378:N378" si="505">IF(M206="","",M206)</f>
        <v>0</v>
      </c>
      <c r="N378" s="738">
        <f t="shared" si="505"/>
        <v>0</v>
      </c>
      <c r="O378" s="714" t="str">
        <f t="shared" si="455"/>
        <v/>
      </c>
      <c r="P378" s="736">
        <f t="shared" si="456"/>
        <v>0</v>
      </c>
      <c r="Q378" s="608">
        <v>0</v>
      </c>
      <c r="R378" s="755"/>
      <c r="S378" s="708" t="str">
        <f t="shared" si="457"/>
        <v/>
      </c>
      <c r="T378" s="50" t="str">
        <f t="shared" si="458"/>
        <v/>
      </c>
      <c r="U378" s="50">
        <f>ROUND(IF(K378="",0,+Q378/1659*(AC378*12*(1+tab!$D$181+tab!$D$180)-tab!$D$179)*tab!$D$177),-1)</f>
        <v>0</v>
      </c>
      <c r="V378" s="36" t="str">
        <f t="shared" si="459"/>
        <v/>
      </c>
      <c r="W378" s="698"/>
      <c r="X378" s="605"/>
      <c r="Y378" s="646"/>
      <c r="Z378" s="670"/>
      <c r="AA378" s="600"/>
      <c r="AB378" s="646"/>
      <c r="AC378" s="679">
        <f t="shared" si="447"/>
        <v>0</v>
      </c>
      <c r="AD378" s="680">
        <f t="shared" si="460"/>
        <v>0.56000000000000005</v>
      </c>
      <c r="AE378" s="681">
        <f t="shared" si="461"/>
        <v>0</v>
      </c>
      <c r="AF378" s="681">
        <f t="shared" si="462"/>
        <v>0</v>
      </c>
      <c r="AG378" s="681">
        <f t="shared" si="463"/>
        <v>0</v>
      </c>
      <c r="AH378" s="682">
        <f t="shared" si="464"/>
        <v>0</v>
      </c>
      <c r="AI378" s="682" t="str">
        <f t="shared" si="465"/>
        <v/>
      </c>
      <c r="AJ378" s="682">
        <f t="shared" si="466"/>
        <v>0</v>
      </c>
      <c r="AK378" s="683">
        <f t="shared" si="467"/>
        <v>0.5</v>
      </c>
      <c r="AL378" s="600">
        <f t="shared" si="468"/>
        <v>0</v>
      </c>
      <c r="AM378" s="646">
        <f t="shared" si="469"/>
        <v>0</v>
      </c>
      <c r="AN378" s="630"/>
      <c r="AR378" s="326"/>
    </row>
    <row r="379" spans="3:44" ht="12.75" customHeight="1" x14ac:dyDescent="0.2">
      <c r="C379" s="2"/>
      <c r="D379" s="140" t="str">
        <f t="shared" si="448"/>
        <v/>
      </c>
      <c r="E379" s="222" t="str">
        <f t="shared" ref="E379:F379" si="506">IF(E207=0,"",E207)</f>
        <v/>
      </c>
      <c r="F379" s="222" t="str">
        <f t="shared" si="506"/>
        <v/>
      </c>
      <c r="G379" s="140" t="str">
        <f t="shared" si="450"/>
        <v/>
      </c>
      <c r="H379" s="223" t="str">
        <f t="shared" si="451"/>
        <v/>
      </c>
      <c r="I379" s="751" t="str">
        <f t="shared" si="452"/>
        <v/>
      </c>
      <c r="J379" s="248" t="str">
        <f t="shared" si="445"/>
        <v/>
      </c>
      <c r="K379" s="713" t="str">
        <f t="shared" si="453"/>
        <v/>
      </c>
      <c r="L379" s="625"/>
      <c r="M379" s="738">
        <f t="shared" ref="M379:N379" si="507">IF(M207="","",M207)</f>
        <v>0</v>
      </c>
      <c r="N379" s="738">
        <f t="shared" si="507"/>
        <v>0</v>
      </c>
      <c r="O379" s="714" t="str">
        <f t="shared" si="455"/>
        <v/>
      </c>
      <c r="P379" s="736">
        <f t="shared" si="456"/>
        <v>0</v>
      </c>
      <c r="Q379" s="608">
        <v>0</v>
      </c>
      <c r="R379" s="755"/>
      <c r="S379" s="708" t="str">
        <f t="shared" si="457"/>
        <v/>
      </c>
      <c r="T379" s="50" t="str">
        <f t="shared" si="458"/>
        <v/>
      </c>
      <c r="U379" s="50">
        <f>ROUND(IF(K379="",0,+Q379/1659*(AC379*12*(1+tab!$D$181+tab!$D$180)-tab!$D$179)*tab!$D$177),-1)</f>
        <v>0</v>
      </c>
      <c r="V379" s="36" t="str">
        <f t="shared" si="459"/>
        <v/>
      </c>
      <c r="W379" s="698"/>
      <c r="X379" s="605"/>
      <c r="Y379" s="646"/>
      <c r="Z379" s="670"/>
      <c r="AA379" s="600"/>
      <c r="AB379" s="646"/>
      <c r="AC379" s="679">
        <f t="shared" si="447"/>
        <v>0</v>
      </c>
      <c r="AD379" s="680">
        <f t="shared" si="460"/>
        <v>0.56000000000000005</v>
      </c>
      <c r="AE379" s="681">
        <f t="shared" si="461"/>
        <v>0</v>
      </c>
      <c r="AF379" s="681">
        <f t="shared" si="462"/>
        <v>0</v>
      </c>
      <c r="AG379" s="681">
        <f t="shared" si="463"/>
        <v>0</v>
      </c>
      <c r="AH379" s="682">
        <f t="shared" si="464"/>
        <v>0</v>
      </c>
      <c r="AI379" s="682" t="str">
        <f t="shared" si="465"/>
        <v/>
      </c>
      <c r="AJ379" s="682">
        <f t="shared" si="466"/>
        <v>0</v>
      </c>
      <c r="AK379" s="683">
        <f t="shared" si="467"/>
        <v>0.5</v>
      </c>
      <c r="AL379" s="600">
        <f t="shared" si="468"/>
        <v>0</v>
      </c>
      <c r="AM379" s="646">
        <f t="shared" si="469"/>
        <v>0</v>
      </c>
      <c r="AN379" s="630"/>
      <c r="AR379" s="326"/>
    </row>
    <row r="380" spans="3:44" ht="12.75" customHeight="1" x14ac:dyDescent="0.2">
      <c r="C380" s="2"/>
      <c r="D380" s="140" t="str">
        <f t="shared" si="448"/>
        <v/>
      </c>
      <c r="E380" s="222" t="str">
        <f t="shared" ref="E380:F380" si="508">IF(E208=0,"",E208)</f>
        <v/>
      </c>
      <c r="F380" s="222" t="str">
        <f t="shared" si="508"/>
        <v/>
      </c>
      <c r="G380" s="140" t="str">
        <f t="shared" si="450"/>
        <v/>
      </c>
      <c r="H380" s="223" t="str">
        <f t="shared" si="451"/>
        <v/>
      </c>
      <c r="I380" s="751" t="str">
        <f t="shared" si="452"/>
        <v/>
      </c>
      <c r="J380" s="248" t="str">
        <f t="shared" si="445"/>
        <v/>
      </c>
      <c r="K380" s="713" t="str">
        <f t="shared" si="453"/>
        <v/>
      </c>
      <c r="L380" s="625"/>
      <c r="M380" s="738">
        <f t="shared" ref="M380:N380" si="509">IF(M208="","",M208)</f>
        <v>0</v>
      </c>
      <c r="N380" s="738">
        <f t="shared" si="509"/>
        <v>0</v>
      </c>
      <c r="O380" s="714" t="str">
        <f t="shared" si="455"/>
        <v/>
      </c>
      <c r="P380" s="736">
        <f t="shared" si="456"/>
        <v>0</v>
      </c>
      <c r="Q380" s="608">
        <v>0</v>
      </c>
      <c r="R380" s="755"/>
      <c r="S380" s="708" t="str">
        <f t="shared" si="457"/>
        <v/>
      </c>
      <c r="T380" s="50" t="str">
        <f t="shared" si="458"/>
        <v/>
      </c>
      <c r="U380" s="50">
        <f>ROUND(IF(K380="",0,+Q380/1659*(AC380*12*(1+tab!$D$181+tab!$D$180)-tab!$D$179)*tab!$D$177),-1)</f>
        <v>0</v>
      </c>
      <c r="V380" s="36" t="str">
        <f t="shared" si="459"/>
        <v/>
      </c>
      <c r="W380" s="698"/>
      <c r="X380" s="605"/>
      <c r="Y380" s="646"/>
      <c r="Z380" s="670"/>
      <c r="AA380" s="600"/>
      <c r="AB380" s="646"/>
      <c r="AC380" s="679">
        <f t="shared" si="447"/>
        <v>0</v>
      </c>
      <c r="AD380" s="680">
        <f t="shared" si="460"/>
        <v>0.56000000000000005</v>
      </c>
      <c r="AE380" s="681">
        <f t="shared" si="461"/>
        <v>0</v>
      </c>
      <c r="AF380" s="681">
        <f t="shared" si="462"/>
        <v>0</v>
      </c>
      <c r="AG380" s="681">
        <f t="shared" si="463"/>
        <v>0</v>
      </c>
      <c r="AH380" s="682">
        <f t="shared" si="464"/>
        <v>0</v>
      </c>
      <c r="AI380" s="682" t="str">
        <f t="shared" si="465"/>
        <v/>
      </c>
      <c r="AJ380" s="682">
        <f t="shared" si="466"/>
        <v>0</v>
      </c>
      <c r="AK380" s="683">
        <f t="shared" si="467"/>
        <v>0.5</v>
      </c>
      <c r="AL380" s="600">
        <f t="shared" si="468"/>
        <v>0</v>
      </c>
      <c r="AM380" s="646">
        <f t="shared" si="469"/>
        <v>0</v>
      </c>
      <c r="AN380" s="630"/>
      <c r="AR380" s="326"/>
    </row>
    <row r="381" spans="3:44" ht="12.75" customHeight="1" x14ac:dyDescent="0.2">
      <c r="C381" s="2"/>
      <c r="D381" s="140" t="str">
        <f t="shared" si="448"/>
        <v/>
      </c>
      <c r="E381" s="222" t="str">
        <f t="shared" ref="E381:F381" si="510">IF(E209=0,"",E209)</f>
        <v/>
      </c>
      <c r="F381" s="222" t="str">
        <f t="shared" si="510"/>
        <v/>
      </c>
      <c r="G381" s="140" t="str">
        <f t="shared" si="450"/>
        <v/>
      </c>
      <c r="H381" s="223" t="str">
        <f t="shared" si="451"/>
        <v/>
      </c>
      <c r="I381" s="751" t="str">
        <f t="shared" si="452"/>
        <v/>
      </c>
      <c r="J381" s="248" t="str">
        <f t="shared" si="445"/>
        <v/>
      </c>
      <c r="K381" s="713" t="str">
        <f t="shared" si="453"/>
        <v/>
      </c>
      <c r="L381" s="625"/>
      <c r="M381" s="738">
        <f t="shared" ref="M381:N381" si="511">IF(M209="","",M209)</f>
        <v>0</v>
      </c>
      <c r="N381" s="738">
        <f t="shared" si="511"/>
        <v>0</v>
      </c>
      <c r="O381" s="714" t="str">
        <f t="shared" si="455"/>
        <v/>
      </c>
      <c r="P381" s="736">
        <f t="shared" si="456"/>
        <v>0</v>
      </c>
      <c r="Q381" s="608">
        <v>0</v>
      </c>
      <c r="R381" s="755"/>
      <c r="S381" s="708" t="str">
        <f t="shared" si="457"/>
        <v/>
      </c>
      <c r="T381" s="50" t="str">
        <f t="shared" si="458"/>
        <v/>
      </c>
      <c r="U381" s="50">
        <f>ROUND(IF(K381="",0,+Q381/1659*(AC381*12*(1+tab!$D$181+tab!$D$180)-tab!$D$179)*tab!$D$177),-1)</f>
        <v>0</v>
      </c>
      <c r="V381" s="36" t="str">
        <f t="shared" si="459"/>
        <v/>
      </c>
      <c r="W381" s="698"/>
      <c r="X381" s="605"/>
      <c r="Y381" s="646"/>
      <c r="Z381" s="670"/>
      <c r="AA381" s="600"/>
      <c r="AB381" s="646"/>
      <c r="AC381" s="679">
        <f t="shared" si="447"/>
        <v>0</v>
      </c>
      <c r="AD381" s="680">
        <f t="shared" si="460"/>
        <v>0.56000000000000005</v>
      </c>
      <c r="AE381" s="681">
        <f t="shared" si="461"/>
        <v>0</v>
      </c>
      <c r="AF381" s="681">
        <f t="shared" si="462"/>
        <v>0</v>
      </c>
      <c r="AG381" s="681">
        <f t="shared" si="463"/>
        <v>0</v>
      </c>
      <c r="AH381" s="682">
        <f t="shared" si="464"/>
        <v>0</v>
      </c>
      <c r="AI381" s="682" t="str">
        <f t="shared" si="465"/>
        <v/>
      </c>
      <c r="AJ381" s="682">
        <f t="shared" si="466"/>
        <v>0</v>
      </c>
      <c r="AK381" s="683">
        <f t="shared" si="467"/>
        <v>0.5</v>
      </c>
      <c r="AL381" s="600">
        <f t="shared" si="468"/>
        <v>0</v>
      </c>
      <c r="AM381" s="646">
        <f t="shared" si="469"/>
        <v>0</v>
      </c>
      <c r="AN381" s="630"/>
      <c r="AR381" s="326"/>
    </row>
    <row r="382" spans="3:44" ht="12.75" customHeight="1" x14ac:dyDescent="0.2">
      <c r="C382" s="2"/>
      <c r="D382" s="140" t="str">
        <f t="shared" si="448"/>
        <v/>
      </c>
      <c r="E382" s="222" t="str">
        <f t="shared" ref="E382:F382" si="512">IF(E210=0,"",E210)</f>
        <v/>
      </c>
      <c r="F382" s="222" t="str">
        <f t="shared" si="512"/>
        <v/>
      </c>
      <c r="G382" s="140" t="str">
        <f t="shared" si="450"/>
        <v/>
      </c>
      <c r="H382" s="223" t="str">
        <f t="shared" si="451"/>
        <v/>
      </c>
      <c r="I382" s="751" t="str">
        <f t="shared" si="452"/>
        <v/>
      </c>
      <c r="J382" s="248" t="str">
        <f t="shared" si="445"/>
        <v/>
      </c>
      <c r="K382" s="713" t="str">
        <f t="shared" si="453"/>
        <v/>
      </c>
      <c r="L382" s="625"/>
      <c r="M382" s="738">
        <f t="shared" ref="M382:N382" si="513">IF(M210="","",M210)</f>
        <v>0</v>
      </c>
      <c r="N382" s="738">
        <f t="shared" si="513"/>
        <v>0</v>
      </c>
      <c r="O382" s="714" t="str">
        <f t="shared" si="455"/>
        <v/>
      </c>
      <c r="P382" s="736">
        <f t="shared" si="456"/>
        <v>0</v>
      </c>
      <c r="Q382" s="608">
        <v>0</v>
      </c>
      <c r="R382" s="755"/>
      <c r="S382" s="708" t="str">
        <f t="shared" si="457"/>
        <v/>
      </c>
      <c r="T382" s="50" t="str">
        <f t="shared" si="458"/>
        <v/>
      </c>
      <c r="U382" s="50">
        <f>ROUND(IF(K382="",0,+Q382/1659*(AC382*12*(1+tab!$D$181+tab!$D$180)-tab!$D$179)*tab!$D$177),-1)</f>
        <v>0</v>
      </c>
      <c r="V382" s="36" t="str">
        <f t="shared" si="459"/>
        <v/>
      </c>
      <c r="W382" s="698"/>
      <c r="X382" s="605"/>
      <c r="Y382" s="646"/>
      <c r="Z382" s="670"/>
      <c r="AA382" s="600"/>
      <c r="AB382" s="646"/>
      <c r="AC382" s="679">
        <f t="shared" si="447"/>
        <v>0</v>
      </c>
      <c r="AD382" s="680">
        <f t="shared" si="460"/>
        <v>0.56000000000000005</v>
      </c>
      <c r="AE382" s="681">
        <f t="shared" si="461"/>
        <v>0</v>
      </c>
      <c r="AF382" s="681">
        <f t="shared" si="462"/>
        <v>0</v>
      </c>
      <c r="AG382" s="681">
        <f t="shared" si="463"/>
        <v>0</v>
      </c>
      <c r="AH382" s="682">
        <f t="shared" si="464"/>
        <v>0</v>
      </c>
      <c r="AI382" s="682" t="str">
        <f t="shared" si="465"/>
        <v/>
      </c>
      <c r="AJ382" s="682">
        <f t="shared" si="466"/>
        <v>0</v>
      </c>
      <c r="AK382" s="683">
        <f t="shared" si="467"/>
        <v>0.5</v>
      </c>
      <c r="AL382" s="600">
        <f t="shared" si="468"/>
        <v>0</v>
      </c>
      <c r="AM382" s="646">
        <f t="shared" si="469"/>
        <v>0</v>
      </c>
      <c r="AN382" s="630"/>
      <c r="AR382" s="326"/>
    </row>
    <row r="383" spans="3:44" ht="12.75" customHeight="1" x14ac:dyDescent="0.2">
      <c r="C383" s="2"/>
      <c r="D383" s="140" t="str">
        <f t="shared" si="448"/>
        <v/>
      </c>
      <c r="E383" s="222" t="str">
        <f t="shared" ref="E383:F383" si="514">IF(E211=0,"",E211)</f>
        <v/>
      </c>
      <c r="F383" s="222" t="str">
        <f t="shared" si="514"/>
        <v/>
      </c>
      <c r="G383" s="140" t="str">
        <f t="shared" si="450"/>
        <v/>
      </c>
      <c r="H383" s="223" t="str">
        <f t="shared" si="451"/>
        <v/>
      </c>
      <c r="I383" s="751" t="str">
        <f t="shared" si="452"/>
        <v/>
      </c>
      <c r="J383" s="248" t="str">
        <f t="shared" si="445"/>
        <v/>
      </c>
      <c r="K383" s="713" t="str">
        <f t="shared" si="453"/>
        <v/>
      </c>
      <c r="L383" s="625"/>
      <c r="M383" s="738">
        <f t="shared" ref="M383:N383" si="515">IF(M211="","",M211)</f>
        <v>0</v>
      </c>
      <c r="N383" s="738">
        <f t="shared" si="515"/>
        <v>0</v>
      </c>
      <c r="O383" s="714" t="str">
        <f t="shared" si="455"/>
        <v/>
      </c>
      <c r="P383" s="736">
        <f t="shared" si="456"/>
        <v>0</v>
      </c>
      <c r="Q383" s="608">
        <v>0</v>
      </c>
      <c r="R383" s="755"/>
      <c r="S383" s="708" t="str">
        <f t="shared" si="457"/>
        <v/>
      </c>
      <c r="T383" s="50" t="str">
        <f t="shared" si="458"/>
        <v/>
      </c>
      <c r="U383" s="50">
        <f>ROUND(IF(K383="",0,+Q383/1659*(AC383*12*(1+tab!$D$181+tab!$D$180)-tab!$D$179)*tab!$D$177),-1)</f>
        <v>0</v>
      </c>
      <c r="V383" s="36" t="str">
        <f t="shared" si="459"/>
        <v/>
      </c>
      <c r="W383" s="698"/>
      <c r="X383" s="605"/>
      <c r="Y383" s="646"/>
      <c r="Z383" s="670"/>
      <c r="AA383" s="600"/>
      <c r="AB383" s="646"/>
      <c r="AC383" s="679">
        <f t="shared" si="447"/>
        <v>0</v>
      </c>
      <c r="AD383" s="680">
        <f t="shared" si="460"/>
        <v>0.56000000000000005</v>
      </c>
      <c r="AE383" s="681">
        <f t="shared" si="461"/>
        <v>0</v>
      </c>
      <c r="AF383" s="681">
        <f t="shared" si="462"/>
        <v>0</v>
      </c>
      <c r="AG383" s="681">
        <f t="shared" si="463"/>
        <v>0</v>
      </c>
      <c r="AH383" s="682">
        <f t="shared" si="464"/>
        <v>0</v>
      </c>
      <c r="AI383" s="682" t="str">
        <f t="shared" si="465"/>
        <v/>
      </c>
      <c r="AJ383" s="682">
        <f t="shared" si="466"/>
        <v>0</v>
      </c>
      <c r="AK383" s="683">
        <f t="shared" si="467"/>
        <v>0.5</v>
      </c>
      <c r="AL383" s="600">
        <f t="shared" si="468"/>
        <v>0</v>
      </c>
      <c r="AM383" s="646">
        <f t="shared" si="469"/>
        <v>0</v>
      </c>
      <c r="AN383" s="630"/>
      <c r="AR383" s="326"/>
    </row>
    <row r="384" spans="3:44" ht="12.75" customHeight="1" x14ac:dyDescent="0.2">
      <c r="C384" s="2"/>
      <c r="D384" s="140" t="str">
        <f t="shared" si="448"/>
        <v/>
      </c>
      <c r="E384" s="222" t="str">
        <f t="shared" ref="E384:F384" si="516">IF(E212=0,"",E212)</f>
        <v/>
      </c>
      <c r="F384" s="222" t="str">
        <f t="shared" si="516"/>
        <v/>
      </c>
      <c r="G384" s="140" t="str">
        <f t="shared" si="450"/>
        <v/>
      </c>
      <c r="H384" s="223" t="str">
        <f t="shared" si="451"/>
        <v/>
      </c>
      <c r="I384" s="751" t="str">
        <f t="shared" si="452"/>
        <v/>
      </c>
      <c r="J384" s="248" t="str">
        <f t="shared" si="445"/>
        <v/>
      </c>
      <c r="K384" s="713" t="str">
        <f t="shared" si="453"/>
        <v/>
      </c>
      <c r="L384" s="625"/>
      <c r="M384" s="738">
        <f t="shared" ref="M384:N384" si="517">IF(M212="","",M212)</f>
        <v>0</v>
      </c>
      <c r="N384" s="738">
        <f t="shared" si="517"/>
        <v>0</v>
      </c>
      <c r="O384" s="714" t="str">
        <f t="shared" si="455"/>
        <v/>
      </c>
      <c r="P384" s="736">
        <f t="shared" si="456"/>
        <v>0</v>
      </c>
      <c r="Q384" s="608">
        <v>0</v>
      </c>
      <c r="R384" s="755"/>
      <c r="S384" s="708" t="str">
        <f t="shared" si="457"/>
        <v/>
      </c>
      <c r="T384" s="50" t="str">
        <f t="shared" si="458"/>
        <v/>
      </c>
      <c r="U384" s="50">
        <f>ROUND(IF(K384="",0,+Q384/1659*(AC384*12*(1+tab!$D$181+tab!$D$180)-tab!$D$179)*tab!$D$177),-1)</f>
        <v>0</v>
      </c>
      <c r="V384" s="36" t="str">
        <f t="shared" si="459"/>
        <v/>
      </c>
      <c r="W384" s="698"/>
      <c r="X384" s="605"/>
      <c r="Y384" s="646"/>
      <c r="Z384" s="670"/>
      <c r="AA384" s="600"/>
      <c r="AB384" s="646"/>
      <c r="AC384" s="679">
        <f t="shared" si="447"/>
        <v>0</v>
      </c>
      <c r="AD384" s="680">
        <f t="shared" si="460"/>
        <v>0.56000000000000005</v>
      </c>
      <c r="AE384" s="681">
        <f t="shared" si="461"/>
        <v>0</v>
      </c>
      <c r="AF384" s="681">
        <f t="shared" si="462"/>
        <v>0</v>
      </c>
      <c r="AG384" s="681">
        <f t="shared" si="463"/>
        <v>0</v>
      </c>
      <c r="AH384" s="682">
        <f t="shared" si="464"/>
        <v>0</v>
      </c>
      <c r="AI384" s="682" t="str">
        <f t="shared" si="465"/>
        <v/>
      </c>
      <c r="AJ384" s="682">
        <f t="shared" si="466"/>
        <v>0</v>
      </c>
      <c r="AK384" s="683">
        <f t="shared" si="467"/>
        <v>0.5</v>
      </c>
      <c r="AL384" s="600">
        <f t="shared" si="468"/>
        <v>0</v>
      </c>
      <c r="AM384" s="646">
        <f t="shared" si="469"/>
        <v>0</v>
      </c>
      <c r="AN384" s="630"/>
      <c r="AR384" s="326"/>
    </row>
    <row r="385" spans="3:44" ht="12.75" customHeight="1" x14ac:dyDescent="0.2">
      <c r="C385" s="2"/>
      <c r="D385" s="140" t="str">
        <f t="shared" si="448"/>
        <v/>
      </c>
      <c r="E385" s="222" t="str">
        <f t="shared" ref="E385:F385" si="518">IF(E213=0,"",E213)</f>
        <v/>
      </c>
      <c r="F385" s="222" t="str">
        <f t="shared" si="518"/>
        <v/>
      </c>
      <c r="G385" s="140" t="str">
        <f t="shared" si="450"/>
        <v/>
      </c>
      <c r="H385" s="223" t="str">
        <f t="shared" si="451"/>
        <v/>
      </c>
      <c r="I385" s="751" t="str">
        <f t="shared" si="452"/>
        <v/>
      </c>
      <c r="J385" s="248" t="str">
        <f t="shared" si="445"/>
        <v/>
      </c>
      <c r="K385" s="713" t="str">
        <f t="shared" si="453"/>
        <v/>
      </c>
      <c r="L385" s="625"/>
      <c r="M385" s="738">
        <f t="shared" ref="M385:N385" si="519">IF(M213="","",M213)</f>
        <v>0</v>
      </c>
      <c r="N385" s="738">
        <f t="shared" si="519"/>
        <v>0</v>
      </c>
      <c r="O385" s="714" t="str">
        <f t="shared" si="455"/>
        <v/>
      </c>
      <c r="P385" s="736">
        <f t="shared" si="456"/>
        <v>0</v>
      </c>
      <c r="Q385" s="608">
        <v>0</v>
      </c>
      <c r="R385" s="755"/>
      <c r="S385" s="708" t="str">
        <f t="shared" si="457"/>
        <v/>
      </c>
      <c r="T385" s="50" t="str">
        <f t="shared" si="458"/>
        <v/>
      </c>
      <c r="U385" s="50">
        <f>ROUND(IF(K385="",0,+Q385/1659*(AC385*12*(1+tab!$D$181+tab!$D$180)-tab!$D$179)*tab!$D$177),-1)</f>
        <v>0</v>
      </c>
      <c r="V385" s="36" t="str">
        <f t="shared" si="459"/>
        <v/>
      </c>
      <c r="W385" s="698"/>
      <c r="X385" s="605"/>
      <c r="Y385" s="646"/>
      <c r="Z385" s="670"/>
      <c r="AA385" s="600"/>
      <c r="AB385" s="646"/>
      <c r="AC385" s="679">
        <f t="shared" si="447"/>
        <v>0</v>
      </c>
      <c r="AD385" s="680">
        <f t="shared" si="460"/>
        <v>0.56000000000000005</v>
      </c>
      <c r="AE385" s="681">
        <f t="shared" si="461"/>
        <v>0</v>
      </c>
      <c r="AF385" s="681">
        <f t="shared" si="462"/>
        <v>0</v>
      </c>
      <c r="AG385" s="681">
        <f t="shared" si="463"/>
        <v>0</v>
      </c>
      <c r="AH385" s="682">
        <f t="shared" si="464"/>
        <v>0</v>
      </c>
      <c r="AI385" s="682" t="str">
        <f t="shared" si="465"/>
        <v/>
      </c>
      <c r="AJ385" s="682">
        <f t="shared" si="466"/>
        <v>0</v>
      </c>
      <c r="AK385" s="683">
        <f t="shared" si="467"/>
        <v>0.5</v>
      </c>
      <c r="AL385" s="600">
        <f t="shared" si="468"/>
        <v>0</v>
      </c>
      <c r="AM385" s="646">
        <f t="shared" si="469"/>
        <v>0</v>
      </c>
      <c r="AN385" s="630"/>
      <c r="AR385" s="326"/>
    </row>
    <row r="386" spans="3:44" ht="12.75" customHeight="1" x14ac:dyDescent="0.2">
      <c r="C386" s="2"/>
      <c r="D386" s="140" t="str">
        <f t="shared" si="448"/>
        <v/>
      </c>
      <c r="E386" s="222" t="str">
        <f t="shared" ref="E386:F386" si="520">IF(E214=0,"",E214)</f>
        <v/>
      </c>
      <c r="F386" s="222" t="str">
        <f t="shared" si="520"/>
        <v/>
      </c>
      <c r="G386" s="140" t="str">
        <f t="shared" si="450"/>
        <v/>
      </c>
      <c r="H386" s="223" t="str">
        <f t="shared" si="451"/>
        <v/>
      </c>
      <c r="I386" s="751" t="str">
        <f t="shared" si="452"/>
        <v/>
      </c>
      <c r="J386" s="248" t="str">
        <f t="shared" si="445"/>
        <v/>
      </c>
      <c r="K386" s="713" t="str">
        <f t="shared" si="453"/>
        <v/>
      </c>
      <c r="L386" s="625"/>
      <c r="M386" s="738">
        <f t="shared" ref="M386:N386" si="521">IF(M214="","",M214)</f>
        <v>0</v>
      </c>
      <c r="N386" s="738">
        <f t="shared" si="521"/>
        <v>0</v>
      </c>
      <c r="O386" s="714" t="str">
        <f t="shared" si="455"/>
        <v/>
      </c>
      <c r="P386" s="736">
        <f t="shared" si="456"/>
        <v>0</v>
      </c>
      <c r="Q386" s="608">
        <v>0</v>
      </c>
      <c r="R386" s="755"/>
      <c r="S386" s="708" t="str">
        <f t="shared" si="457"/>
        <v/>
      </c>
      <c r="T386" s="50" t="str">
        <f t="shared" si="458"/>
        <v/>
      </c>
      <c r="U386" s="50">
        <f>ROUND(IF(K386="",0,+Q386/1659*(AC386*12*(1+tab!$D$181+tab!$D$180)-tab!$D$179)*tab!$D$177),-1)</f>
        <v>0</v>
      </c>
      <c r="V386" s="36" t="str">
        <f t="shared" si="459"/>
        <v/>
      </c>
      <c r="W386" s="698"/>
      <c r="X386" s="605"/>
      <c r="Y386" s="646"/>
      <c r="Z386" s="670"/>
      <c r="AA386" s="600"/>
      <c r="AB386" s="646"/>
      <c r="AC386" s="679">
        <f t="shared" si="447"/>
        <v>0</v>
      </c>
      <c r="AD386" s="680">
        <f t="shared" si="460"/>
        <v>0.56000000000000005</v>
      </c>
      <c r="AE386" s="681">
        <f t="shared" si="461"/>
        <v>0</v>
      </c>
      <c r="AF386" s="681">
        <f t="shared" si="462"/>
        <v>0</v>
      </c>
      <c r="AG386" s="681">
        <f t="shared" si="463"/>
        <v>0</v>
      </c>
      <c r="AH386" s="682">
        <f t="shared" si="464"/>
        <v>0</v>
      </c>
      <c r="AI386" s="682" t="str">
        <f t="shared" si="465"/>
        <v/>
      </c>
      <c r="AJ386" s="682">
        <f t="shared" si="466"/>
        <v>0</v>
      </c>
      <c r="AK386" s="683">
        <f t="shared" si="467"/>
        <v>0.5</v>
      </c>
      <c r="AL386" s="600">
        <f t="shared" si="468"/>
        <v>0</v>
      </c>
      <c r="AM386" s="646">
        <f t="shared" si="469"/>
        <v>0</v>
      </c>
      <c r="AN386" s="630"/>
      <c r="AR386" s="326"/>
    </row>
    <row r="387" spans="3:44" ht="12.75" customHeight="1" x14ac:dyDescent="0.2">
      <c r="C387" s="2"/>
      <c r="D387" s="140" t="str">
        <f t="shared" si="448"/>
        <v/>
      </c>
      <c r="E387" s="222" t="str">
        <f t="shared" ref="E387:F387" si="522">IF(E215=0,"",E215)</f>
        <v/>
      </c>
      <c r="F387" s="222" t="str">
        <f t="shared" si="522"/>
        <v/>
      </c>
      <c r="G387" s="140" t="str">
        <f t="shared" si="450"/>
        <v/>
      </c>
      <c r="H387" s="223" t="str">
        <f t="shared" si="451"/>
        <v/>
      </c>
      <c r="I387" s="751" t="str">
        <f t="shared" si="452"/>
        <v/>
      </c>
      <c r="J387" s="248" t="str">
        <f t="shared" si="445"/>
        <v/>
      </c>
      <c r="K387" s="713" t="str">
        <f t="shared" si="453"/>
        <v/>
      </c>
      <c r="L387" s="625"/>
      <c r="M387" s="738">
        <f t="shared" ref="M387:N387" si="523">IF(M215="","",M215)</f>
        <v>0</v>
      </c>
      <c r="N387" s="738">
        <f t="shared" si="523"/>
        <v>0</v>
      </c>
      <c r="O387" s="714" t="str">
        <f t="shared" si="455"/>
        <v/>
      </c>
      <c r="P387" s="736">
        <f t="shared" si="456"/>
        <v>0</v>
      </c>
      <c r="Q387" s="608">
        <v>0</v>
      </c>
      <c r="R387" s="755"/>
      <c r="S387" s="708" t="str">
        <f t="shared" si="457"/>
        <v/>
      </c>
      <c r="T387" s="50" t="str">
        <f t="shared" si="458"/>
        <v/>
      </c>
      <c r="U387" s="50">
        <f>ROUND(IF(K387="",0,+Q387/1659*(AC387*12*(1+tab!$D$181+tab!$D$180)-tab!$D$179)*tab!$D$177),-1)</f>
        <v>0</v>
      </c>
      <c r="V387" s="36" t="str">
        <f t="shared" si="459"/>
        <v/>
      </c>
      <c r="W387" s="698"/>
      <c r="X387" s="605"/>
      <c r="Y387" s="646"/>
      <c r="Z387" s="670"/>
      <c r="AA387" s="600"/>
      <c r="AB387" s="646"/>
      <c r="AC387" s="679">
        <f t="shared" si="447"/>
        <v>0</v>
      </c>
      <c r="AD387" s="680">
        <f t="shared" si="460"/>
        <v>0.56000000000000005</v>
      </c>
      <c r="AE387" s="681">
        <f t="shared" si="461"/>
        <v>0</v>
      </c>
      <c r="AF387" s="681">
        <f t="shared" si="462"/>
        <v>0</v>
      </c>
      <c r="AG387" s="681">
        <f t="shared" si="463"/>
        <v>0</v>
      </c>
      <c r="AH387" s="682">
        <f t="shared" si="464"/>
        <v>0</v>
      </c>
      <c r="AI387" s="682" t="str">
        <f t="shared" si="465"/>
        <v/>
      </c>
      <c r="AJ387" s="682">
        <f t="shared" si="466"/>
        <v>0</v>
      </c>
      <c r="AK387" s="683">
        <f t="shared" si="467"/>
        <v>0.5</v>
      </c>
      <c r="AL387" s="600">
        <f t="shared" si="468"/>
        <v>0</v>
      </c>
      <c r="AM387" s="646">
        <f t="shared" si="469"/>
        <v>0</v>
      </c>
      <c r="AN387" s="630"/>
      <c r="AR387" s="326"/>
    </row>
    <row r="388" spans="3:44" ht="12.75" customHeight="1" x14ac:dyDescent="0.2">
      <c r="C388" s="2"/>
      <c r="D388" s="140" t="str">
        <f t="shared" si="448"/>
        <v/>
      </c>
      <c r="E388" s="222" t="str">
        <f t="shared" ref="E388:F388" si="524">IF(E216=0,"",E216)</f>
        <v/>
      </c>
      <c r="F388" s="222" t="str">
        <f t="shared" si="524"/>
        <v/>
      </c>
      <c r="G388" s="140" t="str">
        <f t="shared" si="450"/>
        <v/>
      </c>
      <c r="H388" s="223" t="str">
        <f t="shared" si="451"/>
        <v/>
      </c>
      <c r="I388" s="751" t="str">
        <f t="shared" si="452"/>
        <v/>
      </c>
      <c r="J388" s="248" t="str">
        <f t="shared" si="445"/>
        <v/>
      </c>
      <c r="K388" s="713" t="str">
        <f t="shared" si="453"/>
        <v/>
      </c>
      <c r="L388" s="625"/>
      <c r="M388" s="738">
        <f t="shared" ref="M388:N388" si="525">IF(M216="","",M216)</f>
        <v>0</v>
      </c>
      <c r="N388" s="738">
        <f t="shared" si="525"/>
        <v>0</v>
      </c>
      <c r="O388" s="714" t="str">
        <f t="shared" si="455"/>
        <v/>
      </c>
      <c r="P388" s="736">
        <f t="shared" si="456"/>
        <v>0</v>
      </c>
      <c r="Q388" s="608">
        <v>0</v>
      </c>
      <c r="R388" s="755"/>
      <c r="S388" s="708" t="str">
        <f t="shared" si="457"/>
        <v/>
      </c>
      <c r="T388" s="50" t="str">
        <f t="shared" si="458"/>
        <v/>
      </c>
      <c r="U388" s="50">
        <f>ROUND(IF(K388="",0,+Q388/1659*(AC388*12*(1+tab!$D$181+tab!$D$180)-tab!$D$179)*tab!$D$177),-1)</f>
        <v>0</v>
      </c>
      <c r="V388" s="36" t="str">
        <f t="shared" si="459"/>
        <v/>
      </c>
      <c r="W388" s="698"/>
      <c r="X388" s="605"/>
      <c r="Y388" s="646"/>
      <c r="Z388" s="670"/>
      <c r="AA388" s="600"/>
      <c r="AB388" s="646"/>
      <c r="AC388" s="679">
        <f t="shared" si="447"/>
        <v>0</v>
      </c>
      <c r="AD388" s="680">
        <f t="shared" si="460"/>
        <v>0.56000000000000005</v>
      </c>
      <c r="AE388" s="681">
        <f t="shared" si="461"/>
        <v>0</v>
      </c>
      <c r="AF388" s="681">
        <f t="shared" si="462"/>
        <v>0</v>
      </c>
      <c r="AG388" s="681">
        <f t="shared" si="463"/>
        <v>0</v>
      </c>
      <c r="AH388" s="682">
        <f t="shared" si="464"/>
        <v>0</v>
      </c>
      <c r="AI388" s="682" t="str">
        <f t="shared" si="465"/>
        <v/>
      </c>
      <c r="AJ388" s="682">
        <f t="shared" si="466"/>
        <v>0</v>
      </c>
      <c r="AK388" s="683">
        <f t="shared" si="467"/>
        <v>0.5</v>
      </c>
      <c r="AL388" s="600">
        <f t="shared" si="468"/>
        <v>0</v>
      </c>
      <c r="AM388" s="646">
        <f t="shared" si="469"/>
        <v>0</v>
      </c>
      <c r="AN388" s="630"/>
      <c r="AR388" s="326"/>
    </row>
    <row r="389" spans="3:44" ht="12.75" customHeight="1" x14ac:dyDescent="0.2">
      <c r="C389" s="2"/>
      <c r="D389" s="140" t="str">
        <f t="shared" si="448"/>
        <v/>
      </c>
      <c r="E389" s="222" t="str">
        <f t="shared" ref="E389:F389" si="526">IF(E217=0,"",E217)</f>
        <v/>
      </c>
      <c r="F389" s="222" t="str">
        <f t="shared" si="526"/>
        <v/>
      </c>
      <c r="G389" s="140" t="str">
        <f t="shared" si="450"/>
        <v/>
      </c>
      <c r="H389" s="223" t="str">
        <f t="shared" si="451"/>
        <v/>
      </c>
      <c r="I389" s="751" t="str">
        <f t="shared" si="452"/>
        <v/>
      </c>
      <c r="J389" s="248" t="str">
        <f t="shared" si="445"/>
        <v/>
      </c>
      <c r="K389" s="713" t="str">
        <f t="shared" si="453"/>
        <v/>
      </c>
      <c r="L389" s="625"/>
      <c r="M389" s="738">
        <f t="shared" ref="M389:N389" si="527">IF(M217="","",M217)</f>
        <v>0</v>
      </c>
      <c r="N389" s="738">
        <f t="shared" si="527"/>
        <v>0</v>
      </c>
      <c r="O389" s="714" t="str">
        <f t="shared" si="455"/>
        <v/>
      </c>
      <c r="P389" s="736">
        <f t="shared" si="456"/>
        <v>0</v>
      </c>
      <c r="Q389" s="608">
        <v>0</v>
      </c>
      <c r="R389" s="755"/>
      <c r="S389" s="708" t="str">
        <f t="shared" si="457"/>
        <v/>
      </c>
      <c r="T389" s="50" t="str">
        <f t="shared" si="458"/>
        <v/>
      </c>
      <c r="U389" s="50">
        <f>ROUND(IF(K389="",0,+Q389/1659*(AC389*12*(1+tab!$D$181+tab!$D$180)-tab!$D$179)*tab!$D$177),-1)</f>
        <v>0</v>
      </c>
      <c r="V389" s="36" t="str">
        <f t="shared" si="459"/>
        <v/>
      </c>
      <c r="W389" s="698"/>
      <c r="X389" s="605"/>
      <c r="Y389" s="646"/>
      <c r="Z389" s="670"/>
      <c r="AA389" s="600"/>
      <c r="AB389" s="646"/>
      <c r="AC389" s="679">
        <f t="shared" si="447"/>
        <v>0</v>
      </c>
      <c r="AD389" s="680">
        <f t="shared" si="460"/>
        <v>0.56000000000000005</v>
      </c>
      <c r="AE389" s="681">
        <f t="shared" si="461"/>
        <v>0</v>
      </c>
      <c r="AF389" s="681">
        <f t="shared" si="462"/>
        <v>0</v>
      </c>
      <c r="AG389" s="681">
        <f t="shared" si="463"/>
        <v>0</v>
      </c>
      <c r="AH389" s="682">
        <f t="shared" si="464"/>
        <v>0</v>
      </c>
      <c r="AI389" s="682" t="str">
        <f t="shared" si="465"/>
        <v/>
      </c>
      <c r="AJ389" s="682">
        <f t="shared" si="466"/>
        <v>0</v>
      </c>
      <c r="AK389" s="683">
        <f t="shared" si="467"/>
        <v>0.5</v>
      </c>
      <c r="AL389" s="600">
        <f t="shared" si="468"/>
        <v>0</v>
      </c>
      <c r="AM389" s="646">
        <f t="shared" si="469"/>
        <v>0</v>
      </c>
      <c r="AN389" s="630"/>
      <c r="AR389" s="326"/>
    </row>
    <row r="390" spans="3:44" ht="12.75" customHeight="1" x14ac:dyDescent="0.2">
      <c r="C390" s="2"/>
      <c r="D390" s="140" t="str">
        <f t="shared" si="448"/>
        <v/>
      </c>
      <c r="E390" s="222" t="str">
        <f t="shared" ref="E390:F390" si="528">IF(E218=0,"",E218)</f>
        <v/>
      </c>
      <c r="F390" s="222" t="str">
        <f t="shared" si="528"/>
        <v/>
      </c>
      <c r="G390" s="140" t="str">
        <f t="shared" si="450"/>
        <v/>
      </c>
      <c r="H390" s="223" t="str">
        <f t="shared" si="451"/>
        <v/>
      </c>
      <c r="I390" s="751" t="str">
        <f t="shared" si="452"/>
        <v/>
      </c>
      <c r="J390" s="248" t="str">
        <f t="shared" si="445"/>
        <v/>
      </c>
      <c r="K390" s="713" t="str">
        <f t="shared" si="453"/>
        <v/>
      </c>
      <c r="L390" s="625"/>
      <c r="M390" s="738">
        <f t="shared" ref="M390:N390" si="529">IF(M218="","",M218)</f>
        <v>0</v>
      </c>
      <c r="N390" s="738">
        <f t="shared" si="529"/>
        <v>0</v>
      </c>
      <c r="O390" s="714" t="str">
        <f t="shared" si="455"/>
        <v/>
      </c>
      <c r="P390" s="736">
        <f t="shared" si="456"/>
        <v>0</v>
      </c>
      <c r="Q390" s="608">
        <v>0</v>
      </c>
      <c r="R390" s="755"/>
      <c r="S390" s="708" t="str">
        <f t="shared" si="457"/>
        <v/>
      </c>
      <c r="T390" s="50" t="str">
        <f t="shared" si="458"/>
        <v/>
      </c>
      <c r="U390" s="50">
        <f>ROUND(IF(K390="",0,+Q390/1659*(AC390*12*(1+tab!$D$181+tab!$D$180)-tab!$D$179)*tab!$D$177),-1)</f>
        <v>0</v>
      </c>
      <c r="V390" s="36" t="str">
        <f t="shared" si="459"/>
        <v/>
      </c>
      <c r="W390" s="698"/>
      <c r="X390" s="605"/>
      <c r="Y390" s="646"/>
      <c r="Z390" s="670"/>
      <c r="AA390" s="600"/>
      <c r="AB390" s="646"/>
      <c r="AC390" s="679">
        <f t="shared" si="447"/>
        <v>0</v>
      </c>
      <c r="AD390" s="680">
        <f t="shared" si="460"/>
        <v>0.56000000000000005</v>
      </c>
      <c r="AE390" s="681">
        <f t="shared" si="461"/>
        <v>0</v>
      </c>
      <c r="AF390" s="681">
        <f t="shared" si="462"/>
        <v>0</v>
      </c>
      <c r="AG390" s="681">
        <f t="shared" si="463"/>
        <v>0</v>
      </c>
      <c r="AH390" s="682">
        <f t="shared" si="464"/>
        <v>0</v>
      </c>
      <c r="AI390" s="682" t="str">
        <f t="shared" si="465"/>
        <v/>
      </c>
      <c r="AJ390" s="682">
        <f t="shared" si="466"/>
        <v>0</v>
      </c>
      <c r="AK390" s="683">
        <f t="shared" si="467"/>
        <v>0.5</v>
      </c>
      <c r="AL390" s="600">
        <f t="shared" si="468"/>
        <v>0</v>
      </c>
      <c r="AM390" s="646">
        <f t="shared" si="469"/>
        <v>0</v>
      </c>
      <c r="AN390" s="630"/>
      <c r="AR390" s="326"/>
    </row>
    <row r="391" spans="3:44" ht="12.75" customHeight="1" x14ac:dyDescent="0.2">
      <c r="C391" s="2"/>
      <c r="D391" s="140" t="str">
        <f t="shared" si="448"/>
        <v/>
      </c>
      <c r="E391" s="222" t="str">
        <f t="shared" ref="E391:F391" si="530">IF(E219=0,"",E219)</f>
        <v/>
      </c>
      <c r="F391" s="222" t="str">
        <f t="shared" si="530"/>
        <v/>
      </c>
      <c r="G391" s="140" t="str">
        <f t="shared" si="450"/>
        <v/>
      </c>
      <c r="H391" s="223" t="str">
        <f t="shared" si="451"/>
        <v/>
      </c>
      <c r="I391" s="751" t="str">
        <f t="shared" si="452"/>
        <v/>
      </c>
      <c r="J391" s="248" t="str">
        <f t="shared" ref="J391:J422" si="531">IF(E391="","",IF(J219+1&gt;VLOOKUP(I391,sal19juni,18,FALSE),J219,J219+1))</f>
        <v/>
      </c>
      <c r="K391" s="713" t="str">
        <f t="shared" si="453"/>
        <v/>
      </c>
      <c r="L391" s="625"/>
      <c r="M391" s="738">
        <f t="shared" ref="M391:N391" si="532">IF(M219="","",M219)</f>
        <v>0</v>
      </c>
      <c r="N391" s="738">
        <f t="shared" si="532"/>
        <v>0</v>
      </c>
      <c r="O391" s="714" t="str">
        <f t="shared" si="455"/>
        <v/>
      </c>
      <c r="P391" s="736">
        <f t="shared" si="456"/>
        <v>0</v>
      </c>
      <c r="Q391" s="608">
        <v>0</v>
      </c>
      <c r="R391" s="755"/>
      <c r="S391" s="708" t="str">
        <f t="shared" si="457"/>
        <v/>
      </c>
      <c r="T391" s="50" t="str">
        <f t="shared" si="458"/>
        <v/>
      </c>
      <c r="U391" s="50">
        <f>ROUND(IF(K391="",0,+Q391/1659*(AC391*12*(1+tab!$D$181+tab!$D$180)-tab!$D$179)*tab!$D$177),-1)</f>
        <v>0</v>
      </c>
      <c r="V391" s="36" t="str">
        <f t="shared" si="459"/>
        <v/>
      </c>
      <c r="W391" s="698"/>
      <c r="X391" s="605"/>
      <c r="Y391" s="646"/>
      <c r="Z391" s="670"/>
      <c r="AA391" s="600"/>
      <c r="AB391" s="646"/>
      <c r="AC391" s="679">
        <f t="shared" ref="AC391:AC422" si="533">IF(K391="",0,5/12*VLOOKUP(I391,sal19juni,J391+1,FALSE)+7/12*VLOOKUP(I391,sal19juni,J391+1,FALSE))</f>
        <v>0</v>
      </c>
      <c r="AD391" s="680">
        <f t="shared" si="460"/>
        <v>0.56000000000000005</v>
      </c>
      <c r="AE391" s="681">
        <f t="shared" si="461"/>
        <v>0</v>
      </c>
      <c r="AF391" s="681">
        <f t="shared" si="462"/>
        <v>0</v>
      </c>
      <c r="AG391" s="681">
        <f t="shared" si="463"/>
        <v>0</v>
      </c>
      <c r="AH391" s="682">
        <f t="shared" si="464"/>
        <v>0</v>
      </c>
      <c r="AI391" s="682" t="str">
        <f t="shared" si="465"/>
        <v/>
      </c>
      <c r="AJ391" s="682">
        <f t="shared" si="466"/>
        <v>0</v>
      </c>
      <c r="AK391" s="683">
        <f t="shared" si="467"/>
        <v>0.5</v>
      </c>
      <c r="AL391" s="600">
        <f t="shared" si="468"/>
        <v>0</v>
      </c>
      <c r="AM391" s="646">
        <f t="shared" si="469"/>
        <v>0</v>
      </c>
      <c r="AN391" s="630"/>
      <c r="AR391" s="326"/>
    </row>
    <row r="392" spans="3:44" ht="12.75" customHeight="1" x14ac:dyDescent="0.2">
      <c r="C392" s="2"/>
      <c r="D392" s="140" t="str">
        <f t="shared" si="448"/>
        <v/>
      </c>
      <c r="E392" s="222" t="str">
        <f t="shared" ref="E392:F392" si="534">IF(E220=0,"",E220)</f>
        <v/>
      </c>
      <c r="F392" s="222" t="str">
        <f t="shared" si="534"/>
        <v/>
      </c>
      <c r="G392" s="140" t="str">
        <f t="shared" si="450"/>
        <v/>
      </c>
      <c r="H392" s="223" t="str">
        <f t="shared" si="451"/>
        <v/>
      </c>
      <c r="I392" s="751" t="str">
        <f t="shared" si="452"/>
        <v/>
      </c>
      <c r="J392" s="248" t="str">
        <f t="shared" si="531"/>
        <v/>
      </c>
      <c r="K392" s="713" t="str">
        <f t="shared" si="453"/>
        <v/>
      </c>
      <c r="L392" s="625"/>
      <c r="M392" s="738">
        <f t="shared" ref="M392:N392" si="535">IF(M220="","",M220)</f>
        <v>0</v>
      </c>
      <c r="N392" s="738">
        <f t="shared" si="535"/>
        <v>0</v>
      </c>
      <c r="O392" s="714" t="str">
        <f t="shared" si="455"/>
        <v/>
      </c>
      <c r="P392" s="736">
        <f t="shared" si="456"/>
        <v>0</v>
      </c>
      <c r="Q392" s="608">
        <v>0</v>
      </c>
      <c r="R392" s="755"/>
      <c r="S392" s="708" t="str">
        <f t="shared" si="457"/>
        <v/>
      </c>
      <c r="T392" s="50" t="str">
        <f t="shared" si="458"/>
        <v/>
      </c>
      <c r="U392" s="50">
        <f>ROUND(IF(K392="",0,+Q392/1659*(AC392*12*(1+tab!$D$181+tab!$D$180)-tab!$D$179)*tab!$D$177),-1)</f>
        <v>0</v>
      </c>
      <c r="V392" s="36" t="str">
        <f t="shared" si="459"/>
        <v/>
      </c>
      <c r="W392" s="698"/>
      <c r="X392" s="605"/>
      <c r="Y392" s="646"/>
      <c r="Z392" s="670"/>
      <c r="AA392" s="600"/>
      <c r="AB392" s="646"/>
      <c r="AC392" s="679">
        <f t="shared" si="533"/>
        <v>0</v>
      </c>
      <c r="AD392" s="680">
        <f t="shared" si="460"/>
        <v>0.56000000000000005</v>
      </c>
      <c r="AE392" s="681">
        <f t="shared" si="461"/>
        <v>0</v>
      </c>
      <c r="AF392" s="681">
        <f t="shared" si="462"/>
        <v>0</v>
      </c>
      <c r="AG392" s="681">
        <f t="shared" si="463"/>
        <v>0</v>
      </c>
      <c r="AH392" s="682">
        <f t="shared" si="464"/>
        <v>0</v>
      </c>
      <c r="AI392" s="682" t="str">
        <f t="shared" si="465"/>
        <v/>
      </c>
      <c r="AJ392" s="682">
        <f t="shared" si="466"/>
        <v>0</v>
      </c>
      <c r="AK392" s="683">
        <f t="shared" si="467"/>
        <v>0.5</v>
      </c>
      <c r="AL392" s="600">
        <f t="shared" si="468"/>
        <v>0</v>
      </c>
      <c r="AM392" s="646">
        <f t="shared" si="469"/>
        <v>0</v>
      </c>
      <c r="AN392" s="630"/>
      <c r="AR392" s="326"/>
    </row>
    <row r="393" spans="3:44" ht="12.75" customHeight="1" x14ac:dyDescent="0.2">
      <c r="C393" s="2"/>
      <c r="D393" s="140" t="str">
        <f t="shared" si="448"/>
        <v/>
      </c>
      <c r="E393" s="222" t="str">
        <f t="shared" ref="E393:F393" si="536">IF(E221=0,"",E221)</f>
        <v/>
      </c>
      <c r="F393" s="222" t="str">
        <f t="shared" si="536"/>
        <v/>
      </c>
      <c r="G393" s="140" t="str">
        <f t="shared" si="450"/>
        <v/>
      </c>
      <c r="H393" s="223" t="str">
        <f t="shared" si="451"/>
        <v/>
      </c>
      <c r="I393" s="751" t="str">
        <f t="shared" si="452"/>
        <v/>
      </c>
      <c r="J393" s="248" t="str">
        <f t="shared" si="531"/>
        <v/>
      </c>
      <c r="K393" s="713" t="str">
        <f t="shared" si="453"/>
        <v/>
      </c>
      <c r="L393" s="625"/>
      <c r="M393" s="738">
        <f t="shared" ref="M393:N393" si="537">IF(M221="","",M221)</f>
        <v>0</v>
      </c>
      <c r="N393" s="738">
        <f t="shared" si="537"/>
        <v>0</v>
      </c>
      <c r="O393" s="714" t="str">
        <f t="shared" si="455"/>
        <v/>
      </c>
      <c r="P393" s="736">
        <f t="shared" si="456"/>
        <v>0</v>
      </c>
      <c r="Q393" s="608">
        <v>0</v>
      </c>
      <c r="R393" s="755"/>
      <c r="S393" s="708" t="str">
        <f t="shared" si="457"/>
        <v/>
      </c>
      <c r="T393" s="50" t="str">
        <f t="shared" si="458"/>
        <v/>
      </c>
      <c r="U393" s="50">
        <f>ROUND(IF(K393="",0,+Q393/1659*(AC393*12*(1+tab!$D$181+tab!$D$180)-tab!$D$179)*tab!$D$177),-1)</f>
        <v>0</v>
      </c>
      <c r="V393" s="36" t="str">
        <f t="shared" si="459"/>
        <v/>
      </c>
      <c r="W393" s="698"/>
      <c r="X393" s="605"/>
      <c r="Y393" s="646"/>
      <c r="Z393" s="670"/>
      <c r="AA393" s="600"/>
      <c r="AB393" s="646"/>
      <c r="AC393" s="679">
        <f t="shared" si="533"/>
        <v>0</v>
      </c>
      <c r="AD393" s="680">
        <f t="shared" si="460"/>
        <v>0.56000000000000005</v>
      </c>
      <c r="AE393" s="681">
        <f t="shared" si="461"/>
        <v>0</v>
      </c>
      <c r="AF393" s="681">
        <f t="shared" si="462"/>
        <v>0</v>
      </c>
      <c r="AG393" s="681">
        <f t="shared" si="463"/>
        <v>0</v>
      </c>
      <c r="AH393" s="682">
        <f t="shared" si="464"/>
        <v>0</v>
      </c>
      <c r="AI393" s="682" t="str">
        <f t="shared" si="465"/>
        <v/>
      </c>
      <c r="AJ393" s="682">
        <f t="shared" si="466"/>
        <v>0</v>
      </c>
      <c r="AK393" s="683">
        <f t="shared" si="467"/>
        <v>0.5</v>
      </c>
      <c r="AL393" s="600">
        <f t="shared" si="468"/>
        <v>0</v>
      </c>
      <c r="AM393" s="646">
        <f t="shared" si="469"/>
        <v>0</v>
      </c>
      <c r="AN393" s="630"/>
      <c r="AR393" s="326"/>
    </row>
    <row r="394" spans="3:44" ht="12.75" customHeight="1" x14ac:dyDescent="0.2">
      <c r="C394" s="2"/>
      <c r="D394" s="140" t="str">
        <f t="shared" si="448"/>
        <v/>
      </c>
      <c r="E394" s="222" t="str">
        <f t="shared" ref="E394:F394" si="538">IF(E222=0,"",E222)</f>
        <v/>
      </c>
      <c r="F394" s="222" t="str">
        <f t="shared" si="538"/>
        <v/>
      </c>
      <c r="G394" s="140" t="str">
        <f t="shared" si="450"/>
        <v/>
      </c>
      <c r="H394" s="223" t="str">
        <f t="shared" si="451"/>
        <v/>
      </c>
      <c r="I394" s="751" t="str">
        <f t="shared" si="452"/>
        <v/>
      </c>
      <c r="J394" s="248" t="str">
        <f t="shared" si="531"/>
        <v/>
      </c>
      <c r="K394" s="713" t="str">
        <f t="shared" si="453"/>
        <v/>
      </c>
      <c r="L394" s="625"/>
      <c r="M394" s="738">
        <f t="shared" ref="M394:N394" si="539">IF(M222="","",M222)</f>
        <v>0</v>
      </c>
      <c r="N394" s="738">
        <f t="shared" si="539"/>
        <v>0</v>
      </c>
      <c r="O394" s="714" t="str">
        <f t="shared" si="455"/>
        <v/>
      </c>
      <c r="P394" s="736">
        <f t="shared" si="456"/>
        <v>0</v>
      </c>
      <c r="Q394" s="608">
        <v>0</v>
      </c>
      <c r="R394" s="755"/>
      <c r="S394" s="708" t="str">
        <f t="shared" si="457"/>
        <v/>
      </c>
      <c r="T394" s="50" t="str">
        <f t="shared" si="458"/>
        <v/>
      </c>
      <c r="U394" s="50">
        <f>ROUND(IF(K394="",0,+Q394/1659*(AC394*12*(1+tab!$D$181+tab!$D$180)-tab!$D$179)*tab!$D$177),-1)</f>
        <v>0</v>
      </c>
      <c r="V394" s="36" t="str">
        <f t="shared" si="459"/>
        <v/>
      </c>
      <c r="W394" s="698"/>
      <c r="X394" s="605"/>
      <c r="Y394" s="646"/>
      <c r="Z394" s="670"/>
      <c r="AA394" s="600"/>
      <c r="AB394" s="646"/>
      <c r="AC394" s="679">
        <f t="shared" si="533"/>
        <v>0</v>
      </c>
      <c r="AD394" s="680">
        <f t="shared" si="460"/>
        <v>0.56000000000000005</v>
      </c>
      <c r="AE394" s="681">
        <f t="shared" si="461"/>
        <v>0</v>
      </c>
      <c r="AF394" s="681">
        <f t="shared" si="462"/>
        <v>0</v>
      </c>
      <c r="AG394" s="681">
        <f t="shared" si="463"/>
        <v>0</v>
      </c>
      <c r="AH394" s="682">
        <f t="shared" si="464"/>
        <v>0</v>
      </c>
      <c r="AI394" s="682" t="str">
        <f t="shared" si="465"/>
        <v/>
      </c>
      <c r="AJ394" s="682">
        <f t="shared" si="466"/>
        <v>0</v>
      </c>
      <c r="AK394" s="683">
        <f t="shared" si="467"/>
        <v>0.5</v>
      </c>
      <c r="AL394" s="600">
        <f t="shared" si="468"/>
        <v>0</v>
      </c>
      <c r="AM394" s="646">
        <f t="shared" si="469"/>
        <v>0</v>
      </c>
      <c r="AN394" s="630"/>
      <c r="AR394" s="326"/>
    </row>
    <row r="395" spans="3:44" ht="12.75" customHeight="1" x14ac:dyDescent="0.2">
      <c r="C395" s="2"/>
      <c r="D395" s="140" t="str">
        <f t="shared" si="448"/>
        <v/>
      </c>
      <c r="E395" s="222" t="str">
        <f t="shared" ref="E395:F395" si="540">IF(E223=0,"",E223)</f>
        <v/>
      </c>
      <c r="F395" s="222" t="str">
        <f t="shared" si="540"/>
        <v/>
      </c>
      <c r="G395" s="140" t="str">
        <f t="shared" si="450"/>
        <v/>
      </c>
      <c r="H395" s="223" t="str">
        <f t="shared" si="451"/>
        <v/>
      </c>
      <c r="I395" s="751" t="str">
        <f t="shared" si="452"/>
        <v/>
      </c>
      <c r="J395" s="248" t="str">
        <f t="shared" si="531"/>
        <v/>
      </c>
      <c r="K395" s="713" t="str">
        <f t="shared" si="453"/>
        <v/>
      </c>
      <c r="L395" s="625"/>
      <c r="M395" s="738">
        <f t="shared" ref="M395:N395" si="541">IF(M223="","",M223)</f>
        <v>0</v>
      </c>
      <c r="N395" s="738">
        <f t="shared" si="541"/>
        <v>0</v>
      </c>
      <c r="O395" s="714" t="str">
        <f t="shared" si="455"/>
        <v/>
      </c>
      <c r="P395" s="736">
        <f t="shared" si="456"/>
        <v>0</v>
      </c>
      <c r="Q395" s="608">
        <v>0</v>
      </c>
      <c r="R395" s="755"/>
      <c r="S395" s="708" t="str">
        <f t="shared" si="457"/>
        <v/>
      </c>
      <c r="T395" s="50" t="str">
        <f t="shared" si="458"/>
        <v/>
      </c>
      <c r="U395" s="50">
        <f>ROUND(IF(K395="",0,+Q395/1659*(AC395*12*(1+tab!$D$181+tab!$D$180)-tab!$D$179)*tab!$D$177),-1)</f>
        <v>0</v>
      </c>
      <c r="V395" s="36" t="str">
        <f t="shared" si="459"/>
        <v/>
      </c>
      <c r="W395" s="698"/>
      <c r="X395" s="605"/>
      <c r="Y395" s="646"/>
      <c r="Z395" s="670"/>
      <c r="AA395" s="600"/>
      <c r="AB395" s="646"/>
      <c r="AC395" s="679">
        <f t="shared" si="533"/>
        <v>0</v>
      </c>
      <c r="AD395" s="680">
        <f t="shared" si="460"/>
        <v>0.56000000000000005</v>
      </c>
      <c r="AE395" s="681">
        <f t="shared" si="461"/>
        <v>0</v>
      </c>
      <c r="AF395" s="681">
        <f t="shared" si="462"/>
        <v>0</v>
      </c>
      <c r="AG395" s="681">
        <f t="shared" si="463"/>
        <v>0</v>
      </c>
      <c r="AH395" s="682">
        <f t="shared" si="464"/>
        <v>0</v>
      </c>
      <c r="AI395" s="682" t="str">
        <f t="shared" si="465"/>
        <v/>
      </c>
      <c r="AJ395" s="682">
        <f t="shared" si="466"/>
        <v>0</v>
      </c>
      <c r="AK395" s="683">
        <f t="shared" si="467"/>
        <v>0.5</v>
      </c>
      <c r="AL395" s="600">
        <f t="shared" si="468"/>
        <v>0</v>
      </c>
      <c r="AM395" s="646">
        <f t="shared" si="469"/>
        <v>0</v>
      </c>
      <c r="AN395" s="630"/>
      <c r="AR395" s="326"/>
    </row>
    <row r="396" spans="3:44" ht="12.75" customHeight="1" x14ac:dyDescent="0.2">
      <c r="C396" s="2"/>
      <c r="D396" s="140" t="str">
        <f t="shared" si="448"/>
        <v/>
      </c>
      <c r="E396" s="222" t="str">
        <f t="shared" ref="E396:F396" si="542">IF(E224=0,"",E224)</f>
        <v/>
      </c>
      <c r="F396" s="222" t="str">
        <f t="shared" si="542"/>
        <v/>
      </c>
      <c r="G396" s="140" t="str">
        <f t="shared" si="450"/>
        <v/>
      </c>
      <c r="H396" s="223" t="str">
        <f t="shared" si="451"/>
        <v/>
      </c>
      <c r="I396" s="751" t="str">
        <f t="shared" si="452"/>
        <v/>
      </c>
      <c r="J396" s="248" t="str">
        <f t="shared" si="531"/>
        <v/>
      </c>
      <c r="K396" s="713" t="str">
        <f t="shared" si="453"/>
        <v/>
      </c>
      <c r="L396" s="625"/>
      <c r="M396" s="738">
        <f t="shared" ref="M396:N396" si="543">IF(M224="","",M224)</f>
        <v>0</v>
      </c>
      <c r="N396" s="738">
        <f t="shared" si="543"/>
        <v>0</v>
      </c>
      <c r="O396" s="714" t="str">
        <f t="shared" si="455"/>
        <v/>
      </c>
      <c r="P396" s="736">
        <f t="shared" si="456"/>
        <v>0</v>
      </c>
      <c r="Q396" s="608">
        <v>0</v>
      </c>
      <c r="R396" s="755"/>
      <c r="S396" s="708" t="str">
        <f t="shared" si="457"/>
        <v/>
      </c>
      <c r="T396" s="50" t="str">
        <f t="shared" si="458"/>
        <v/>
      </c>
      <c r="U396" s="50">
        <f>ROUND(IF(K396="",0,+Q396/1659*(AC396*12*(1+tab!$D$181+tab!$D$180)-tab!$D$179)*tab!$D$177),-1)</f>
        <v>0</v>
      </c>
      <c r="V396" s="36" t="str">
        <f t="shared" si="459"/>
        <v/>
      </c>
      <c r="W396" s="698"/>
      <c r="X396" s="605"/>
      <c r="Y396" s="646"/>
      <c r="Z396" s="670"/>
      <c r="AA396" s="600"/>
      <c r="AB396" s="646"/>
      <c r="AC396" s="679">
        <f t="shared" si="533"/>
        <v>0</v>
      </c>
      <c r="AD396" s="680">
        <f t="shared" si="460"/>
        <v>0.56000000000000005</v>
      </c>
      <c r="AE396" s="681">
        <f t="shared" si="461"/>
        <v>0</v>
      </c>
      <c r="AF396" s="681">
        <f t="shared" si="462"/>
        <v>0</v>
      </c>
      <c r="AG396" s="681">
        <f t="shared" si="463"/>
        <v>0</v>
      </c>
      <c r="AH396" s="682">
        <f t="shared" si="464"/>
        <v>0</v>
      </c>
      <c r="AI396" s="682" t="str">
        <f t="shared" si="465"/>
        <v/>
      </c>
      <c r="AJ396" s="682">
        <f t="shared" si="466"/>
        <v>0</v>
      </c>
      <c r="AK396" s="683">
        <f t="shared" si="467"/>
        <v>0.5</v>
      </c>
      <c r="AL396" s="600">
        <f t="shared" si="468"/>
        <v>0</v>
      </c>
      <c r="AM396" s="646">
        <f t="shared" si="469"/>
        <v>0</v>
      </c>
      <c r="AN396" s="630"/>
      <c r="AR396" s="326"/>
    </row>
    <row r="397" spans="3:44" ht="12.75" customHeight="1" x14ac:dyDescent="0.2">
      <c r="C397" s="2"/>
      <c r="D397" s="140" t="str">
        <f t="shared" si="448"/>
        <v/>
      </c>
      <c r="E397" s="222" t="str">
        <f t="shared" ref="E397:F397" si="544">IF(E225=0,"",E225)</f>
        <v/>
      </c>
      <c r="F397" s="222" t="str">
        <f t="shared" si="544"/>
        <v/>
      </c>
      <c r="G397" s="140" t="str">
        <f t="shared" si="450"/>
        <v/>
      </c>
      <c r="H397" s="223" t="str">
        <f t="shared" si="451"/>
        <v/>
      </c>
      <c r="I397" s="751" t="str">
        <f t="shared" si="452"/>
        <v/>
      </c>
      <c r="J397" s="248" t="str">
        <f t="shared" si="531"/>
        <v/>
      </c>
      <c r="K397" s="713" t="str">
        <f t="shared" si="453"/>
        <v/>
      </c>
      <c r="L397" s="625"/>
      <c r="M397" s="738">
        <f t="shared" ref="M397:N397" si="545">IF(M225="","",M225)</f>
        <v>0</v>
      </c>
      <c r="N397" s="738">
        <f t="shared" si="545"/>
        <v>0</v>
      </c>
      <c r="O397" s="714" t="str">
        <f t="shared" si="455"/>
        <v/>
      </c>
      <c r="P397" s="736">
        <f t="shared" si="456"/>
        <v>0</v>
      </c>
      <c r="Q397" s="608">
        <v>0</v>
      </c>
      <c r="R397" s="755"/>
      <c r="S397" s="708" t="str">
        <f t="shared" si="457"/>
        <v/>
      </c>
      <c r="T397" s="50" t="str">
        <f t="shared" si="458"/>
        <v/>
      </c>
      <c r="U397" s="50">
        <f>ROUND(IF(K397="",0,+Q397/1659*(AC397*12*(1+tab!$D$181+tab!$D$180)-tab!$D$179)*tab!$D$177),-1)</f>
        <v>0</v>
      </c>
      <c r="V397" s="36" t="str">
        <f t="shared" si="459"/>
        <v/>
      </c>
      <c r="W397" s="698"/>
      <c r="X397" s="605"/>
      <c r="Y397" s="646"/>
      <c r="Z397" s="670"/>
      <c r="AA397" s="600"/>
      <c r="AB397" s="646"/>
      <c r="AC397" s="679">
        <f t="shared" si="533"/>
        <v>0</v>
      </c>
      <c r="AD397" s="680">
        <f t="shared" si="460"/>
        <v>0.56000000000000005</v>
      </c>
      <c r="AE397" s="681">
        <f t="shared" si="461"/>
        <v>0</v>
      </c>
      <c r="AF397" s="681">
        <f t="shared" si="462"/>
        <v>0</v>
      </c>
      <c r="AG397" s="681">
        <f t="shared" si="463"/>
        <v>0</v>
      </c>
      <c r="AH397" s="682">
        <f t="shared" si="464"/>
        <v>0</v>
      </c>
      <c r="AI397" s="682" t="str">
        <f t="shared" si="465"/>
        <v/>
      </c>
      <c r="AJ397" s="682">
        <f t="shared" si="466"/>
        <v>0</v>
      </c>
      <c r="AK397" s="683">
        <f t="shared" si="467"/>
        <v>0.5</v>
      </c>
      <c r="AL397" s="600">
        <f t="shared" si="468"/>
        <v>0</v>
      </c>
      <c r="AM397" s="646">
        <f t="shared" si="469"/>
        <v>0</v>
      </c>
      <c r="AN397" s="630"/>
      <c r="AR397" s="326"/>
    </row>
    <row r="398" spans="3:44" ht="12.75" customHeight="1" x14ac:dyDescent="0.2">
      <c r="C398" s="2"/>
      <c r="D398" s="140" t="str">
        <f t="shared" si="448"/>
        <v/>
      </c>
      <c r="E398" s="222" t="str">
        <f t="shared" ref="E398:F398" si="546">IF(E226=0,"",E226)</f>
        <v/>
      </c>
      <c r="F398" s="222" t="str">
        <f t="shared" si="546"/>
        <v/>
      </c>
      <c r="G398" s="140" t="str">
        <f t="shared" si="450"/>
        <v/>
      </c>
      <c r="H398" s="223" t="str">
        <f t="shared" si="451"/>
        <v/>
      </c>
      <c r="I398" s="751" t="str">
        <f t="shared" si="452"/>
        <v/>
      </c>
      <c r="J398" s="248" t="str">
        <f t="shared" si="531"/>
        <v/>
      </c>
      <c r="K398" s="713" t="str">
        <f t="shared" si="453"/>
        <v/>
      </c>
      <c r="L398" s="625"/>
      <c r="M398" s="738">
        <f t="shared" ref="M398:N398" si="547">IF(M226="","",M226)</f>
        <v>0</v>
      </c>
      <c r="N398" s="738">
        <f t="shared" si="547"/>
        <v>0</v>
      </c>
      <c r="O398" s="714" t="str">
        <f t="shared" si="455"/>
        <v/>
      </c>
      <c r="P398" s="736">
        <f t="shared" si="456"/>
        <v>0</v>
      </c>
      <c r="Q398" s="608">
        <v>0</v>
      </c>
      <c r="R398" s="755"/>
      <c r="S398" s="708" t="str">
        <f t="shared" si="457"/>
        <v/>
      </c>
      <c r="T398" s="50" t="str">
        <f t="shared" si="458"/>
        <v/>
      </c>
      <c r="U398" s="50">
        <f>ROUND(IF(K398="",0,+Q398/1659*(AC398*12*(1+tab!$D$181+tab!$D$180)-tab!$D$179)*tab!$D$177),-1)</f>
        <v>0</v>
      </c>
      <c r="V398" s="36" t="str">
        <f t="shared" si="459"/>
        <v/>
      </c>
      <c r="W398" s="698"/>
      <c r="X398" s="605"/>
      <c r="Y398" s="646"/>
      <c r="Z398" s="670"/>
      <c r="AA398" s="600"/>
      <c r="AB398" s="646"/>
      <c r="AC398" s="679">
        <f t="shared" si="533"/>
        <v>0</v>
      </c>
      <c r="AD398" s="680">
        <f t="shared" si="460"/>
        <v>0.56000000000000005</v>
      </c>
      <c r="AE398" s="681">
        <f t="shared" si="461"/>
        <v>0</v>
      </c>
      <c r="AF398" s="681">
        <f t="shared" si="462"/>
        <v>0</v>
      </c>
      <c r="AG398" s="681">
        <f t="shared" si="463"/>
        <v>0</v>
      </c>
      <c r="AH398" s="682">
        <f t="shared" si="464"/>
        <v>0</v>
      </c>
      <c r="AI398" s="682" t="str">
        <f t="shared" si="465"/>
        <v/>
      </c>
      <c r="AJ398" s="682">
        <f t="shared" si="466"/>
        <v>0</v>
      </c>
      <c r="AK398" s="683">
        <f t="shared" si="467"/>
        <v>0.5</v>
      </c>
      <c r="AL398" s="600">
        <f t="shared" si="468"/>
        <v>0</v>
      </c>
      <c r="AM398" s="646">
        <f t="shared" si="469"/>
        <v>0</v>
      </c>
      <c r="AN398" s="630"/>
      <c r="AR398" s="326"/>
    </row>
    <row r="399" spans="3:44" ht="12.75" customHeight="1" x14ac:dyDescent="0.2">
      <c r="C399" s="2"/>
      <c r="D399" s="140" t="str">
        <f t="shared" si="448"/>
        <v/>
      </c>
      <c r="E399" s="222" t="str">
        <f t="shared" ref="E399:F399" si="548">IF(E227=0,"",E227)</f>
        <v/>
      </c>
      <c r="F399" s="222" t="str">
        <f t="shared" si="548"/>
        <v/>
      </c>
      <c r="G399" s="140" t="str">
        <f t="shared" si="450"/>
        <v/>
      </c>
      <c r="H399" s="223" t="str">
        <f t="shared" si="451"/>
        <v/>
      </c>
      <c r="I399" s="751" t="str">
        <f t="shared" si="452"/>
        <v/>
      </c>
      <c r="J399" s="248" t="str">
        <f t="shared" si="531"/>
        <v/>
      </c>
      <c r="K399" s="713" t="str">
        <f t="shared" si="453"/>
        <v/>
      </c>
      <c r="L399" s="625"/>
      <c r="M399" s="738">
        <f t="shared" ref="M399:N399" si="549">IF(M227="","",M227)</f>
        <v>0</v>
      </c>
      <c r="N399" s="738">
        <f t="shared" si="549"/>
        <v>0</v>
      </c>
      <c r="O399" s="714" t="str">
        <f t="shared" si="455"/>
        <v/>
      </c>
      <c r="P399" s="736">
        <f t="shared" si="456"/>
        <v>0</v>
      </c>
      <c r="Q399" s="608">
        <v>0</v>
      </c>
      <c r="R399" s="755"/>
      <c r="S399" s="708" t="str">
        <f t="shared" si="457"/>
        <v/>
      </c>
      <c r="T399" s="50" t="str">
        <f t="shared" si="458"/>
        <v/>
      </c>
      <c r="U399" s="50">
        <f>ROUND(IF(K399="",0,+Q399/1659*(AC399*12*(1+tab!$D$181+tab!$D$180)-tab!$D$179)*tab!$D$177),-1)</f>
        <v>0</v>
      </c>
      <c r="V399" s="36" t="str">
        <f t="shared" si="459"/>
        <v/>
      </c>
      <c r="W399" s="698"/>
      <c r="X399" s="605"/>
      <c r="Y399" s="646"/>
      <c r="Z399" s="670"/>
      <c r="AA399" s="600"/>
      <c r="AB399" s="646"/>
      <c r="AC399" s="679">
        <f t="shared" si="533"/>
        <v>0</v>
      </c>
      <c r="AD399" s="680">
        <f t="shared" si="460"/>
        <v>0.56000000000000005</v>
      </c>
      <c r="AE399" s="681">
        <f t="shared" si="461"/>
        <v>0</v>
      </c>
      <c r="AF399" s="681">
        <f t="shared" si="462"/>
        <v>0</v>
      </c>
      <c r="AG399" s="681">
        <f t="shared" si="463"/>
        <v>0</v>
      </c>
      <c r="AH399" s="682">
        <f t="shared" si="464"/>
        <v>0</v>
      </c>
      <c r="AI399" s="682" t="str">
        <f t="shared" si="465"/>
        <v/>
      </c>
      <c r="AJ399" s="682">
        <f t="shared" si="466"/>
        <v>0</v>
      </c>
      <c r="AK399" s="683">
        <f t="shared" si="467"/>
        <v>0.5</v>
      </c>
      <c r="AL399" s="600">
        <f t="shared" si="468"/>
        <v>0</v>
      </c>
      <c r="AM399" s="646">
        <f t="shared" si="469"/>
        <v>0</v>
      </c>
      <c r="AN399" s="630"/>
      <c r="AR399" s="326"/>
    </row>
    <row r="400" spans="3:44" ht="12.75" customHeight="1" x14ac:dyDescent="0.2">
      <c r="C400" s="2"/>
      <c r="D400" s="140" t="str">
        <f t="shared" si="448"/>
        <v/>
      </c>
      <c r="E400" s="222" t="str">
        <f t="shared" ref="E400:F400" si="550">IF(E228=0,"",E228)</f>
        <v/>
      </c>
      <c r="F400" s="222" t="str">
        <f t="shared" si="550"/>
        <v/>
      </c>
      <c r="G400" s="140" t="str">
        <f t="shared" si="450"/>
        <v/>
      </c>
      <c r="H400" s="223" t="str">
        <f t="shared" si="451"/>
        <v/>
      </c>
      <c r="I400" s="751" t="str">
        <f t="shared" si="452"/>
        <v/>
      </c>
      <c r="J400" s="248" t="str">
        <f t="shared" si="531"/>
        <v/>
      </c>
      <c r="K400" s="713" t="str">
        <f t="shared" si="453"/>
        <v/>
      </c>
      <c r="L400" s="625"/>
      <c r="M400" s="738">
        <f t="shared" ref="M400:N400" si="551">IF(M228="","",M228)</f>
        <v>0</v>
      </c>
      <c r="N400" s="738">
        <f t="shared" si="551"/>
        <v>0</v>
      </c>
      <c r="O400" s="714" t="str">
        <f t="shared" si="455"/>
        <v/>
      </c>
      <c r="P400" s="736">
        <f t="shared" si="456"/>
        <v>0</v>
      </c>
      <c r="Q400" s="608">
        <v>0</v>
      </c>
      <c r="R400" s="755"/>
      <c r="S400" s="708" t="str">
        <f t="shared" si="457"/>
        <v/>
      </c>
      <c r="T400" s="50" t="str">
        <f t="shared" si="458"/>
        <v/>
      </c>
      <c r="U400" s="50">
        <f>ROUND(IF(K400="",0,+Q400/1659*(AC400*12*(1+tab!$D$181+tab!$D$180)-tab!$D$179)*tab!$D$177),-1)</f>
        <v>0</v>
      </c>
      <c r="V400" s="36" t="str">
        <f t="shared" si="459"/>
        <v/>
      </c>
      <c r="W400" s="698"/>
      <c r="X400" s="605"/>
      <c r="Y400" s="646"/>
      <c r="Z400" s="670"/>
      <c r="AA400" s="600"/>
      <c r="AB400" s="646"/>
      <c r="AC400" s="679">
        <f t="shared" si="533"/>
        <v>0</v>
      </c>
      <c r="AD400" s="680">
        <f t="shared" si="460"/>
        <v>0.56000000000000005</v>
      </c>
      <c r="AE400" s="681">
        <f t="shared" si="461"/>
        <v>0</v>
      </c>
      <c r="AF400" s="681">
        <f t="shared" si="462"/>
        <v>0</v>
      </c>
      <c r="AG400" s="681">
        <f t="shared" si="463"/>
        <v>0</v>
      </c>
      <c r="AH400" s="682">
        <f t="shared" si="464"/>
        <v>0</v>
      </c>
      <c r="AI400" s="682" t="str">
        <f t="shared" si="465"/>
        <v/>
      </c>
      <c r="AJ400" s="682">
        <f t="shared" si="466"/>
        <v>0</v>
      </c>
      <c r="AK400" s="683">
        <f t="shared" si="467"/>
        <v>0.5</v>
      </c>
      <c r="AL400" s="600">
        <f t="shared" si="468"/>
        <v>0</v>
      </c>
      <c r="AM400" s="646">
        <f t="shared" si="469"/>
        <v>0</v>
      </c>
      <c r="AN400" s="630"/>
      <c r="AR400" s="326"/>
    </row>
    <row r="401" spans="3:44" ht="12.75" customHeight="1" x14ac:dyDescent="0.2">
      <c r="C401" s="2"/>
      <c r="D401" s="140" t="str">
        <f t="shared" si="448"/>
        <v/>
      </c>
      <c r="E401" s="222" t="str">
        <f t="shared" ref="E401:F401" si="552">IF(E229=0,"",E229)</f>
        <v/>
      </c>
      <c r="F401" s="222" t="str">
        <f t="shared" si="552"/>
        <v/>
      </c>
      <c r="G401" s="140" t="str">
        <f t="shared" si="450"/>
        <v/>
      </c>
      <c r="H401" s="223" t="str">
        <f t="shared" si="451"/>
        <v/>
      </c>
      <c r="I401" s="751" t="str">
        <f t="shared" si="452"/>
        <v/>
      </c>
      <c r="J401" s="248" t="str">
        <f t="shared" si="531"/>
        <v/>
      </c>
      <c r="K401" s="713" t="str">
        <f t="shared" si="453"/>
        <v/>
      </c>
      <c r="L401" s="625"/>
      <c r="M401" s="738">
        <f t="shared" ref="M401:N401" si="553">IF(M229="","",M229)</f>
        <v>0</v>
      </c>
      <c r="N401" s="738">
        <f t="shared" si="553"/>
        <v>0</v>
      </c>
      <c r="O401" s="714" t="str">
        <f t="shared" si="455"/>
        <v/>
      </c>
      <c r="P401" s="736">
        <f t="shared" si="456"/>
        <v>0</v>
      </c>
      <c r="Q401" s="608">
        <v>0</v>
      </c>
      <c r="R401" s="755"/>
      <c r="S401" s="708" t="str">
        <f t="shared" si="457"/>
        <v/>
      </c>
      <c r="T401" s="50" t="str">
        <f t="shared" si="458"/>
        <v/>
      </c>
      <c r="U401" s="50">
        <f>ROUND(IF(K401="",0,+Q401/1659*(AC401*12*(1+tab!$D$181+tab!$D$180)-tab!$D$179)*tab!$D$177),-1)</f>
        <v>0</v>
      </c>
      <c r="V401" s="36" t="str">
        <f t="shared" si="459"/>
        <v/>
      </c>
      <c r="W401" s="698"/>
      <c r="X401" s="605"/>
      <c r="Y401" s="646"/>
      <c r="Z401" s="670"/>
      <c r="AA401" s="600"/>
      <c r="AB401" s="646"/>
      <c r="AC401" s="679">
        <f t="shared" si="533"/>
        <v>0</v>
      </c>
      <c r="AD401" s="680">
        <f t="shared" si="460"/>
        <v>0.56000000000000005</v>
      </c>
      <c r="AE401" s="681">
        <f t="shared" si="461"/>
        <v>0</v>
      </c>
      <c r="AF401" s="681">
        <f t="shared" si="462"/>
        <v>0</v>
      </c>
      <c r="AG401" s="681">
        <f t="shared" si="463"/>
        <v>0</v>
      </c>
      <c r="AH401" s="682">
        <f t="shared" si="464"/>
        <v>0</v>
      </c>
      <c r="AI401" s="682" t="str">
        <f t="shared" si="465"/>
        <v/>
      </c>
      <c r="AJ401" s="682">
        <f t="shared" si="466"/>
        <v>0</v>
      </c>
      <c r="AK401" s="683">
        <f t="shared" si="467"/>
        <v>0.5</v>
      </c>
      <c r="AL401" s="600">
        <f t="shared" si="468"/>
        <v>0</v>
      </c>
      <c r="AM401" s="646">
        <f t="shared" si="469"/>
        <v>0</v>
      </c>
      <c r="AN401" s="630"/>
      <c r="AR401" s="326"/>
    </row>
    <row r="402" spans="3:44" ht="12.75" customHeight="1" x14ac:dyDescent="0.2">
      <c r="C402" s="2"/>
      <c r="D402" s="140" t="str">
        <f t="shared" si="448"/>
        <v/>
      </c>
      <c r="E402" s="222" t="str">
        <f t="shared" ref="E402:F402" si="554">IF(E230=0,"",E230)</f>
        <v/>
      </c>
      <c r="F402" s="222" t="str">
        <f t="shared" si="554"/>
        <v/>
      </c>
      <c r="G402" s="140" t="str">
        <f t="shared" si="450"/>
        <v/>
      </c>
      <c r="H402" s="223" t="str">
        <f t="shared" si="451"/>
        <v/>
      </c>
      <c r="I402" s="751" t="str">
        <f t="shared" si="452"/>
        <v/>
      </c>
      <c r="J402" s="248" t="str">
        <f t="shared" si="531"/>
        <v/>
      </c>
      <c r="K402" s="713" t="str">
        <f t="shared" si="453"/>
        <v/>
      </c>
      <c r="L402" s="625"/>
      <c r="M402" s="738">
        <f t="shared" ref="M402:N402" si="555">IF(M230="","",M230)</f>
        <v>0</v>
      </c>
      <c r="N402" s="738">
        <f t="shared" si="555"/>
        <v>0</v>
      </c>
      <c r="O402" s="714" t="str">
        <f t="shared" si="455"/>
        <v/>
      </c>
      <c r="P402" s="736">
        <f t="shared" si="456"/>
        <v>0</v>
      </c>
      <c r="Q402" s="608">
        <v>0</v>
      </c>
      <c r="R402" s="755"/>
      <c r="S402" s="708" t="str">
        <f t="shared" si="457"/>
        <v/>
      </c>
      <c r="T402" s="50" t="str">
        <f t="shared" si="458"/>
        <v/>
      </c>
      <c r="U402" s="50">
        <f>ROUND(IF(K402="",0,+Q402/1659*(AC402*12*(1+tab!$D$181+tab!$D$180)-tab!$D$179)*tab!$D$177),-1)</f>
        <v>0</v>
      </c>
      <c r="V402" s="36" t="str">
        <f t="shared" si="459"/>
        <v/>
      </c>
      <c r="W402" s="698"/>
      <c r="X402" s="605"/>
      <c r="Y402" s="646"/>
      <c r="Z402" s="670"/>
      <c r="AA402" s="600"/>
      <c r="AB402" s="646"/>
      <c r="AC402" s="679">
        <f t="shared" si="533"/>
        <v>0</v>
      </c>
      <c r="AD402" s="680">
        <f t="shared" si="460"/>
        <v>0.56000000000000005</v>
      </c>
      <c r="AE402" s="681">
        <f t="shared" si="461"/>
        <v>0</v>
      </c>
      <c r="AF402" s="681">
        <f t="shared" si="462"/>
        <v>0</v>
      </c>
      <c r="AG402" s="681">
        <f t="shared" si="463"/>
        <v>0</v>
      </c>
      <c r="AH402" s="682">
        <f t="shared" si="464"/>
        <v>0</v>
      </c>
      <c r="AI402" s="682" t="str">
        <f t="shared" si="465"/>
        <v/>
      </c>
      <c r="AJ402" s="682">
        <f t="shared" si="466"/>
        <v>0</v>
      </c>
      <c r="AK402" s="683">
        <f t="shared" si="467"/>
        <v>0.5</v>
      </c>
      <c r="AL402" s="600">
        <f t="shared" si="468"/>
        <v>0</v>
      </c>
      <c r="AM402" s="646">
        <f t="shared" si="469"/>
        <v>0</v>
      </c>
      <c r="AN402" s="630"/>
      <c r="AR402" s="326"/>
    </row>
    <row r="403" spans="3:44" ht="12.75" customHeight="1" x14ac:dyDescent="0.2">
      <c r="C403" s="2"/>
      <c r="D403" s="140" t="str">
        <f t="shared" si="448"/>
        <v/>
      </c>
      <c r="E403" s="222" t="str">
        <f t="shared" ref="E403:F403" si="556">IF(E231=0,"",E231)</f>
        <v/>
      </c>
      <c r="F403" s="222" t="str">
        <f t="shared" si="556"/>
        <v/>
      </c>
      <c r="G403" s="140" t="str">
        <f t="shared" si="450"/>
        <v/>
      </c>
      <c r="H403" s="223" t="str">
        <f t="shared" si="451"/>
        <v/>
      </c>
      <c r="I403" s="751" t="str">
        <f t="shared" si="452"/>
        <v/>
      </c>
      <c r="J403" s="248" t="str">
        <f t="shared" si="531"/>
        <v/>
      </c>
      <c r="K403" s="713" t="str">
        <f t="shared" si="453"/>
        <v/>
      </c>
      <c r="L403" s="625"/>
      <c r="M403" s="738">
        <f t="shared" ref="M403:N403" si="557">IF(M231="","",M231)</f>
        <v>0</v>
      </c>
      <c r="N403" s="738">
        <f t="shared" si="557"/>
        <v>0</v>
      </c>
      <c r="O403" s="714" t="str">
        <f t="shared" si="455"/>
        <v/>
      </c>
      <c r="P403" s="736">
        <f t="shared" si="456"/>
        <v>0</v>
      </c>
      <c r="Q403" s="608">
        <v>0</v>
      </c>
      <c r="R403" s="755"/>
      <c r="S403" s="708" t="str">
        <f t="shared" si="457"/>
        <v/>
      </c>
      <c r="T403" s="50" t="str">
        <f t="shared" si="458"/>
        <v/>
      </c>
      <c r="U403" s="50">
        <f>ROUND(IF(K403="",0,+Q403/1659*(AC403*12*(1+tab!$D$181+tab!$D$180)-tab!$D$179)*tab!$D$177),-1)</f>
        <v>0</v>
      </c>
      <c r="V403" s="36" t="str">
        <f t="shared" si="459"/>
        <v/>
      </c>
      <c r="W403" s="698"/>
      <c r="X403" s="605"/>
      <c r="Y403" s="646"/>
      <c r="Z403" s="670"/>
      <c r="AA403" s="600"/>
      <c r="AB403" s="646"/>
      <c r="AC403" s="679">
        <f t="shared" si="533"/>
        <v>0</v>
      </c>
      <c r="AD403" s="680">
        <f t="shared" si="460"/>
        <v>0.56000000000000005</v>
      </c>
      <c r="AE403" s="681">
        <f t="shared" si="461"/>
        <v>0</v>
      </c>
      <c r="AF403" s="681">
        <f t="shared" si="462"/>
        <v>0</v>
      </c>
      <c r="AG403" s="681">
        <f t="shared" si="463"/>
        <v>0</v>
      </c>
      <c r="AH403" s="682">
        <f t="shared" si="464"/>
        <v>0</v>
      </c>
      <c r="AI403" s="682" t="str">
        <f t="shared" si="465"/>
        <v/>
      </c>
      <c r="AJ403" s="682">
        <f t="shared" si="466"/>
        <v>0</v>
      </c>
      <c r="AK403" s="683">
        <f t="shared" si="467"/>
        <v>0.5</v>
      </c>
      <c r="AL403" s="600">
        <f t="shared" si="468"/>
        <v>0</v>
      </c>
      <c r="AM403" s="646">
        <f t="shared" si="469"/>
        <v>0</v>
      </c>
      <c r="AN403" s="630"/>
      <c r="AR403" s="326"/>
    </row>
    <row r="404" spans="3:44" ht="12.75" customHeight="1" x14ac:dyDescent="0.2">
      <c r="C404" s="2"/>
      <c r="D404" s="140" t="str">
        <f t="shared" si="448"/>
        <v/>
      </c>
      <c r="E404" s="222" t="str">
        <f t="shared" ref="E404:F404" si="558">IF(E232=0,"",E232)</f>
        <v/>
      </c>
      <c r="F404" s="222" t="str">
        <f t="shared" si="558"/>
        <v/>
      </c>
      <c r="G404" s="140" t="str">
        <f t="shared" si="450"/>
        <v/>
      </c>
      <c r="H404" s="223" t="str">
        <f t="shared" si="451"/>
        <v/>
      </c>
      <c r="I404" s="751" t="str">
        <f t="shared" si="452"/>
        <v/>
      </c>
      <c r="J404" s="248" t="str">
        <f t="shared" si="531"/>
        <v/>
      </c>
      <c r="K404" s="713" t="str">
        <f t="shared" si="453"/>
        <v/>
      </c>
      <c r="L404" s="625"/>
      <c r="M404" s="738">
        <f t="shared" ref="M404:N404" si="559">IF(M232="","",M232)</f>
        <v>0</v>
      </c>
      <c r="N404" s="738">
        <f t="shared" si="559"/>
        <v>0</v>
      </c>
      <c r="O404" s="714" t="str">
        <f t="shared" si="455"/>
        <v/>
      </c>
      <c r="P404" s="736">
        <f t="shared" si="456"/>
        <v>0</v>
      </c>
      <c r="Q404" s="608">
        <v>0</v>
      </c>
      <c r="R404" s="755"/>
      <c r="S404" s="708" t="str">
        <f t="shared" si="457"/>
        <v/>
      </c>
      <c r="T404" s="50" t="str">
        <f t="shared" si="458"/>
        <v/>
      </c>
      <c r="U404" s="50">
        <f>ROUND(IF(K404="",0,+Q404/1659*(AC404*12*(1+tab!$D$181+tab!$D$180)-tab!$D$179)*tab!$D$177),-1)</f>
        <v>0</v>
      </c>
      <c r="V404" s="36" t="str">
        <f t="shared" si="459"/>
        <v/>
      </c>
      <c r="W404" s="698"/>
      <c r="X404" s="605"/>
      <c r="Y404" s="646"/>
      <c r="Z404" s="670"/>
      <c r="AA404" s="600"/>
      <c r="AB404" s="646"/>
      <c r="AC404" s="679">
        <f t="shared" si="533"/>
        <v>0</v>
      </c>
      <c r="AD404" s="680">
        <f t="shared" si="460"/>
        <v>0.56000000000000005</v>
      </c>
      <c r="AE404" s="681">
        <f t="shared" si="461"/>
        <v>0</v>
      </c>
      <c r="AF404" s="681">
        <f t="shared" si="462"/>
        <v>0</v>
      </c>
      <c r="AG404" s="681">
        <f t="shared" si="463"/>
        <v>0</v>
      </c>
      <c r="AH404" s="682">
        <f t="shared" si="464"/>
        <v>0</v>
      </c>
      <c r="AI404" s="682" t="str">
        <f t="shared" si="465"/>
        <v/>
      </c>
      <c r="AJ404" s="682">
        <f t="shared" si="466"/>
        <v>0</v>
      </c>
      <c r="AK404" s="683">
        <f t="shared" si="467"/>
        <v>0.5</v>
      </c>
      <c r="AL404" s="600">
        <f t="shared" si="468"/>
        <v>0</v>
      </c>
      <c r="AM404" s="646">
        <f t="shared" si="469"/>
        <v>0</v>
      </c>
      <c r="AN404" s="630"/>
      <c r="AR404" s="326"/>
    </row>
    <row r="405" spans="3:44" ht="12.75" customHeight="1" x14ac:dyDescent="0.2">
      <c r="C405" s="2"/>
      <c r="D405" s="140" t="str">
        <f t="shared" si="448"/>
        <v/>
      </c>
      <c r="E405" s="222" t="str">
        <f t="shared" ref="E405:F405" si="560">IF(E233=0,"",E233)</f>
        <v/>
      </c>
      <c r="F405" s="222" t="str">
        <f t="shared" si="560"/>
        <v/>
      </c>
      <c r="G405" s="140" t="str">
        <f t="shared" si="450"/>
        <v/>
      </c>
      <c r="H405" s="223" t="str">
        <f t="shared" si="451"/>
        <v/>
      </c>
      <c r="I405" s="751" t="str">
        <f t="shared" si="452"/>
        <v/>
      </c>
      <c r="J405" s="248" t="str">
        <f t="shared" si="531"/>
        <v/>
      </c>
      <c r="K405" s="713" t="str">
        <f t="shared" si="453"/>
        <v/>
      </c>
      <c r="L405" s="625"/>
      <c r="M405" s="738">
        <f t="shared" ref="M405:N405" si="561">IF(M233="","",M233)</f>
        <v>0</v>
      </c>
      <c r="N405" s="738">
        <f t="shared" si="561"/>
        <v>0</v>
      </c>
      <c r="O405" s="714" t="str">
        <f t="shared" si="455"/>
        <v/>
      </c>
      <c r="P405" s="736">
        <f t="shared" si="456"/>
        <v>0</v>
      </c>
      <c r="Q405" s="608">
        <v>0</v>
      </c>
      <c r="R405" s="755"/>
      <c r="S405" s="708" t="str">
        <f t="shared" si="457"/>
        <v/>
      </c>
      <c r="T405" s="50" t="str">
        <f t="shared" si="458"/>
        <v/>
      </c>
      <c r="U405" s="50">
        <f>ROUND(IF(K405="",0,+Q405/1659*(AC405*12*(1+tab!$D$181+tab!$D$180)-tab!$D$179)*tab!$D$177),-1)</f>
        <v>0</v>
      </c>
      <c r="V405" s="36" t="str">
        <f t="shared" si="459"/>
        <v/>
      </c>
      <c r="W405" s="698"/>
      <c r="X405" s="605"/>
      <c r="Y405" s="646"/>
      <c r="Z405" s="670"/>
      <c r="AA405" s="600"/>
      <c r="AB405" s="646"/>
      <c r="AC405" s="679">
        <f t="shared" si="533"/>
        <v>0</v>
      </c>
      <c r="AD405" s="680">
        <f t="shared" si="460"/>
        <v>0.56000000000000005</v>
      </c>
      <c r="AE405" s="681">
        <f t="shared" si="461"/>
        <v>0</v>
      </c>
      <c r="AF405" s="681">
        <f t="shared" si="462"/>
        <v>0</v>
      </c>
      <c r="AG405" s="681">
        <f t="shared" si="463"/>
        <v>0</v>
      </c>
      <c r="AH405" s="682">
        <f t="shared" si="464"/>
        <v>0</v>
      </c>
      <c r="AI405" s="682" t="str">
        <f t="shared" si="465"/>
        <v/>
      </c>
      <c r="AJ405" s="682">
        <f t="shared" si="466"/>
        <v>0</v>
      </c>
      <c r="AK405" s="683">
        <f t="shared" si="467"/>
        <v>0.5</v>
      </c>
      <c r="AL405" s="600">
        <f t="shared" si="468"/>
        <v>0</v>
      </c>
      <c r="AM405" s="646">
        <f t="shared" si="469"/>
        <v>0</v>
      </c>
      <c r="AN405" s="630"/>
      <c r="AR405" s="326"/>
    </row>
    <row r="406" spans="3:44" ht="12.75" customHeight="1" x14ac:dyDescent="0.2">
      <c r="C406" s="2"/>
      <c r="D406" s="140" t="str">
        <f t="shared" si="448"/>
        <v/>
      </c>
      <c r="E406" s="222" t="str">
        <f t="shared" ref="E406:F406" si="562">IF(E234=0,"",E234)</f>
        <v/>
      </c>
      <c r="F406" s="222" t="str">
        <f t="shared" si="562"/>
        <v/>
      </c>
      <c r="G406" s="140" t="str">
        <f t="shared" si="450"/>
        <v/>
      </c>
      <c r="H406" s="223" t="str">
        <f t="shared" si="451"/>
        <v/>
      </c>
      <c r="I406" s="751" t="str">
        <f t="shared" si="452"/>
        <v/>
      </c>
      <c r="J406" s="248" t="str">
        <f t="shared" si="531"/>
        <v/>
      </c>
      <c r="K406" s="713" t="str">
        <f t="shared" si="453"/>
        <v/>
      </c>
      <c r="L406" s="625"/>
      <c r="M406" s="738">
        <f t="shared" ref="M406:N406" si="563">IF(M234="","",M234)</f>
        <v>0</v>
      </c>
      <c r="N406" s="738">
        <f t="shared" si="563"/>
        <v>0</v>
      </c>
      <c r="O406" s="714" t="str">
        <f t="shared" si="455"/>
        <v/>
      </c>
      <c r="P406" s="736">
        <f t="shared" si="456"/>
        <v>0</v>
      </c>
      <c r="Q406" s="608">
        <v>0</v>
      </c>
      <c r="R406" s="755"/>
      <c r="S406" s="708" t="str">
        <f t="shared" si="457"/>
        <v/>
      </c>
      <c r="T406" s="50" t="str">
        <f t="shared" si="458"/>
        <v/>
      </c>
      <c r="U406" s="50">
        <f>ROUND(IF(K406="",0,+Q406/1659*(AC406*12*(1+tab!$D$181+tab!$D$180)-tab!$D$179)*tab!$D$177),-1)</f>
        <v>0</v>
      </c>
      <c r="V406" s="36" t="str">
        <f t="shared" si="459"/>
        <v/>
      </c>
      <c r="W406" s="698"/>
      <c r="X406" s="605"/>
      <c r="Y406" s="646"/>
      <c r="Z406" s="670"/>
      <c r="AA406" s="600"/>
      <c r="AB406" s="646"/>
      <c r="AC406" s="679">
        <f t="shared" si="533"/>
        <v>0</v>
      </c>
      <c r="AD406" s="680">
        <f t="shared" si="460"/>
        <v>0.56000000000000005</v>
      </c>
      <c r="AE406" s="681">
        <f t="shared" si="461"/>
        <v>0</v>
      </c>
      <c r="AF406" s="681">
        <f t="shared" si="462"/>
        <v>0</v>
      </c>
      <c r="AG406" s="681">
        <f t="shared" si="463"/>
        <v>0</v>
      </c>
      <c r="AH406" s="682">
        <f t="shared" si="464"/>
        <v>0</v>
      </c>
      <c r="AI406" s="682" t="str">
        <f t="shared" si="465"/>
        <v/>
      </c>
      <c r="AJ406" s="682">
        <f t="shared" si="466"/>
        <v>0</v>
      </c>
      <c r="AK406" s="683">
        <f t="shared" si="467"/>
        <v>0.5</v>
      </c>
      <c r="AL406" s="600">
        <f t="shared" si="468"/>
        <v>0</v>
      </c>
      <c r="AM406" s="646">
        <f t="shared" si="469"/>
        <v>0</v>
      </c>
      <c r="AN406" s="630"/>
      <c r="AR406" s="326"/>
    </row>
    <row r="407" spans="3:44" ht="12.75" customHeight="1" x14ac:dyDescent="0.2">
      <c r="C407" s="2"/>
      <c r="D407" s="140" t="str">
        <f t="shared" si="448"/>
        <v/>
      </c>
      <c r="E407" s="222" t="str">
        <f t="shared" ref="E407:F407" si="564">IF(E235=0,"",E235)</f>
        <v/>
      </c>
      <c r="F407" s="222" t="str">
        <f t="shared" si="564"/>
        <v/>
      </c>
      <c r="G407" s="140" t="str">
        <f t="shared" si="450"/>
        <v/>
      </c>
      <c r="H407" s="223" t="str">
        <f t="shared" si="451"/>
        <v/>
      </c>
      <c r="I407" s="751" t="str">
        <f t="shared" si="452"/>
        <v/>
      </c>
      <c r="J407" s="248" t="str">
        <f t="shared" si="531"/>
        <v/>
      </c>
      <c r="K407" s="713" t="str">
        <f t="shared" si="453"/>
        <v/>
      </c>
      <c r="L407" s="625"/>
      <c r="M407" s="738">
        <f t="shared" ref="M407:N407" si="565">IF(M235="","",M235)</f>
        <v>0</v>
      </c>
      <c r="N407" s="738">
        <f t="shared" si="565"/>
        <v>0</v>
      </c>
      <c r="O407" s="714" t="str">
        <f t="shared" si="455"/>
        <v/>
      </c>
      <c r="P407" s="736">
        <f t="shared" si="456"/>
        <v>0</v>
      </c>
      <c r="Q407" s="608">
        <v>0</v>
      </c>
      <c r="R407" s="755"/>
      <c r="S407" s="708" t="str">
        <f t="shared" si="457"/>
        <v/>
      </c>
      <c r="T407" s="50" t="str">
        <f t="shared" si="458"/>
        <v/>
      </c>
      <c r="U407" s="50">
        <f>ROUND(IF(K407="",0,+Q407/1659*(AC407*12*(1+tab!$D$181+tab!$D$180)-tab!$D$179)*tab!$D$177),-1)</f>
        <v>0</v>
      </c>
      <c r="V407" s="36" t="str">
        <f t="shared" si="459"/>
        <v/>
      </c>
      <c r="W407" s="698"/>
      <c r="X407" s="605"/>
      <c r="Y407" s="646"/>
      <c r="Z407" s="670"/>
      <c r="AA407" s="600"/>
      <c r="AB407" s="646"/>
      <c r="AC407" s="679">
        <f t="shared" si="533"/>
        <v>0</v>
      </c>
      <c r="AD407" s="680">
        <f t="shared" si="460"/>
        <v>0.56000000000000005</v>
      </c>
      <c r="AE407" s="681">
        <f t="shared" si="461"/>
        <v>0</v>
      </c>
      <c r="AF407" s="681">
        <f t="shared" si="462"/>
        <v>0</v>
      </c>
      <c r="AG407" s="681">
        <f t="shared" si="463"/>
        <v>0</v>
      </c>
      <c r="AH407" s="682">
        <f t="shared" si="464"/>
        <v>0</v>
      </c>
      <c r="AI407" s="682" t="str">
        <f t="shared" si="465"/>
        <v/>
      </c>
      <c r="AJ407" s="682">
        <f t="shared" si="466"/>
        <v>0</v>
      </c>
      <c r="AK407" s="683">
        <f t="shared" si="467"/>
        <v>0.5</v>
      </c>
      <c r="AL407" s="600">
        <f t="shared" si="468"/>
        <v>0</v>
      </c>
      <c r="AM407" s="646">
        <f t="shared" si="469"/>
        <v>0</v>
      </c>
      <c r="AN407" s="630"/>
      <c r="AR407" s="326"/>
    </row>
    <row r="408" spans="3:44" ht="12.75" customHeight="1" x14ac:dyDescent="0.2">
      <c r="C408" s="2"/>
      <c r="D408" s="140" t="str">
        <f t="shared" si="448"/>
        <v/>
      </c>
      <c r="E408" s="222" t="str">
        <f t="shared" ref="E408:F408" si="566">IF(E236=0,"",E236)</f>
        <v/>
      </c>
      <c r="F408" s="222" t="str">
        <f t="shared" si="566"/>
        <v/>
      </c>
      <c r="G408" s="140" t="str">
        <f t="shared" si="450"/>
        <v/>
      </c>
      <c r="H408" s="223" t="str">
        <f t="shared" si="451"/>
        <v/>
      </c>
      <c r="I408" s="751" t="str">
        <f t="shared" si="452"/>
        <v/>
      </c>
      <c r="J408" s="248" t="str">
        <f t="shared" si="531"/>
        <v/>
      </c>
      <c r="K408" s="713" t="str">
        <f t="shared" si="453"/>
        <v/>
      </c>
      <c r="L408" s="625"/>
      <c r="M408" s="738">
        <f t="shared" ref="M408:N408" si="567">IF(M236="","",M236)</f>
        <v>0</v>
      </c>
      <c r="N408" s="738">
        <f t="shared" si="567"/>
        <v>0</v>
      </c>
      <c r="O408" s="714" t="str">
        <f t="shared" si="455"/>
        <v/>
      </c>
      <c r="P408" s="736">
        <f t="shared" si="456"/>
        <v>0</v>
      </c>
      <c r="Q408" s="608">
        <v>0</v>
      </c>
      <c r="R408" s="755"/>
      <c r="S408" s="708" t="str">
        <f t="shared" si="457"/>
        <v/>
      </c>
      <c r="T408" s="50" t="str">
        <f t="shared" si="458"/>
        <v/>
      </c>
      <c r="U408" s="50">
        <f>ROUND(IF(K408="",0,+Q408/1659*(AC408*12*(1+tab!$D$181+tab!$D$180)-tab!$D$179)*tab!$D$177),-1)</f>
        <v>0</v>
      </c>
      <c r="V408" s="36" t="str">
        <f t="shared" si="459"/>
        <v/>
      </c>
      <c r="W408" s="698"/>
      <c r="X408" s="605"/>
      <c r="Y408" s="646"/>
      <c r="Z408" s="670"/>
      <c r="AA408" s="600"/>
      <c r="AB408" s="646"/>
      <c r="AC408" s="679">
        <f t="shared" si="533"/>
        <v>0</v>
      </c>
      <c r="AD408" s="680">
        <f t="shared" si="460"/>
        <v>0.56000000000000005</v>
      </c>
      <c r="AE408" s="681">
        <f t="shared" si="461"/>
        <v>0</v>
      </c>
      <c r="AF408" s="681">
        <f t="shared" si="462"/>
        <v>0</v>
      </c>
      <c r="AG408" s="681">
        <f t="shared" si="463"/>
        <v>0</v>
      </c>
      <c r="AH408" s="682">
        <f t="shared" si="464"/>
        <v>0</v>
      </c>
      <c r="AI408" s="682" t="str">
        <f t="shared" si="465"/>
        <v/>
      </c>
      <c r="AJ408" s="682">
        <f t="shared" si="466"/>
        <v>0</v>
      </c>
      <c r="AK408" s="683">
        <f t="shared" si="467"/>
        <v>0.5</v>
      </c>
      <c r="AL408" s="600">
        <f t="shared" si="468"/>
        <v>0</v>
      </c>
      <c r="AM408" s="646">
        <f t="shared" si="469"/>
        <v>0</v>
      </c>
      <c r="AN408" s="630"/>
      <c r="AR408" s="326"/>
    </row>
    <row r="409" spans="3:44" ht="12.75" customHeight="1" x14ac:dyDescent="0.2">
      <c r="C409" s="2"/>
      <c r="D409" s="140" t="str">
        <f t="shared" si="448"/>
        <v/>
      </c>
      <c r="E409" s="222" t="str">
        <f t="shared" ref="E409:F409" si="568">IF(E237=0,"",E237)</f>
        <v/>
      </c>
      <c r="F409" s="222" t="str">
        <f t="shared" si="568"/>
        <v/>
      </c>
      <c r="G409" s="140" t="str">
        <f t="shared" si="450"/>
        <v/>
      </c>
      <c r="H409" s="223" t="str">
        <f t="shared" si="451"/>
        <v/>
      </c>
      <c r="I409" s="751" t="str">
        <f t="shared" si="452"/>
        <v/>
      </c>
      <c r="J409" s="248" t="str">
        <f t="shared" si="531"/>
        <v/>
      </c>
      <c r="K409" s="713" t="str">
        <f t="shared" si="453"/>
        <v/>
      </c>
      <c r="L409" s="625"/>
      <c r="M409" s="738">
        <f t="shared" ref="M409:N409" si="569">IF(M237="","",M237)</f>
        <v>0</v>
      </c>
      <c r="N409" s="738">
        <f t="shared" si="569"/>
        <v>0</v>
      </c>
      <c r="O409" s="714" t="str">
        <f t="shared" si="455"/>
        <v/>
      </c>
      <c r="P409" s="736">
        <f t="shared" si="456"/>
        <v>0</v>
      </c>
      <c r="Q409" s="608">
        <v>0</v>
      </c>
      <c r="R409" s="755"/>
      <c r="S409" s="708" t="str">
        <f t="shared" si="457"/>
        <v/>
      </c>
      <c r="T409" s="50" t="str">
        <f t="shared" si="458"/>
        <v/>
      </c>
      <c r="U409" s="50">
        <f>ROUND(IF(K409="",0,+Q409/1659*(AC409*12*(1+tab!$D$181+tab!$D$180)-tab!$D$179)*tab!$D$177),-1)</f>
        <v>0</v>
      </c>
      <c r="V409" s="36" t="str">
        <f t="shared" si="459"/>
        <v/>
      </c>
      <c r="W409" s="698"/>
      <c r="X409" s="605"/>
      <c r="Y409" s="646"/>
      <c r="Z409" s="670"/>
      <c r="AA409" s="600"/>
      <c r="AB409" s="646"/>
      <c r="AC409" s="679">
        <f t="shared" si="533"/>
        <v>0</v>
      </c>
      <c r="AD409" s="680">
        <f t="shared" si="460"/>
        <v>0.56000000000000005</v>
      </c>
      <c r="AE409" s="681">
        <f t="shared" si="461"/>
        <v>0</v>
      </c>
      <c r="AF409" s="681">
        <f t="shared" si="462"/>
        <v>0</v>
      </c>
      <c r="AG409" s="681">
        <f t="shared" si="463"/>
        <v>0</v>
      </c>
      <c r="AH409" s="682">
        <f t="shared" si="464"/>
        <v>0</v>
      </c>
      <c r="AI409" s="682" t="str">
        <f t="shared" si="465"/>
        <v/>
      </c>
      <c r="AJ409" s="682">
        <f t="shared" si="466"/>
        <v>0</v>
      </c>
      <c r="AK409" s="683">
        <f t="shared" si="467"/>
        <v>0.5</v>
      </c>
      <c r="AL409" s="600">
        <f t="shared" si="468"/>
        <v>0</v>
      </c>
      <c r="AM409" s="646">
        <f t="shared" si="469"/>
        <v>0</v>
      </c>
      <c r="AN409" s="630"/>
      <c r="AR409" s="326"/>
    </row>
    <row r="410" spans="3:44" ht="12.75" customHeight="1" x14ac:dyDescent="0.2">
      <c r="C410" s="2"/>
      <c r="D410" s="140" t="str">
        <f t="shared" si="448"/>
        <v/>
      </c>
      <c r="E410" s="222" t="str">
        <f t="shared" ref="E410:F410" si="570">IF(E238=0,"",E238)</f>
        <v/>
      </c>
      <c r="F410" s="222" t="str">
        <f t="shared" si="570"/>
        <v/>
      </c>
      <c r="G410" s="140" t="str">
        <f t="shared" si="450"/>
        <v/>
      </c>
      <c r="H410" s="223" t="str">
        <f t="shared" si="451"/>
        <v/>
      </c>
      <c r="I410" s="751" t="str">
        <f t="shared" si="452"/>
        <v/>
      </c>
      <c r="J410" s="248" t="str">
        <f t="shared" si="531"/>
        <v/>
      </c>
      <c r="K410" s="713" t="str">
        <f t="shared" si="453"/>
        <v/>
      </c>
      <c r="L410" s="625"/>
      <c r="M410" s="738">
        <f t="shared" ref="M410:N410" si="571">IF(M238="","",M238)</f>
        <v>0</v>
      </c>
      <c r="N410" s="738">
        <f t="shared" si="571"/>
        <v>0</v>
      </c>
      <c r="O410" s="714" t="str">
        <f t="shared" si="455"/>
        <v/>
      </c>
      <c r="P410" s="736">
        <f t="shared" si="456"/>
        <v>0</v>
      </c>
      <c r="Q410" s="608">
        <v>0</v>
      </c>
      <c r="R410" s="755"/>
      <c r="S410" s="708" t="str">
        <f t="shared" si="457"/>
        <v/>
      </c>
      <c r="T410" s="50" t="str">
        <f t="shared" si="458"/>
        <v/>
      </c>
      <c r="U410" s="50">
        <f>ROUND(IF(K410="",0,+Q410/1659*(AC410*12*(1+tab!$D$181+tab!$D$180)-tab!$D$179)*tab!$D$177),-1)</f>
        <v>0</v>
      </c>
      <c r="V410" s="36" t="str">
        <f t="shared" si="459"/>
        <v/>
      </c>
      <c r="W410" s="698"/>
      <c r="X410" s="605"/>
      <c r="Y410" s="646"/>
      <c r="Z410" s="670"/>
      <c r="AA410" s="600"/>
      <c r="AB410" s="646"/>
      <c r="AC410" s="679">
        <f t="shared" si="533"/>
        <v>0</v>
      </c>
      <c r="AD410" s="680">
        <f t="shared" si="460"/>
        <v>0.56000000000000005</v>
      </c>
      <c r="AE410" s="681">
        <f t="shared" si="461"/>
        <v>0</v>
      </c>
      <c r="AF410" s="681">
        <f t="shared" si="462"/>
        <v>0</v>
      </c>
      <c r="AG410" s="681">
        <f t="shared" si="463"/>
        <v>0</v>
      </c>
      <c r="AH410" s="682">
        <f t="shared" si="464"/>
        <v>0</v>
      </c>
      <c r="AI410" s="682" t="str">
        <f t="shared" si="465"/>
        <v/>
      </c>
      <c r="AJ410" s="682">
        <f t="shared" si="466"/>
        <v>0</v>
      </c>
      <c r="AK410" s="683">
        <f t="shared" si="467"/>
        <v>0.5</v>
      </c>
      <c r="AL410" s="600">
        <f t="shared" si="468"/>
        <v>0</v>
      </c>
      <c r="AM410" s="646">
        <f t="shared" si="469"/>
        <v>0</v>
      </c>
      <c r="AN410" s="630"/>
      <c r="AR410" s="326"/>
    </row>
    <row r="411" spans="3:44" ht="12.75" customHeight="1" x14ac:dyDescent="0.2">
      <c r="C411" s="2"/>
      <c r="D411" s="140" t="str">
        <f t="shared" si="448"/>
        <v/>
      </c>
      <c r="E411" s="222" t="str">
        <f t="shared" ref="E411:F411" si="572">IF(E239=0,"",E239)</f>
        <v/>
      </c>
      <c r="F411" s="222" t="str">
        <f t="shared" si="572"/>
        <v/>
      </c>
      <c r="G411" s="140" t="str">
        <f t="shared" si="450"/>
        <v/>
      </c>
      <c r="H411" s="223" t="str">
        <f t="shared" si="451"/>
        <v/>
      </c>
      <c r="I411" s="751" t="str">
        <f t="shared" si="452"/>
        <v/>
      </c>
      <c r="J411" s="248" t="str">
        <f t="shared" si="531"/>
        <v/>
      </c>
      <c r="K411" s="713" t="str">
        <f t="shared" si="453"/>
        <v/>
      </c>
      <c r="L411" s="625"/>
      <c r="M411" s="738">
        <f t="shared" ref="M411:N411" si="573">IF(M239="","",M239)</f>
        <v>0</v>
      </c>
      <c r="N411" s="738">
        <f t="shared" si="573"/>
        <v>0</v>
      </c>
      <c r="O411" s="714" t="str">
        <f t="shared" si="455"/>
        <v/>
      </c>
      <c r="P411" s="736">
        <f t="shared" si="456"/>
        <v>0</v>
      </c>
      <c r="Q411" s="608">
        <v>0</v>
      </c>
      <c r="R411" s="755"/>
      <c r="S411" s="708" t="str">
        <f t="shared" si="457"/>
        <v/>
      </c>
      <c r="T411" s="50" t="str">
        <f t="shared" si="458"/>
        <v/>
      </c>
      <c r="U411" s="50">
        <f>ROUND(IF(K411="",0,+Q411/1659*(AC411*12*(1+tab!$D$181+tab!$D$180)-tab!$D$179)*tab!$D$177),-1)</f>
        <v>0</v>
      </c>
      <c r="V411" s="36" t="str">
        <f t="shared" si="459"/>
        <v/>
      </c>
      <c r="W411" s="698"/>
      <c r="X411" s="605"/>
      <c r="Y411" s="646"/>
      <c r="Z411" s="670"/>
      <c r="AA411" s="600"/>
      <c r="AB411" s="646"/>
      <c r="AC411" s="679">
        <f t="shared" si="533"/>
        <v>0</v>
      </c>
      <c r="AD411" s="680">
        <f t="shared" si="460"/>
        <v>0.56000000000000005</v>
      </c>
      <c r="AE411" s="681">
        <f t="shared" si="461"/>
        <v>0</v>
      </c>
      <c r="AF411" s="681">
        <f t="shared" si="462"/>
        <v>0</v>
      </c>
      <c r="AG411" s="681">
        <f t="shared" si="463"/>
        <v>0</v>
      </c>
      <c r="AH411" s="682">
        <f t="shared" si="464"/>
        <v>0</v>
      </c>
      <c r="AI411" s="682" t="str">
        <f t="shared" si="465"/>
        <v/>
      </c>
      <c r="AJ411" s="682">
        <f t="shared" si="466"/>
        <v>0</v>
      </c>
      <c r="AK411" s="683">
        <f t="shared" si="467"/>
        <v>0.5</v>
      </c>
      <c r="AL411" s="600">
        <f t="shared" si="468"/>
        <v>0</v>
      </c>
      <c r="AM411" s="646">
        <f t="shared" si="469"/>
        <v>0</v>
      </c>
      <c r="AN411" s="630"/>
      <c r="AR411" s="326"/>
    </row>
    <row r="412" spans="3:44" ht="12.75" customHeight="1" x14ac:dyDescent="0.2">
      <c r="C412" s="2"/>
      <c r="D412" s="140" t="str">
        <f t="shared" si="448"/>
        <v/>
      </c>
      <c r="E412" s="222" t="str">
        <f t="shared" ref="E412:F412" si="574">IF(E240=0,"",E240)</f>
        <v/>
      </c>
      <c r="F412" s="222" t="str">
        <f t="shared" si="574"/>
        <v/>
      </c>
      <c r="G412" s="140" t="str">
        <f t="shared" si="450"/>
        <v/>
      </c>
      <c r="H412" s="223" t="str">
        <f t="shared" si="451"/>
        <v/>
      </c>
      <c r="I412" s="751" t="str">
        <f t="shared" si="452"/>
        <v/>
      </c>
      <c r="J412" s="248" t="str">
        <f t="shared" si="531"/>
        <v/>
      </c>
      <c r="K412" s="713" t="str">
        <f t="shared" si="453"/>
        <v/>
      </c>
      <c r="L412" s="625"/>
      <c r="M412" s="738">
        <f t="shared" ref="M412:N412" si="575">IF(M240="","",M240)</f>
        <v>0</v>
      </c>
      <c r="N412" s="738">
        <f t="shared" si="575"/>
        <v>0</v>
      </c>
      <c r="O412" s="714" t="str">
        <f t="shared" si="455"/>
        <v/>
      </c>
      <c r="P412" s="736">
        <f t="shared" si="456"/>
        <v>0</v>
      </c>
      <c r="Q412" s="608">
        <v>0</v>
      </c>
      <c r="R412" s="755"/>
      <c r="S412" s="708" t="str">
        <f t="shared" si="457"/>
        <v/>
      </c>
      <c r="T412" s="50" t="str">
        <f t="shared" si="458"/>
        <v/>
      </c>
      <c r="U412" s="50">
        <f>ROUND(IF(K412="",0,+Q412/1659*(AC412*12*(1+tab!$D$181+tab!$D$180)-tab!$D$179)*tab!$D$177),-1)</f>
        <v>0</v>
      </c>
      <c r="V412" s="36" t="str">
        <f t="shared" si="459"/>
        <v/>
      </c>
      <c r="W412" s="698"/>
      <c r="X412" s="605"/>
      <c r="Y412" s="646"/>
      <c r="Z412" s="670"/>
      <c r="AA412" s="600"/>
      <c r="AB412" s="646"/>
      <c r="AC412" s="679">
        <f t="shared" si="533"/>
        <v>0</v>
      </c>
      <c r="AD412" s="680">
        <f t="shared" si="460"/>
        <v>0.56000000000000005</v>
      </c>
      <c r="AE412" s="681">
        <f t="shared" si="461"/>
        <v>0</v>
      </c>
      <c r="AF412" s="681">
        <f t="shared" si="462"/>
        <v>0</v>
      </c>
      <c r="AG412" s="681">
        <f t="shared" si="463"/>
        <v>0</v>
      </c>
      <c r="AH412" s="682">
        <f t="shared" si="464"/>
        <v>0</v>
      </c>
      <c r="AI412" s="682" t="str">
        <f t="shared" si="465"/>
        <v/>
      </c>
      <c r="AJ412" s="682">
        <f t="shared" si="466"/>
        <v>0</v>
      </c>
      <c r="AK412" s="683">
        <f t="shared" si="467"/>
        <v>0.5</v>
      </c>
      <c r="AL412" s="600">
        <f t="shared" si="468"/>
        <v>0</v>
      </c>
      <c r="AM412" s="646">
        <f t="shared" si="469"/>
        <v>0</v>
      </c>
      <c r="AN412" s="630"/>
      <c r="AR412" s="326"/>
    </row>
    <row r="413" spans="3:44" ht="12.75" customHeight="1" x14ac:dyDescent="0.2">
      <c r="C413" s="2"/>
      <c r="D413" s="140" t="str">
        <f t="shared" si="448"/>
        <v/>
      </c>
      <c r="E413" s="222" t="str">
        <f t="shared" ref="E413:F413" si="576">IF(E241=0,"",E241)</f>
        <v/>
      </c>
      <c r="F413" s="222" t="str">
        <f t="shared" si="576"/>
        <v/>
      </c>
      <c r="G413" s="140" t="str">
        <f t="shared" si="450"/>
        <v/>
      </c>
      <c r="H413" s="223" t="str">
        <f t="shared" si="451"/>
        <v/>
      </c>
      <c r="I413" s="751" t="str">
        <f t="shared" si="452"/>
        <v/>
      </c>
      <c r="J413" s="248" t="str">
        <f t="shared" si="531"/>
        <v/>
      </c>
      <c r="K413" s="713" t="str">
        <f t="shared" si="453"/>
        <v/>
      </c>
      <c r="L413" s="625"/>
      <c r="M413" s="738">
        <f t="shared" ref="M413:N413" si="577">IF(M241="","",M241)</f>
        <v>0</v>
      </c>
      <c r="N413" s="738">
        <f t="shared" si="577"/>
        <v>0</v>
      </c>
      <c r="O413" s="714" t="str">
        <f t="shared" si="455"/>
        <v/>
      </c>
      <c r="P413" s="736">
        <f t="shared" si="456"/>
        <v>0</v>
      </c>
      <c r="Q413" s="608">
        <v>0</v>
      </c>
      <c r="R413" s="755"/>
      <c r="S413" s="708" t="str">
        <f t="shared" si="457"/>
        <v/>
      </c>
      <c r="T413" s="50" t="str">
        <f t="shared" si="458"/>
        <v/>
      </c>
      <c r="U413" s="50">
        <f>ROUND(IF(K413="",0,+Q413/1659*(AC413*12*(1+tab!$D$181+tab!$D$180)-tab!$D$179)*tab!$D$177),-1)</f>
        <v>0</v>
      </c>
      <c r="V413" s="36" t="str">
        <f t="shared" si="459"/>
        <v/>
      </c>
      <c r="W413" s="698"/>
      <c r="X413" s="605"/>
      <c r="Y413" s="646"/>
      <c r="Z413" s="670"/>
      <c r="AA413" s="600"/>
      <c r="AB413" s="646"/>
      <c r="AC413" s="679">
        <f t="shared" si="533"/>
        <v>0</v>
      </c>
      <c r="AD413" s="680">
        <f t="shared" si="460"/>
        <v>0.56000000000000005</v>
      </c>
      <c r="AE413" s="681">
        <f t="shared" si="461"/>
        <v>0</v>
      </c>
      <c r="AF413" s="681">
        <f t="shared" si="462"/>
        <v>0</v>
      </c>
      <c r="AG413" s="681">
        <f t="shared" si="463"/>
        <v>0</v>
      </c>
      <c r="AH413" s="682">
        <f t="shared" si="464"/>
        <v>0</v>
      </c>
      <c r="AI413" s="682" t="str">
        <f t="shared" si="465"/>
        <v/>
      </c>
      <c r="AJ413" s="682">
        <f t="shared" si="466"/>
        <v>0</v>
      </c>
      <c r="AK413" s="683">
        <f t="shared" si="467"/>
        <v>0.5</v>
      </c>
      <c r="AL413" s="600">
        <f t="shared" si="468"/>
        <v>0</v>
      </c>
      <c r="AM413" s="646">
        <f t="shared" si="469"/>
        <v>0</v>
      </c>
      <c r="AN413" s="630"/>
      <c r="AR413" s="326"/>
    </row>
    <row r="414" spans="3:44" ht="12.75" customHeight="1" x14ac:dyDescent="0.2">
      <c r="C414" s="2"/>
      <c r="D414" s="140" t="str">
        <f t="shared" si="448"/>
        <v/>
      </c>
      <c r="E414" s="222" t="str">
        <f t="shared" ref="E414:F414" si="578">IF(E242=0,"",E242)</f>
        <v/>
      </c>
      <c r="F414" s="222" t="str">
        <f t="shared" si="578"/>
        <v/>
      </c>
      <c r="G414" s="140" t="str">
        <f t="shared" si="450"/>
        <v/>
      </c>
      <c r="H414" s="223" t="str">
        <f t="shared" si="451"/>
        <v/>
      </c>
      <c r="I414" s="751" t="str">
        <f t="shared" si="452"/>
        <v/>
      </c>
      <c r="J414" s="248" t="str">
        <f t="shared" si="531"/>
        <v/>
      </c>
      <c r="K414" s="713" t="str">
        <f t="shared" si="453"/>
        <v/>
      </c>
      <c r="L414" s="625"/>
      <c r="M414" s="738">
        <f t="shared" ref="M414:N414" si="579">IF(M242="","",M242)</f>
        <v>0</v>
      </c>
      <c r="N414" s="738">
        <f t="shared" si="579"/>
        <v>0</v>
      </c>
      <c r="O414" s="714" t="str">
        <f t="shared" si="455"/>
        <v/>
      </c>
      <c r="P414" s="736">
        <f t="shared" si="456"/>
        <v>0</v>
      </c>
      <c r="Q414" s="608">
        <v>0</v>
      </c>
      <c r="R414" s="755"/>
      <c r="S414" s="708" t="str">
        <f t="shared" si="457"/>
        <v/>
      </c>
      <c r="T414" s="50" t="str">
        <f t="shared" si="458"/>
        <v/>
      </c>
      <c r="U414" s="50">
        <f>ROUND(IF(K414="",0,+Q414/1659*(AC414*12*(1+tab!$D$181+tab!$D$180)-tab!$D$179)*tab!$D$177),-1)</f>
        <v>0</v>
      </c>
      <c r="V414" s="36" t="str">
        <f t="shared" si="459"/>
        <v/>
      </c>
      <c r="W414" s="698"/>
      <c r="X414" s="605"/>
      <c r="Y414" s="646"/>
      <c r="Z414" s="670"/>
      <c r="AA414" s="600"/>
      <c r="AB414" s="646"/>
      <c r="AC414" s="679">
        <f t="shared" si="533"/>
        <v>0</v>
      </c>
      <c r="AD414" s="680">
        <f t="shared" si="460"/>
        <v>0.56000000000000005</v>
      </c>
      <c r="AE414" s="681">
        <f t="shared" si="461"/>
        <v>0</v>
      </c>
      <c r="AF414" s="681">
        <f t="shared" si="462"/>
        <v>0</v>
      </c>
      <c r="AG414" s="681">
        <f t="shared" si="463"/>
        <v>0</v>
      </c>
      <c r="AH414" s="682">
        <f t="shared" si="464"/>
        <v>0</v>
      </c>
      <c r="AI414" s="682" t="str">
        <f t="shared" si="465"/>
        <v/>
      </c>
      <c r="AJ414" s="682">
        <f t="shared" si="466"/>
        <v>0</v>
      </c>
      <c r="AK414" s="683">
        <f t="shared" si="467"/>
        <v>0.5</v>
      </c>
      <c r="AL414" s="600">
        <f t="shared" si="468"/>
        <v>0</v>
      </c>
      <c r="AM414" s="646">
        <f t="shared" si="469"/>
        <v>0</v>
      </c>
      <c r="AN414" s="630"/>
      <c r="AR414" s="326"/>
    </row>
    <row r="415" spans="3:44" ht="12.75" customHeight="1" x14ac:dyDescent="0.2">
      <c r="C415" s="2"/>
      <c r="D415" s="140" t="str">
        <f t="shared" si="448"/>
        <v/>
      </c>
      <c r="E415" s="222" t="str">
        <f t="shared" ref="E415:F415" si="580">IF(E243=0,"",E243)</f>
        <v/>
      </c>
      <c r="F415" s="222" t="str">
        <f t="shared" si="580"/>
        <v/>
      </c>
      <c r="G415" s="140" t="str">
        <f t="shared" si="450"/>
        <v/>
      </c>
      <c r="H415" s="223" t="str">
        <f t="shared" si="451"/>
        <v/>
      </c>
      <c r="I415" s="751" t="str">
        <f t="shared" si="452"/>
        <v/>
      </c>
      <c r="J415" s="248" t="str">
        <f t="shared" si="531"/>
        <v/>
      </c>
      <c r="K415" s="713" t="str">
        <f t="shared" si="453"/>
        <v/>
      </c>
      <c r="L415" s="625"/>
      <c r="M415" s="738">
        <f t="shared" ref="M415:N415" si="581">IF(M243="","",M243)</f>
        <v>0</v>
      </c>
      <c r="N415" s="738">
        <f t="shared" si="581"/>
        <v>0</v>
      </c>
      <c r="O415" s="714" t="str">
        <f t="shared" si="455"/>
        <v/>
      </c>
      <c r="P415" s="736">
        <f t="shared" si="456"/>
        <v>0</v>
      </c>
      <c r="Q415" s="608">
        <v>0</v>
      </c>
      <c r="R415" s="755"/>
      <c r="S415" s="708" t="str">
        <f t="shared" si="457"/>
        <v/>
      </c>
      <c r="T415" s="50" t="str">
        <f t="shared" si="458"/>
        <v/>
      </c>
      <c r="U415" s="50">
        <f>ROUND(IF(K415="",0,+Q415/1659*(AC415*12*(1+tab!$D$181+tab!$D$180)-tab!$D$179)*tab!$D$177),-1)</f>
        <v>0</v>
      </c>
      <c r="V415" s="36" t="str">
        <f t="shared" si="459"/>
        <v/>
      </c>
      <c r="W415" s="698"/>
      <c r="X415" s="605"/>
      <c r="Y415" s="646"/>
      <c r="Z415" s="670"/>
      <c r="AA415" s="600"/>
      <c r="AB415" s="646"/>
      <c r="AC415" s="679">
        <f t="shared" si="533"/>
        <v>0</v>
      </c>
      <c r="AD415" s="680">
        <f t="shared" si="460"/>
        <v>0.56000000000000005</v>
      </c>
      <c r="AE415" s="681">
        <f t="shared" si="461"/>
        <v>0</v>
      </c>
      <c r="AF415" s="681">
        <f t="shared" si="462"/>
        <v>0</v>
      </c>
      <c r="AG415" s="681">
        <f t="shared" si="463"/>
        <v>0</v>
      </c>
      <c r="AH415" s="682">
        <f t="shared" si="464"/>
        <v>0</v>
      </c>
      <c r="AI415" s="682" t="str">
        <f t="shared" si="465"/>
        <v/>
      </c>
      <c r="AJ415" s="682">
        <f t="shared" si="466"/>
        <v>0</v>
      </c>
      <c r="AK415" s="683">
        <f t="shared" si="467"/>
        <v>0.5</v>
      </c>
      <c r="AL415" s="600">
        <f t="shared" si="468"/>
        <v>0</v>
      </c>
      <c r="AM415" s="646">
        <f t="shared" si="469"/>
        <v>0</v>
      </c>
      <c r="AN415" s="630"/>
      <c r="AR415" s="326"/>
    </row>
    <row r="416" spans="3:44" ht="12.75" customHeight="1" x14ac:dyDescent="0.2">
      <c r="C416" s="2"/>
      <c r="D416" s="140" t="str">
        <f t="shared" si="448"/>
        <v/>
      </c>
      <c r="E416" s="222" t="str">
        <f t="shared" ref="E416:F416" si="582">IF(E244=0,"",E244)</f>
        <v/>
      </c>
      <c r="F416" s="222" t="str">
        <f t="shared" si="582"/>
        <v/>
      </c>
      <c r="G416" s="140" t="str">
        <f t="shared" si="450"/>
        <v/>
      </c>
      <c r="H416" s="223" t="str">
        <f t="shared" si="451"/>
        <v/>
      </c>
      <c r="I416" s="751" t="str">
        <f t="shared" si="452"/>
        <v/>
      </c>
      <c r="J416" s="248" t="str">
        <f t="shared" si="531"/>
        <v/>
      </c>
      <c r="K416" s="713" t="str">
        <f t="shared" si="453"/>
        <v/>
      </c>
      <c r="L416" s="625"/>
      <c r="M416" s="738">
        <f t="shared" ref="M416:N416" si="583">IF(M244="","",M244)</f>
        <v>0</v>
      </c>
      <c r="N416" s="738">
        <f t="shared" si="583"/>
        <v>0</v>
      </c>
      <c r="O416" s="714" t="str">
        <f t="shared" si="455"/>
        <v/>
      </c>
      <c r="P416" s="736">
        <f t="shared" si="456"/>
        <v>0</v>
      </c>
      <c r="Q416" s="608">
        <v>0</v>
      </c>
      <c r="R416" s="755"/>
      <c r="S416" s="708" t="str">
        <f t="shared" si="457"/>
        <v/>
      </c>
      <c r="T416" s="50" t="str">
        <f t="shared" si="458"/>
        <v/>
      </c>
      <c r="U416" s="50">
        <f>ROUND(IF(K416="",0,+Q416/1659*(AC416*12*(1+tab!$D$181+tab!$D$180)-tab!$D$179)*tab!$D$177),-1)</f>
        <v>0</v>
      </c>
      <c r="V416" s="36" t="str">
        <f t="shared" si="459"/>
        <v/>
      </c>
      <c r="W416" s="698"/>
      <c r="X416" s="605"/>
      <c r="Y416" s="646"/>
      <c r="Z416" s="670"/>
      <c r="AA416" s="600"/>
      <c r="AB416" s="646"/>
      <c r="AC416" s="679">
        <f t="shared" si="533"/>
        <v>0</v>
      </c>
      <c r="AD416" s="680">
        <f t="shared" si="460"/>
        <v>0.56000000000000005</v>
      </c>
      <c r="AE416" s="681">
        <f t="shared" si="461"/>
        <v>0</v>
      </c>
      <c r="AF416" s="681">
        <f t="shared" si="462"/>
        <v>0</v>
      </c>
      <c r="AG416" s="681">
        <f t="shared" si="463"/>
        <v>0</v>
      </c>
      <c r="AH416" s="682">
        <f t="shared" si="464"/>
        <v>0</v>
      </c>
      <c r="AI416" s="682" t="str">
        <f t="shared" si="465"/>
        <v/>
      </c>
      <c r="AJ416" s="682">
        <f t="shared" si="466"/>
        <v>0</v>
      </c>
      <c r="AK416" s="683">
        <f t="shared" si="467"/>
        <v>0.5</v>
      </c>
      <c r="AL416" s="600">
        <f t="shared" si="468"/>
        <v>0</v>
      </c>
      <c r="AM416" s="646">
        <f t="shared" si="469"/>
        <v>0</v>
      </c>
      <c r="AN416" s="630"/>
      <c r="AR416" s="326"/>
    </row>
    <row r="417" spans="3:44" ht="12.75" customHeight="1" x14ac:dyDescent="0.2">
      <c r="C417" s="2"/>
      <c r="D417" s="140" t="str">
        <f t="shared" si="448"/>
        <v/>
      </c>
      <c r="E417" s="222" t="str">
        <f t="shared" ref="E417:F417" si="584">IF(E245=0,"",E245)</f>
        <v/>
      </c>
      <c r="F417" s="222" t="str">
        <f t="shared" si="584"/>
        <v/>
      </c>
      <c r="G417" s="140" t="str">
        <f t="shared" si="450"/>
        <v/>
      </c>
      <c r="H417" s="223" t="str">
        <f t="shared" si="451"/>
        <v/>
      </c>
      <c r="I417" s="751" t="str">
        <f t="shared" si="452"/>
        <v/>
      </c>
      <c r="J417" s="248" t="str">
        <f t="shared" si="531"/>
        <v/>
      </c>
      <c r="K417" s="713" t="str">
        <f t="shared" si="453"/>
        <v/>
      </c>
      <c r="L417" s="625"/>
      <c r="M417" s="738">
        <f t="shared" ref="M417:N417" si="585">IF(M245="","",M245)</f>
        <v>0</v>
      </c>
      <c r="N417" s="738">
        <f t="shared" si="585"/>
        <v>0</v>
      </c>
      <c r="O417" s="714" t="str">
        <f t="shared" si="455"/>
        <v/>
      </c>
      <c r="P417" s="736">
        <f t="shared" si="456"/>
        <v>0</v>
      </c>
      <c r="Q417" s="608">
        <v>0</v>
      </c>
      <c r="R417" s="755"/>
      <c r="S417" s="708" t="str">
        <f t="shared" si="457"/>
        <v/>
      </c>
      <c r="T417" s="50" t="str">
        <f t="shared" si="458"/>
        <v/>
      </c>
      <c r="U417" s="50">
        <f>ROUND(IF(K417="",0,+Q417/1659*(AC417*12*(1+tab!$D$181+tab!$D$180)-tab!$D$179)*tab!$D$177),-1)</f>
        <v>0</v>
      </c>
      <c r="V417" s="36" t="str">
        <f t="shared" si="459"/>
        <v/>
      </c>
      <c r="W417" s="698"/>
      <c r="X417" s="605"/>
      <c r="Y417" s="646"/>
      <c r="Z417" s="670"/>
      <c r="AA417" s="600"/>
      <c r="AB417" s="646"/>
      <c r="AC417" s="679">
        <f t="shared" si="533"/>
        <v>0</v>
      </c>
      <c r="AD417" s="680">
        <f t="shared" si="460"/>
        <v>0.56000000000000005</v>
      </c>
      <c r="AE417" s="681">
        <f t="shared" si="461"/>
        <v>0</v>
      </c>
      <c r="AF417" s="681">
        <f t="shared" si="462"/>
        <v>0</v>
      </c>
      <c r="AG417" s="681">
        <f t="shared" si="463"/>
        <v>0</v>
      </c>
      <c r="AH417" s="682">
        <f t="shared" si="464"/>
        <v>0</v>
      </c>
      <c r="AI417" s="682" t="str">
        <f t="shared" si="465"/>
        <v/>
      </c>
      <c r="AJ417" s="682">
        <f t="shared" si="466"/>
        <v>0</v>
      </c>
      <c r="AK417" s="683">
        <f t="shared" si="467"/>
        <v>0.5</v>
      </c>
      <c r="AL417" s="600">
        <f t="shared" si="468"/>
        <v>0</v>
      </c>
      <c r="AM417" s="646">
        <f t="shared" si="469"/>
        <v>0</v>
      </c>
      <c r="AN417" s="630"/>
      <c r="AR417" s="326"/>
    </row>
    <row r="418" spans="3:44" ht="12.75" customHeight="1" x14ac:dyDescent="0.2">
      <c r="C418" s="2"/>
      <c r="D418" s="140" t="str">
        <f t="shared" si="448"/>
        <v/>
      </c>
      <c r="E418" s="222" t="str">
        <f t="shared" ref="E418:F418" si="586">IF(E246=0,"",E246)</f>
        <v/>
      </c>
      <c r="F418" s="222" t="str">
        <f t="shared" si="586"/>
        <v/>
      </c>
      <c r="G418" s="140" t="str">
        <f t="shared" si="450"/>
        <v/>
      </c>
      <c r="H418" s="223" t="str">
        <f t="shared" si="451"/>
        <v/>
      </c>
      <c r="I418" s="751" t="str">
        <f t="shared" si="452"/>
        <v/>
      </c>
      <c r="J418" s="248" t="str">
        <f t="shared" si="531"/>
        <v/>
      </c>
      <c r="K418" s="713" t="str">
        <f t="shared" si="453"/>
        <v/>
      </c>
      <c r="L418" s="625"/>
      <c r="M418" s="738">
        <f t="shared" ref="M418:N418" si="587">IF(M246="","",M246)</f>
        <v>0</v>
      </c>
      <c r="N418" s="738">
        <f t="shared" si="587"/>
        <v>0</v>
      </c>
      <c r="O418" s="714" t="str">
        <f t="shared" si="455"/>
        <v/>
      </c>
      <c r="P418" s="736">
        <f t="shared" si="456"/>
        <v>0</v>
      </c>
      <c r="Q418" s="608">
        <v>0</v>
      </c>
      <c r="R418" s="755"/>
      <c r="S418" s="708" t="str">
        <f t="shared" si="457"/>
        <v/>
      </c>
      <c r="T418" s="50" t="str">
        <f t="shared" si="458"/>
        <v/>
      </c>
      <c r="U418" s="50">
        <f>ROUND(IF(K418="",0,+Q418/1659*(AC418*12*(1+tab!$D$181+tab!$D$180)-tab!$D$179)*tab!$D$177),-1)</f>
        <v>0</v>
      </c>
      <c r="V418" s="36" t="str">
        <f t="shared" si="459"/>
        <v/>
      </c>
      <c r="W418" s="698"/>
      <c r="X418" s="605"/>
      <c r="Y418" s="646"/>
      <c r="Z418" s="670"/>
      <c r="AA418" s="600"/>
      <c r="AB418" s="646"/>
      <c r="AC418" s="679">
        <f t="shared" si="533"/>
        <v>0</v>
      </c>
      <c r="AD418" s="680">
        <f t="shared" si="460"/>
        <v>0.56000000000000005</v>
      </c>
      <c r="AE418" s="681">
        <f t="shared" si="461"/>
        <v>0</v>
      </c>
      <c r="AF418" s="681">
        <f t="shared" si="462"/>
        <v>0</v>
      </c>
      <c r="AG418" s="681">
        <f t="shared" si="463"/>
        <v>0</v>
      </c>
      <c r="AH418" s="682">
        <f t="shared" si="464"/>
        <v>0</v>
      </c>
      <c r="AI418" s="682" t="str">
        <f t="shared" si="465"/>
        <v/>
      </c>
      <c r="AJ418" s="682">
        <f t="shared" si="466"/>
        <v>0</v>
      </c>
      <c r="AK418" s="683">
        <f t="shared" si="467"/>
        <v>0.5</v>
      </c>
      <c r="AL418" s="600">
        <f t="shared" si="468"/>
        <v>0</v>
      </c>
      <c r="AM418" s="646">
        <f t="shared" si="469"/>
        <v>0</v>
      </c>
      <c r="AN418" s="630"/>
      <c r="AR418" s="326"/>
    </row>
    <row r="419" spans="3:44" ht="12.75" customHeight="1" x14ac:dyDescent="0.2">
      <c r="C419" s="2"/>
      <c r="D419" s="140" t="str">
        <f t="shared" si="448"/>
        <v/>
      </c>
      <c r="E419" s="222" t="str">
        <f t="shared" ref="E419:F419" si="588">IF(E247=0,"",E247)</f>
        <v/>
      </c>
      <c r="F419" s="222" t="str">
        <f t="shared" si="588"/>
        <v/>
      </c>
      <c r="G419" s="140" t="str">
        <f t="shared" si="450"/>
        <v/>
      </c>
      <c r="H419" s="223" t="str">
        <f t="shared" si="451"/>
        <v/>
      </c>
      <c r="I419" s="751" t="str">
        <f t="shared" si="452"/>
        <v/>
      </c>
      <c r="J419" s="248" t="str">
        <f t="shared" si="531"/>
        <v/>
      </c>
      <c r="K419" s="713" t="str">
        <f t="shared" si="453"/>
        <v/>
      </c>
      <c r="L419" s="625"/>
      <c r="M419" s="738">
        <f t="shared" ref="M419:N419" si="589">IF(M247="","",M247)</f>
        <v>0</v>
      </c>
      <c r="N419" s="738">
        <f t="shared" si="589"/>
        <v>0</v>
      </c>
      <c r="O419" s="714" t="str">
        <f t="shared" si="455"/>
        <v/>
      </c>
      <c r="P419" s="736">
        <f t="shared" si="456"/>
        <v>0</v>
      </c>
      <c r="Q419" s="608">
        <v>0</v>
      </c>
      <c r="R419" s="755"/>
      <c r="S419" s="708" t="str">
        <f t="shared" si="457"/>
        <v/>
      </c>
      <c r="T419" s="50" t="str">
        <f t="shared" si="458"/>
        <v/>
      </c>
      <c r="U419" s="50">
        <f>ROUND(IF(K419="",0,+Q419/1659*(AC419*12*(1+tab!$D$181+tab!$D$180)-tab!$D$179)*tab!$D$177),-1)</f>
        <v>0</v>
      </c>
      <c r="V419" s="36" t="str">
        <f t="shared" si="459"/>
        <v/>
      </c>
      <c r="W419" s="698"/>
      <c r="X419" s="605"/>
      <c r="Y419" s="646"/>
      <c r="Z419" s="670"/>
      <c r="AA419" s="600"/>
      <c r="AB419" s="646"/>
      <c r="AC419" s="679">
        <f t="shared" si="533"/>
        <v>0</v>
      </c>
      <c r="AD419" s="680">
        <f t="shared" si="460"/>
        <v>0.56000000000000005</v>
      </c>
      <c r="AE419" s="681">
        <f t="shared" si="461"/>
        <v>0</v>
      </c>
      <c r="AF419" s="681">
        <f t="shared" si="462"/>
        <v>0</v>
      </c>
      <c r="AG419" s="681">
        <f t="shared" si="463"/>
        <v>0</v>
      </c>
      <c r="AH419" s="682">
        <f t="shared" si="464"/>
        <v>0</v>
      </c>
      <c r="AI419" s="682" t="str">
        <f t="shared" si="465"/>
        <v/>
      </c>
      <c r="AJ419" s="682">
        <f t="shared" si="466"/>
        <v>0</v>
      </c>
      <c r="AK419" s="683">
        <f t="shared" si="467"/>
        <v>0.5</v>
      </c>
      <c r="AL419" s="600">
        <f t="shared" si="468"/>
        <v>0</v>
      </c>
      <c r="AM419" s="646">
        <f t="shared" si="469"/>
        <v>0</v>
      </c>
      <c r="AN419" s="630"/>
      <c r="AR419" s="326"/>
    </row>
    <row r="420" spans="3:44" ht="12.75" customHeight="1" x14ac:dyDescent="0.2">
      <c r="C420" s="2"/>
      <c r="D420" s="140" t="str">
        <f t="shared" si="448"/>
        <v/>
      </c>
      <c r="E420" s="222" t="str">
        <f t="shared" ref="E420:F420" si="590">IF(E248=0,"",E248)</f>
        <v/>
      </c>
      <c r="F420" s="222" t="str">
        <f t="shared" si="590"/>
        <v/>
      </c>
      <c r="G420" s="140" t="str">
        <f t="shared" si="450"/>
        <v/>
      </c>
      <c r="H420" s="223" t="str">
        <f t="shared" si="451"/>
        <v/>
      </c>
      <c r="I420" s="751" t="str">
        <f t="shared" si="452"/>
        <v/>
      </c>
      <c r="J420" s="248" t="str">
        <f t="shared" si="531"/>
        <v/>
      </c>
      <c r="K420" s="713" t="str">
        <f t="shared" si="453"/>
        <v/>
      </c>
      <c r="L420" s="625"/>
      <c r="M420" s="738">
        <f t="shared" ref="M420:N420" si="591">IF(M248="","",M248)</f>
        <v>0</v>
      </c>
      <c r="N420" s="738">
        <f t="shared" si="591"/>
        <v>0</v>
      </c>
      <c r="O420" s="714" t="str">
        <f t="shared" si="455"/>
        <v/>
      </c>
      <c r="P420" s="736">
        <f t="shared" si="456"/>
        <v>0</v>
      </c>
      <c r="Q420" s="608">
        <v>0</v>
      </c>
      <c r="R420" s="755"/>
      <c r="S420" s="708" t="str">
        <f t="shared" si="457"/>
        <v/>
      </c>
      <c r="T420" s="50" t="str">
        <f t="shared" si="458"/>
        <v/>
      </c>
      <c r="U420" s="50">
        <f>ROUND(IF(K420="",0,+Q420/1659*(AC420*12*(1+tab!$D$181+tab!$D$180)-tab!$D$179)*tab!$D$177),-1)</f>
        <v>0</v>
      </c>
      <c r="V420" s="36" t="str">
        <f t="shared" si="459"/>
        <v/>
      </c>
      <c r="W420" s="698"/>
      <c r="X420" s="605"/>
      <c r="Y420" s="646"/>
      <c r="Z420" s="670"/>
      <c r="AA420" s="600"/>
      <c r="AB420" s="646"/>
      <c r="AC420" s="679">
        <f t="shared" si="533"/>
        <v>0</v>
      </c>
      <c r="AD420" s="680">
        <f t="shared" si="460"/>
        <v>0.56000000000000005</v>
      </c>
      <c r="AE420" s="681">
        <f t="shared" si="461"/>
        <v>0</v>
      </c>
      <c r="AF420" s="681">
        <f t="shared" si="462"/>
        <v>0</v>
      </c>
      <c r="AG420" s="681">
        <f t="shared" si="463"/>
        <v>0</v>
      </c>
      <c r="AH420" s="682">
        <f t="shared" si="464"/>
        <v>0</v>
      </c>
      <c r="AI420" s="682" t="str">
        <f t="shared" si="465"/>
        <v/>
      </c>
      <c r="AJ420" s="682">
        <f t="shared" si="466"/>
        <v>0</v>
      </c>
      <c r="AK420" s="683">
        <f t="shared" si="467"/>
        <v>0.5</v>
      </c>
      <c r="AL420" s="600">
        <f t="shared" si="468"/>
        <v>0</v>
      </c>
      <c r="AM420" s="646">
        <f t="shared" si="469"/>
        <v>0</v>
      </c>
      <c r="AN420" s="630"/>
      <c r="AR420" s="326"/>
    </row>
    <row r="421" spans="3:44" ht="12.75" customHeight="1" x14ac:dyDescent="0.2">
      <c r="C421" s="2"/>
      <c r="D421" s="140" t="str">
        <f t="shared" si="448"/>
        <v/>
      </c>
      <c r="E421" s="222" t="str">
        <f t="shared" ref="E421:F421" si="592">IF(E249=0,"",E249)</f>
        <v/>
      </c>
      <c r="F421" s="222" t="str">
        <f t="shared" si="592"/>
        <v/>
      </c>
      <c r="G421" s="140" t="str">
        <f t="shared" si="450"/>
        <v/>
      </c>
      <c r="H421" s="223" t="str">
        <f t="shared" si="451"/>
        <v/>
      </c>
      <c r="I421" s="751" t="str">
        <f t="shared" si="452"/>
        <v/>
      </c>
      <c r="J421" s="248" t="str">
        <f t="shared" si="531"/>
        <v/>
      </c>
      <c r="K421" s="713" t="str">
        <f t="shared" si="453"/>
        <v/>
      </c>
      <c r="L421" s="625"/>
      <c r="M421" s="738">
        <f t="shared" ref="M421:N421" si="593">IF(M249="","",M249)</f>
        <v>0</v>
      </c>
      <c r="N421" s="738">
        <f t="shared" si="593"/>
        <v>0</v>
      </c>
      <c r="O421" s="714" t="str">
        <f t="shared" si="455"/>
        <v/>
      </c>
      <c r="P421" s="736">
        <f t="shared" si="456"/>
        <v>0</v>
      </c>
      <c r="Q421" s="608">
        <v>0</v>
      </c>
      <c r="R421" s="755"/>
      <c r="S421" s="708" t="str">
        <f t="shared" si="457"/>
        <v/>
      </c>
      <c r="T421" s="50" t="str">
        <f t="shared" si="458"/>
        <v/>
      </c>
      <c r="U421" s="50">
        <f>ROUND(IF(K421="",0,+Q421/1659*(AC421*12*(1+tab!$D$181+tab!$D$180)-tab!$D$179)*tab!$D$177),-1)</f>
        <v>0</v>
      </c>
      <c r="V421" s="36" t="str">
        <f t="shared" si="459"/>
        <v/>
      </c>
      <c r="W421" s="698"/>
      <c r="X421" s="605"/>
      <c r="Y421" s="646"/>
      <c r="Z421" s="670"/>
      <c r="AA421" s="600"/>
      <c r="AB421" s="646"/>
      <c r="AC421" s="679">
        <f t="shared" si="533"/>
        <v>0</v>
      </c>
      <c r="AD421" s="680">
        <f t="shared" si="460"/>
        <v>0.56000000000000005</v>
      </c>
      <c r="AE421" s="681">
        <f t="shared" si="461"/>
        <v>0</v>
      </c>
      <c r="AF421" s="681">
        <f t="shared" si="462"/>
        <v>0</v>
      </c>
      <c r="AG421" s="681">
        <f t="shared" si="463"/>
        <v>0</v>
      </c>
      <c r="AH421" s="682">
        <f t="shared" si="464"/>
        <v>0</v>
      </c>
      <c r="AI421" s="682" t="str">
        <f t="shared" si="465"/>
        <v/>
      </c>
      <c r="AJ421" s="682">
        <f t="shared" si="466"/>
        <v>0</v>
      </c>
      <c r="AK421" s="683">
        <f t="shared" si="467"/>
        <v>0.5</v>
      </c>
      <c r="AL421" s="600">
        <f t="shared" si="468"/>
        <v>0</v>
      </c>
      <c r="AM421" s="646">
        <f t="shared" si="469"/>
        <v>0</v>
      </c>
      <c r="AN421" s="630"/>
      <c r="AR421" s="326"/>
    </row>
    <row r="422" spans="3:44" ht="12.75" customHeight="1" x14ac:dyDescent="0.2">
      <c r="C422" s="2"/>
      <c r="D422" s="140" t="str">
        <f t="shared" si="448"/>
        <v/>
      </c>
      <c r="E422" s="222" t="str">
        <f t="shared" ref="E422:F422" si="594">IF(E250=0,"",E250)</f>
        <v/>
      </c>
      <c r="F422" s="222" t="str">
        <f t="shared" si="594"/>
        <v/>
      </c>
      <c r="G422" s="140" t="str">
        <f t="shared" si="450"/>
        <v/>
      </c>
      <c r="H422" s="223" t="str">
        <f t="shared" si="451"/>
        <v/>
      </c>
      <c r="I422" s="751" t="str">
        <f t="shared" si="452"/>
        <v/>
      </c>
      <c r="J422" s="248" t="str">
        <f t="shared" si="531"/>
        <v/>
      </c>
      <c r="K422" s="713" t="str">
        <f t="shared" si="453"/>
        <v/>
      </c>
      <c r="L422" s="625"/>
      <c r="M422" s="738">
        <f t="shared" ref="M422:N422" si="595">IF(M250="","",M250)</f>
        <v>0</v>
      </c>
      <c r="N422" s="738">
        <f t="shared" si="595"/>
        <v>0</v>
      </c>
      <c r="O422" s="714" t="str">
        <f t="shared" si="455"/>
        <v/>
      </c>
      <c r="P422" s="736">
        <f t="shared" si="456"/>
        <v>0</v>
      </c>
      <c r="Q422" s="608">
        <v>0</v>
      </c>
      <c r="R422" s="755"/>
      <c r="S422" s="708" t="str">
        <f t="shared" si="457"/>
        <v/>
      </c>
      <c r="T422" s="50" t="str">
        <f t="shared" si="458"/>
        <v/>
      </c>
      <c r="U422" s="50">
        <f>ROUND(IF(K422="",0,+Q422/1659*(AC422*12*(1+tab!$D$181+tab!$D$180)-tab!$D$179)*tab!$D$177),-1)</f>
        <v>0</v>
      </c>
      <c r="V422" s="36" t="str">
        <f t="shared" si="459"/>
        <v/>
      </c>
      <c r="W422" s="698"/>
      <c r="X422" s="605"/>
      <c r="Y422" s="646"/>
      <c r="Z422" s="670"/>
      <c r="AA422" s="600"/>
      <c r="AB422" s="646"/>
      <c r="AC422" s="679">
        <f t="shared" si="533"/>
        <v>0</v>
      </c>
      <c r="AD422" s="680">
        <f t="shared" si="460"/>
        <v>0.56000000000000005</v>
      </c>
      <c r="AE422" s="681">
        <f t="shared" si="461"/>
        <v>0</v>
      </c>
      <c r="AF422" s="681">
        <f t="shared" si="462"/>
        <v>0</v>
      </c>
      <c r="AG422" s="681">
        <f t="shared" si="463"/>
        <v>0</v>
      </c>
      <c r="AH422" s="682">
        <f t="shared" si="464"/>
        <v>0</v>
      </c>
      <c r="AI422" s="682" t="str">
        <f t="shared" si="465"/>
        <v/>
      </c>
      <c r="AJ422" s="682">
        <f t="shared" si="466"/>
        <v>0</v>
      </c>
      <c r="AK422" s="683">
        <f t="shared" si="467"/>
        <v>0.5</v>
      </c>
      <c r="AL422" s="600">
        <f t="shared" si="468"/>
        <v>0</v>
      </c>
      <c r="AM422" s="646">
        <f t="shared" si="469"/>
        <v>0</v>
      </c>
      <c r="AN422" s="630"/>
      <c r="AR422" s="326"/>
    </row>
    <row r="423" spans="3:44" ht="12.75" customHeight="1" x14ac:dyDescent="0.2">
      <c r="C423" s="2"/>
      <c r="D423" s="140" t="str">
        <f t="shared" si="448"/>
        <v/>
      </c>
      <c r="E423" s="222" t="str">
        <f t="shared" ref="E423:F423" si="596">IF(E251=0,"",E251)</f>
        <v/>
      </c>
      <c r="F423" s="222" t="str">
        <f t="shared" si="596"/>
        <v/>
      </c>
      <c r="G423" s="140" t="str">
        <f t="shared" si="450"/>
        <v/>
      </c>
      <c r="H423" s="223" t="str">
        <f t="shared" si="451"/>
        <v/>
      </c>
      <c r="I423" s="751" t="str">
        <f t="shared" si="452"/>
        <v/>
      </c>
      <c r="J423" s="248" t="str">
        <f t="shared" ref="J423:J454" si="597">IF(E423="","",IF(J251+1&gt;VLOOKUP(I423,sal19juni,18,FALSE),J251,J251+1))</f>
        <v/>
      </c>
      <c r="K423" s="713" t="str">
        <f t="shared" si="453"/>
        <v/>
      </c>
      <c r="L423" s="625"/>
      <c r="M423" s="738">
        <f t="shared" ref="M423:N423" si="598">IF(M251="","",M251)</f>
        <v>0</v>
      </c>
      <c r="N423" s="738">
        <f t="shared" si="598"/>
        <v>0</v>
      </c>
      <c r="O423" s="714" t="str">
        <f t="shared" si="455"/>
        <v/>
      </c>
      <c r="P423" s="736">
        <f t="shared" si="456"/>
        <v>0</v>
      </c>
      <c r="Q423" s="608">
        <v>0</v>
      </c>
      <c r="R423" s="755"/>
      <c r="S423" s="708" t="str">
        <f t="shared" si="457"/>
        <v/>
      </c>
      <c r="T423" s="50" t="str">
        <f t="shared" si="458"/>
        <v/>
      </c>
      <c r="U423" s="50">
        <f>ROUND(IF(K423="",0,+Q423/1659*(AC423*12*(1+tab!$D$181+tab!$D$180)-tab!$D$179)*tab!$D$177),-1)</f>
        <v>0</v>
      </c>
      <c r="V423" s="36" t="str">
        <f t="shared" si="459"/>
        <v/>
      </c>
      <c r="W423" s="698"/>
      <c r="X423" s="605"/>
      <c r="Y423" s="646"/>
      <c r="Z423" s="670"/>
      <c r="AA423" s="600"/>
      <c r="AB423" s="646"/>
      <c r="AC423" s="679">
        <f t="shared" ref="AC423:AC454" si="599">IF(K423="",0,5/12*VLOOKUP(I423,sal19juni,J423+1,FALSE)+7/12*VLOOKUP(I423,sal19juni,J423+1,FALSE))</f>
        <v>0</v>
      </c>
      <c r="AD423" s="680">
        <f t="shared" si="460"/>
        <v>0.56000000000000005</v>
      </c>
      <c r="AE423" s="681">
        <f t="shared" si="461"/>
        <v>0</v>
      </c>
      <c r="AF423" s="681">
        <f t="shared" si="462"/>
        <v>0</v>
      </c>
      <c r="AG423" s="681">
        <f t="shared" si="463"/>
        <v>0</v>
      </c>
      <c r="AH423" s="682">
        <f t="shared" si="464"/>
        <v>0</v>
      </c>
      <c r="AI423" s="682" t="str">
        <f t="shared" si="465"/>
        <v/>
      </c>
      <c r="AJ423" s="682">
        <f t="shared" si="466"/>
        <v>0</v>
      </c>
      <c r="AK423" s="683">
        <f t="shared" si="467"/>
        <v>0.5</v>
      </c>
      <c r="AL423" s="600">
        <f t="shared" si="468"/>
        <v>0</v>
      </c>
      <c r="AM423" s="646">
        <f t="shared" si="469"/>
        <v>0</v>
      </c>
      <c r="AN423" s="630"/>
      <c r="AR423" s="326"/>
    </row>
    <row r="424" spans="3:44" ht="12.75" customHeight="1" x14ac:dyDescent="0.2">
      <c r="C424" s="2"/>
      <c r="D424" s="140" t="str">
        <f t="shared" ref="D424:D487" si="600">IF(D252="","",D252)</f>
        <v/>
      </c>
      <c r="E424" s="222" t="str">
        <f t="shared" ref="E424:F424" si="601">IF(E252=0,"",E252)</f>
        <v/>
      </c>
      <c r="F424" s="222" t="str">
        <f t="shared" si="601"/>
        <v/>
      </c>
      <c r="G424" s="140" t="str">
        <f t="shared" ref="G424:G487" si="602">IF(G252="","",G252+1)</f>
        <v/>
      </c>
      <c r="H424" s="223" t="str">
        <f t="shared" ref="H424:H487" si="603">IF(H252="","",H252)</f>
        <v/>
      </c>
      <c r="I424" s="751" t="str">
        <f t="shared" ref="I424:I487" si="604">IF(I252=0,"",I252)</f>
        <v/>
      </c>
      <c r="J424" s="248" t="str">
        <f t="shared" si="597"/>
        <v/>
      </c>
      <c r="K424" s="713" t="str">
        <f t="shared" ref="K424:K487" si="605">IF(K252="","",K252)</f>
        <v/>
      </c>
      <c r="L424" s="625"/>
      <c r="M424" s="738">
        <f t="shared" ref="M424:N424" si="606">IF(M252="","",M252)</f>
        <v>0</v>
      </c>
      <c r="N424" s="738">
        <f t="shared" si="606"/>
        <v>0</v>
      </c>
      <c r="O424" s="714" t="str">
        <f t="shared" ref="O424:O487" si="607">IF(K424="","",K424*50)</f>
        <v/>
      </c>
      <c r="P424" s="736">
        <f t="shared" ref="P424:P487" si="608">SUM(M424:O424)</f>
        <v>0</v>
      </c>
      <c r="Q424" s="608">
        <v>0</v>
      </c>
      <c r="R424" s="755"/>
      <c r="S424" s="708" t="str">
        <f t="shared" ref="S424:S487" si="609">IF(K424="","",(1659*K424-P424)*AF424)</f>
        <v/>
      </c>
      <c r="T424" s="50" t="str">
        <f t="shared" ref="T424:T487" si="610">IF(K424="","",P424*AG424+AE424*(AI424+AJ424*(1-AK424)))</f>
        <v/>
      </c>
      <c r="U424" s="50">
        <f>ROUND(IF(K424="",0,+Q424/1659*(AC424*12*(1+tab!$D$181+tab!$D$180)-tab!$D$179)*tab!$D$177),-1)</f>
        <v>0</v>
      </c>
      <c r="V424" s="36" t="str">
        <f t="shared" ref="V424:V487" si="611">IF(K424="","",IF(E424=0,0,(S424+T424+U424)))</f>
        <v/>
      </c>
      <c r="W424" s="698"/>
      <c r="X424" s="605"/>
      <c r="Y424" s="646"/>
      <c r="Z424" s="670"/>
      <c r="AA424" s="600"/>
      <c r="AB424" s="646"/>
      <c r="AC424" s="679">
        <f t="shared" si="599"/>
        <v>0</v>
      </c>
      <c r="AD424" s="680">
        <f t="shared" ref="AD424:AD487" si="612">+AD$357</f>
        <v>0.56000000000000005</v>
      </c>
      <c r="AE424" s="681">
        <f t="shared" ref="AE424:AE487" si="613">AC424*12/1659</f>
        <v>0</v>
      </c>
      <c r="AF424" s="681">
        <f t="shared" ref="AF424:AF487" si="614">AC424*12*(1+AD424)/1659</f>
        <v>0</v>
      </c>
      <c r="AG424" s="681">
        <f t="shared" ref="AG424:AG487" si="615">+AF424-AE424</f>
        <v>0</v>
      </c>
      <c r="AH424" s="682">
        <f t="shared" ref="AH424:AH487" si="616">Q424</f>
        <v>0</v>
      </c>
      <c r="AI424" s="682" t="str">
        <f t="shared" ref="AI424:AI487" si="617">+O424</f>
        <v/>
      </c>
      <c r="AJ424" s="682">
        <f t="shared" ref="AJ424:AJ487" si="618">(M424+N424)</f>
        <v>0</v>
      </c>
      <c r="AK424" s="683">
        <f t="shared" ref="AK424:AK487" si="619">IF(I424&gt;8,50%,40%)</f>
        <v>0.5</v>
      </c>
      <c r="AL424" s="600">
        <f t="shared" ref="AL424:AL487" si="620">IF(G424&lt;25,0,IF(G424=25,25,IF(G424&lt;40,0,IF(G424=40,40,IF(G424&gt;=40,0)))))</f>
        <v>0</v>
      </c>
      <c r="AM424" s="646">
        <f t="shared" ref="AM424:AM487" si="621">IF(AL424=25,AC424*1.08*K424/2,IF(AL424=40,AC424*1.08*K424,0))</f>
        <v>0</v>
      </c>
      <c r="AN424" s="630"/>
      <c r="AR424" s="326"/>
    </row>
    <row r="425" spans="3:44" ht="12.75" customHeight="1" x14ac:dyDescent="0.2">
      <c r="C425" s="2"/>
      <c r="D425" s="140" t="str">
        <f t="shared" si="600"/>
        <v/>
      </c>
      <c r="E425" s="222" t="str">
        <f t="shared" ref="E425:F425" si="622">IF(E253=0,"",E253)</f>
        <v/>
      </c>
      <c r="F425" s="222" t="str">
        <f t="shared" si="622"/>
        <v/>
      </c>
      <c r="G425" s="140" t="str">
        <f t="shared" si="602"/>
        <v/>
      </c>
      <c r="H425" s="223" t="str">
        <f t="shared" si="603"/>
        <v/>
      </c>
      <c r="I425" s="751" t="str">
        <f t="shared" si="604"/>
        <v/>
      </c>
      <c r="J425" s="248" t="str">
        <f t="shared" si="597"/>
        <v/>
      </c>
      <c r="K425" s="713" t="str">
        <f t="shared" si="605"/>
        <v/>
      </c>
      <c r="L425" s="625"/>
      <c r="M425" s="738">
        <f t="shared" ref="M425:N425" si="623">IF(M253="","",M253)</f>
        <v>0</v>
      </c>
      <c r="N425" s="738">
        <f t="shared" si="623"/>
        <v>0</v>
      </c>
      <c r="O425" s="714" t="str">
        <f t="shared" si="607"/>
        <v/>
      </c>
      <c r="P425" s="736">
        <f t="shared" si="608"/>
        <v>0</v>
      </c>
      <c r="Q425" s="608">
        <v>0</v>
      </c>
      <c r="R425" s="755"/>
      <c r="S425" s="708" t="str">
        <f t="shared" si="609"/>
        <v/>
      </c>
      <c r="T425" s="50" t="str">
        <f t="shared" si="610"/>
        <v/>
      </c>
      <c r="U425" s="50">
        <f>ROUND(IF(K425="",0,+Q425/1659*(AC425*12*(1+tab!$D$181+tab!$D$180)-tab!$D$179)*tab!$D$177),-1)</f>
        <v>0</v>
      </c>
      <c r="V425" s="36" t="str">
        <f t="shared" si="611"/>
        <v/>
      </c>
      <c r="W425" s="698"/>
      <c r="X425" s="605"/>
      <c r="Y425" s="646"/>
      <c r="Z425" s="670"/>
      <c r="AA425" s="600"/>
      <c r="AB425" s="646"/>
      <c r="AC425" s="679">
        <f t="shared" si="599"/>
        <v>0</v>
      </c>
      <c r="AD425" s="680">
        <f t="shared" si="612"/>
        <v>0.56000000000000005</v>
      </c>
      <c r="AE425" s="681">
        <f t="shared" si="613"/>
        <v>0</v>
      </c>
      <c r="AF425" s="681">
        <f t="shared" si="614"/>
        <v>0</v>
      </c>
      <c r="AG425" s="681">
        <f t="shared" si="615"/>
        <v>0</v>
      </c>
      <c r="AH425" s="682">
        <f t="shared" si="616"/>
        <v>0</v>
      </c>
      <c r="AI425" s="682" t="str">
        <f t="shared" si="617"/>
        <v/>
      </c>
      <c r="AJ425" s="682">
        <f t="shared" si="618"/>
        <v>0</v>
      </c>
      <c r="AK425" s="683">
        <f t="shared" si="619"/>
        <v>0.5</v>
      </c>
      <c r="AL425" s="600">
        <f t="shared" si="620"/>
        <v>0</v>
      </c>
      <c r="AM425" s="646">
        <f t="shared" si="621"/>
        <v>0</v>
      </c>
      <c r="AN425" s="630"/>
      <c r="AR425" s="326"/>
    </row>
    <row r="426" spans="3:44" ht="12.75" customHeight="1" x14ac:dyDescent="0.2">
      <c r="C426" s="2"/>
      <c r="D426" s="140" t="str">
        <f t="shared" si="600"/>
        <v/>
      </c>
      <c r="E426" s="222" t="str">
        <f t="shared" ref="E426:F426" si="624">IF(E254=0,"",E254)</f>
        <v/>
      </c>
      <c r="F426" s="222" t="str">
        <f t="shared" si="624"/>
        <v/>
      </c>
      <c r="G426" s="140" t="str">
        <f t="shared" si="602"/>
        <v/>
      </c>
      <c r="H426" s="223" t="str">
        <f t="shared" si="603"/>
        <v/>
      </c>
      <c r="I426" s="751" t="str">
        <f t="shared" si="604"/>
        <v/>
      </c>
      <c r="J426" s="248" t="str">
        <f t="shared" si="597"/>
        <v/>
      </c>
      <c r="K426" s="713" t="str">
        <f t="shared" si="605"/>
        <v/>
      </c>
      <c r="L426" s="625"/>
      <c r="M426" s="738">
        <f t="shared" ref="M426:N426" si="625">IF(M254="","",M254)</f>
        <v>0</v>
      </c>
      <c r="N426" s="738">
        <f t="shared" si="625"/>
        <v>0</v>
      </c>
      <c r="O426" s="714" t="str">
        <f t="shared" si="607"/>
        <v/>
      </c>
      <c r="P426" s="736">
        <f t="shared" si="608"/>
        <v>0</v>
      </c>
      <c r="Q426" s="608">
        <v>0</v>
      </c>
      <c r="R426" s="755"/>
      <c r="S426" s="708" t="str">
        <f t="shared" si="609"/>
        <v/>
      </c>
      <c r="T426" s="50" t="str">
        <f t="shared" si="610"/>
        <v/>
      </c>
      <c r="U426" s="50">
        <f>ROUND(IF(K426="",0,+Q426/1659*(AC426*12*(1+tab!$D$181+tab!$D$180)-tab!$D$179)*tab!$D$177),-1)</f>
        <v>0</v>
      </c>
      <c r="V426" s="36" t="str">
        <f t="shared" si="611"/>
        <v/>
      </c>
      <c r="W426" s="698"/>
      <c r="X426" s="605"/>
      <c r="Y426" s="646"/>
      <c r="Z426" s="670"/>
      <c r="AA426" s="600"/>
      <c r="AB426" s="646"/>
      <c r="AC426" s="679">
        <f t="shared" si="599"/>
        <v>0</v>
      </c>
      <c r="AD426" s="680">
        <f t="shared" si="612"/>
        <v>0.56000000000000005</v>
      </c>
      <c r="AE426" s="681">
        <f t="shared" si="613"/>
        <v>0</v>
      </c>
      <c r="AF426" s="681">
        <f t="shared" si="614"/>
        <v>0</v>
      </c>
      <c r="AG426" s="681">
        <f t="shared" si="615"/>
        <v>0</v>
      </c>
      <c r="AH426" s="682">
        <f t="shared" si="616"/>
        <v>0</v>
      </c>
      <c r="AI426" s="682" t="str">
        <f t="shared" si="617"/>
        <v/>
      </c>
      <c r="AJ426" s="682">
        <f t="shared" si="618"/>
        <v>0</v>
      </c>
      <c r="AK426" s="683">
        <f t="shared" si="619"/>
        <v>0.5</v>
      </c>
      <c r="AL426" s="600">
        <f t="shared" si="620"/>
        <v>0</v>
      </c>
      <c r="AM426" s="646">
        <f t="shared" si="621"/>
        <v>0</v>
      </c>
      <c r="AN426" s="630"/>
      <c r="AR426" s="326"/>
    </row>
    <row r="427" spans="3:44" ht="12.75" customHeight="1" x14ac:dyDescent="0.2">
      <c r="C427" s="2"/>
      <c r="D427" s="140" t="str">
        <f t="shared" si="600"/>
        <v/>
      </c>
      <c r="E427" s="222" t="str">
        <f t="shared" ref="E427:F427" si="626">IF(E255=0,"",E255)</f>
        <v/>
      </c>
      <c r="F427" s="222" t="str">
        <f t="shared" si="626"/>
        <v/>
      </c>
      <c r="G427" s="140" t="str">
        <f t="shared" si="602"/>
        <v/>
      </c>
      <c r="H427" s="223" t="str">
        <f t="shared" si="603"/>
        <v/>
      </c>
      <c r="I427" s="751" t="str">
        <f t="shared" si="604"/>
        <v/>
      </c>
      <c r="J427" s="248" t="str">
        <f t="shared" si="597"/>
        <v/>
      </c>
      <c r="K427" s="713" t="str">
        <f t="shared" si="605"/>
        <v/>
      </c>
      <c r="L427" s="625"/>
      <c r="M427" s="738">
        <f t="shared" ref="M427:N427" si="627">IF(M255="","",M255)</f>
        <v>0</v>
      </c>
      <c r="N427" s="738">
        <f t="shared" si="627"/>
        <v>0</v>
      </c>
      <c r="O427" s="714" t="str">
        <f t="shared" si="607"/>
        <v/>
      </c>
      <c r="P427" s="736">
        <f t="shared" si="608"/>
        <v>0</v>
      </c>
      <c r="Q427" s="608">
        <v>0</v>
      </c>
      <c r="R427" s="755"/>
      <c r="S427" s="708" t="str">
        <f t="shared" si="609"/>
        <v/>
      </c>
      <c r="T427" s="50" t="str">
        <f t="shared" si="610"/>
        <v/>
      </c>
      <c r="U427" s="50">
        <f>ROUND(IF(K427="",0,+Q427/1659*(AC427*12*(1+tab!$D$181+tab!$D$180)-tab!$D$179)*tab!$D$177),-1)</f>
        <v>0</v>
      </c>
      <c r="V427" s="36" t="str">
        <f t="shared" si="611"/>
        <v/>
      </c>
      <c r="W427" s="698"/>
      <c r="X427" s="605"/>
      <c r="Y427" s="646"/>
      <c r="Z427" s="670"/>
      <c r="AA427" s="600"/>
      <c r="AB427" s="646"/>
      <c r="AC427" s="679">
        <f t="shared" si="599"/>
        <v>0</v>
      </c>
      <c r="AD427" s="680">
        <f t="shared" si="612"/>
        <v>0.56000000000000005</v>
      </c>
      <c r="AE427" s="681">
        <f t="shared" si="613"/>
        <v>0</v>
      </c>
      <c r="AF427" s="681">
        <f t="shared" si="614"/>
        <v>0</v>
      </c>
      <c r="AG427" s="681">
        <f t="shared" si="615"/>
        <v>0</v>
      </c>
      <c r="AH427" s="682">
        <f t="shared" si="616"/>
        <v>0</v>
      </c>
      <c r="AI427" s="682" t="str">
        <f t="shared" si="617"/>
        <v/>
      </c>
      <c r="AJ427" s="682">
        <f t="shared" si="618"/>
        <v>0</v>
      </c>
      <c r="AK427" s="683">
        <f t="shared" si="619"/>
        <v>0.5</v>
      </c>
      <c r="AL427" s="600">
        <f t="shared" si="620"/>
        <v>0</v>
      </c>
      <c r="AM427" s="646">
        <f t="shared" si="621"/>
        <v>0</v>
      </c>
      <c r="AN427" s="630"/>
      <c r="AR427" s="326"/>
    </row>
    <row r="428" spans="3:44" ht="12.75" customHeight="1" x14ac:dyDescent="0.2">
      <c r="C428" s="2"/>
      <c r="D428" s="140" t="str">
        <f t="shared" si="600"/>
        <v/>
      </c>
      <c r="E428" s="222" t="str">
        <f t="shared" ref="E428:F428" si="628">IF(E256=0,"",E256)</f>
        <v/>
      </c>
      <c r="F428" s="222" t="str">
        <f t="shared" si="628"/>
        <v/>
      </c>
      <c r="G428" s="140" t="str">
        <f t="shared" si="602"/>
        <v/>
      </c>
      <c r="H428" s="223" t="str">
        <f t="shared" si="603"/>
        <v/>
      </c>
      <c r="I428" s="751" t="str">
        <f t="shared" si="604"/>
        <v/>
      </c>
      <c r="J428" s="248" t="str">
        <f t="shared" si="597"/>
        <v/>
      </c>
      <c r="K428" s="713" t="str">
        <f t="shared" si="605"/>
        <v/>
      </c>
      <c r="L428" s="625"/>
      <c r="M428" s="738">
        <f t="shared" ref="M428:N428" si="629">IF(M256="","",M256)</f>
        <v>0</v>
      </c>
      <c r="N428" s="738">
        <f t="shared" si="629"/>
        <v>0</v>
      </c>
      <c r="O428" s="714" t="str">
        <f t="shared" si="607"/>
        <v/>
      </c>
      <c r="P428" s="736">
        <f t="shared" si="608"/>
        <v>0</v>
      </c>
      <c r="Q428" s="608">
        <v>0</v>
      </c>
      <c r="R428" s="755"/>
      <c r="S428" s="708" t="str">
        <f t="shared" si="609"/>
        <v/>
      </c>
      <c r="T428" s="50" t="str">
        <f t="shared" si="610"/>
        <v/>
      </c>
      <c r="U428" s="50">
        <f>ROUND(IF(K428="",0,+Q428/1659*(AC428*12*(1+tab!$D$181+tab!$D$180)-tab!$D$179)*tab!$D$177),-1)</f>
        <v>0</v>
      </c>
      <c r="V428" s="36" t="str">
        <f t="shared" si="611"/>
        <v/>
      </c>
      <c r="W428" s="698"/>
      <c r="X428" s="605"/>
      <c r="Y428" s="646"/>
      <c r="Z428" s="670"/>
      <c r="AA428" s="600"/>
      <c r="AB428" s="646"/>
      <c r="AC428" s="679">
        <f t="shared" si="599"/>
        <v>0</v>
      </c>
      <c r="AD428" s="680">
        <f t="shared" si="612"/>
        <v>0.56000000000000005</v>
      </c>
      <c r="AE428" s="681">
        <f t="shared" si="613"/>
        <v>0</v>
      </c>
      <c r="AF428" s="681">
        <f t="shared" si="614"/>
        <v>0</v>
      </c>
      <c r="AG428" s="681">
        <f t="shared" si="615"/>
        <v>0</v>
      </c>
      <c r="AH428" s="682">
        <f t="shared" si="616"/>
        <v>0</v>
      </c>
      <c r="AI428" s="682" t="str">
        <f t="shared" si="617"/>
        <v/>
      </c>
      <c r="AJ428" s="682">
        <f t="shared" si="618"/>
        <v>0</v>
      </c>
      <c r="AK428" s="683">
        <f t="shared" si="619"/>
        <v>0.5</v>
      </c>
      <c r="AL428" s="600">
        <f t="shared" si="620"/>
        <v>0</v>
      </c>
      <c r="AM428" s="646">
        <f t="shared" si="621"/>
        <v>0</v>
      </c>
      <c r="AN428" s="630"/>
      <c r="AR428" s="326"/>
    </row>
    <row r="429" spans="3:44" ht="12.75" customHeight="1" x14ac:dyDescent="0.2">
      <c r="C429" s="2"/>
      <c r="D429" s="140" t="str">
        <f t="shared" si="600"/>
        <v/>
      </c>
      <c r="E429" s="222" t="str">
        <f t="shared" ref="E429:F429" si="630">IF(E257=0,"",E257)</f>
        <v/>
      </c>
      <c r="F429" s="222" t="str">
        <f t="shared" si="630"/>
        <v/>
      </c>
      <c r="G429" s="140" t="str">
        <f t="shared" si="602"/>
        <v/>
      </c>
      <c r="H429" s="223" t="str">
        <f t="shared" si="603"/>
        <v/>
      </c>
      <c r="I429" s="751" t="str">
        <f t="shared" si="604"/>
        <v/>
      </c>
      <c r="J429" s="248" t="str">
        <f t="shared" si="597"/>
        <v/>
      </c>
      <c r="K429" s="713" t="str">
        <f t="shared" si="605"/>
        <v/>
      </c>
      <c r="L429" s="625"/>
      <c r="M429" s="738">
        <f t="shared" ref="M429:N429" si="631">IF(M257="","",M257)</f>
        <v>0</v>
      </c>
      <c r="N429" s="738">
        <f t="shared" si="631"/>
        <v>0</v>
      </c>
      <c r="O429" s="714" t="str">
        <f t="shared" si="607"/>
        <v/>
      </c>
      <c r="P429" s="736">
        <f t="shared" si="608"/>
        <v>0</v>
      </c>
      <c r="Q429" s="608">
        <v>0</v>
      </c>
      <c r="R429" s="755"/>
      <c r="S429" s="708" t="str">
        <f t="shared" si="609"/>
        <v/>
      </c>
      <c r="T429" s="50" t="str">
        <f t="shared" si="610"/>
        <v/>
      </c>
      <c r="U429" s="50">
        <f>ROUND(IF(K429="",0,+Q429/1659*(AC429*12*(1+tab!$D$181+tab!$D$180)-tab!$D$179)*tab!$D$177),-1)</f>
        <v>0</v>
      </c>
      <c r="V429" s="36" t="str">
        <f t="shared" si="611"/>
        <v/>
      </c>
      <c r="W429" s="698"/>
      <c r="X429" s="605"/>
      <c r="Y429" s="646"/>
      <c r="Z429" s="670"/>
      <c r="AA429" s="600"/>
      <c r="AB429" s="646"/>
      <c r="AC429" s="679">
        <f t="shared" si="599"/>
        <v>0</v>
      </c>
      <c r="AD429" s="680">
        <f t="shared" si="612"/>
        <v>0.56000000000000005</v>
      </c>
      <c r="AE429" s="681">
        <f t="shared" si="613"/>
        <v>0</v>
      </c>
      <c r="AF429" s="681">
        <f t="shared" si="614"/>
        <v>0</v>
      </c>
      <c r="AG429" s="681">
        <f t="shared" si="615"/>
        <v>0</v>
      </c>
      <c r="AH429" s="682">
        <f t="shared" si="616"/>
        <v>0</v>
      </c>
      <c r="AI429" s="682" t="str">
        <f t="shared" si="617"/>
        <v/>
      </c>
      <c r="AJ429" s="682">
        <f t="shared" si="618"/>
        <v>0</v>
      </c>
      <c r="AK429" s="683">
        <f t="shared" si="619"/>
        <v>0.5</v>
      </c>
      <c r="AL429" s="600">
        <f t="shared" si="620"/>
        <v>0</v>
      </c>
      <c r="AM429" s="646">
        <f t="shared" si="621"/>
        <v>0</v>
      </c>
      <c r="AN429" s="630"/>
      <c r="AR429" s="326"/>
    </row>
    <row r="430" spans="3:44" ht="12.75" customHeight="1" x14ac:dyDescent="0.2">
      <c r="C430" s="2"/>
      <c r="D430" s="140" t="str">
        <f t="shared" si="600"/>
        <v/>
      </c>
      <c r="E430" s="222" t="str">
        <f t="shared" ref="E430:F430" si="632">IF(E258=0,"",E258)</f>
        <v/>
      </c>
      <c r="F430" s="222" t="str">
        <f t="shared" si="632"/>
        <v/>
      </c>
      <c r="G430" s="140" t="str">
        <f t="shared" si="602"/>
        <v/>
      </c>
      <c r="H430" s="223" t="str">
        <f t="shared" si="603"/>
        <v/>
      </c>
      <c r="I430" s="751" t="str">
        <f t="shared" si="604"/>
        <v/>
      </c>
      <c r="J430" s="248" t="str">
        <f t="shared" si="597"/>
        <v/>
      </c>
      <c r="K430" s="713" t="str">
        <f t="shared" si="605"/>
        <v/>
      </c>
      <c r="L430" s="625"/>
      <c r="M430" s="738">
        <f t="shared" ref="M430:N430" si="633">IF(M258="","",M258)</f>
        <v>0</v>
      </c>
      <c r="N430" s="738">
        <f t="shared" si="633"/>
        <v>0</v>
      </c>
      <c r="O430" s="714" t="str">
        <f t="shared" si="607"/>
        <v/>
      </c>
      <c r="P430" s="736">
        <f t="shared" si="608"/>
        <v>0</v>
      </c>
      <c r="Q430" s="608">
        <v>0</v>
      </c>
      <c r="R430" s="755"/>
      <c r="S430" s="708" t="str">
        <f t="shared" si="609"/>
        <v/>
      </c>
      <c r="T430" s="50" t="str">
        <f t="shared" si="610"/>
        <v/>
      </c>
      <c r="U430" s="50">
        <f>ROUND(IF(K430="",0,+Q430/1659*(AC430*12*(1+tab!$D$181+tab!$D$180)-tab!$D$179)*tab!$D$177),-1)</f>
        <v>0</v>
      </c>
      <c r="V430" s="36" t="str">
        <f t="shared" si="611"/>
        <v/>
      </c>
      <c r="W430" s="698"/>
      <c r="X430" s="605"/>
      <c r="Y430" s="646"/>
      <c r="Z430" s="670"/>
      <c r="AA430" s="600"/>
      <c r="AB430" s="646"/>
      <c r="AC430" s="679">
        <f t="shared" si="599"/>
        <v>0</v>
      </c>
      <c r="AD430" s="680">
        <f t="shared" si="612"/>
        <v>0.56000000000000005</v>
      </c>
      <c r="AE430" s="681">
        <f t="shared" si="613"/>
        <v>0</v>
      </c>
      <c r="AF430" s="681">
        <f t="shared" si="614"/>
        <v>0</v>
      </c>
      <c r="AG430" s="681">
        <f t="shared" si="615"/>
        <v>0</v>
      </c>
      <c r="AH430" s="682">
        <f t="shared" si="616"/>
        <v>0</v>
      </c>
      <c r="AI430" s="682" t="str">
        <f t="shared" si="617"/>
        <v/>
      </c>
      <c r="AJ430" s="682">
        <f t="shared" si="618"/>
        <v>0</v>
      </c>
      <c r="AK430" s="683">
        <f t="shared" si="619"/>
        <v>0.5</v>
      </c>
      <c r="AL430" s="600">
        <f t="shared" si="620"/>
        <v>0</v>
      </c>
      <c r="AM430" s="646">
        <f t="shared" si="621"/>
        <v>0</v>
      </c>
      <c r="AN430" s="630"/>
      <c r="AR430" s="326"/>
    </row>
    <row r="431" spans="3:44" ht="12.75" customHeight="1" x14ac:dyDescent="0.2">
      <c r="C431" s="2"/>
      <c r="D431" s="140" t="str">
        <f t="shared" si="600"/>
        <v/>
      </c>
      <c r="E431" s="222" t="str">
        <f t="shared" ref="E431:F431" si="634">IF(E259=0,"",E259)</f>
        <v/>
      </c>
      <c r="F431" s="222" t="str">
        <f t="shared" si="634"/>
        <v/>
      </c>
      <c r="G431" s="140" t="str">
        <f t="shared" si="602"/>
        <v/>
      </c>
      <c r="H431" s="223" t="str">
        <f t="shared" si="603"/>
        <v/>
      </c>
      <c r="I431" s="751" t="str">
        <f t="shared" si="604"/>
        <v/>
      </c>
      <c r="J431" s="248" t="str">
        <f t="shared" si="597"/>
        <v/>
      </c>
      <c r="K431" s="713" t="str">
        <f t="shared" si="605"/>
        <v/>
      </c>
      <c r="L431" s="625"/>
      <c r="M431" s="738">
        <f t="shared" ref="M431:N431" si="635">IF(M259="","",M259)</f>
        <v>0</v>
      </c>
      <c r="N431" s="738">
        <f t="shared" si="635"/>
        <v>0</v>
      </c>
      <c r="O431" s="714" t="str">
        <f t="shared" si="607"/>
        <v/>
      </c>
      <c r="P431" s="736">
        <f t="shared" si="608"/>
        <v>0</v>
      </c>
      <c r="Q431" s="608">
        <v>0</v>
      </c>
      <c r="R431" s="755"/>
      <c r="S431" s="708" t="str">
        <f t="shared" si="609"/>
        <v/>
      </c>
      <c r="T431" s="50" t="str">
        <f t="shared" si="610"/>
        <v/>
      </c>
      <c r="U431" s="50">
        <f>ROUND(IF(K431="",0,+Q431/1659*(AC431*12*(1+tab!$D$181+tab!$D$180)-tab!$D$179)*tab!$D$177),-1)</f>
        <v>0</v>
      </c>
      <c r="V431" s="36" t="str">
        <f t="shared" si="611"/>
        <v/>
      </c>
      <c r="W431" s="698"/>
      <c r="X431" s="605"/>
      <c r="Y431" s="646"/>
      <c r="Z431" s="670"/>
      <c r="AA431" s="600"/>
      <c r="AB431" s="646"/>
      <c r="AC431" s="679">
        <f t="shared" si="599"/>
        <v>0</v>
      </c>
      <c r="AD431" s="680">
        <f t="shared" si="612"/>
        <v>0.56000000000000005</v>
      </c>
      <c r="AE431" s="681">
        <f t="shared" si="613"/>
        <v>0</v>
      </c>
      <c r="AF431" s="681">
        <f t="shared" si="614"/>
        <v>0</v>
      </c>
      <c r="AG431" s="681">
        <f t="shared" si="615"/>
        <v>0</v>
      </c>
      <c r="AH431" s="682">
        <f t="shared" si="616"/>
        <v>0</v>
      </c>
      <c r="AI431" s="682" t="str">
        <f t="shared" si="617"/>
        <v/>
      </c>
      <c r="AJ431" s="682">
        <f t="shared" si="618"/>
        <v>0</v>
      </c>
      <c r="AK431" s="683">
        <f t="shared" si="619"/>
        <v>0.5</v>
      </c>
      <c r="AL431" s="600">
        <f t="shared" si="620"/>
        <v>0</v>
      </c>
      <c r="AM431" s="646">
        <f t="shared" si="621"/>
        <v>0</v>
      </c>
      <c r="AN431" s="630"/>
      <c r="AR431" s="326"/>
    </row>
    <row r="432" spans="3:44" ht="12.75" customHeight="1" x14ac:dyDescent="0.2">
      <c r="C432" s="2"/>
      <c r="D432" s="140" t="str">
        <f t="shared" si="600"/>
        <v/>
      </c>
      <c r="E432" s="222" t="str">
        <f t="shared" ref="E432:F432" si="636">IF(E260=0,"",E260)</f>
        <v/>
      </c>
      <c r="F432" s="222" t="str">
        <f t="shared" si="636"/>
        <v/>
      </c>
      <c r="G432" s="140" t="str">
        <f t="shared" si="602"/>
        <v/>
      </c>
      <c r="H432" s="223" t="str">
        <f t="shared" si="603"/>
        <v/>
      </c>
      <c r="I432" s="751" t="str">
        <f t="shared" si="604"/>
        <v/>
      </c>
      <c r="J432" s="248" t="str">
        <f t="shared" si="597"/>
        <v/>
      </c>
      <c r="K432" s="713" t="str">
        <f t="shared" si="605"/>
        <v/>
      </c>
      <c r="L432" s="625"/>
      <c r="M432" s="738">
        <f t="shared" ref="M432:N432" si="637">IF(M260="","",M260)</f>
        <v>0</v>
      </c>
      <c r="N432" s="738">
        <f t="shared" si="637"/>
        <v>0</v>
      </c>
      <c r="O432" s="714" t="str">
        <f t="shared" si="607"/>
        <v/>
      </c>
      <c r="P432" s="736">
        <f t="shared" si="608"/>
        <v>0</v>
      </c>
      <c r="Q432" s="608">
        <v>0</v>
      </c>
      <c r="R432" s="755"/>
      <c r="S432" s="708" t="str">
        <f t="shared" si="609"/>
        <v/>
      </c>
      <c r="T432" s="50" t="str">
        <f t="shared" si="610"/>
        <v/>
      </c>
      <c r="U432" s="50">
        <f>ROUND(IF(K432="",0,+Q432/1659*(AC432*12*(1+tab!$D$181+tab!$D$180)-tab!$D$179)*tab!$D$177),-1)</f>
        <v>0</v>
      </c>
      <c r="V432" s="36" t="str">
        <f t="shared" si="611"/>
        <v/>
      </c>
      <c r="W432" s="698"/>
      <c r="X432" s="605"/>
      <c r="Y432" s="646"/>
      <c r="Z432" s="670"/>
      <c r="AA432" s="600"/>
      <c r="AB432" s="646"/>
      <c r="AC432" s="679">
        <f t="shared" si="599"/>
        <v>0</v>
      </c>
      <c r="AD432" s="680">
        <f t="shared" si="612"/>
        <v>0.56000000000000005</v>
      </c>
      <c r="AE432" s="681">
        <f t="shared" si="613"/>
        <v>0</v>
      </c>
      <c r="AF432" s="681">
        <f t="shared" si="614"/>
        <v>0</v>
      </c>
      <c r="AG432" s="681">
        <f t="shared" si="615"/>
        <v>0</v>
      </c>
      <c r="AH432" s="682">
        <f t="shared" si="616"/>
        <v>0</v>
      </c>
      <c r="AI432" s="682" t="str">
        <f t="shared" si="617"/>
        <v/>
      </c>
      <c r="AJ432" s="682">
        <f t="shared" si="618"/>
        <v>0</v>
      </c>
      <c r="AK432" s="683">
        <f t="shared" si="619"/>
        <v>0.5</v>
      </c>
      <c r="AL432" s="600">
        <f t="shared" si="620"/>
        <v>0</v>
      </c>
      <c r="AM432" s="646">
        <f t="shared" si="621"/>
        <v>0</v>
      </c>
      <c r="AN432" s="630"/>
      <c r="AR432" s="326"/>
    </row>
    <row r="433" spans="3:44" ht="12.75" customHeight="1" x14ac:dyDescent="0.2">
      <c r="C433" s="2"/>
      <c r="D433" s="140" t="str">
        <f t="shared" si="600"/>
        <v/>
      </c>
      <c r="E433" s="222" t="str">
        <f t="shared" ref="E433:F433" si="638">IF(E261=0,"",E261)</f>
        <v/>
      </c>
      <c r="F433" s="222" t="str">
        <f t="shared" si="638"/>
        <v/>
      </c>
      <c r="G433" s="140" t="str">
        <f t="shared" si="602"/>
        <v/>
      </c>
      <c r="H433" s="223" t="str">
        <f t="shared" si="603"/>
        <v/>
      </c>
      <c r="I433" s="751" t="str">
        <f t="shared" si="604"/>
        <v/>
      </c>
      <c r="J433" s="248" t="str">
        <f t="shared" si="597"/>
        <v/>
      </c>
      <c r="K433" s="713" t="str">
        <f t="shared" si="605"/>
        <v/>
      </c>
      <c r="L433" s="625"/>
      <c r="M433" s="738">
        <f t="shared" ref="M433:N433" si="639">IF(M261="","",M261)</f>
        <v>0</v>
      </c>
      <c r="N433" s="738">
        <f t="shared" si="639"/>
        <v>0</v>
      </c>
      <c r="O433" s="714" t="str">
        <f t="shared" si="607"/>
        <v/>
      </c>
      <c r="P433" s="736">
        <f t="shared" si="608"/>
        <v>0</v>
      </c>
      <c r="Q433" s="608">
        <v>0</v>
      </c>
      <c r="R433" s="755"/>
      <c r="S433" s="708" t="str">
        <f t="shared" si="609"/>
        <v/>
      </c>
      <c r="T433" s="50" t="str">
        <f t="shared" si="610"/>
        <v/>
      </c>
      <c r="U433" s="50">
        <f>ROUND(IF(K433="",0,+Q433/1659*(AC433*12*(1+tab!$D$181+tab!$D$180)-tab!$D$179)*tab!$D$177),-1)</f>
        <v>0</v>
      </c>
      <c r="V433" s="36" t="str">
        <f t="shared" si="611"/>
        <v/>
      </c>
      <c r="W433" s="698"/>
      <c r="X433" s="605"/>
      <c r="Y433" s="646"/>
      <c r="Z433" s="670"/>
      <c r="AA433" s="600"/>
      <c r="AB433" s="646"/>
      <c r="AC433" s="679">
        <f t="shared" si="599"/>
        <v>0</v>
      </c>
      <c r="AD433" s="680">
        <f t="shared" si="612"/>
        <v>0.56000000000000005</v>
      </c>
      <c r="AE433" s="681">
        <f t="shared" si="613"/>
        <v>0</v>
      </c>
      <c r="AF433" s="681">
        <f t="shared" si="614"/>
        <v>0</v>
      </c>
      <c r="AG433" s="681">
        <f t="shared" si="615"/>
        <v>0</v>
      </c>
      <c r="AH433" s="682">
        <f t="shared" si="616"/>
        <v>0</v>
      </c>
      <c r="AI433" s="682" t="str">
        <f t="shared" si="617"/>
        <v/>
      </c>
      <c r="AJ433" s="682">
        <f t="shared" si="618"/>
        <v>0</v>
      </c>
      <c r="AK433" s="683">
        <f t="shared" si="619"/>
        <v>0.5</v>
      </c>
      <c r="AL433" s="600">
        <f t="shared" si="620"/>
        <v>0</v>
      </c>
      <c r="AM433" s="646">
        <f t="shared" si="621"/>
        <v>0</v>
      </c>
      <c r="AN433" s="630"/>
      <c r="AR433" s="326"/>
    </row>
    <row r="434" spans="3:44" ht="12.75" customHeight="1" x14ac:dyDescent="0.2">
      <c r="C434" s="2"/>
      <c r="D434" s="140" t="str">
        <f t="shared" si="600"/>
        <v/>
      </c>
      <c r="E434" s="222" t="str">
        <f t="shared" ref="E434:F434" si="640">IF(E262=0,"",E262)</f>
        <v/>
      </c>
      <c r="F434" s="222" t="str">
        <f t="shared" si="640"/>
        <v/>
      </c>
      <c r="G434" s="140" t="str">
        <f t="shared" si="602"/>
        <v/>
      </c>
      <c r="H434" s="223" t="str">
        <f t="shared" si="603"/>
        <v/>
      </c>
      <c r="I434" s="751" t="str">
        <f t="shared" si="604"/>
        <v/>
      </c>
      <c r="J434" s="248" t="str">
        <f t="shared" si="597"/>
        <v/>
      </c>
      <c r="K434" s="713" t="str">
        <f t="shared" si="605"/>
        <v/>
      </c>
      <c r="L434" s="625"/>
      <c r="M434" s="738">
        <f t="shared" ref="M434:N434" si="641">IF(M262="","",M262)</f>
        <v>0</v>
      </c>
      <c r="N434" s="738">
        <f t="shared" si="641"/>
        <v>0</v>
      </c>
      <c r="O434" s="714" t="str">
        <f t="shared" si="607"/>
        <v/>
      </c>
      <c r="P434" s="736">
        <f t="shared" si="608"/>
        <v>0</v>
      </c>
      <c r="Q434" s="608">
        <v>0</v>
      </c>
      <c r="R434" s="755"/>
      <c r="S434" s="708" t="str">
        <f t="shared" si="609"/>
        <v/>
      </c>
      <c r="T434" s="50" t="str">
        <f t="shared" si="610"/>
        <v/>
      </c>
      <c r="U434" s="50">
        <f>ROUND(IF(K434="",0,+Q434/1659*(AC434*12*(1+tab!$D$181+tab!$D$180)-tab!$D$179)*tab!$D$177),-1)</f>
        <v>0</v>
      </c>
      <c r="V434" s="36" t="str">
        <f t="shared" si="611"/>
        <v/>
      </c>
      <c r="W434" s="698"/>
      <c r="X434" s="605"/>
      <c r="Y434" s="646"/>
      <c r="Z434" s="670"/>
      <c r="AA434" s="600"/>
      <c r="AB434" s="646"/>
      <c r="AC434" s="679">
        <f t="shared" si="599"/>
        <v>0</v>
      </c>
      <c r="AD434" s="680">
        <f t="shared" si="612"/>
        <v>0.56000000000000005</v>
      </c>
      <c r="AE434" s="681">
        <f t="shared" si="613"/>
        <v>0</v>
      </c>
      <c r="AF434" s="681">
        <f t="shared" si="614"/>
        <v>0</v>
      </c>
      <c r="AG434" s="681">
        <f t="shared" si="615"/>
        <v>0</v>
      </c>
      <c r="AH434" s="682">
        <f t="shared" si="616"/>
        <v>0</v>
      </c>
      <c r="AI434" s="682" t="str">
        <f t="shared" si="617"/>
        <v/>
      </c>
      <c r="AJ434" s="682">
        <f t="shared" si="618"/>
        <v>0</v>
      </c>
      <c r="AK434" s="683">
        <f t="shared" si="619"/>
        <v>0.5</v>
      </c>
      <c r="AL434" s="600">
        <f t="shared" si="620"/>
        <v>0</v>
      </c>
      <c r="AM434" s="646">
        <f t="shared" si="621"/>
        <v>0</v>
      </c>
      <c r="AN434" s="630"/>
      <c r="AR434" s="326"/>
    </row>
    <row r="435" spans="3:44" ht="12.75" customHeight="1" x14ac:dyDescent="0.2">
      <c r="C435" s="2"/>
      <c r="D435" s="140" t="str">
        <f t="shared" si="600"/>
        <v/>
      </c>
      <c r="E435" s="222" t="str">
        <f t="shared" ref="E435:F435" si="642">IF(E263=0,"",E263)</f>
        <v/>
      </c>
      <c r="F435" s="222" t="str">
        <f t="shared" si="642"/>
        <v/>
      </c>
      <c r="G435" s="140" t="str">
        <f t="shared" si="602"/>
        <v/>
      </c>
      <c r="H435" s="223" t="str">
        <f t="shared" si="603"/>
        <v/>
      </c>
      <c r="I435" s="751" t="str">
        <f t="shared" si="604"/>
        <v/>
      </c>
      <c r="J435" s="248" t="str">
        <f t="shared" si="597"/>
        <v/>
      </c>
      <c r="K435" s="713" t="str">
        <f t="shared" si="605"/>
        <v/>
      </c>
      <c r="L435" s="625"/>
      <c r="M435" s="738">
        <f t="shared" ref="M435:N435" si="643">IF(M263="","",M263)</f>
        <v>0</v>
      </c>
      <c r="N435" s="738">
        <f t="shared" si="643"/>
        <v>0</v>
      </c>
      <c r="O435" s="714" t="str">
        <f t="shared" si="607"/>
        <v/>
      </c>
      <c r="P435" s="736">
        <f t="shared" si="608"/>
        <v>0</v>
      </c>
      <c r="Q435" s="608">
        <v>0</v>
      </c>
      <c r="R435" s="755"/>
      <c r="S435" s="708" t="str">
        <f t="shared" si="609"/>
        <v/>
      </c>
      <c r="T435" s="50" t="str">
        <f t="shared" si="610"/>
        <v/>
      </c>
      <c r="U435" s="50">
        <f>ROUND(IF(K435="",0,+Q435/1659*(AC435*12*(1+tab!$D$181+tab!$D$180)-tab!$D$179)*tab!$D$177),-1)</f>
        <v>0</v>
      </c>
      <c r="V435" s="36" t="str">
        <f t="shared" si="611"/>
        <v/>
      </c>
      <c r="W435" s="698"/>
      <c r="X435" s="605"/>
      <c r="Y435" s="646"/>
      <c r="Z435" s="670"/>
      <c r="AA435" s="600"/>
      <c r="AB435" s="646"/>
      <c r="AC435" s="679">
        <f t="shared" si="599"/>
        <v>0</v>
      </c>
      <c r="AD435" s="680">
        <f t="shared" si="612"/>
        <v>0.56000000000000005</v>
      </c>
      <c r="AE435" s="681">
        <f t="shared" si="613"/>
        <v>0</v>
      </c>
      <c r="AF435" s="681">
        <f t="shared" si="614"/>
        <v>0</v>
      </c>
      <c r="AG435" s="681">
        <f t="shared" si="615"/>
        <v>0</v>
      </c>
      <c r="AH435" s="682">
        <f t="shared" si="616"/>
        <v>0</v>
      </c>
      <c r="AI435" s="682" t="str">
        <f t="shared" si="617"/>
        <v/>
      </c>
      <c r="AJ435" s="682">
        <f t="shared" si="618"/>
        <v>0</v>
      </c>
      <c r="AK435" s="683">
        <f t="shared" si="619"/>
        <v>0.5</v>
      </c>
      <c r="AL435" s="600">
        <f t="shared" si="620"/>
        <v>0</v>
      </c>
      <c r="AM435" s="646">
        <f t="shared" si="621"/>
        <v>0</v>
      </c>
      <c r="AN435" s="630"/>
      <c r="AR435" s="326"/>
    </row>
    <row r="436" spans="3:44" ht="12.75" customHeight="1" x14ac:dyDescent="0.2">
      <c r="C436" s="2"/>
      <c r="D436" s="140" t="str">
        <f t="shared" si="600"/>
        <v/>
      </c>
      <c r="E436" s="222" t="str">
        <f t="shared" ref="E436:F436" si="644">IF(E264=0,"",E264)</f>
        <v/>
      </c>
      <c r="F436" s="222" t="str">
        <f t="shared" si="644"/>
        <v/>
      </c>
      <c r="G436" s="140" t="str">
        <f t="shared" si="602"/>
        <v/>
      </c>
      <c r="H436" s="223" t="str">
        <f t="shared" si="603"/>
        <v/>
      </c>
      <c r="I436" s="751" t="str">
        <f t="shared" si="604"/>
        <v/>
      </c>
      <c r="J436" s="248" t="str">
        <f t="shared" si="597"/>
        <v/>
      </c>
      <c r="K436" s="713" t="str">
        <f t="shared" si="605"/>
        <v/>
      </c>
      <c r="L436" s="625"/>
      <c r="M436" s="738">
        <f t="shared" ref="M436:N436" si="645">IF(M264="","",M264)</f>
        <v>0</v>
      </c>
      <c r="N436" s="738">
        <f t="shared" si="645"/>
        <v>0</v>
      </c>
      <c r="O436" s="714" t="str">
        <f t="shared" si="607"/>
        <v/>
      </c>
      <c r="P436" s="736">
        <f t="shared" si="608"/>
        <v>0</v>
      </c>
      <c r="Q436" s="608">
        <v>0</v>
      </c>
      <c r="R436" s="755"/>
      <c r="S436" s="708" t="str">
        <f t="shared" si="609"/>
        <v/>
      </c>
      <c r="T436" s="50" t="str">
        <f t="shared" si="610"/>
        <v/>
      </c>
      <c r="U436" s="50">
        <f>ROUND(IF(K436="",0,+Q436/1659*(AC436*12*(1+tab!$D$181+tab!$D$180)-tab!$D$179)*tab!$D$177),-1)</f>
        <v>0</v>
      </c>
      <c r="V436" s="36" t="str">
        <f t="shared" si="611"/>
        <v/>
      </c>
      <c r="W436" s="698"/>
      <c r="X436" s="605"/>
      <c r="Y436" s="646"/>
      <c r="Z436" s="670"/>
      <c r="AA436" s="600"/>
      <c r="AB436" s="646"/>
      <c r="AC436" s="679">
        <f t="shared" si="599"/>
        <v>0</v>
      </c>
      <c r="AD436" s="680">
        <f t="shared" si="612"/>
        <v>0.56000000000000005</v>
      </c>
      <c r="AE436" s="681">
        <f t="shared" si="613"/>
        <v>0</v>
      </c>
      <c r="AF436" s="681">
        <f t="shared" si="614"/>
        <v>0</v>
      </c>
      <c r="AG436" s="681">
        <f t="shared" si="615"/>
        <v>0</v>
      </c>
      <c r="AH436" s="682">
        <f t="shared" si="616"/>
        <v>0</v>
      </c>
      <c r="AI436" s="682" t="str">
        <f t="shared" si="617"/>
        <v/>
      </c>
      <c r="AJ436" s="682">
        <f t="shared" si="618"/>
        <v>0</v>
      </c>
      <c r="AK436" s="683">
        <f t="shared" si="619"/>
        <v>0.5</v>
      </c>
      <c r="AL436" s="600">
        <f t="shared" si="620"/>
        <v>0</v>
      </c>
      <c r="AM436" s="646">
        <f t="shared" si="621"/>
        <v>0</v>
      </c>
      <c r="AN436" s="630"/>
      <c r="AR436" s="326"/>
    </row>
    <row r="437" spans="3:44" ht="12.75" customHeight="1" x14ac:dyDescent="0.2">
      <c r="C437" s="2"/>
      <c r="D437" s="140" t="str">
        <f t="shared" si="600"/>
        <v/>
      </c>
      <c r="E437" s="222" t="str">
        <f t="shared" ref="E437:F437" si="646">IF(E265=0,"",E265)</f>
        <v/>
      </c>
      <c r="F437" s="222" t="str">
        <f t="shared" si="646"/>
        <v/>
      </c>
      <c r="G437" s="140" t="str">
        <f t="shared" si="602"/>
        <v/>
      </c>
      <c r="H437" s="223" t="str">
        <f t="shared" si="603"/>
        <v/>
      </c>
      <c r="I437" s="751" t="str">
        <f t="shared" si="604"/>
        <v/>
      </c>
      <c r="J437" s="248" t="str">
        <f t="shared" si="597"/>
        <v/>
      </c>
      <c r="K437" s="713" t="str">
        <f t="shared" si="605"/>
        <v/>
      </c>
      <c r="L437" s="625"/>
      <c r="M437" s="738">
        <f t="shared" ref="M437:N437" si="647">IF(M265="","",M265)</f>
        <v>0</v>
      </c>
      <c r="N437" s="738">
        <f t="shared" si="647"/>
        <v>0</v>
      </c>
      <c r="O437" s="714" t="str">
        <f t="shared" si="607"/>
        <v/>
      </c>
      <c r="P437" s="736">
        <f t="shared" si="608"/>
        <v>0</v>
      </c>
      <c r="Q437" s="608">
        <v>0</v>
      </c>
      <c r="R437" s="755"/>
      <c r="S437" s="708" t="str">
        <f t="shared" si="609"/>
        <v/>
      </c>
      <c r="T437" s="50" t="str">
        <f t="shared" si="610"/>
        <v/>
      </c>
      <c r="U437" s="50">
        <f>ROUND(IF(K437="",0,+Q437/1659*(AC437*12*(1+tab!$D$181+tab!$D$180)-tab!$D$179)*tab!$D$177),-1)</f>
        <v>0</v>
      </c>
      <c r="V437" s="36" t="str">
        <f t="shared" si="611"/>
        <v/>
      </c>
      <c r="W437" s="698"/>
      <c r="X437" s="605"/>
      <c r="Y437" s="646"/>
      <c r="Z437" s="670"/>
      <c r="AA437" s="600"/>
      <c r="AB437" s="646"/>
      <c r="AC437" s="679">
        <f t="shared" si="599"/>
        <v>0</v>
      </c>
      <c r="AD437" s="680">
        <f t="shared" si="612"/>
        <v>0.56000000000000005</v>
      </c>
      <c r="AE437" s="681">
        <f t="shared" si="613"/>
        <v>0</v>
      </c>
      <c r="AF437" s="681">
        <f t="shared" si="614"/>
        <v>0</v>
      </c>
      <c r="AG437" s="681">
        <f t="shared" si="615"/>
        <v>0</v>
      </c>
      <c r="AH437" s="682">
        <f t="shared" si="616"/>
        <v>0</v>
      </c>
      <c r="AI437" s="682" t="str">
        <f t="shared" si="617"/>
        <v/>
      </c>
      <c r="AJ437" s="682">
        <f t="shared" si="618"/>
        <v>0</v>
      </c>
      <c r="AK437" s="683">
        <f t="shared" si="619"/>
        <v>0.5</v>
      </c>
      <c r="AL437" s="600">
        <f t="shared" si="620"/>
        <v>0</v>
      </c>
      <c r="AM437" s="646">
        <f t="shared" si="621"/>
        <v>0</v>
      </c>
      <c r="AN437" s="630"/>
      <c r="AR437" s="326"/>
    </row>
    <row r="438" spans="3:44" ht="12.75" customHeight="1" x14ac:dyDescent="0.2">
      <c r="C438" s="2"/>
      <c r="D438" s="140" t="str">
        <f t="shared" si="600"/>
        <v/>
      </c>
      <c r="E438" s="222" t="str">
        <f t="shared" ref="E438:F438" si="648">IF(E266=0,"",E266)</f>
        <v/>
      </c>
      <c r="F438" s="222" t="str">
        <f t="shared" si="648"/>
        <v/>
      </c>
      <c r="G438" s="140" t="str">
        <f t="shared" si="602"/>
        <v/>
      </c>
      <c r="H438" s="223" t="str">
        <f t="shared" si="603"/>
        <v/>
      </c>
      <c r="I438" s="751" t="str">
        <f t="shared" si="604"/>
        <v/>
      </c>
      <c r="J438" s="248" t="str">
        <f t="shared" si="597"/>
        <v/>
      </c>
      <c r="K438" s="713" t="str">
        <f t="shared" si="605"/>
        <v/>
      </c>
      <c r="L438" s="625"/>
      <c r="M438" s="738">
        <f t="shared" ref="M438:N438" si="649">IF(M266="","",M266)</f>
        <v>0</v>
      </c>
      <c r="N438" s="738">
        <f t="shared" si="649"/>
        <v>0</v>
      </c>
      <c r="O438" s="714" t="str">
        <f t="shared" si="607"/>
        <v/>
      </c>
      <c r="P438" s="736">
        <f t="shared" si="608"/>
        <v>0</v>
      </c>
      <c r="Q438" s="608">
        <v>0</v>
      </c>
      <c r="R438" s="755"/>
      <c r="S438" s="708" t="str">
        <f t="shared" si="609"/>
        <v/>
      </c>
      <c r="T438" s="50" t="str">
        <f t="shared" si="610"/>
        <v/>
      </c>
      <c r="U438" s="50">
        <f>ROUND(IF(K438="",0,+Q438/1659*(AC438*12*(1+tab!$D$181+tab!$D$180)-tab!$D$179)*tab!$D$177),-1)</f>
        <v>0</v>
      </c>
      <c r="V438" s="36" t="str">
        <f t="shared" si="611"/>
        <v/>
      </c>
      <c r="W438" s="698"/>
      <c r="X438" s="605"/>
      <c r="Y438" s="646"/>
      <c r="Z438" s="670"/>
      <c r="AA438" s="600"/>
      <c r="AB438" s="646"/>
      <c r="AC438" s="679">
        <f t="shared" si="599"/>
        <v>0</v>
      </c>
      <c r="AD438" s="680">
        <f t="shared" si="612"/>
        <v>0.56000000000000005</v>
      </c>
      <c r="AE438" s="681">
        <f t="shared" si="613"/>
        <v>0</v>
      </c>
      <c r="AF438" s="681">
        <f t="shared" si="614"/>
        <v>0</v>
      </c>
      <c r="AG438" s="681">
        <f t="shared" si="615"/>
        <v>0</v>
      </c>
      <c r="AH438" s="682">
        <f t="shared" si="616"/>
        <v>0</v>
      </c>
      <c r="AI438" s="682" t="str">
        <f t="shared" si="617"/>
        <v/>
      </c>
      <c r="AJ438" s="682">
        <f t="shared" si="618"/>
        <v>0</v>
      </c>
      <c r="AK438" s="683">
        <f t="shared" si="619"/>
        <v>0.5</v>
      </c>
      <c r="AL438" s="600">
        <f t="shared" si="620"/>
        <v>0</v>
      </c>
      <c r="AM438" s="646">
        <f t="shared" si="621"/>
        <v>0</v>
      </c>
      <c r="AN438" s="630"/>
      <c r="AR438" s="326"/>
    </row>
    <row r="439" spans="3:44" ht="12.75" customHeight="1" x14ac:dyDescent="0.2">
      <c r="C439" s="2"/>
      <c r="D439" s="140" t="str">
        <f t="shared" si="600"/>
        <v/>
      </c>
      <c r="E439" s="222" t="str">
        <f t="shared" ref="E439:F439" si="650">IF(E267=0,"",E267)</f>
        <v/>
      </c>
      <c r="F439" s="222" t="str">
        <f t="shared" si="650"/>
        <v/>
      </c>
      <c r="G439" s="140" t="str">
        <f t="shared" si="602"/>
        <v/>
      </c>
      <c r="H439" s="223" t="str">
        <f t="shared" si="603"/>
        <v/>
      </c>
      <c r="I439" s="751" t="str">
        <f t="shared" si="604"/>
        <v/>
      </c>
      <c r="J439" s="248" t="str">
        <f t="shared" si="597"/>
        <v/>
      </c>
      <c r="K439" s="713" t="str">
        <f t="shared" si="605"/>
        <v/>
      </c>
      <c r="L439" s="625"/>
      <c r="M439" s="738">
        <f t="shared" ref="M439:N439" si="651">IF(M267="","",M267)</f>
        <v>0</v>
      </c>
      <c r="N439" s="738">
        <f t="shared" si="651"/>
        <v>0</v>
      </c>
      <c r="O439" s="714" t="str">
        <f t="shared" si="607"/>
        <v/>
      </c>
      <c r="P439" s="736">
        <f t="shared" si="608"/>
        <v>0</v>
      </c>
      <c r="Q439" s="608">
        <v>0</v>
      </c>
      <c r="R439" s="755"/>
      <c r="S439" s="708" t="str">
        <f t="shared" si="609"/>
        <v/>
      </c>
      <c r="T439" s="50" t="str">
        <f t="shared" si="610"/>
        <v/>
      </c>
      <c r="U439" s="50">
        <f>ROUND(IF(K439="",0,+Q439/1659*(AC439*12*(1+tab!$D$181+tab!$D$180)-tab!$D$179)*tab!$D$177),-1)</f>
        <v>0</v>
      </c>
      <c r="V439" s="36" t="str">
        <f t="shared" si="611"/>
        <v/>
      </c>
      <c r="W439" s="698"/>
      <c r="X439" s="605"/>
      <c r="Y439" s="646"/>
      <c r="Z439" s="670"/>
      <c r="AA439" s="600"/>
      <c r="AB439" s="646"/>
      <c r="AC439" s="679">
        <f t="shared" si="599"/>
        <v>0</v>
      </c>
      <c r="AD439" s="680">
        <f t="shared" si="612"/>
        <v>0.56000000000000005</v>
      </c>
      <c r="AE439" s="681">
        <f t="shared" si="613"/>
        <v>0</v>
      </c>
      <c r="AF439" s="681">
        <f t="shared" si="614"/>
        <v>0</v>
      </c>
      <c r="AG439" s="681">
        <f t="shared" si="615"/>
        <v>0</v>
      </c>
      <c r="AH439" s="682">
        <f t="shared" si="616"/>
        <v>0</v>
      </c>
      <c r="AI439" s="682" t="str">
        <f t="shared" si="617"/>
        <v/>
      </c>
      <c r="AJ439" s="682">
        <f t="shared" si="618"/>
        <v>0</v>
      </c>
      <c r="AK439" s="683">
        <f t="shared" si="619"/>
        <v>0.5</v>
      </c>
      <c r="AL439" s="600">
        <f t="shared" si="620"/>
        <v>0</v>
      </c>
      <c r="AM439" s="646">
        <f t="shared" si="621"/>
        <v>0</v>
      </c>
      <c r="AN439" s="630"/>
      <c r="AR439" s="326"/>
    </row>
    <row r="440" spans="3:44" ht="12.75" customHeight="1" x14ac:dyDescent="0.2">
      <c r="C440" s="2"/>
      <c r="D440" s="140" t="str">
        <f t="shared" si="600"/>
        <v/>
      </c>
      <c r="E440" s="222" t="str">
        <f t="shared" ref="E440:F440" si="652">IF(E268=0,"",E268)</f>
        <v/>
      </c>
      <c r="F440" s="222" t="str">
        <f t="shared" si="652"/>
        <v/>
      </c>
      <c r="G440" s="140" t="str">
        <f t="shared" si="602"/>
        <v/>
      </c>
      <c r="H440" s="223" t="str">
        <f t="shared" si="603"/>
        <v/>
      </c>
      <c r="I440" s="751" t="str">
        <f t="shared" si="604"/>
        <v/>
      </c>
      <c r="J440" s="248" t="str">
        <f t="shared" si="597"/>
        <v/>
      </c>
      <c r="K440" s="713" t="str">
        <f t="shared" si="605"/>
        <v/>
      </c>
      <c r="L440" s="625"/>
      <c r="M440" s="738">
        <f t="shared" ref="M440:N440" si="653">IF(M268="","",M268)</f>
        <v>0</v>
      </c>
      <c r="N440" s="738">
        <f t="shared" si="653"/>
        <v>0</v>
      </c>
      <c r="O440" s="714" t="str">
        <f t="shared" si="607"/>
        <v/>
      </c>
      <c r="P440" s="736">
        <f t="shared" si="608"/>
        <v>0</v>
      </c>
      <c r="Q440" s="608">
        <v>0</v>
      </c>
      <c r="R440" s="755"/>
      <c r="S440" s="708" t="str">
        <f t="shared" si="609"/>
        <v/>
      </c>
      <c r="T440" s="50" t="str">
        <f t="shared" si="610"/>
        <v/>
      </c>
      <c r="U440" s="50">
        <f>ROUND(IF(K440="",0,+Q440/1659*(AC440*12*(1+tab!$D$181+tab!$D$180)-tab!$D$179)*tab!$D$177),-1)</f>
        <v>0</v>
      </c>
      <c r="V440" s="36" t="str">
        <f t="shared" si="611"/>
        <v/>
      </c>
      <c r="W440" s="698"/>
      <c r="X440" s="605"/>
      <c r="Y440" s="646"/>
      <c r="Z440" s="670"/>
      <c r="AA440" s="600"/>
      <c r="AB440" s="646"/>
      <c r="AC440" s="679">
        <f t="shared" si="599"/>
        <v>0</v>
      </c>
      <c r="AD440" s="680">
        <f t="shared" si="612"/>
        <v>0.56000000000000005</v>
      </c>
      <c r="AE440" s="681">
        <f t="shared" si="613"/>
        <v>0</v>
      </c>
      <c r="AF440" s="681">
        <f t="shared" si="614"/>
        <v>0</v>
      </c>
      <c r="AG440" s="681">
        <f t="shared" si="615"/>
        <v>0</v>
      </c>
      <c r="AH440" s="682">
        <f t="shared" si="616"/>
        <v>0</v>
      </c>
      <c r="AI440" s="682" t="str">
        <f t="shared" si="617"/>
        <v/>
      </c>
      <c r="AJ440" s="682">
        <f t="shared" si="618"/>
        <v>0</v>
      </c>
      <c r="AK440" s="683">
        <f t="shared" si="619"/>
        <v>0.5</v>
      </c>
      <c r="AL440" s="600">
        <f t="shared" si="620"/>
        <v>0</v>
      </c>
      <c r="AM440" s="646">
        <f t="shared" si="621"/>
        <v>0</v>
      </c>
      <c r="AN440" s="630"/>
      <c r="AR440" s="326"/>
    </row>
    <row r="441" spans="3:44" ht="12.75" customHeight="1" x14ac:dyDescent="0.2">
      <c r="C441" s="2"/>
      <c r="D441" s="140" t="str">
        <f t="shared" si="600"/>
        <v/>
      </c>
      <c r="E441" s="222" t="str">
        <f t="shared" ref="E441:F441" si="654">IF(E269=0,"",E269)</f>
        <v/>
      </c>
      <c r="F441" s="222" t="str">
        <f t="shared" si="654"/>
        <v/>
      </c>
      <c r="G441" s="140" t="str">
        <f t="shared" si="602"/>
        <v/>
      </c>
      <c r="H441" s="223" t="str">
        <f t="shared" si="603"/>
        <v/>
      </c>
      <c r="I441" s="751" t="str">
        <f t="shared" si="604"/>
        <v/>
      </c>
      <c r="J441" s="248" t="str">
        <f t="shared" si="597"/>
        <v/>
      </c>
      <c r="K441" s="713" t="str">
        <f t="shared" si="605"/>
        <v/>
      </c>
      <c r="L441" s="625"/>
      <c r="M441" s="738">
        <f t="shared" ref="M441:N441" si="655">IF(M269="","",M269)</f>
        <v>0</v>
      </c>
      <c r="N441" s="738">
        <f t="shared" si="655"/>
        <v>0</v>
      </c>
      <c r="O441" s="714" t="str">
        <f t="shared" si="607"/>
        <v/>
      </c>
      <c r="P441" s="736">
        <f t="shared" si="608"/>
        <v>0</v>
      </c>
      <c r="Q441" s="608">
        <v>0</v>
      </c>
      <c r="R441" s="755"/>
      <c r="S441" s="708" t="str">
        <f t="shared" si="609"/>
        <v/>
      </c>
      <c r="T441" s="50" t="str">
        <f t="shared" si="610"/>
        <v/>
      </c>
      <c r="U441" s="50">
        <f>ROUND(IF(K441="",0,+Q441/1659*(AC441*12*(1+tab!$D$181+tab!$D$180)-tab!$D$179)*tab!$D$177),-1)</f>
        <v>0</v>
      </c>
      <c r="V441" s="36" t="str">
        <f t="shared" si="611"/>
        <v/>
      </c>
      <c r="W441" s="698"/>
      <c r="X441" s="605"/>
      <c r="Y441" s="646"/>
      <c r="Z441" s="670"/>
      <c r="AA441" s="600"/>
      <c r="AB441" s="646"/>
      <c r="AC441" s="679">
        <f t="shared" si="599"/>
        <v>0</v>
      </c>
      <c r="AD441" s="680">
        <f t="shared" si="612"/>
        <v>0.56000000000000005</v>
      </c>
      <c r="AE441" s="681">
        <f t="shared" si="613"/>
        <v>0</v>
      </c>
      <c r="AF441" s="681">
        <f t="shared" si="614"/>
        <v>0</v>
      </c>
      <c r="AG441" s="681">
        <f t="shared" si="615"/>
        <v>0</v>
      </c>
      <c r="AH441" s="682">
        <f t="shared" si="616"/>
        <v>0</v>
      </c>
      <c r="AI441" s="682" t="str">
        <f t="shared" si="617"/>
        <v/>
      </c>
      <c r="AJ441" s="682">
        <f t="shared" si="618"/>
        <v>0</v>
      </c>
      <c r="AK441" s="683">
        <f t="shared" si="619"/>
        <v>0.5</v>
      </c>
      <c r="AL441" s="600">
        <f t="shared" si="620"/>
        <v>0</v>
      </c>
      <c r="AM441" s="646">
        <f t="shared" si="621"/>
        <v>0</v>
      </c>
      <c r="AN441" s="630"/>
      <c r="AR441" s="326"/>
    </row>
    <row r="442" spans="3:44" ht="12.75" customHeight="1" x14ac:dyDescent="0.2">
      <c r="C442" s="2"/>
      <c r="D442" s="140" t="str">
        <f t="shared" si="600"/>
        <v/>
      </c>
      <c r="E442" s="222" t="str">
        <f t="shared" ref="E442:F442" si="656">IF(E270=0,"",E270)</f>
        <v/>
      </c>
      <c r="F442" s="222" t="str">
        <f t="shared" si="656"/>
        <v/>
      </c>
      <c r="G442" s="140" t="str">
        <f t="shared" si="602"/>
        <v/>
      </c>
      <c r="H442" s="223" t="str">
        <f t="shared" si="603"/>
        <v/>
      </c>
      <c r="I442" s="751" t="str">
        <f t="shared" si="604"/>
        <v/>
      </c>
      <c r="J442" s="248" t="str">
        <f t="shared" si="597"/>
        <v/>
      </c>
      <c r="K442" s="713" t="str">
        <f t="shared" si="605"/>
        <v/>
      </c>
      <c r="L442" s="625"/>
      <c r="M442" s="738">
        <f t="shared" ref="M442:N442" si="657">IF(M270="","",M270)</f>
        <v>0</v>
      </c>
      <c r="N442" s="738">
        <f t="shared" si="657"/>
        <v>0</v>
      </c>
      <c r="O442" s="714" t="str">
        <f t="shared" si="607"/>
        <v/>
      </c>
      <c r="P442" s="736">
        <f t="shared" si="608"/>
        <v>0</v>
      </c>
      <c r="Q442" s="608">
        <v>0</v>
      </c>
      <c r="R442" s="755"/>
      <c r="S442" s="708" t="str">
        <f t="shared" si="609"/>
        <v/>
      </c>
      <c r="T442" s="50" t="str">
        <f t="shared" si="610"/>
        <v/>
      </c>
      <c r="U442" s="50">
        <f>ROUND(IF(K442="",0,+Q442/1659*(AC442*12*(1+tab!$D$181+tab!$D$180)-tab!$D$179)*tab!$D$177),-1)</f>
        <v>0</v>
      </c>
      <c r="V442" s="36" t="str">
        <f t="shared" si="611"/>
        <v/>
      </c>
      <c r="W442" s="698"/>
      <c r="X442" s="605"/>
      <c r="Y442" s="646"/>
      <c r="Z442" s="670"/>
      <c r="AA442" s="600"/>
      <c r="AB442" s="646"/>
      <c r="AC442" s="679">
        <f t="shared" si="599"/>
        <v>0</v>
      </c>
      <c r="AD442" s="680">
        <f t="shared" si="612"/>
        <v>0.56000000000000005</v>
      </c>
      <c r="AE442" s="681">
        <f t="shared" si="613"/>
        <v>0</v>
      </c>
      <c r="AF442" s="681">
        <f t="shared" si="614"/>
        <v>0</v>
      </c>
      <c r="AG442" s="681">
        <f t="shared" si="615"/>
        <v>0</v>
      </c>
      <c r="AH442" s="682">
        <f t="shared" si="616"/>
        <v>0</v>
      </c>
      <c r="AI442" s="682" t="str">
        <f t="shared" si="617"/>
        <v/>
      </c>
      <c r="AJ442" s="682">
        <f t="shared" si="618"/>
        <v>0</v>
      </c>
      <c r="AK442" s="683">
        <f t="shared" si="619"/>
        <v>0.5</v>
      </c>
      <c r="AL442" s="600">
        <f t="shared" si="620"/>
        <v>0</v>
      </c>
      <c r="AM442" s="646">
        <f t="shared" si="621"/>
        <v>0</v>
      </c>
      <c r="AN442" s="630"/>
      <c r="AR442" s="326"/>
    </row>
    <row r="443" spans="3:44" ht="12.75" customHeight="1" x14ac:dyDescent="0.2">
      <c r="C443" s="2"/>
      <c r="D443" s="140" t="str">
        <f t="shared" si="600"/>
        <v/>
      </c>
      <c r="E443" s="222" t="str">
        <f t="shared" ref="E443:F443" si="658">IF(E271=0,"",E271)</f>
        <v/>
      </c>
      <c r="F443" s="222" t="str">
        <f t="shared" si="658"/>
        <v/>
      </c>
      <c r="G443" s="140" t="str">
        <f t="shared" si="602"/>
        <v/>
      </c>
      <c r="H443" s="223" t="str">
        <f t="shared" si="603"/>
        <v/>
      </c>
      <c r="I443" s="751" t="str">
        <f t="shared" si="604"/>
        <v/>
      </c>
      <c r="J443" s="248" t="str">
        <f t="shared" si="597"/>
        <v/>
      </c>
      <c r="K443" s="713" t="str">
        <f t="shared" si="605"/>
        <v/>
      </c>
      <c r="L443" s="625"/>
      <c r="M443" s="738">
        <f t="shared" ref="M443:N443" si="659">IF(M271="","",M271)</f>
        <v>0</v>
      </c>
      <c r="N443" s="738">
        <f t="shared" si="659"/>
        <v>0</v>
      </c>
      <c r="O443" s="714" t="str">
        <f t="shared" si="607"/>
        <v/>
      </c>
      <c r="P443" s="736">
        <f t="shared" si="608"/>
        <v>0</v>
      </c>
      <c r="Q443" s="608">
        <v>0</v>
      </c>
      <c r="R443" s="755"/>
      <c r="S443" s="708" t="str">
        <f t="shared" si="609"/>
        <v/>
      </c>
      <c r="T443" s="50" t="str">
        <f t="shared" si="610"/>
        <v/>
      </c>
      <c r="U443" s="50">
        <f>ROUND(IF(K443="",0,+Q443/1659*(AC443*12*(1+tab!$D$181+tab!$D$180)-tab!$D$179)*tab!$D$177),-1)</f>
        <v>0</v>
      </c>
      <c r="V443" s="36" t="str">
        <f t="shared" si="611"/>
        <v/>
      </c>
      <c r="W443" s="698"/>
      <c r="X443" s="605"/>
      <c r="Y443" s="646"/>
      <c r="Z443" s="670"/>
      <c r="AA443" s="600"/>
      <c r="AB443" s="646"/>
      <c r="AC443" s="679">
        <f t="shared" si="599"/>
        <v>0</v>
      </c>
      <c r="AD443" s="680">
        <f t="shared" si="612"/>
        <v>0.56000000000000005</v>
      </c>
      <c r="AE443" s="681">
        <f t="shared" si="613"/>
        <v>0</v>
      </c>
      <c r="AF443" s="681">
        <f t="shared" si="614"/>
        <v>0</v>
      </c>
      <c r="AG443" s="681">
        <f t="shared" si="615"/>
        <v>0</v>
      </c>
      <c r="AH443" s="682">
        <f t="shared" si="616"/>
        <v>0</v>
      </c>
      <c r="AI443" s="682" t="str">
        <f t="shared" si="617"/>
        <v/>
      </c>
      <c r="AJ443" s="682">
        <f t="shared" si="618"/>
        <v>0</v>
      </c>
      <c r="AK443" s="683">
        <f t="shared" si="619"/>
        <v>0.5</v>
      </c>
      <c r="AL443" s="600">
        <f t="shared" si="620"/>
        <v>0</v>
      </c>
      <c r="AM443" s="646">
        <f t="shared" si="621"/>
        <v>0</v>
      </c>
      <c r="AN443" s="630"/>
      <c r="AR443" s="326"/>
    </row>
    <row r="444" spans="3:44" ht="12.75" customHeight="1" x14ac:dyDescent="0.2">
      <c r="C444" s="2"/>
      <c r="D444" s="140" t="str">
        <f t="shared" si="600"/>
        <v/>
      </c>
      <c r="E444" s="222" t="str">
        <f t="shared" ref="E444:F444" si="660">IF(E272=0,"",E272)</f>
        <v/>
      </c>
      <c r="F444" s="222" t="str">
        <f t="shared" si="660"/>
        <v/>
      </c>
      <c r="G444" s="140" t="str">
        <f t="shared" si="602"/>
        <v/>
      </c>
      <c r="H444" s="223" t="str">
        <f t="shared" si="603"/>
        <v/>
      </c>
      <c r="I444" s="751" t="str">
        <f t="shared" si="604"/>
        <v/>
      </c>
      <c r="J444" s="248" t="str">
        <f t="shared" si="597"/>
        <v/>
      </c>
      <c r="K444" s="713" t="str">
        <f t="shared" si="605"/>
        <v/>
      </c>
      <c r="L444" s="625"/>
      <c r="M444" s="738">
        <f t="shared" ref="M444:N444" si="661">IF(M272="","",M272)</f>
        <v>0</v>
      </c>
      <c r="N444" s="738">
        <f t="shared" si="661"/>
        <v>0</v>
      </c>
      <c r="O444" s="714" t="str">
        <f t="shared" si="607"/>
        <v/>
      </c>
      <c r="P444" s="736">
        <f t="shared" si="608"/>
        <v>0</v>
      </c>
      <c r="Q444" s="608">
        <v>0</v>
      </c>
      <c r="R444" s="755"/>
      <c r="S444" s="708" t="str">
        <f t="shared" si="609"/>
        <v/>
      </c>
      <c r="T444" s="50" t="str">
        <f t="shared" si="610"/>
        <v/>
      </c>
      <c r="U444" s="50">
        <f>ROUND(IF(K444="",0,+Q444/1659*(AC444*12*(1+tab!$D$181+tab!$D$180)-tab!$D$179)*tab!$D$177),-1)</f>
        <v>0</v>
      </c>
      <c r="V444" s="36" t="str">
        <f t="shared" si="611"/>
        <v/>
      </c>
      <c r="W444" s="698"/>
      <c r="X444" s="605"/>
      <c r="Y444" s="646"/>
      <c r="Z444" s="670"/>
      <c r="AA444" s="600"/>
      <c r="AB444" s="646"/>
      <c r="AC444" s="679">
        <f t="shared" si="599"/>
        <v>0</v>
      </c>
      <c r="AD444" s="680">
        <f t="shared" si="612"/>
        <v>0.56000000000000005</v>
      </c>
      <c r="AE444" s="681">
        <f t="shared" si="613"/>
        <v>0</v>
      </c>
      <c r="AF444" s="681">
        <f t="shared" si="614"/>
        <v>0</v>
      </c>
      <c r="AG444" s="681">
        <f t="shared" si="615"/>
        <v>0</v>
      </c>
      <c r="AH444" s="682">
        <f t="shared" si="616"/>
        <v>0</v>
      </c>
      <c r="AI444" s="682" t="str">
        <f t="shared" si="617"/>
        <v/>
      </c>
      <c r="AJ444" s="682">
        <f t="shared" si="618"/>
        <v>0</v>
      </c>
      <c r="AK444" s="683">
        <f t="shared" si="619"/>
        <v>0.5</v>
      </c>
      <c r="AL444" s="600">
        <f t="shared" si="620"/>
        <v>0</v>
      </c>
      <c r="AM444" s="646">
        <f t="shared" si="621"/>
        <v>0</v>
      </c>
      <c r="AN444" s="630"/>
      <c r="AR444" s="326"/>
    </row>
    <row r="445" spans="3:44" ht="12.75" customHeight="1" x14ac:dyDescent="0.2">
      <c r="C445" s="2"/>
      <c r="D445" s="140" t="str">
        <f t="shared" si="600"/>
        <v/>
      </c>
      <c r="E445" s="222" t="str">
        <f t="shared" ref="E445:F445" si="662">IF(E273=0,"",E273)</f>
        <v/>
      </c>
      <c r="F445" s="222" t="str">
        <f t="shared" si="662"/>
        <v/>
      </c>
      <c r="G445" s="140" t="str">
        <f t="shared" si="602"/>
        <v/>
      </c>
      <c r="H445" s="223" t="str">
        <f t="shared" si="603"/>
        <v/>
      </c>
      <c r="I445" s="751" t="str">
        <f t="shared" si="604"/>
        <v/>
      </c>
      <c r="J445" s="248" t="str">
        <f t="shared" si="597"/>
        <v/>
      </c>
      <c r="K445" s="713" t="str">
        <f t="shared" si="605"/>
        <v/>
      </c>
      <c r="L445" s="625"/>
      <c r="M445" s="738">
        <f t="shared" ref="M445:N445" si="663">IF(M273="","",M273)</f>
        <v>0</v>
      </c>
      <c r="N445" s="738">
        <f t="shared" si="663"/>
        <v>0</v>
      </c>
      <c r="O445" s="714" t="str">
        <f t="shared" si="607"/>
        <v/>
      </c>
      <c r="P445" s="736">
        <f t="shared" si="608"/>
        <v>0</v>
      </c>
      <c r="Q445" s="608">
        <v>0</v>
      </c>
      <c r="R445" s="755"/>
      <c r="S445" s="708" t="str">
        <f t="shared" si="609"/>
        <v/>
      </c>
      <c r="T445" s="50" t="str">
        <f t="shared" si="610"/>
        <v/>
      </c>
      <c r="U445" s="50">
        <f>ROUND(IF(K445="",0,+Q445/1659*(AC445*12*(1+tab!$D$181+tab!$D$180)-tab!$D$179)*tab!$D$177),-1)</f>
        <v>0</v>
      </c>
      <c r="V445" s="36" t="str">
        <f t="shared" si="611"/>
        <v/>
      </c>
      <c r="W445" s="698"/>
      <c r="X445" s="605"/>
      <c r="Y445" s="646"/>
      <c r="Z445" s="670"/>
      <c r="AA445" s="600"/>
      <c r="AB445" s="646"/>
      <c r="AC445" s="679">
        <f t="shared" si="599"/>
        <v>0</v>
      </c>
      <c r="AD445" s="680">
        <f t="shared" si="612"/>
        <v>0.56000000000000005</v>
      </c>
      <c r="AE445" s="681">
        <f t="shared" si="613"/>
        <v>0</v>
      </c>
      <c r="AF445" s="681">
        <f t="shared" si="614"/>
        <v>0</v>
      </c>
      <c r="AG445" s="681">
        <f t="shared" si="615"/>
        <v>0</v>
      </c>
      <c r="AH445" s="682">
        <f t="shared" si="616"/>
        <v>0</v>
      </c>
      <c r="AI445" s="682" t="str">
        <f t="shared" si="617"/>
        <v/>
      </c>
      <c r="AJ445" s="682">
        <f t="shared" si="618"/>
        <v>0</v>
      </c>
      <c r="AK445" s="683">
        <f t="shared" si="619"/>
        <v>0.5</v>
      </c>
      <c r="AL445" s="600">
        <f t="shared" si="620"/>
        <v>0</v>
      </c>
      <c r="AM445" s="646">
        <f t="shared" si="621"/>
        <v>0</v>
      </c>
      <c r="AN445" s="630"/>
      <c r="AR445" s="326"/>
    </row>
    <row r="446" spans="3:44" ht="12.75" customHeight="1" x14ac:dyDescent="0.2">
      <c r="C446" s="2"/>
      <c r="D446" s="140" t="str">
        <f t="shared" si="600"/>
        <v/>
      </c>
      <c r="E446" s="222" t="str">
        <f t="shared" ref="E446:F446" si="664">IF(E274=0,"",E274)</f>
        <v/>
      </c>
      <c r="F446" s="222" t="str">
        <f t="shared" si="664"/>
        <v/>
      </c>
      <c r="G446" s="140" t="str">
        <f t="shared" si="602"/>
        <v/>
      </c>
      <c r="H446" s="223" t="str">
        <f t="shared" si="603"/>
        <v/>
      </c>
      <c r="I446" s="751" t="str">
        <f t="shared" si="604"/>
        <v/>
      </c>
      <c r="J446" s="248" t="str">
        <f t="shared" si="597"/>
        <v/>
      </c>
      <c r="K446" s="713" t="str">
        <f t="shared" si="605"/>
        <v/>
      </c>
      <c r="L446" s="625"/>
      <c r="M446" s="738">
        <f t="shared" ref="M446:N446" si="665">IF(M274="","",M274)</f>
        <v>0</v>
      </c>
      <c r="N446" s="738">
        <f t="shared" si="665"/>
        <v>0</v>
      </c>
      <c r="O446" s="714" t="str">
        <f t="shared" si="607"/>
        <v/>
      </c>
      <c r="P446" s="736">
        <f t="shared" si="608"/>
        <v>0</v>
      </c>
      <c r="Q446" s="608">
        <v>0</v>
      </c>
      <c r="R446" s="755"/>
      <c r="S446" s="708" t="str">
        <f t="shared" si="609"/>
        <v/>
      </c>
      <c r="T446" s="50" t="str">
        <f t="shared" si="610"/>
        <v/>
      </c>
      <c r="U446" s="50">
        <f>ROUND(IF(K446="",0,+Q446/1659*(AC446*12*(1+tab!$D$181+tab!$D$180)-tab!$D$179)*tab!$D$177),-1)</f>
        <v>0</v>
      </c>
      <c r="V446" s="36" t="str">
        <f t="shared" si="611"/>
        <v/>
      </c>
      <c r="W446" s="698"/>
      <c r="X446" s="605"/>
      <c r="Y446" s="646"/>
      <c r="Z446" s="670"/>
      <c r="AA446" s="600"/>
      <c r="AB446" s="646"/>
      <c r="AC446" s="679">
        <f t="shared" si="599"/>
        <v>0</v>
      </c>
      <c r="AD446" s="680">
        <f t="shared" si="612"/>
        <v>0.56000000000000005</v>
      </c>
      <c r="AE446" s="681">
        <f t="shared" si="613"/>
        <v>0</v>
      </c>
      <c r="AF446" s="681">
        <f t="shared" si="614"/>
        <v>0</v>
      </c>
      <c r="AG446" s="681">
        <f t="shared" si="615"/>
        <v>0</v>
      </c>
      <c r="AH446" s="682">
        <f t="shared" si="616"/>
        <v>0</v>
      </c>
      <c r="AI446" s="682" t="str">
        <f t="shared" si="617"/>
        <v/>
      </c>
      <c r="AJ446" s="682">
        <f t="shared" si="618"/>
        <v>0</v>
      </c>
      <c r="AK446" s="683">
        <f t="shared" si="619"/>
        <v>0.5</v>
      </c>
      <c r="AL446" s="600">
        <f t="shared" si="620"/>
        <v>0</v>
      </c>
      <c r="AM446" s="646">
        <f t="shared" si="621"/>
        <v>0</v>
      </c>
      <c r="AN446" s="630"/>
      <c r="AR446" s="326"/>
    </row>
    <row r="447" spans="3:44" ht="12.75" customHeight="1" x14ac:dyDescent="0.2">
      <c r="C447" s="2"/>
      <c r="D447" s="140" t="str">
        <f t="shared" si="600"/>
        <v/>
      </c>
      <c r="E447" s="222" t="str">
        <f t="shared" ref="E447:F447" si="666">IF(E275=0,"",E275)</f>
        <v/>
      </c>
      <c r="F447" s="222" t="str">
        <f t="shared" si="666"/>
        <v/>
      </c>
      <c r="G447" s="140" t="str">
        <f t="shared" si="602"/>
        <v/>
      </c>
      <c r="H447" s="223" t="str">
        <f t="shared" si="603"/>
        <v/>
      </c>
      <c r="I447" s="751" t="str">
        <f t="shared" si="604"/>
        <v/>
      </c>
      <c r="J447" s="248" t="str">
        <f t="shared" si="597"/>
        <v/>
      </c>
      <c r="K447" s="713" t="str">
        <f t="shared" si="605"/>
        <v/>
      </c>
      <c r="L447" s="625"/>
      <c r="M447" s="738">
        <f t="shared" ref="M447:N447" si="667">IF(M275="","",M275)</f>
        <v>0</v>
      </c>
      <c r="N447" s="738">
        <f t="shared" si="667"/>
        <v>0</v>
      </c>
      <c r="O447" s="714" t="str">
        <f t="shared" si="607"/>
        <v/>
      </c>
      <c r="P447" s="736">
        <f t="shared" si="608"/>
        <v>0</v>
      </c>
      <c r="Q447" s="608">
        <v>0</v>
      </c>
      <c r="R447" s="755"/>
      <c r="S447" s="708" t="str">
        <f t="shared" si="609"/>
        <v/>
      </c>
      <c r="T447" s="50" t="str">
        <f t="shared" si="610"/>
        <v/>
      </c>
      <c r="U447" s="50">
        <f>ROUND(IF(K447="",0,+Q447/1659*(AC447*12*(1+tab!$D$181+tab!$D$180)-tab!$D$179)*tab!$D$177),-1)</f>
        <v>0</v>
      </c>
      <c r="V447" s="36" t="str">
        <f t="shared" si="611"/>
        <v/>
      </c>
      <c r="W447" s="698"/>
      <c r="X447" s="605"/>
      <c r="Y447" s="646"/>
      <c r="Z447" s="670"/>
      <c r="AA447" s="600"/>
      <c r="AB447" s="646"/>
      <c r="AC447" s="679">
        <f t="shared" si="599"/>
        <v>0</v>
      </c>
      <c r="AD447" s="680">
        <f t="shared" si="612"/>
        <v>0.56000000000000005</v>
      </c>
      <c r="AE447" s="681">
        <f t="shared" si="613"/>
        <v>0</v>
      </c>
      <c r="AF447" s="681">
        <f t="shared" si="614"/>
        <v>0</v>
      </c>
      <c r="AG447" s="681">
        <f t="shared" si="615"/>
        <v>0</v>
      </c>
      <c r="AH447" s="682">
        <f t="shared" si="616"/>
        <v>0</v>
      </c>
      <c r="AI447" s="682" t="str">
        <f t="shared" si="617"/>
        <v/>
      </c>
      <c r="AJ447" s="682">
        <f t="shared" si="618"/>
        <v>0</v>
      </c>
      <c r="AK447" s="683">
        <f t="shared" si="619"/>
        <v>0.5</v>
      </c>
      <c r="AL447" s="600">
        <f t="shared" si="620"/>
        <v>0</v>
      </c>
      <c r="AM447" s="646">
        <f t="shared" si="621"/>
        <v>0</v>
      </c>
      <c r="AN447" s="630"/>
      <c r="AR447" s="326"/>
    </row>
    <row r="448" spans="3:44" ht="12.75" customHeight="1" x14ac:dyDescent="0.2">
      <c r="C448" s="2"/>
      <c r="D448" s="140" t="str">
        <f t="shared" si="600"/>
        <v/>
      </c>
      <c r="E448" s="222" t="str">
        <f t="shared" ref="E448:F448" si="668">IF(E276=0,"",E276)</f>
        <v/>
      </c>
      <c r="F448" s="222" t="str">
        <f t="shared" si="668"/>
        <v/>
      </c>
      <c r="G448" s="140" t="str">
        <f t="shared" si="602"/>
        <v/>
      </c>
      <c r="H448" s="223" t="str">
        <f t="shared" si="603"/>
        <v/>
      </c>
      <c r="I448" s="751" t="str">
        <f t="shared" si="604"/>
        <v/>
      </c>
      <c r="J448" s="248" t="str">
        <f t="shared" si="597"/>
        <v/>
      </c>
      <c r="K448" s="713" t="str">
        <f t="shared" si="605"/>
        <v/>
      </c>
      <c r="L448" s="625"/>
      <c r="M448" s="738">
        <f t="shared" ref="M448:N448" si="669">IF(M276="","",M276)</f>
        <v>0</v>
      </c>
      <c r="N448" s="738">
        <f t="shared" si="669"/>
        <v>0</v>
      </c>
      <c r="O448" s="714" t="str">
        <f t="shared" si="607"/>
        <v/>
      </c>
      <c r="P448" s="736">
        <f t="shared" si="608"/>
        <v>0</v>
      </c>
      <c r="Q448" s="608">
        <v>0</v>
      </c>
      <c r="R448" s="755"/>
      <c r="S448" s="708" t="str">
        <f t="shared" si="609"/>
        <v/>
      </c>
      <c r="T448" s="50" t="str">
        <f t="shared" si="610"/>
        <v/>
      </c>
      <c r="U448" s="50">
        <f>ROUND(IF(K448="",0,+Q448/1659*(AC448*12*(1+tab!$D$181+tab!$D$180)-tab!$D$179)*tab!$D$177),-1)</f>
        <v>0</v>
      </c>
      <c r="V448" s="36" t="str">
        <f t="shared" si="611"/>
        <v/>
      </c>
      <c r="W448" s="698"/>
      <c r="X448" s="605"/>
      <c r="Y448" s="646"/>
      <c r="Z448" s="670"/>
      <c r="AA448" s="600"/>
      <c r="AB448" s="646"/>
      <c r="AC448" s="679">
        <f t="shared" si="599"/>
        <v>0</v>
      </c>
      <c r="AD448" s="680">
        <f t="shared" si="612"/>
        <v>0.56000000000000005</v>
      </c>
      <c r="AE448" s="681">
        <f t="shared" si="613"/>
        <v>0</v>
      </c>
      <c r="AF448" s="681">
        <f t="shared" si="614"/>
        <v>0</v>
      </c>
      <c r="AG448" s="681">
        <f t="shared" si="615"/>
        <v>0</v>
      </c>
      <c r="AH448" s="682">
        <f t="shared" si="616"/>
        <v>0</v>
      </c>
      <c r="AI448" s="682" t="str">
        <f t="shared" si="617"/>
        <v/>
      </c>
      <c r="AJ448" s="682">
        <f t="shared" si="618"/>
        <v>0</v>
      </c>
      <c r="AK448" s="683">
        <f t="shared" si="619"/>
        <v>0.5</v>
      </c>
      <c r="AL448" s="600">
        <f t="shared" si="620"/>
        <v>0</v>
      </c>
      <c r="AM448" s="646">
        <f t="shared" si="621"/>
        <v>0</v>
      </c>
      <c r="AN448" s="630"/>
      <c r="AR448" s="326"/>
    </row>
    <row r="449" spans="3:44" ht="12.75" customHeight="1" x14ac:dyDescent="0.2">
      <c r="C449" s="2"/>
      <c r="D449" s="140" t="str">
        <f t="shared" si="600"/>
        <v/>
      </c>
      <c r="E449" s="222" t="str">
        <f t="shared" ref="E449:F449" si="670">IF(E277=0,"",E277)</f>
        <v/>
      </c>
      <c r="F449" s="222" t="str">
        <f t="shared" si="670"/>
        <v/>
      </c>
      <c r="G449" s="140" t="str">
        <f t="shared" si="602"/>
        <v/>
      </c>
      <c r="H449" s="223" t="str">
        <f t="shared" si="603"/>
        <v/>
      </c>
      <c r="I449" s="751" t="str">
        <f t="shared" si="604"/>
        <v/>
      </c>
      <c r="J449" s="248" t="str">
        <f t="shared" si="597"/>
        <v/>
      </c>
      <c r="K449" s="713" t="str">
        <f t="shared" si="605"/>
        <v/>
      </c>
      <c r="L449" s="625"/>
      <c r="M449" s="738">
        <f t="shared" ref="M449:N449" si="671">IF(M277="","",M277)</f>
        <v>0</v>
      </c>
      <c r="N449" s="738">
        <f t="shared" si="671"/>
        <v>0</v>
      </c>
      <c r="O449" s="714" t="str">
        <f t="shared" si="607"/>
        <v/>
      </c>
      <c r="P449" s="736">
        <f t="shared" si="608"/>
        <v>0</v>
      </c>
      <c r="Q449" s="608">
        <v>0</v>
      </c>
      <c r="R449" s="755"/>
      <c r="S449" s="708" t="str">
        <f t="shared" si="609"/>
        <v/>
      </c>
      <c r="T449" s="50" t="str">
        <f t="shared" si="610"/>
        <v/>
      </c>
      <c r="U449" s="50">
        <f>ROUND(IF(K449="",0,+Q449/1659*(AC449*12*(1+tab!$D$181+tab!$D$180)-tab!$D$179)*tab!$D$177),-1)</f>
        <v>0</v>
      </c>
      <c r="V449" s="36" t="str">
        <f t="shared" si="611"/>
        <v/>
      </c>
      <c r="W449" s="698"/>
      <c r="X449" s="605"/>
      <c r="Y449" s="646"/>
      <c r="Z449" s="670"/>
      <c r="AA449" s="600"/>
      <c r="AB449" s="646"/>
      <c r="AC449" s="679">
        <f t="shared" si="599"/>
        <v>0</v>
      </c>
      <c r="AD449" s="680">
        <f t="shared" si="612"/>
        <v>0.56000000000000005</v>
      </c>
      <c r="AE449" s="681">
        <f t="shared" si="613"/>
        <v>0</v>
      </c>
      <c r="AF449" s="681">
        <f t="shared" si="614"/>
        <v>0</v>
      </c>
      <c r="AG449" s="681">
        <f t="shared" si="615"/>
        <v>0</v>
      </c>
      <c r="AH449" s="682">
        <f t="shared" si="616"/>
        <v>0</v>
      </c>
      <c r="AI449" s="682" t="str">
        <f t="shared" si="617"/>
        <v/>
      </c>
      <c r="AJ449" s="682">
        <f t="shared" si="618"/>
        <v>0</v>
      </c>
      <c r="AK449" s="683">
        <f t="shared" si="619"/>
        <v>0.5</v>
      </c>
      <c r="AL449" s="600">
        <f t="shared" si="620"/>
        <v>0</v>
      </c>
      <c r="AM449" s="646">
        <f t="shared" si="621"/>
        <v>0</v>
      </c>
      <c r="AN449" s="630"/>
      <c r="AR449" s="326"/>
    </row>
    <row r="450" spans="3:44" ht="12.75" customHeight="1" x14ac:dyDescent="0.2">
      <c r="C450" s="2"/>
      <c r="D450" s="140" t="str">
        <f t="shared" si="600"/>
        <v/>
      </c>
      <c r="E450" s="222" t="str">
        <f t="shared" ref="E450:F450" si="672">IF(E278=0,"",E278)</f>
        <v/>
      </c>
      <c r="F450" s="222" t="str">
        <f t="shared" si="672"/>
        <v/>
      </c>
      <c r="G450" s="140" t="str">
        <f t="shared" si="602"/>
        <v/>
      </c>
      <c r="H450" s="223" t="str">
        <f t="shared" si="603"/>
        <v/>
      </c>
      <c r="I450" s="751" t="str">
        <f t="shared" si="604"/>
        <v/>
      </c>
      <c r="J450" s="248" t="str">
        <f t="shared" si="597"/>
        <v/>
      </c>
      <c r="K450" s="713" t="str">
        <f t="shared" si="605"/>
        <v/>
      </c>
      <c r="L450" s="625"/>
      <c r="M450" s="738">
        <f t="shared" ref="M450:N450" si="673">IF(M278="","",M278)</f>
        <v>0</v>
      </c>
      <c r="N450" s="738">
        <f t="shared" si="673"/>
        <v>0</v>
      </c>
      <c r="O450" s="714" t="str">
        <f t="shared" si="607"/>
        <v/>
      </c>
      <c r="P450" s="736">
        <f t="shared" si="608"/>
        <v>0</v>
      </c>
      <c r="Q450" s="608">
        <v>0</v>
      </c>
      <c r="R450" s="755"/>
      <c r="S450" s="708" t="str">
        <f t="shared" si="609"/>
        <v/>
      </c>
      <c r="T450" s="50" t="str">
        <f t="shared" si="610"/>
        <v/>
      </c>
      <c r="U450" s="50">
        <f>ROUND(IF(K450="",0,+Q450/1659*(AC450*12*(1+tab!$D$181+tab!$D$180)-tab!$D$179)*tab!$D$177),-1)</f>
        <v>0</v>
      </c>
      <c r="V450" s="36" t="str">
        <f t="shared" si="611"/>
        <v/>
      </c>
      <c r="W450" s="698"/>
      <c r="X450" s="605"/>
      <c r="Y450" s="646"/>
      <c r="Z450" s="670"/>
      <c r="AA450" s="600"/>
      <c r="AB450" s="646"/>
      <c r="AC450" s="679">
        <f t="shared" si="599"/>
        <v>0</v>
      </c>
      <c r="AD450" s="680">
        <f t="shared" si="612"/>
        <v>0.56000000000000005</v>
      </c>
      <c r="AE450" s="681">
        <f t="shared" si="613"/>
        <v>0</v>
      </c>
      <c r="AF450" s="681">
        <f t="shared" si="614"/>
        <v>0</v>
      </c>
      <c r="AG450" s="681">
        <f t="shared" si="615"/>
        <v>0</v>
      </c>
      <c r="AH450" s="682">
        <f t="shared" si="616"/>
        <v>0</v>
      </c>
      <c r="AI450" s="682" t="str">
        <f t="shared" si="617"/>
        <v/>
      </c>
      <c r="AJ450" s="682">
        <f t="shared" si="618"/>
        <v>0</v>
      </c>
      <c r="AK450" s="683">
        <f t="shared" si="619"/>
        <v>0.5</v>
      </c>
      <c r="AL450" s="600">
        <f t="shared" si="620"/>
        <v>0</v>
      </c>
      <c r="AM450" s="646">
        <f t="shared" si="621"/>
        <v>0</v>
      </c>
      <c r="AN450" s="630"/>
      <c r="AR450" s="326"/>
    </row>
    <row r="451" spans="3:44" ht="12.75" customHeight="1" x14ac:dyDescent="0.2">
      <c r="C451" s="2"/>
      <c r="D451" s="140" t="str">
        <f t="shared" si="600"/>
        <v/>
      </c>
      <c r="E451" s="222" t="str">
        <f t="shared" ref="E451:F451" si="674">IF(E279=0,"",E279)</f>
        <v/>
      </c>
      <c r="F451" s="222" t="str">
        <f t="shared" si="674"/>
        <v/>
      </c>
      <c r="G451" s="140" t="str">
        <f t="shared" si="602"/>
        <v/>
      </c>
      <c r="H451" s="223" t="str">
        <f t="shared" si="603"/>
        <v/>
      </c>
      <c r="I451" s="751" t="str">
        <f t="shared" si="604"/>
        <v/>
      </c>
      <c r="J451" s="248" t="str">
        <f t="shared" si="597"/>
        <v/>
      </c>
      <c r="K451" s="713" t="str">
        <f t="shared" si="605"/>
        <v/>
      </c>
      <c r="L451" s="625"/>
      <c r="M451" s="738">
        <f t="shared" ref="M451:N451" si="675">IF(M279="","",M279)</f>
        <v>0</v>
      </c>
      <c r="N451" s="738">
        <f t="shared" si="675"/>
        <v>0</v>
      </c>
      <c r="O451" s="714" t="str">
        <f t="shared" si="607"/>
        <v/>
      </c>
      <c r="P451" s="736">
        <f t="shared" si="608"/>
        <v>0</v>
      </c>
      <c r="Q451" s="608">
        <v>0</v>
      </c>
      <c r="R451" s="755"/>
      <c r="S451" s="708" t="str">
        <f t="shared" si="609"/>
        <v/>
      </c>
      <c r="T451" s="50" t="str">
        <f t="shared" si="610"/>
        <v/>
      </c>
      <c r="U451" s="50">
        <f>ROUND(IF(K451="",0,+Q451/1659*(AC451*12*(1+tab!$D$181+tab!$D$180)-tab!$D$179)*tab!$D$177),-1)</f>
        <v>0</v>
      </c>
      <c r="V451" s="36" t="str">
        <f t="shared" si="611"/>
        <v/>
      </c>
      <c r="W451" s="698"/>
      <c r="X451" s="605"/>
      <c r="Y451" s="646"/>
      <c r="Z451" s="670"/>
      <c r="AA451" s="600"/>
      <c r="AB451" s="646"/>
      <c r="AC451" s="679">
        <f t="shared" si="599"/>
        <v>0</v>
      </c>
      <c r="AD451" s="680">
        <f t="shared" si="612"/>
        <v>0.56000000000000005</v>
      </c>
      <c r="AE451" s="681">
        <f t="shared" si="613"/>
        <v>0</v>
      </c>
      <c r="AF451" s="681">
        <f t="shared" si="614"/>
        <v>0</v>
      </c>
      <c r="AG451" s="681">
        <f t="shared" si="615"/>
        <v>0</v>
      </c>
      <c r="AH451" s="682">
        <f t="shared" si="616"/>
        <v>0</v>
      </c>
      <c r="AI451" s="682" t="str">
        <f t="shared" si="617"/>
        <v/>
      </c>
      <c r="AJ451" s="682">
        <f t="shared" si="618"/>
        <v>0</v>
      </c>
      <c r="AK451" s="683">
        <f t="shared" si="619"/>
        <v>0.5</v>
      </c>
      <c r="AL451" s="600">
        <f t="shared" si="620"/>
        <v>0</v>
      </c>
      <c r="AM451" s="646">
        <f t="shared" si="621"/>
        <v>0</v>
      </c>
      <c r="AN451" s="630"/>
      <c r="AR451" s="326"/>
    </row>
    <row r="452" spans="3:44" ht="12.75" customHeight="1" x14ac:dyDescent="0.2">
      <c r="C452" s="2"/>
      <c r="D452" s="140" t="str">
        <f t="shared" si="600"/>
        <v/>
      </c>
      <c r="E452" s="222" t="str">
        <f t="shared" ref="E452:F452" si="676">IF(E280=0,"",E280)</f>
        <v/>
      </c>
      <c r="F452" s="222" t="str">
        <f t="shared" si="676"/>
        <v/>
      </c>
      <c r="G452" s="140" t="str">
        <f t="shared" si="602"/>
        <v/>
      </c>
      <c r="H452" s="223" t="str">
        <f t="shared" si="603"/>
        <v/>
      </c>
      <c r="I452" s="751" t="str">
        <f t="shared" si="604"/>
        <v/>
      </c>
      <c r="J452" s="248" t="str">
        <f t="shared" si="597"/>
        <v/>
      </c>
      <c r="K452" s="713" t="str">
        <f t="shared" si="605"/>
        <v/>
      </c>
      <c r="L452" s="625"/>
      <c r="M452" s="738">
        <f t="shared" ref="M452:N452" si="677">IF(M280="","",M280)</f>
        <v>0</v>
      </c>
      <c r="N452" s="738">
        <f t="shared" si="677"/>
        <v>0</v>
      </c>
      <c r="O452" s="714" t="str">
        <f t="shared" si="607"/>
        <v/>
      </c>
      <c r="P452" s="736">
        <f t="shared" si="608"/>
        <v>0</v>
      </c>
      <c r="Q452" s="608">
        <v>0</v>
      </c>
      <c r="R452" s="755"/>
      <c r="S452" s="708" t="str">
        <f t="shared" si="609"/>
        <v/>
      </c>
      <c r="T452" s="50" t="str">
        <f t="shared" si="610"/>
        <v/>
      </c>
      <c r="U452" s="50">
        <f>ROUND(IF(K452="",0,+Q452/1659*(AC452*12*(1+tab!$D$181+tab!$D$180)-tab!$D$179)*tab!$D$177),-1)</f>
        <v>0</v>
      </c>
      <c r="V452" s="36" t="str">
        <f t="shared" si="611"/>
        <v/>
      </c>
      <c r="W452" s="698"/>
      <c r="X452" s="605"/>
      <c r="Y452" s="646"/>
      <c r="Z452" s="670"/>
      <c r="AA452" s="600"/>
      <c r="AB452" s="646"/>
      <c r="AC452" s="679">
        <f t="shared" si="599"/>
        <v>0</v>
      </c>
      <c r="AD452" s="680">
        <f t="shared" si="612"/>
        <v>0.56000000000000005</v>
      </c>
      <c r="AE452" s="681">
        <f t="shared" si="613"/>
        <v>0</v>
      </c>
      <c r="AF452" s="681">
        <f t="shared" si="614"/>
        <v>0</v>
      </c>
      <c r="AG452" s="681">
        <f t="shared" si="615"/>
        <v>0</v>
      </c>
      <c r="AH452" s="682">
        <f t="shared" si="616"/>
        <v>0</v>
      </c>
      <c r="AI452" s="682" t="str">
        <f t="shared" si="617"/>
        <v/>
      </c>
      <c r="AJ452" s="682">
        <f t="shared" si="618"/>
        <v>0</v>
      </c>
      <c r="AK452" s="683">
        <f t="shared" si="619"/>
        <v>0.5</v>
      </c>
      <c r="AL452" s="600">
        <f t="shared" si="620"/>
        <v>0</v>
      </c>
      <c r="AM452" s="646">
        <f t="shared" si="621"/>
        <v>0</v>
      </c>
      <c r="AN452" s="630"/>
      <c r="AR452" s="326"/>
    </row>
    <row r="453" spans="3:44" ht="12.75" customHeight="1" x14ac:dyDescent="0.2">
      <c r="C453" s="2"/>
      <c r="D453" s="140" t="str">
        <f t="shared" si="600"/>
        <v/>
      </c>
      <c r="E453" s="222" t="str">
        <f t="shared" ref="E453:F453" si="678">IF(E281=0,"",E281)</f>
        <v/>
      </c>
      <c r="F453" s="222" t="str">
        <f t="shared" si="678"/>
        <v/>
      </c>
      <c r="G453" s="140" t="str">
        <f t="shared" si="602"/>
        <v/>
      </c>
      <c r="H453" s="223" t="str">
        <f t="shared" si="603"/>
        <v/>
      </c>
      <c r="I453" s="751" t="str">
        <f t="shared" si="604"/>
        <v/>
      </c>
      <c r="J453" s="248" t="str">
        <f t="shared" si="597"/>
        <v/>
      </c>
      <c r="K453" s="713" t="str">
        <f t="shared" si="605"/>
        <v/>
      </c>
      <c r="L453" s="625"/>
      <c r="M453" s="738">
        <f t="shared" ref="M453:N453" si="679">IF(M281="","",M281)</f>
        <v>0</v>
      </c>
      <c r="N453" s="738">
        <f t="shared" si="679"/>
        <v>0</v>
      </c>
      <c r="O453" s="714" t="str">
        <f t="shared" si="607"/>
        <v/>
      </c>
      <c r="P453" s="736">
        <f t="shared" si="608"/>
        <v>0</v>
      </c>
      <c r="Q453" s="608">
        <v>0</v>
      </c>
      <c r="R453" s="755"/>
      <c r="S453" s="708" t="str">
        <f t="shared" si="609"/>
        <v/>
      </c>
      <c r="T453" s="50" t="str">
        <f t="shared" si="610"/>
        <v/>
      </c>
      <c r="U453" s="50">
        <f>ROUND(IF(K453="",0,+Q453/1659*(AC453*12*(1+tab!$D$181+tab!$D$180)-tab!$D$179)*tab!$D$177),-1)</f>
        <v>0</v>
      </c>
      <c r="V453" s="36" t="str">
        <f t="shared" si="611"/>
        <v/>
      </c>
      <c r="W453" s="698"/>
      <c r="X453" s="605"/>
      <c r="Y453" s="646"/>
      <c r="Z453" s="670"/>
      <c r="AA453" s="600"/>
      <c r="AB453" s="646"/>
      <c r="AC453" s="679">
        <f t="shared" si="599"/>
        <v>0</v>
      </c>
      <c r="AD453" s="680">
        <f t="shared" si="612"/>
        <v>0.56000000000000005</v>
      </c>
      <c r="AE453" s="681">
        <f t="shared" si="613"/>
        <v>0</v>
      </c>
      <c r="AF453" s="681">
        <f t="shared" si="614"/>
        <v>0</v>
      </c>
      <c r="AG453" s="681">
        <f t="shared" si="615"/>
        <v>0</v>
      </c>
      <c r="AH453" s="682">
        <f t="shared" si="616"/>
        <v>0</v>
      </c>
      <c r="AI453" s="682" t="str">
        <f t="shared" si="617"/>
        <v/>
      </c>
      <c r="AJ453" s="682">
        <f t="shared" si="618"/>
        <v>0</v>
      </c>
      <c r="AK453" s="683">
        <f t="shared" si="619"/>
        <v>0.5</v>
      </c>
      <c r="AL453" s="600">
        <f t="shared" si="620"/>
        <v>0</v>
      </c>
      <c r="AM453" s="646">
        <f t="shared" si="621"/>
        <v>0</v>
      </c>
      <c r="AN453" s="630"/>
      <c r="AR453" s="326"/>
    </row>
    <row r="454" spans="3:44" ht="12.75" customHeight="1" x14ac:dyDescent="0.2">
      <c r="C454" s="2"/>
      <c r="D454" s="140" t="str">
        <f t="shared" si="600"/>
        <v/>
      </c>
      <c r="E454" s="222" t="str">
        <f t="shared" ref="E454:F454" si="680">IF(E282=0,"",E282)</f>
        <v/>
      </c>
      <c r="F454" s="222" t="str">
        <f t="shared" si="680"/>
        <v/>
      </c>
      <c r="G454" s="140" t="str">
        <f t="shared" si="602"/>
        <v/>
      </c>
      <c r="H454" s="223" t="str">
        <f t="shared" si="603"/>
        <v/>
      </c>
      <c r="I454" s="751" t="str">
        <f t="shared" si="604"/>
        <v/>
      </c>
      <c r="J454" s="248" t="str">
        <f t="shared" si="597"/>
        <v/>
      </c>
      <c r="K454" s="713" t="str">
        <f t="shared" si="605"/>
        <v/>
      </c>
      <c r="L454" s="625"/>
      <c r="M454" s="738">
        <f t="shared" ref="M454:N454" si="681">IF(M282="","",M282)</f>
        <v>0</v>
      </c>
      <c r="N454" s="738">
        <f t="shared" si="681"/>
        <v>0</v>
      </c>
      <c r="O454" s="714" t="str">
        <f t="shared" si="607"/>
        <v/>
      </c>
      <c r="P454" s="736">
        <f t="shared" si="608"/>
        <v>0</v>
      </c>
      <c r="Q454" s="608">
        <v>0</v>
      </c>
      <c r="R454" s="755"/>
      <c r="S454" s="708" t="str">
        <f t="shared" si="609"/>
        <v/>
      </c>
      <c r="T454" s="50" t="str">
        <f t="shared" si="610"/>
        <v/>
      </c>
      <c r="U454" s="50">
        <f>ROUND(IF(K454="",0,+Q454/1659*(AC454*12*(1+tab!$D$181+tab!$D$180)-tab!$D$179)*tab!$D$177),-1)</f>
        <v>0</v>
      </c>
      <c r="V454" s="36" t="str">
        <f t="shared" si="611"/>
        <v/>
      </c>
      <c r="W454" s="698"/>
      <c r="X454" s="605"/>
      <c r="Y454" s="646"/>
      <c r="Z454" s="670"/>
      <c r="AA454" s="600"/>
      <c r="AB454" s="646"/>
      <c r="AC454" s="679">
        <f t="shared" si="599"/>
        <v>0</v>
      </c>
      <c r="AD454" s="680">
        <f t="shared" si="612"/>
        <v>0.56000000000000005</v>
      </c>
      <c r="AE454" s="681">
        <f t="shared" si="613"/>
        <v>0</v>
      </c>
      <c r="AF454" s="681">
        <f t="shared" si="614"/>
        <v>0</v>
      </c>
      <c r="AG454" s="681">
        <f t="shared" si="615"/>
        <v>0</v>
      </c>
      <c r="AH454" s="682">
        <f t="shared" si="616"/>
        <v>0</v>
      </c>
      <c r="AI454" s="682" t="str">
        <f t="shared" si="617"/>
        <v/>
      </c>
      <c r="AJ454" s="682">
        <f t="shared" si="618"/>
        <v>0</v>
      </c>
      <c r="AK454" s="683">
        <f t="shared" si="619"/>
        <v>0.5</v>
      </c>
      <c r="AL454" s="600">
        <f t="shared" si="620"/>
        <v>0</v>
      </c>
      <c r="AM454" s="646">
        <f t="shared" si="621"/>
        <v>0</v>
      </c>
      <c r="AN454" s="630"/>
      <c r="AR454" s="326"/>
    </row>
    <row r="455" spans="3:44" ht="12.75" customHeight="1" x14ac:dyDescent="0.2">
      <c r="C455" s="2"/>
      <c r="D455" s="140" t="str">
        <f t="shared" si="600"/>
        <v/>
      </c>
      <c r="E455" s="222" t="str">
        <f t="shared" ref="E455:F455" si="682">IF(E283=0,"",E283)</f>
        <v/>
      </c>
      <c r="F455" s="222" t="str">
        <f t="shared" si="682"/>
        <v/>
      </c>
      <c r="G455" s="140" t="str">
        <f t="shared" si="602"/>
        <v/>
      </c>
      <c r="H455" s="223" t="str">
        <f t="shared" si="603"/>
        <v/>
      </c>
      <c r="I455" s="751" t="str">
        <f t="shared" si="604"/>
        <v/>
      </c>
      <c r="J455" s="248" t="str">
        <f t="shared" ref="J455:J486" si="683">IF(E455="","",IF(J283+1&gt;VLOOKUP(I455,sal19juni,18,FALSE),J283,J283+1))</f>
        <v/>
      </c>
      <c r="K455" s="713" t="str">
        <f t="shared" si="605"/>
        <v/>
      </c>
      <c r="L455" s="625"/>
      <c r="M455" s="738">
        <f t="shared" ref="M455:N455" si="684">IF(M283="","",M283)</f>
        <v>0</v>
      </c>
      <c r="N455" s="738">
        <f t="shared" si="684"/>
        <v>0</v>
      </c>
      <c r="O455" s="714" t="str">
        <f t="shared" si="607"/>
        <v/>
      </c>
      <c r="P455" s="736">
        <f t="shared" si="608"/>
        <v>0</v>
      </c>
      <c r="Q455" s="608">
        <v>0</v>
      </c>
      <c r="R455" s="755"/>
      <c r="S455" s="708" t="str">
        <f t="shared" si="609"/>
        <v/>
      </c>
      <c r="T455" s="50" t="str">
        <f t="shared" si="610"/>
        <v/>
      </c>
      <c r="U455" s="50">
        <f>ROUND(IF(K455="",0,+Q455/1659*(AC455*12*(1+tab!$D$181+tab!$D$180)-tab!$D$179)*tab!$D$177),-1)</f>
        <v>0</v>
      </c>
      <c r="V455" s="36" t="str">
        <f t="shared" si="611"/>
        <v/>
      </c>
      <c r="W455" s="698"/>
      <c r="X455" s="605"/>
      <c r="Y455" s="646"/>
      <c r="Z455" s="670"/>
      <c r="AA455" s="600"/>
      <c r="AB455" s="646"/>
      <c r="AC455" s="679">
        <f t="shared" ref="AC455:AC486" si="685">IF(K455="",0,5/12*VLOOKUP(I455,sal19juni,J455+1,FALSE)+7/12*VLOOKUP(I455,sal19juni,J455+1,FALSE))</f>
        <v>0</v>
      </c>
      <c r="AD455" s="680">
        <f t="shared" si="612"/>
        <v>0.56000000000000005</v>
      </c>
      <c r="AE455" s="681">
        <f t="shared" si="613"/>
        <v>0</v>
      </c>
      <c r="AF455" s="681">
        <f t="shared" si="614"/>
        <v>0</v>
      </c>
      <c r="AG455" s="681">
        <f t="shared" si="615"/>
        <v>0</v>
      </c>
      <c r="AH455" s="682">
        <f t="shared" si="616"/>
        <v>0</v>
      </c>
      <c r="AI455" s="682" t="str">
        <f t="shared" si="617"/>
        <v/>
      </c>
      <c r="AJ455" s="682">
        <f t="shared" si="618"/>
        <v>0</v>
      </c>
      <c r="AK455" s="683">
        <f t="shared" si="619"/>
        <v>0.5</v>
      </c>
      <c r="AL455" s="600">
        <f t="shared" si="620"/>
        <v>0</v>
      </c>
      <c r="AM455" s="646">
        <f t="shared" si="621"/>
        <v>0</v>
      </c>
      <c r="AN455" s="630"/>
      <c r="AR455" s="326"/>
    </row>
    <row r="456" spans="3:44" ht="12.75" customHeight="1" x14ac:dyDescent="0.2">
      <c r="C456" s="2"/>
      <c r="D456" s="140" t="str">
        <f t="shared" si="600"/>
        <v/>
      </c>
      <c r="E456" s="222" t="str">
        <f t="shared" ref="E456:F456" si="686">IF(E284=0,"",E284)</f>
        <v/>
      </c>
      <c r="F456" s="222" t="str">
        <f t="shared" si="686"/>
        <v/>
      </c>
      <c r="G456" s="140" t="str">
        <f t="shared" si="602"/>
        <v/>
      </c>
      <c r="H456" s="223" t="str">
        <f t="shared" si="603"/>
        <v/>
      </c>
      <c r="I456" s="751" t="str">
        <f t="shared" si="604"/>
        <v/>
      </c>
      <c r="J456" s="248" t="str">
        <f t="shared" si="683"/>
        <v/>
      </c>
      <c r="K456" s="713" t="str">
        <f t="shared" si="605"/>
        <v/>
      </c>
      <c r="L456" s="625"/>
      <c r="M456" s="738">
        <f t="shared" ref="M456:N456" si="687">IF(M284="","",M284)</f>
        <v>0</v>
      </c>
      <c r="N456" s="738">
        <f t="shared" si="687"/>
        <v>0</v>
      </c>
      <c r="O456" s="714" t="str">
        <f t="shared" si="607"/>
        <v/>
      </c>
      <c r="P456" s="736">
        <f t="shared" si="608"/>
        <v>0</v>
      </c>
      <c r="Q456" s="608">
        <v>0</v>
      </c>
      <c r="R456" s="755"/>
      <c r="S456" s="708" t="str">
        <f t="shared" si="609"/>
        <v/>
      </c>
      <c r="T456" s="50" t="str">
        <f t="shared" si="610"/>
        <v/>
      </c>
      <c r="U456" s="50">
        <f>ROUND(IF(K456="",0,+Q456/1659*(AC456*12*(1+tab!$D$181+tab!$D$180)-tab!$D$179)*tab!$D$177),-1)</f>
        <v>0</v>
      </c>
      <c r="V456" s="36" t="str">
        <f t="shared" si="611"/>
        <v/>
      </c>
      <c r="W456" s="698"/>
      <c r="X456" s="605"/>
      <c r="Y456" s="646"/>
      <c r="Z456" s="670"/>
      <c r="AA456" s="600"/>
      <c r="AB456" s="646"/>
      <c r="AC456" s="679">
        <f t="shared" si="685"/>
        <v>0</v>
      </c>
      <c r="AD456" s="680">
        <f t="shared" si="612"/>
        <v>0.56000000000000005</v>
      </c>
      <c r="AE456" s="681">
        <f t="shared" si="613"/>
        <v>0</v>
      </c>
      <c r="AF456" s="681">
        <f t="shared" si="614"/>
        <v>0</v>
      </c>
      <c r="AG456" s="681">
        <f t="shared" si="615"/>
        <v>0</v>
      </c>
      <c r="AH456" s="682">
        <f t="shared" si="616"/>
        <v>0</v>
      </c>
      <c r="AI456" s="682" t="str">
        <f t="shared" si="617"/>
        <v/>
      </c>
      <c r="AJ456" s="682">
        <f t="shared" si="618"/>
        <v>0</v>
      </c>
      <c r="AK456" s="683">
        <f t="shared" si="619"/>
        <v>0.5</v>
      </c>
      <c r="AL456" s="600">
        <f t="shared" si="620"/>
        <v>0</v>
      </c>
      <c r="AM456" s="646">
        <f t="shared" si="621"/>
        <v>0</v>
      </c>
      <c r="AN456" s="630"/>
      <c r="AR456" s="326"/>
    </row>
    <row r="457" spans="3:44" ht="12.75" customHeight="1" x14ac:dyDescent="0.2">
      <c r="C457" s="2"/>
      <c r="D457" s="140" t="str">
        <f t="shared" si="600"/>
        <v/>
      </c>
      <c r="E457" s="222" t="str">
        <f t="shared" ref="E457:F457" si="688">IF(E285=0,"",E285)</f>
        <v/>
      </c>
      <c r="F457" s="222" t="str">
        <f t="shared" si="688"/>
        <v/>
      </c>
      <c r="G457" s="140" t="str">
        <f t="shared" si="602"/>
        <v/>
      </c>
      <c r="H457" s="223" t="str">
        <f t="shared" si="603"/>
        <v/>
      </c>
      <c r="I457" s="751" t="str">
        <f t="shared" si="604"/>
        <v/>
      </c>
      <c r="J457" s="248" t="str">
        <f t="shared" si="683"/>
        <v/>
      </c>
      <c r="K457" s="713" t="str">
        <f t="shared" si="605"/>
        <v/>
      </c>
      <c r="L457" s="625"/>
      <c r="M457" s="738">
        <f t="shared" ref="M457:N457" si="689">IF(M285="","",M285)</f>
        <v>0</v>
      </c>
      <c r="N457" s="738">
        <f t="shared" si="689"/>
        <v>0</v>
      </c>
      <c r="O457" s="714" t="str">
        <f t="shared" si="607"/>
        <v/>
      </c>
      <c r="P457" s="736">
        <f t="shared" si="608"/>
        <v>0</v>
      </c>
      <c r="Q457" s="608">
        <v>0</v>
      </c>
      <c r="R457" s="755"/>
      <c r="S457" s="708" t="str">
        <f t="shared" si="609"/>
        <v/>
      </c>
      <c r="T457" s="50" t="str">
        <f t="shared" si="610"/>
        <v/>
      </c>
      <c r="U457" s="50">
        <f>ROUND(IF(K457="",0,+Q457/1659*(AC457*12*(1+tab!$D$181+tab!$D$180)-tab!$D$179)*tab!$D$177),-1)</f>
        <v>0</v>
      </c>
      <c r="V457" s="36" t="str">
        <f t="shared" si="611"/>
        <v/>
      </c>
      <c r="W457" s="698"/>
      <c r="X457" s="605"/>
      <c r="Y457" s="646"/>
      <c r="Z457" s="670"/>
      <c r="AA457" s="600"/>
      <c r="AB457" s="646"/>
      <c r="AC457" s="679">
        <f t="shared" si="685"/>
        <v>0</v>
      </c>
      <c r="AD457" s="680">
        <f t="shared" si="612"/>
        <v>0.56000000000000005</v>
      </c>
      <c r="AE457" s="681">
        <f t="shared" si="613"/>
        <v>0</v>
      </c>
      <c r="AF457" s="681">
        <f t="shared" si="614"/>
        <v>0</v>
      </c>
      <c r="AG457" s="681">
        <f t="shared" si="615"/>
        <v>0</v>
      </c>
      <c r="AH457" s="682">
        <f t="shared" si="616"/>
        <v>0</v>
      </c>
      <c r="AI457" s="682" t="str">
        <f t="shared" si="617"/>
        <v/>
      </c>
      <c r="AJ457" s="682">
        <f t="shared" si="618"/>
        <v>0</v>
      </c>
      <c r="AK457" s="683">
        <f t="shared" si="619"/>
        <v>0.5</v>
      </c>
      <c r="AL457" s="600">
        <f t="shared" si="620"/>
        <v>0</v>
      </c>
      <c r="AM457" s="646">
        <f t="shared" si="621"/>
        <v>0</v>
      </c>
      <c r="AN457" s="630"/>
      <c r="AR457" s="326"/>
    </row>
    <row r="458" spans="3:44" ht="12.75" customHeight="1" x14ac:dyDescent="0.2">
      <c r="C458" s="2"/>
      <c r="D458" s="140" t="str">
        <f t="shared" si="600"/>
        <v/>
      </c>
      <c r="E458" s="222" t="str">
        <f t="shared" ref="E458:F458" si="690">IF(E286=0,"",E286)</f>
        <v/>
      </c>
      <c r="F458" s="222" t="str">
        <f t="shared" si="690"/>
        <v/>
      </c>
      <c r="G458" s="140" t="str">
        <f t="shared" si="602"/>
        <v/>
      </c>
      <c r="H458" s="223" t="str">
        <f t="shared" si="603"/>
        <v/>
      </c>
      <c r="I458" s="751" t="str">
        <f t="shared" si="604"/>
        <v/>
      </c>
      <c r="J458" s="248" t="str">
        <f t="shared" si="683"/>
        <v/>
      </c>
      <c r="K458" s="713" t="str">
        <f t="shared" si="605"/>
        <v/>
      </c>
      <c r="L458" s="625"/>
      <c r="M458" s="738">
        <f t="shared" ref="M458:N458" si="691">IF(M286="","",M286)</f>
        <v>0</v>
      </c>
      <c r="N458" s="738">
        <f t="shared" si="691"/>
        <v>0</v>
      </c>
      <c r="O458" s="714" t="str">
        <f t="shared" si="607"/>
        <v/>
      </c>
      <c r="P458" s="736">
        <f t="shared" si="608"/>
        <v>0</v>
      </c>
      <c r="Q458" s="608">
        <v>0</v>
      </c>
      <c r="R458" s="755"/>
      <c r="S458" s="708" t="str">
        <f t="shared" si="609"/>
        <v/>
      </c>
      <c r="T458" s="50" t="str">
        <f t="shared" si="610"/>
        <v/>
      </c>
      <c r="U458" s="50">
        <f>ROUND(IF(K458="",0,+Q458/1659*(AC458*12*(1+tab!$D$181+tab!$D$180)-tab!$D$179)*tab!$D$177),-1)</f>
        <v>0</v>
      </c>
      <c r="V458" s="36" t="str">
        <f t="shared" si="611"/>
        <v/>
      </c>
      <c r="W458" s="698"/>
      <c r="X458" s="605"/>
      <c r="Y458" s="646"/>
      <c r="Z458" s="670"/>
      <c r="AA458" s="600"/>
      <c r="AB458" s="646"/>
      <c r="AC458" s="679">
        <f t="shared" si="685"/>
        <v>0</v>
      </c>
      <c r="AD458" s="680">
        <f t="shared" si="612"/>
        <v>0.56000000000000005</v>
      </c>
      <c r="AE458" s="681">
        <f t="shared" si="613"/>
        <v>0</v>
      </c>
      <c r="AF458" s="681">
        <f t="shared" si="614"/>
        <v>0</v>
      </c>
      <c r="AG458" s="681">
        <f t="shared" si="615"/>
        <v>0</v>
      </c>
      <c r="AH458" s="682">
        <f t="shared" si="616"/>
        <v>0</v>
      </c>
      <c r="AI458" s="682" t="str">
        <f t="shared" si="617"/>
        <v/>
      </c>
      <c r="AJ458" s="682">
        <f t="shared" si="618"/>
        <v>0</v>
      </c>
      <c r="AK458" s="683">
        <f t="shared" si="619"/>
        <v>0.5</v>
      </c>
      <c r="AL458" s="600">
        <f t="shared" si="620"/>
        <v>0</v>
      </c>
      <c r="AM458" s="646">
        <f t="shared" si="621"/>
        <v>0</v>
      </c>
      <c r="AN458" s="630"/>
      <c r="AR458" s="326"/>
    </row>
    <row r="459" spans="3:44" ht="12.75" customHeight="1" x14ac:dyDescent="0.2">
      <c r="C459" s="2"/>
      <c r="D459" s="140" t="str">
        <f t="shared" si="600"/>
        <v/>
      </c>
      <c r="E459" s="222" t="str">
        <f t="shared" ref="E459:F459" si="692">IF(E287=0,"",E287)</f>
        <v/>
      </c>
      <c r="F459" s="222" t="str">
        <f t="shared" si="692"/>
        <v/>
      </c>
      <c r="G459" s="140" t="str">
        <f t="shared" si="602"/>
        <v/>
      </c>
      <c r="H459" s="223" t="str">
        <f t="shared" si="603"/>
        <v/>
      </c>
      <c r="I459" s="751" t="str">
        <f t="shared" si="604"/>
        <v/>
      </c>
      <c r="J459" s="248" t="str">
        <f t="shared" si="683"/>
        <v/>
      </c>
      <c r="K459" s="713" t="str">
        <f t="shared" si="605"/>
        <v/>
      </c>
      <c r="L459" s="625"/>
      <c r="M459" s="738">
        <f t="shared" ref="M459:N459" si="693">IF(M287="","",M287)</f>
        <v>0</v>
      </c>
      <c r="N459" s="738">
        <f t="shared" si="693"/>
        <v>0</v>
      </c>
      <c r="O459" s="714" t="str">
        <f t="shared" si="607"/>
        <v/>
      </c>
      <c r="P459" s="736">
        <f t="shared" si="608"/>
        <v>0</v>
      </c>
      <c r="Q459" s="608">
        <v>0</v>
      </c>
      <c r="R459" s="755"/>
      <c r="S459" s="708" t="str">
        <f t="shared" si="609"/>
        <v/>
      </c>
      <c r="T459" s="50" t="str">
        <f t="shared" si="610"/>
        <v/>
      </c>
      <c r="U459" s="50">
        <f>ROUND(IF(K459="",0,+Q459/1659*(AC459*12*(1+tab!$D$181+tab!$D$180)-tab!$D$179)*tab!$D$177),-1)</f>
        <v>0</v>
      </c>
      <c r="V459" s="36" t="str">
        <f t="shared" si="611"/>
        <v/>
      </c>
      <c r="W459" s="698"/>
      <c r="X459" s="605"/>
      <c r="Y459" s="646"/>
      <c r="Z459" s="670"/>
      <c r="AA459" s="600"/>
      <c r="AB459" s="646"/>
      <c r="AC459" s="679">
        <f t="shared" si="685"/>
        <v>0</v>
      </c>
      <c r="AD459" s="680">
        <f t="shared" si="612"/>
        <v>0.56000000000000005</v>
      </c>
      <c r="AE459" s="681">
        <f t="shared" si="613"/>
        <v>0</v>
      </c>
      <c r="AF459" s="681">
        <f t="shared" si="614"/>
        <v>0</v>
      </c>
      <c r="AG459" s="681">
        <f t="shared" si="615"/>
        <v>0</v>
      </c>
      <c r="AH459" s="682">
        <f t="shared" si="616"/>
        <v>0</v>
      </c>
      <c r="AI459" s="682" t="str">
        <f t="shared" si="617"/>
        <v/>
      </c>
      <c r="AJ459" s="682">
        <f t="shared" si="618"/>
        <v>0</v>
      </c>
      <c r="AK459" s="683">
        <f t="shared" si="619"/>
        <v>0.5</v>
      </c>
      <c r="AL459" s="600">
        <f t="shared" si="620"/>
        <v>0</v>
      </c>
      <c r="AM459" s="646">
        <f t="shared" si="621"/>
        <v>0</v>
      </c>
      <c r="AN459" s="630"/>
      <c r="AR459" s="326"/>
    </row>
    <row r="460" spans="3:44" ht="12.75" customHeight="1" x14ac:dyDescent="0.2">
      <c r="C460" s="2"/>
      <c r="D460" s="140" t="str">
        <f t="shared" si="600"/>
        <v/>
      </c>
      <c r="E460" s="222" t="str">
        <f t="shared" ref="E460:F460" si="694">IF(E288=0,"",E288)</f>
        <v/>
      </c>
      <c r="F460" s="222" t="str">
        <f t="shared" si="694"/>
        <v/>
      </c>
      <c r="G460" s="140" t="str">
        <f t="shared" si="602"/>
        <v/>
      </c>
      <c r="H460" s="223" t="str">
        <f t="shared" si="603"/>
        <v/>
      </c>
      <c r="I460" s="751" t="str">
        <f t="shared" si="604"/>
        <v/>
      </c>
      <c r="J460" s="248" t="str">
        <f t="shared" si="683"/>
        <v/>
      </c>
      <c r="K460" s="713" t="str">
        <f t="shared" si="605"/>
        <v/>
      </c>
      <c r="L460" s="625"/>
      <c r="M460" s="738">
        <f t="shared" ref="M460:N460" si="695">IF(M288="","",M288)</f>
        <v>0</v>
      </c>
      <c r="N460" s="738">
        <f t="shared" si="695"/>
        <v>0</v>
      </c>
      <c r="O460" s="714" t="str">
        <f t="shared" si="607"/>
        <v/>
      </c>
      <c r="P460" s="736">
        <f t="shared" si="608"/>
        <v>0</v>
      </c>
      <c r="Q460" s="608">
        <v>0</v>
      </c>
      <c r="R460" s="755"/>
      <c r="S460" s="708" t="str">
        <f t="shared" si="609"/>
        <v/>
      </c>
      <c r="T460" s="50" t="str">
        <f t="shared" si="610"/>
        <v/>
      </c>
      <c r="U460" s="50">
        <f>ROUND(IF(K460="",0,+Q460/1659*(AC460*12*(1+tab!$D$181+tab!$D$180)-tab!$D$179)*tab!$D$177),-1)</f>
        <v>0</v>
      </c>
      <c r="V460" s="36" t="str">
        <f t="shared" si="611"/>
        <v/>
      </c>
      <c r="W460" s="698"/>
      <c r="X460" s="605"/>
      <c r="Y460" s="646"/>
      <c r="Z460" s="670"/>
      <c r="AA460" s="600"/>
      <c r="AB460" s="646"/>
      <c r="AC460" s="679">
        <f t="shared" si="685"/>
        <v>0</v>
      </c>
      <c r="AD460" s="680">
        <f t="shared" si="612"/>
        <v>0.56000000000000005</v>
      </c>
      <c r="AE460" s="681">
        <f t="shared" si="613"/>
        <v>0</v>
      </c>
      <c r="AF460" s="681">
        <f t="shared" si="614"/>
        <v>0</v>
      </c>
      <c r="AG460" s="681">
        <f t="shared" si="615"/>
        <v>0</v>
      </c>
      <c r="AH460" s="682">
        <f t="shared" si="616"/>
        <v>0</v>
      </c>
      <c r="AI460" s="682" t="str">
        <f t="shared" si="617"/>
        <v/>
      </c>
      <c r="AJ460" s="682">
        <f t="shared" si="618"/>
        <v>0</v>
      </c>
      <c r="AK460" s="683">
        <f t="shared" si="619"/>
        <v>0.5</v>
      </c>
      <c r="AL460" s="600">
        <f t="shared" si="620"/>
        <v>0</v>
      </c>
      <c r="AM460" s="646">
        <f t="shared" si="621"/>
        <v>0</v>
      </c>
      <c r="AN460" s="630"/>
      <c r="AR460" s="326"/>
    </row>
    <row r="461" spans="3:44" ht="12.75" customHeight="1" x14ac:dyDescent="0.2">
      <c r="C461" s="2"/>
      <c r="D461" s="140" t="str">
        <f t="shared" si="600"/>
        <v/>
      </c>
      <c r="E461" s="222" t="str">
        <f t="shared" ref="E461:F461" si="696">IF(E289=0,"",E289)</f>
        <v/>
      </c>
      <c r="F461" s="222" t="str">
        <f t="shared" si="696"/>
        <v/>
      </c>
      <c r="G461" s="140" t="str">
        <f t="shared" si="602"/>
        <v/>
      </c>
      <c r="H461" s="223" t="str">
        <f t="shared" si="603"/>
        <v/>
      </c>
      <c r="I461" s="751" t="str">
        <f t="shared" si="604"/>
        <v/>
      </c>
      <c r="J461" s="248" t="str">
        <f t="shared" si="683"/>
        <v/>
      </c>
      <c r="K461" s="713" t="str">
        <f t="shared" si="605"/>
        <v/>
      </c>
      <c r="L461" s="625"/>
      <c r="M461" s="738">
        <f t="shared" ref="M461:N461" si="697">IF(M289="","",M289)</f>
        <v>0</v>
      </c>
      <c r="N461" s="738">
        <f t="shared" si="697"/>
        <v>0</v>
      </c>
      <c r="O461" s="714" t="str">
        <f t="shared" si="607"/>
        <v/>
      </c>
      <c r="P461" s="736">
        <f t="shared" si="608"/>
        <v>0</v>
      </c>
      <c r="Q461" s="608">
        <v>0</v>
      </c>
      <c r="R461" s="755"/>
      <c r="S461" s="708" t="str">
        <f t="shared" si="609"/>
        <v/>
      </c>
      <c r="T461" s="50" t="str">
        <f t="shared" si="610"/>
        <v/>
      </c>
      <c r="U461" s="50">
        <f>ROUND(IF(K461="",0,+Q461/1659*(AC461*12*(1+tab!$D$181+tab!$D$180)-tab!$D$179)*tab!$D$177),-1)</f>
        <v>0</v>
      </c>
      <c r="V461" s="36" t="str">
        <f t="shared" si="611"/>
        <v/>
      </c>
      <c r="W461" s="698"/>
      <c r="X461" s="605"/>
      <c r="Y461" s="646"/>
      <c r="Z461" s="670"/>
      <c r="AA461" s="600"/>
      <c r="AB461" s="646"/>
      <c r="AC461" s="679">
        <f t="shared" si="685"/>
        <v>0</v>
      </c>
      <c r="AD461" s="680">
        <f t="shared" si="612"/>
        <v>0.56000000000000005</v>
      </c>
      <c r="AE461" s="681">
        <f t="shared" si="613"/>
        <v>0</v>
      </c>
      <c r="AF461" s="681">
        <f t="shared" si="614"/>
        <v>0</v>
      </c>
      <c r="AG461" s="681">
        <f t="shared" si="615"/>
        <v>0</v>
      </c>
      <c r="AH461" s="682">
        <f t="shared" si="616"/>
        <v>0</v>
      </c>
      <c r="AI461" s="682" t="str">
        <f t="shared" si="617"/>
        <v/>
      </c>
      <c r="AJ461" s="682">
        <f t="shared" si="618"/>
        <v>0</v>
      </c>
      <c r="AK461" s="683">
        <f t="shared" si="619"/>
        <v>0.5</v>
      </c>
      <c r="AL461" s="600">
        <f t="shared" si="620"/>
        <v>0</v>
      </c>
      <c r="AM461" s="646">
        <f t="shared" si="621"/>
        <v>0</v>
      </c>
      <c r="AN461" s="630"/>
      <c r="AR461" s="326"/>
    </row>
    <row r="462" spans="3:44" ht="12.75" customHeight="1" x14ac:dyDescent="0.2">
      <c r="C462" s="2"/>
      <c r="D462" s="140" t="str">
        <f t="shared" si="600"/>
        <v/>
      </c>
      <c r="E462" s="222" t="str">
        <f t="shared" ref="E462:F462" si="698">IF(E290=0,"",E290)</f>
        <v/>
      </c>
      <c r="F462" s="222" t="str">
        <f t="shared" si="698"/>
        <v/>
      </c>
      <c r="G462" s="140" t="str">
        <f t="shared" si="602"/>
        <v/>
      </c>
      <c r="H462" s="223" t="str">
        <f t="shared" si="603"/>
        <v/>
      </c>
      <c r="I462" s="751" t="str">
        <f t="shared" si="604"/>
        <v/>
      </c>
      <c r="J462" s="248" t="str">
        <f t="shared" si="683"/>
        <v/>
      </c>
      <c r="K462" s="713" t="str">
        <f t="shared" si="605"/>
        <v/>
      </c>
      <c r="L462" s="625"/>
      <c r="M462" s="738">
        <f t="shared" ref="M462:N462" si="699">IF(M290="","",M290)</f>
        <v>0</v>
      </c>
      <c r="N462" s="738">
        <f t="shared" si="699"/>
        <v>0</v>
      </c>
      <c r="O462" s="714" t="str">
        <f t="shared" si="607"/>
        <v/>
      </c>
      <c r="P462" s="736">
        <f t="shared" si="608"/>
        <v>0</v>
      </c>
      <c r="Q462" s="608">
        <v>0</v>
      </c>
      <c r="R462" s="755"/>
      <c r="S462" s="708" t="str">
        <f t="shared" si="609"/>
        <v/>
      </c>
      <c r="T462" s="50" t="str">
        <f t="shared" si="610"/>
        <v/>
      </c>
      <c r="U462" s="50">
        <f>ROUND(IF(K462="",0,+Q462/1659*(AC462*12*(1+tab!$D$181+tab!$D$180)-tab!$D$179)*tab!$D$177),-1)</f>
        <v>0</v>
      </c>
      <c r="V462" s="36" t="str">
        <f t="shared" si="611"/>
        <v/>
      </c>
      <c r="W462" s="698"/>
      <c r="X462" s="605"/>
      <c r="Y462" s="646"/>
      <c r="Z462" s="670"/>
      <c r="AA462" s="600"/>
      <c r="AB462" s="646"/>
      <c r="AC462" s="679">
        <f t="shared" si="685"/>
        <v>0</v>
      </c>
      <c r="AD462" s="680">
        <f t="shared" si="612"/>
        <v>0.56000000000000005</v>
      </c>
      <c r="AE462" s="681">
        <f t="shared" si="613"/>
        <v>0</v>
      </c>
      <c r="AF462" s="681">
        <f t="shared" si="614"/>
        <v>0</v>
      </c>
      <c r="AG462" s="681">
        <f t="shared" si="615"/>
        <v>0</v>
      </c>
      <c r="AH462" s="682">
        <f t="shared" si="616"/>
        <v>0</v>
      </c>
      <c r="AI462" s="682" t="str">
        <f t="shared" si="617"/>
        <v/>
      </c>
      <c r="AJ462" s="682">
        <f t="shared" si="618"/>
        <v>0</v>
      </c>
      <c r="AK462" s="683">
        <f t="shared" si="619"/>
        <v>0.5</v>
      </c>
      <c r="AL462" s="600">
        <f t="shared" si="620"/>
        <v>0</v>
      </c>
      <c r="AM462" s="646">
        <f t="shared" si="621"/>
        <v>0</v>
      </c>
      <c r="AN462" s="630"/>
      <c r="AR462" s="326"/>
    </row>
    <row r="463" spans="3:44" ht="12.75" customHeight="1" x14ac:dyDescent="0.2">
      <c r="C463" s="2"/>
      <c r="D463" s="140" t="str">
        <f t="shared" si="600"/>
        <v/>
      </c>
      <c r="E463" s="222" t="str">
        <f t="shared" ref="E463:F463" si="700">IF(E291=0,"",E291)</f>
        <v/>
      </c>
      <c r="F463" s="222" t="str">
        <f t="shared" si="700"/>
        <v/>
      </c>
      <c r="G463" s="140" t="str">
        <f t="shared" si="602"/>
        <v/>
      </c>
      <c r="H463" s="223" t="str">
        <f t="shared" si="603"/>
        <v/>
      </c>
      <c r="I463" s="751" t="str">
        <f t="shared" si="604"/>
        <v/>
      </c>
      <c r="J463" s="248" t="str">
        <f t="shared" si="683"/>
        <v/>
      </c>
      <c r="K463" s="713" t="str">
        <f t="shared" si="605"/>
        <v/>
      </c>
      <c r="L463" s="625"/>
      <c r="M463" s="738">
        <f t="shared" ref="M463:N463" si="701">IF(M291="","",M291)</f>
        <v>0</v>
      </c>
      <c r="N463" s="738">
        <f t="shared" si="701"/>
        <v>0</v>
      </c>
      <c r="O463" s="714" t="str">
        <f t="shared" si="607"/>
        <v/>
      </c>
      <c r="P463" s="736">
        <f t="shared" si="608"/>
        <v>0</v>
      </c>
      <c r="Q463" s="608">
        <v>0</v>
      </c>
      <c r="R463" s="755"/>
      <c r="S463" s="708" t="str">
        <f t="shared" si="609"/>
        <v/>
      </c>
      <c r="T463" s="50" t="str">
        <f t="shared" si="610"/>
        <v/>
      </c>
      <c r="U463" s="50">
        <f>ROUND(IF(K463="",0,+Q463/1659*(AC463*12*(1+tab!$D$181+tab!$D$180)-tab!$D$179)*tab!$D$177),-1)</f>
        <v>0</v>
      </c>
      <c r="V463" s="36" t="str">
        <f t="shared" si="611"/>
        <v/>
      </c>
      <c r="W463" s="698"/>
      <c r="X463" s="605"/>
      <c r="Y463" s="646"/>
      <c r="Z463" s="670"/>
      <c r="AA463" s="600"/>
      <c r="AB463" s="646"/>
      <c r="AC463" s="679">
        <f t="shared" si="685"/>
        <v>0</v>
      </c>
      <c r="AD463" s="680">
        <f t="shared" si="612"/>
        <v>0.56000000000000005</v>
      </c>
      <c r="AE463" s="681">
        <f t="shared" si="613"/>
        <v>0</v>
      </c>
      <c r="AF463" s="681">
        <f t="shared" si="614"/>
        <v>0</v>
      </c>
      <c r="AG463" s="681">
        <f t="shared" si="615"/>
        <v>0</v>
      </c>
      <c r="AH463" s="682">
        <f t="shared" si="616"/>
        <v>0</v>
      </c>
      <c r="AI463" s="682" t="str">
        <f t="shared" si="617"/>
        <v/>
      </c>
      <c r="AJ463" s="682">
        <f t="shared" si="618"/>
        <v>0</v>
      </c>
      <c r="AK463" s="683">
        <f t="shared" si="619"/>
        <v>0.5</v>
      </c>
      <c r="AL463" s="600">
        <f t="shared" si="620"/>
        <v>0</v>
      </c>
      <c r="AM463" s="646">
        <f t="shared" si="621"/>
        <v>0</v>
      </c>
      <c r="AN463" s="630"/>
      <c r="AR463" s="326"/>
    </row>
    <row r="464" spans="3:44" ht="12.75" customHeight="1" x14ac:dyDescent="0.2">
      <c r="C464" s="2"/>
      <c r="D464" s="140" t="str">
        <f t="shared" si="600"/>
        <v/>
      </c>
      <c r="E464" s="222" t="str">
        <f t="shared" ref="E464:F464" si="702">IF(E292=0,"",E292)</f>
        <v/>
      </c>
      <c r="F464" s="222" t="str">
        <f t="shared" si="702"/>
        <v/>
      </c>
      <c r="G464" s="140" t="str">
        <f t="shared" si="602"/>
        <v/>
      </c>
      <c r="H464" s="223" t="str">
        <f t="shared" si="603"/>
        <v/>
      </c>
      <c r="I464" s="751" t="str">
        <f t="shared" si="604"/>
        <v/>
      </c>
      <c r="J464" s="248" t="str">
        <f t="shared" si="683"/>
        <v/>
      </c>
      <c r="K464" s="713" t="str">
        <f t="shared" si="605"/>
        <v/>
      </c>
      <c r="L464" s="625"/>
      <c r="M464" s="738">
        <f t="shared" ref="M464:N464" si="703">IF(M292="","",M292)</f>
        <v>0</v>
      </c>
      <c r="N464" s="738">
        <f t="shared" si="703"/>
        <v>0</v>
      </c>
      <c r="O464" s="714" t="str">
        <f t="shared" si="607"/>
        <v/>
      </c>
      <c r="P464" s="736">
        <f t="shared" si="608"/>
        <v>0</v>
      </c>
      <c r="Q464" s="608">
        <v>0</v>
      </c>
      <c r="R464" s="755"/>
      <c r="S464" s="708" t="str">
        <f t="shared" si="609"/>
        <v/>
      </c>
      <c r="T464" s="50" t="str">
        <f t="shared" si="610"/>
        <v/>
      </c>
      <c r="U464" s="50">
        <f>ROUND(IF(K464="",0,+Q464/1659*(AC464*12*(1+tab!$D$181+tab!$D$180)-tab!$D$179)*tab!$D$177),-1)</f>
        <v>0</v>
      </c>
      <c r="V464" s="36" t="str">
        <f t="shared" si="611"/>
        <v/>
      </c>
      <c r="W464" s="698"/>
      <c r="X464" s="605"/>
      <c r="Y464" s="646"/>
      <c r="Z464" s="670"/>
      <c r="AA464" s="600"/>
      <c r="AB464" s="646"/>
      <c r="AC464" s="679">
        <f t="shared" si="685"/>
        <v>0</v>
      </c>
      <c r="AD464" s="680">
        <f t="shared" si="612"/>
        <v>0.56000000000000005</v>
      </c>
      <c r="AE464" s="681">
        <f t="shared" si="613"/>
        <v>0</v>
      </c>
      <c r="AF464" s="681">
        <f t="shared" si="614"/>
        <v>0</v>
      </c>
      <c r="AG464" s="681">
        <f t="shared" si="615"/>
        <v>0</v>
      </c>
      <c r="AH464" s="682">
        <f t="shared" si="616"/>
        <v>0</v>
      </c>
      <c r="AI464" s="682" t="str">
        <f t="shared" si="617"/>
        <v/>
      </c>
      <c r="AJ464" s="682">
        <f t="shared" si="618"/>
        <v>0</v>
      </c>
      <c r="AK464" s="683">
        <f t="shared" si="619"/>
        <v>0.5</v>
      </c>
      <c r="AL464" s="600">
        <f t="shared" si="620"/>
        <v>0</v>
      </c>
      <c r="AM464" s="646">
        <f t="shared" si="621"/>
        <v>0</v>
      </c>
      <c r="AN464" s="630"/>
      <c r="AR464" s="326"/>
    </row>
    <row r="465" spans="3:44" ht="12.75" customHeight="1" x14ac:dyDescent="0.2">
      <c r="C465" s="2"/>
      <c r="D465" s="140" t="str">
        <f t="shared" si="600"/>
        <v/>
      </c>
      <c r="E465" s="222" t="str">
        <f t="shared" ref="E465:F465" si="704">IF(E293=0,"",E293)</f>
        <v/>
      </c>
      <c r="F465" s="222" t="str">
        <f t="shared" si="704"/>
        <v/>
      </c>
      <c r="G465" s="140" t="str">
        <f t="shared" si="602"/>
        <v/>
      </c>
      <c r="H465" s="223" t="str">
        <f t="shared" si="603"/>
        <v/>
      </c>
      <c r="I465" s="751" t="str">
        <f t="shared" si="604"/>
        <v/>
      </c>
      <c r="J465" s="248" t="str">
        <f t="shared" si="683"/>
        <v/>
      </c>
      <c r="K465" s="713" t="str">
        <f t="shared" si="605"/>
        <v/>
      </c>
      <c r="L465" s="625"/>
      <c r="M465" s="738">
        <f t="shared" ref="M465:N465" si="705">IF(M293="","",M293)</f>
        <v>0</v>
      </c>
      <c r="N465" s="738">
        <f t="shared" si="705"/>
        <v>0</v>
      </c>
      <c r="O465" s="714" t="str">
        <f t="shared" si="607"/>
        <v/>
      </c>
      <c r="P465" s="736">
        <f t="shared" si="608"/>
        <v>0</v>
      </c>
      <c r="Q465" s="608">
        <v>0</v>
      </c>
      <c r="R465" s="755"/>
      <c r="S465" s="708" t="str">
        <f t="shared" si="609"/>
        <v/>
      </c>
      <c r="T465" s="50" t="str">
        <f t="shared" si="610"/>
        <v/>
      </c>
      <c r="U465" s="50">
        <f>ROUND(IF(K465="",0,+Q465/1659*(AC465*12*(1+tab!$D$181+tab!$D$180)-tab!$D$179)*tab!$D$177),-1)</f>
        <v>0</v>
      </c>
      <c r="V465" s="36" t="str">
        <f t="shared" si="611"/>
        <v/>
      </c>
      <c r="W465" s="698"/>
      <c r="X465" s="605"/>
      <c r="Y465" s="646"/>
      <c r="Z465" s="670"/>
      <c r="AA465" s="600"/>
      <c r="AB465" s="646"/>
      <c r="AC465" s="679">
        <f t="shared" si="685"/>
        <v>0</v>
      </c>
      <c r="AD465" s="680">
        <f t="shared" si="612"/>
        <v>0.56000000000000005</v>
      </c>
      <c r="AE465" s="681">
        <f t="shared" si="613"/>
        <v>0</v>
      </c>
      <c r="AF465" s="681">
        <f t="shared" si="614"/>
        <v>0</v>
      </c>
      <c r="AG465" s="681">
        <f t="shared" si="615"/>
        <v>0</v>
      </c>
      <c r="AH465" s="682">
        <f t="shared" si="616"/>
        <v>0</v>
      </c>
      <c r="AI465" s="682" t="str">
        <f t="shared" si="617"/>
        <v/>
      </c>
      <c r="AJ465" s="682">
        <f t="shared" si="618"/>
        <v>0</v>
      </c>
      <c r="AK465" s="683">
        <f t="shared" si="619"/>
        <v>0.5</v>
      </c>
      <c r="AL465" s="600">
        <f t="shared" si="620"/>
        <v>0</v>
      </c>
      <c r="AM465" s="646">
        <f t="shared" si="621"/>
        <v>0</v>
      </c>
      <c r="AN465" s="630"/>
      <c r="AR465" s="326"/>
    </row>
    <row r="466" spans="3:44" ht="12.75" customHeight="1" x14ac:dyDescent="0.2">
      <c r="C466" s="2"/>
      <c r="D466" s="140" t="str">
        <f t="shared" si="600"/>
        <v/>
      </c>
      <c r="E466" s="222" t="str">
        <f t="shared" ref="E466:F466" si="706">IF(E294=0,"",E294)</f>
        <v/>
      </c>
      <c r="F466" s="222" t="str">
        <f t="shared" si="706"/>
        <v/>
      </c>
      <c r="G466" s="140" t="str">
        <f t="shared" si="602"/>
        <v/>
      </c>
      <c r="H466" s="223" t="str">
        <f t="shared" si="603"/>
        <v/>
      </c>
      <c r="I466" s="751" t="str">
        <f t="shared" si="604"/>
        <v/>
      </c>
      <c r="J466" s="248" t="str">
        <f t="shared" si="683"/>
        <v/>
      </c>
      <c r="K466" s="713" t="str">
        <f t="shared" si="605"/>
        <v/>
      </c>
      <c r="L466" s="625"/>
      <c r="M466" s="738">
        <f t="shared" ref="M466:N466" si="707">IF(M294="","",M294)</f>
        <v>0</v>
      </c>
      <c r="N466" s="738">
        <f t="shared" si="707"/>
        <v>0</v>
      </c>
      <c r="O466" s="714" t="str">
        <f t="shared" si="607"/>
        <v/>
      </c>
      <c r="P466" s="736">
        <f t="shared" si="608"/>
        <v>0</v>
      </c>
      <c r="Q466" s="608">
        <v>0</v>
      </c>
      <c r="R466" s="755"/>
      <c r="S466" s="708" t="str">
        <f t="shared" si="609"/>
        <v/>
      </c>
      <c r="T466" s="50" t="str">
        <f t="shared" si="610"/>
        <v/>
      </c>
      <c r="U466" s="50">
        <f>ROUND(IF(K466="",0,+Q466/1659*(AC466*12*(1+tab!$D$181+tab!$D$180)-tab!$D$179)*tab!$D$177),-1)</f>
        <v>0</v>
      </c>
      <c r="V466" s="36" t="str">
        <f t="shared" si="611"/>
        <v/>
      </c>
      <c r="W466" s="698"/>
      <c r="X466" s="605"/>
      <c r="Y466" s="646"/>
      <c r="Z466" s="670"/>
      <c r="AA466" s="600"/>
      <c r="AB466" s="646"/>
      <c r="AC466" s="679">
        <f t="shared" si="685"/>
        <v>0</v>
      </c>
      <c r="AD466" s="680">
        <f t="shared" si="612"/>
        <v>0.56000000000000005</v>
      </c>
      <c r="AE466" s="681">
        <f t="shared" si="613"/>
        <v>0</v>
      </c>
      <c r="AF466" s="681">
        <f t="shared" si="614"/>
        <v>0</v>
      </c>
      <c r="AG466" s="681">
        <f t="shared" si="615"/>
        <v>0</v>
      </c>
      <c r="AH466" s="682">
        <f t="shared" si="616"/>
        <v>0</v>
      </c>
      <c r="AI466" s="682" t="str">
        <f t="shared" si="617"/>
        <v/>
      </c>
      <c r="AJ466" s="682">
        <f t="shared" si="618"/>
        <v>0</v>
      </c>
      <c r="AK466" s="683">
        <f t="shared" si="619"/>
        <v>0.5</v>
      </c>
      <c r="AL466" s="600">
        <f t="shared" si="620"/>
        <v>0</v>
      </c>
      <c r="AM466" s="646">
        <f t="shared" si="621"/>
        <v>0</v>
      </c>
      <c r="AN466" s="630"/>
      <c r="AR466" s="326"/>
    </row>
    <row r="467" spans="3:44" ht="12.75" customHeight="1" x14ac:dyDescent="0.2">
      <c r="C467" s="2"/>
      <c r="D467" s="140" t="str">
        <f t="shared" si="600"/>
        <v/>
      </c>
      <c r="E467" s="222" t="str">
        <f t="shared" ref="E467:F467" si="708">IF(E295=0,"",E295)</f>
        <v/>
      </c>
      <c r="F467" s="222" t="str">
        <f t="shared" si="708"/>
        <v/>
      </c>
      <c r="G467" s="140" t="str">
        <f t="shared" si="602"/>
        <v/>
      </c>
      <c r="H467" s="223" t="str">
        <f t="shared" si="603"/>
        <v/>
      </c>
      <c r="I467" s="751" t="str">
        <f t="shared" si="604"/>
        <v/>
      </c>
      <c r="J467" s="248" t="str">
        <f t="shared" si="683"/>
        <v/>
      </c>
      <c r="K467" s="713" t="str">
        <f t="shared" si="605"/>
        <v/>
      </c>
      <c r="L467" s="625"/>
      <c r="M467" s="738">
        <f t="shared" ref="M467:N467" si="709">IF(M295="","",M295)</f>
        <v>0</v>
      </c>
      <c r="N467" s="738">
        <f t="shared" si="709"/>
        <v>0</v>
      </c>
      <c r="O467" s="714" t="str">
        <f t="shared" si="607"/>
        <v/>
      </c>
      <c r="P467" s="736">
        <f t="shared" si="608"/>
        <v>0</v>
      </c>
      <c r="Q467" s="608">
        <v>0</v>
      </c>
      <c r="R467" s="755"/>
      <c r="S467" s="708" t="str">
        <f t="shared" si="609"/>
        <v/>
      </c>
      <c r="T467" s="50" t="str">
        <f t="shared" si="610"/>
        <v/>
      </c>
      <c r="U467" s="50">
        <f>ROUND(IF(K467="",0,+Q467/1659*(AC467*12*(1+tab!$D$181+tab!$D$180)-tab!$D$179)*tab!$D$177),-1)</f>
        <v>0</v>
      </c>
      <c r="V467" s="36" t="str">
        <f t="shared" si="611"/>
        <v/>
      </c>
      <c r="W467" s="698"/>
      <c r="X467" s="605"/>
      <c r="Y467" s="646"/>
      <c r="Z467" s="670"/>
      <c r="AA467" s="600"/>
      <c r="AB467" s="646"/>
      <c r="AC467" s="679">
        <f t="shared" si="685"/>
        <v>0</v>
      </c>
      <c r="AD467" s="680">
        <f t="shared" si="612"/>
        <v>0.56000000000000005</v>
      </c>
      <c r="AE467" s="681">
        <f t="shared" si="613"/>
        <v>0</v>
      </c>
      <c r="AF467" s="681">
        <f t="shared" si="614"/>
        <v>0</v>
      </c>
      <c r="AG467" s="681">
        <f t="shared" si="615"/>
        <v>0</v>
      </c>
      <c r="AH467" s="682">
        <f t="shared" si="616"/>
        <v>0</v>
      </c>
      <c r="AI467" s="682" t="str">
        <f t="shared" si="617"/>
        <v/>
      </c>
      <c r="AJ467" s="682">
        <f t="shared" si="618"/>
        <v>0</v>
      </c>
      <c r="AK467" s="683">
        <f t="shared" si="619"/>
        <v>0.5</v>
      </c>
      <c r="AL467" s="600">
        <f t="shared" si="620"/>
        <v>0</v>
      </c>
      <c r="AM467" s="646">
        <f t="shared" si="621"/>
        <v>0</v>
      </c>
      <c r="AN467" s="630"/>
      <c r="AR467" s="326"/>
    </row>
    <row r="468" spans="3:44" ht="12.75" customHeight="1" x14ac:dyDescent="0.2">
      <c r="C468" s="2"/>
      <c r="D468" s="140" t="str">
        <f t="shared" si="600"/>
        <v/>
      </c>
      <c r="E468" s="222" t="str">
        <f t="shared" ref="E468:F468" si="710">IF(E296=0,"",E296)</f>
        <v/>
      </c>
      <c r="F468" s="222" t="str">
        <f t="shared" si="710"/>
        <v/>
      </c>
      <c r="G468" s="140" t="str">
        <f t="shared" si="602"/>
        <v/>
      </c>
      <c r="H468" s="223" t="str">
        <f t="shared" si="603"/>
        <v/>
      </c>
      <c r="I468" s="751" t="str">
        <f t="shared" si="604"/>
        <v/>
      </c>
      <c r="J468" s="248" t="str">
        <f t="shared" si="683"/>
        <v/>
      </c>
      <c r="K468" s="713" t="str">
        <f t="shared" si="605"/>
        <v/>
      </c>
      <c r="L468" s="625"/>
      <c r="M468" s="738">
        <f t="shared" ref="M468:N468" si="711">IF(M296="","",M296)</f>
        <v>0</v>
      </c>
      <c r="N468" s="738">
        <f t="shared" si="711"/>
        <v>0</v>
      </c>
      <c r="O468" s="714" t="str">
        <f t="shared" si="607"/>
        <v/>
      </c>
      <c r="P468" s="736">
        <f t="shared" si="608"/>
        <v>0</v>
      </c>
      <c r="Q468" s="608">
        <v>0</v>
      </c>
      <c r="R468" s="755"/>
      <c r="S468" s="708" t="str">
        <f t="shared" si="609"/>
        <v/>
      </c>
      <c r="T468" s="50" t="str">
        <f t="shared" si="610"/>
        <v/>
      </c>
      <c r="U468" s="50">
        <f>ROUND(IF(K468="",0,+Q468/1659*(AC468*12*(1+tab!$D$181+tab!$D$180)-tab!$D$179)*tab!$D$177),-1)</f>
        <v>0</v>
      </c>
      <c r="V468" s="36" t="str">
        <f t="shared" si="611"/>
        <v/>
      </c>
      <c r="W468" s="698"/>
      <c r="X468" s="605"/>
      <c r="Y468" s="646"/>
      <c r="Z468" s="670"/>
      <c r="AA468" s="600"/>
      <c r="AB468" s="646"/>
      <c r="AC468" s="679">
        <f t="shared" si="685"/>
        <v>0</v>
      </c>
      <c r="AD468" s="680">
        <f t="shared" si="612"/>
        <v>0.56000000000000005</v>
      </c>
      <c r="AE468" s="681">
        <f t="shared" si="613"/>
        <v>0</v>
      </c>
      <c r="AF468" s="681">
        <f t="shared" si="614"/>
        <v>0</v>
      </c>
      <c r="AG468" s="681">
        <f t="shared" si="615"/>
        <v>0</v>
      </c>
      <c r="AH468" s="682">
        <f t="shared" si="616"/>
        <v>0</v>
      </c>
      <c r="AI468" s="682" t="str">
        <f t="shared" si="617"/>
        <v/>
      </c>
      <c r="AJ468" s="682">
        <f t="shared" si="618"/>
        <v>0</v>
      </c>
      <c r="AK468" s="683">
        <f t="shared" si="619"/>
        <v>0.5</v>
      </c>
      <c r="AL468" s="600">
        <f t="shared" si="620"/>
        <v>0</v>
      </c>
      <c r="AM468" s="646">
        <f t="shared" si="621"/>
        <v>0</v>
      </c>
      <c r="AN468" s="630"/>
      <c r="AR468" s="326"/>
    </row>
    <row r="469" spans="3:44" ht="12.75" customHeight="1" x14ac:dyDescent="0.2">
      <c r="C469" s="2"/>
      <c r="D469" s="140" t="str">
        <f t="shared" si="600"/>
        <v/>
      </c>
      <c r="E469" s="222" t="str">
        <f t="shared" ref="E469:F469" si="712">IF(E297=0,"",E297)</f>
        <v/>
      </c>
      <c r="F469" s="222" t="str">
        <f t="shared" si="712"/>
        <v/>
      </c>
      <c r="G469" s="140" t="str">
        <f t="shared" si="602"/>
        <v/>
      </c>
      <c r="H469" s="223" t="str">
        <f t="shared" si="603"/>
        <v/>
      </c>
      <c r="I469" s="751" t="str">
        <f t="shared" si="604"/>
        <v/>
      </c>
      <c r="J469" s="248" t="str">
        <f t="shared" si="683"/>
        <v/>
      </c>
      <c r="K469" s="713" t="str">
        <f t="shared" si="605"/>
        <v/>
      </c>
      <c r="L469" s="625"/>
      <c r="M469" s="738">
        <f t="shared" ref="M469:N469" si="713">IF(M297="","",M297)</f>
        <v>0</v>
      </c>
      <c r="N469" s="738">
        <f t="shared" si="713"/>
        <v>0</v>
      </c>
      <c r="O469" s="714" t="str">
        <f t="shared" si="607"/>
        <v/>
      </c>
      <c r="P469" s="736">
        <f t="shared" si="608"/>
        <v>0</v>
      </c>
      <c r="Q469" s="608">
        <v>0</v>
      </c>
      <c r="R469" s="755"/>
      <c r="S469" s="708" t="str">
        <f t="shared" si="609"/>
        <v/>
      </c>
      <c r="T469" s="50" t="str">
        <f t="shared" si="610"/>
        <v/>
      </c>
      <c r="U469" s="50">
        <f>ROUND(IF(K469="",0,+Q469/1659*(AC469*12*(1+tab!$D$181+tab!$D$180)-tab!$D$179)*tab!$D$177),-1)</f>
        <v>0</v>
      </c>
      <c r="V469" s="36" t="str">
        <f t="shared" si="611"/>
        <v/>
      </c>
      <c r="W469" s="698"/>
      <c r="X469" s="605"/>
      <c r="Y469" s="646"/>
      <c r="Z469" s="670"/>
      <c r="AA469" s="600"/>
      <c r="AB469" s="646"/>
      <c r="AC469" s="679">
        <f t="shared" si="685"/>
        <v>0</v>
      </c>
      <c r="AD469" s="680">
        <f t="shared" si="612"/>
        <v>0.56000000000000005</v>
      </c>
      <c r="AE469" s="681">
        <f t="shared" si="613"/>
        <v>0</v>
      </c>
      <c r="AF469" s="681">
        <f t="shared" si="614"/>
        <v>0</v>
      </c>
      <c r="AG469" s="681">
        <f t="shared" si="615"/>
        <v>0</v>
      </c>
      <c r="AH469" s="682">
        <f t="shared" si="616"/>
        <v>0</v>
      </c>
      <c r="AI469" s="682" t="str">
        <f t="shared" si="617"/>
        <v/>
      </c>
      <c r="AJ469" s="682">
        <f t="shared" si="618"/>
        <v>0</v>
      </c>
      <c r="AK469" s="683">
        <f t="shared" si="619"/>
        <v>0.5</v>
      </c>
      <c r="AL469" s="600">
        <f t="shared" si="620"/>
        <v>0</v>
      </c>
      <c r="AM469" s="646">
        <f t="shared" si="621"/>
        <v>0</v>
      </c>
      <c r="AN469" s="630"/>
      <c r="AR469" s="326"/>
    </row>
    <row r="470" spans="3:44" ht="12.75" customHeight="1" x14ac:dyDescent="0.2">
      <c r="C470" s="2"/>
      <c r="D470" s="140" t="str">
        <f t="shared" si="600"/>
        <v/>
      </c>
      <c r="E470" s="222" t="str">
        <f t="shared" ref="E470:F470" si="714">IF(E298=0,"",E298)</f>
        <v/>
      </c>
      <c r="F470" s="222" t="str">
        <f t="shared" si="714"/>
        <v/>
      </c>
      <c r="G470" s="140" t="str">
        <f t="shared" si="602"/>
        <v/>
      </c>
      <c r="H470" s="223" t="str">
        <f t="shared" si="603"/>
        <v/>
      </c>
      <c r="I470" s="751" t="str">
        <f t="shared" si="604"/>
        <v/>
      </c>
      <c r="J470" s="248" t="str">
        <f t="shared" si="683"/>
        <v/>
      </c>
      <c r="K470" s="713" t="str">
        <f t="shared" si="605"/>
        <v/>
      </c>
      <c r="L470" s="625"/>
      <c r="M470" s="738">
        <f t="shared" ref="M470:N470" si="715">IF(M298="","",M298)</f>
        <v>0</v>
      </c>
      <c r="N470" s="738">
        <f t="shared" si="715"/>
        <v>0</v>
      </c>
      <c r="O470" s="714" t="str">
        <f t="shared" si="607"/>
        <v/>
      </c>
      <c r="P470" s="736">
        <f t="shared" si="608"/>
        <v>0</v>
      </c>
      <c r="Q470" s="608">
        <v>0</v>
      </c>
      <c r="R470" s="755"/>
      <c r="S470" s="708" t="str">
        <f t="shared" si="609"/>
        <v/>
      </c>
      <c r="T470" s="50" t="str">
        <f t="shared" si="610"/>
        <v/>
      </c>
      <c r="U470" s="50">
        <f>ROUND(IF(K470="",0,+Q470/1659*(AC470*12*(1+tab!$D$181+tab!$D$180)-tab!$D$179)*tab!$D$177),-1)</f>
        <v>0</v>
      </c>
      <c r="V470" s="36" t="str">
        <f t="shared" si="611"/>
        <v/>
      </c>
      <c r="W470" s="698"/>
      <c r="X470" s="605"/>
      <c r="Y470" s="646"/>
      <c r="Z470" s="670"/>
      <c r="AA470" s="600"/>
      <c r="AB470" s="646"/>
      <c r="AC470" s="679">
        <f t="shared" si="685"/>
        <v>0</v>
      </c>
      <c r="AD470" s="680">
        <f t="shared" si="612"/>
        <v>0.56000000000000005</v>
      </c>
      <c r="AE470" s="681">
        <f t="shared" si="613"/>
        <v>0</v>
      </c>
      <c r="AF470" s="681">
        <f t="shared" si="614"/>
        <v>0</v>
      </c>
      <c r="AG470" s="681">
        <f t="shared" si="615"/>
        <v>0</v>
      </c>
      <c r="AH470" s="682">
        <f t="shared" si="616"/>
        <v>0</v>
      </c>
      <c r="AI470" s="682" t="str">
        <f t="shared" si="617"/>
        <v/>
      </c>
      <c r="AJ470" s="682">
        <f t="shared" si="618"/>
        <v>0</v>
      </c>
      <c r="AK470" s="683">
        <f t="shared" si="619"/>
        <v>0.5</v>
      </c>
      <c r="AL470" s="600">
        <f t="shared" si="620"/>
        <v>0</v>
      </c>
      <c r="AM470" s="646">
        <f t="shared" si="621"/>
        <v>0</v>
      </c>
      <c r="AN470" s="630"/>
      <c r="AR470" s="326"/>
    </row>
    <row r="471" spans="3:44" ht="12.75" customHeight="1" x14ac:dyDescent="0.2">
      <c r="C471" s="2"/>
      <c r="D471" s="140" t="str">
        <f t="shared" si="600"/>
        <v/>
      </c>
      <c r="E471" s="222" t="str">
        <f t="shared" ref="E471:F471" si="716">IF(E299=0,"",E299)</f>
        <v/>
      </c>
      <c r="F471" s="222" t="str">
        <f t="shared" si="716"/>
        <v/>
      </c>
      <c r="G471" s="140" t="str">
        <f t="shared" si="602"/>
        <v/>
      </c>
      <c r="H471" s="223" t="str">
        <f t="shared" si="603"/>
        <v/>
      </c>
      <c r="I471" s="751" t="str">
        <f t="shared" si="604"/>
        <v/>
      </c>
      <c r="J471" s="248" t="str">
        <f t="shared" si="683"/>
        <v/>
      </c>
      <c r="K471" s="713" t="str">
        <f t="shared" si="605"/>
        <v/>
      </c>
      <c r="L471" s="625"/>
      <c r="M471" s="738">
        <f t="shared" ref="M471:N471" si="717">IF(M299="","",M299)</f>
        <v>0</v>
      </c>
      <c r="N471" s="738">
        <f t="shared" si="717"/>
        <v>0</v>
      </c>
      <c r="O471" s="714" t="str">
        <f t="shared" si="607"/>
        <v/>
      </c>
      <c r="P471" s="736">
        <f t="shared" si="608"/>
        <v>0</v>
      </c>
      <c r="Q471" s="608">
        <v>0</v>
      </c>
      <c r="R471" s="755"/>
      <c r="S471" s="708" t="str">
        <f t="shared" si="609"/>
        <v/>
      </c>
      <c r="T471" s="50" t="str">
        <f t="shared" si="610"/>
        <v/>
      </c>
      <c r="U471" s="50">
        <f>ROUND(IF(K471="",0,+Q471/1659*(AC471*12*(1+tab!$D$181+tab!$D$180)-tab!$D$179)*tab!$D$177),-1)</f>
        <v>0</v>
      </c>
      <c r="V471" s="36" t="str">
        <f t="shared" si="611"/>
        <v/>
      </c>
      <c r="W471" s="698"/>
      <c r="X471" s="605"/>
      <c r="Y471" s="646"/>
      <c r="Z471" s="670"/>
      <c r="AA471" s="600"/>
      <c r="AB471" s="646"/>
      <c r="AC471" s="679">
        <f t="shared" si="685"/>
        <v>0</v>
      </c>
      <c r="AD471" s="680">
        <f t="shared" si="612"/>
        <v>0.56000000000000005</v>
      </c>
      <c r="AE471" s="681">
        <f t="shared" si="613"/>
        <v>0</v>
      </c>
      <c r="AF471" s="681">
        <f t="shared" si="614"/>
        <v>0</v>
      </c>
      <c r="AG471" s="681">
        <f t="shared" si="615"/>
        <v>0</v>
      </c>
      <c r="AH471" s="682">
        <f t="shared" si="616"/>
        <v>0</v>
      </c>
      <c r="AI471" s="682" t="str">
        <f t="shared" si="617"/>
        <v/>
      </c>
      <c r="AJ471" s="682">
        <f t="shared" si="618"/>
        <v>0</v>
      </c>
      <c r="AK471" s="683">
        <f t="shared" si="619"/>
        <v>0.5</v>
      </c>
      <c r="AL471" s="600">
        <f t="shared" si="620"/>
        <v>0</v>
      </c>
      <c r="AM471" s="646">
        <f t="shared" si="621"/>
        <v>0</v>
      </c>
      <c r="AN471" s="630"/>
      <c r="AR471" s="326"/>
    </row>
    <row r="472" spans="3:44" ht="12.75" customHeight="1" x14ac:dyDescent="0.2">
      <c r="C472" s="2"/>
      <c r="D472" s="140" t="str">
        <f t="shared" si="600"/>
        <v/>
      </c>
      <c r="E472" s="222" t="str">
        <f t="shared" ref="E472:F472" si="718">IF(E300=0,"",E300)</f>
        <v/>
      </c>
      <c r="F472" s="222" t="str">
        <f t="shared" si="718"/>
        <v/>
      </c>
      <c r="G472" s="140" t="str">
        <f t="shared" si="602"/>
        <v/>
      </c>
      <c r="H472" s="223" t="str">
        <f t="shared" si="603"/>
        <v/>
      </c>
      <c r="I472" s="751" t="str">
        <f t="shared" si="604"/>
        <v/>
      </c>
      <c r="J472" s="248" t="str">
        <f t="shared" si="683"/>
        <v/>
      </c>
      <c r="K472" s="713" t="str">
        <f t="shared" si="605"/>
        <v/>
      </c>
      <c r="L472" s="625"/>
      <c r="M472" s="738">
        <f t="shared" ref="M472:N472" si="719">IF(M300="","",M300)</f>
        <v>0</v>
      </c>
      <c r="N472" s="738">
        <f t="shared" si="719"/>
        <v>0</v>
      </c>
      <c r="O472" s="714" t="str">
        <f t="shared" si="607"/>
        <v/>
      </c>
      <c r="P472" s="736">
        <f t="shared" si="608"/>
        <v>0</v>
      </c>
      <c r="Q472" s="608">
        <v>0</v>
      </c>
      <c r="R472" s="755"/>
      <c r="S472" s="708" t="str">
        <f t="shared" si="609"/>
        <v/>
      </c>
      <c r="T472" s="50" t="str">
        <f t="shared" si="610"/>
        <v/>
      </c>
      <c r="U472" s="50">
        <f>ROUND(IF(K472="",0,+Q472/1659*(AC472*12*(1+tab!$D$181+tab!$D$180)-tab!$D$179)*tab!$D$177),-1)</f>
        <v>0</v>
      </c>
      <c r="V472" s="36" t="str">
        <f t="shared" si="611"/>
        <v/>
      </c>
      <c r="W472" s="698"/>
      <c r="X472" s="605"/>
      <c r="Y472" s="646"/>
      <c r="Z472" s="670"/>
      <c r="AA472" s="600"/>
      <c r="AB472" s="646"/>
      <c r="AC472" s="679">
        <f t="shared" si="685"/>
        <v>0</v>
      </c>
      <c r="AD472" s="680">
        <f t="shared" si="612"/>
        <v>0.56000000000000005</v>
      </c>
      <c r="AE472" s="681">
        <f t="shared" si="613"/>
        <v>0</v>
      </c>
      <c r="AF472" s="681">
        <f t="shared" si="614"/>
        <v>0</v>
      </c>
      <c r="AG472" s="681">
        <f t="shared" si="615"/>
        <v>0</v>
      </c>
      <c r="AH472" s="682">
        <f t="shared" si="616"/>
        <v>0</v>
      </c>
      <c r="AI472" s="682" t="str">
        <f t="shared" si="617"/>
        <v/>
      </c>
      <c r="AJ472" s="682">
        <f t="shared" si="618"/>
        <v>0</v>
      </c>
      <c r="AK472" s="683">
        <f t="shared" si="619"/>
        <v>0.5</v>
      </c>
      <c r="AL472" s="600">
        <f t="shared" si="620"/>
        <v>0</v>
      </c>
      <c r="AM472" s="646">
        <f t="shared" si="621"/>
        <v>0</v>
      </c>
      <c r="AN472" s="630"/>
      <c r="AR472" s="326"/>
    </row>
    <row r="473" spans="3:44" ht="12.75" customHeight="1" x14ac:dyDescent="0.2">
      <c r="C473" s="2"/>
      <c r="D473" s="140" t="str">
        <f t="shared" si="600"/>
        <v/>
      </c>
      <c r="E473" s="222" t="str">
        <f t="shared" ref="E473:F473" si="720">IF(E301=0,"",E301)</f>
        <v/>
      </c>
      <c r="F473" s="222" t="str">
        <f t="shared" si="720"/>
        <v/>
      </c>
      <c r="G473" s="140" t="str">
        <f t="shared" si="602"/>
        <v/>
      </c>
      <c r="H473" s="223" t="str">
        <f t="shared" si="603"/>
        <v/>
      </c>
      <c r="I473" s="751" t="str">
        <f t="shared" si="604"/>
        <v/>
      </c>
      <c r="J473" s="248" t="str">
        <f t="shared" si="683"/>
        <v/>
      </c>
      <c r="K473" s="713" t="str">
        <f t="shared" si="605"/>
        <v/>
      </c>
      <c r="L473" s="625"/>
      <c r="M473" s="738">
        <f t="shared" ref="M473:N473" si="721">IF(M301="","",M301)</f>
        <v>0</v>
      </c>
      <c r="N473" s="738">
        <f t="shared" si="721"/>
        <v>0</v>
      </c>
      <c r="O473" s="714" t="str">
        <f t="shared" si="607"/>
        <v/>
      </c>
      <c r="P473" s="736">
        <f t="shared" si="608"/>
        <v>0</v>
      </c>
      <c r="Q473" s="608">
        <v>0</v>
      </c>
      <c r="R473" s="755"/>
      <c r="S473" s="708" t="str">
        <f t="shared" si="609"/>
        <v/>
      </c>
      <c r="T473" s="50" t="str">
        <f t="shared" si="610"/>
        <v/>
      </c>
      <c r="U473" s="50">
        <f>ROUND(IF(K473="",0,+Q473/1659*(AC473*12*(1+tab!$D$181+tab!$D$180)-tab!$D$179)*tab!$D$177),-1)</f>
        <v>0</v>
      </c>
      <c r="V473" s="36" t="str">
        <f t="shared" si="611"/>
        <v/>
      </c>
      <c r="W473" s="698"/>
      <c r="X473" s="605"/>
      <c r="Y473" s="646"/>
      <c r="Z473" s="670"/>
      <c r="AA473" s="600"/>
      <c r="AB473" s="646"/>
      <c r="AC473" s="679">
        <f t="shared" si="685"/>
        <v>0</v>
      </c>
      <c r="AD473" s="680">
        <f t="shared" si="612"/>
        <v>0.56000000000000005</v>
      </c>
      <c r="AE473" s="681">
        <f t="shared" si="613"/>
        <v>0</v>
      </c>
      <c r="AF473" s="681">
        <f t="shared" si="614"/>
        <v>0</v>
      </c>
      <c r="AG473" s="681">
        <f t="shared" si="615"/>
        <v>0</v>
      </c>
      <c r="AH473" s="682">
        <f t="shared" si="616"/>
        <v>0</v>
      </c>
      <c r="AI473" s="682" t="str">
        <f t="shared" si="617"/>
        <v/>
      </c>
      <c r="AJ473" s="682">
        <f t="shared" si="618"/>
        <v>0</v>
      </c>
      <c r="AK473" s="683">
        <f t="shared" si="619"/>
        <v>0.5</v>
      </c>
      <c r="AL473" s="600">
        <f t="shared" si="620"/>
        <v>0</v>
      </c>
      <c r="AM473" s="646">
        <f t="shared" si="621"/>
        <v>0</v>
      </c>
      <c r="AN473" s="630"/>
      <c r="AR473" s="326"/>
    </row>
    <row r="474" spans="3:44" ht="12.75" customHeight="1" x14ac:dyDescent="0.2">
      <c r="C474" s="2"/>
      <c r="D474" s="140" t="str">
        <f t="shared" si="600"/>
        <v/>
      </c>
      <c r="E474" s="222" t="str">
        <f t="shared" ref="E474:F474" si="722">IF(E302=0,"",E302)</f>
        <v/>
      </c>
      <c r="F474" s="222" t="str">
        <f t="shared" si="722"/>
        <v/>
      </c>
      <c r="G474" s="140" t="str">
        <f t="shared" si="602"/>
        <v/>
      </c>
      <c r="H474" s="223" t="str">
        <f t="shared" si="603"/>
        <v/>
      </c>
      <c r="I474" s="751" t="str">
        <f t="shared" si="604"/>
        <v/>
      </c>
      <c r="J474" s="248" t="str">
        <f t="shared" si="683"/>
        <v/>
      </c>
      <c r="K474" s="713" t="str">
        <f t="shared" si="605"/>
        <v/>
      </c>
      <c r="L474" s="625"/>
      <c r="M474" s="738">
        <f t="shared" ref="M474:N474" si="723">IF(M302="","",M302)</f>
        <v>0</v>
      </c>
      <c r="N474" s="738">
        <f t="shared" si="723"/>
        <v>0</v>
      </c>
      <c r="O474" s="714" t="str">
        <f t="shared" si="607"/>
        <v/>
      </c>
      <c r="P474" s="736">
        <f t="shared" si="608"/>
        <v>0</v>
      </c>
      <c r="Q474" s="608">
        <v>0</v>
      </c>
      <c r="R474" s="755"/>
      <c r="S474" s="708" t="str">
        <f t="shared" si="609"/>
        <v/>
      </c>
      <c r="T474" s="50" t="str">
        <f t="shared" si="610"/>
        <v/>
      </c>
      <c r="U474" s="50">
        <f>ROUND(IF(K474="",0,+Q474/1659*(AC474*12*(1+tab!$D$181+tab!$D$180)-tab!$D$179)*tab!$D$177),-1)</f>
        <v>0</v>
      </c>
      <c r="V474" s="36" t="str">
        <f t="shared" si="611"/>
        <v/>
      </c>
      <c r="W474" s="698"/>
      <c r="X474" s="605"/>
      <c r="Y474" s="646"/>
      <c r="Z474" s="670"/>
      <c r="AA474" s="600"/>
      <c r="AB474" s="646"/>
      <c r="AC474" s="679">
        <f t="shared" si="685"/>
        <v>0</v>
      </c>
      <c r="AD474" s="680">
        <f t="shared" si="612"/>
        <v>0.56000000000000005</v>
      </c>
      <c r="AE474" s="681">
        <f t="shared" si="613"/>
        <v>0</v>
      </c>
      <c r="AF474" s="681">
        <f t="shared" si="614"/>
        <v>0</v>
      </c>
      <c r="AG474" s="681">
        <f t="shared" si="615"/>
        <v>0</v>
      </c>
      <c r="AH474" s="682">
        <f t="shared" si="616"/>
        <v>0</v>
      </c>
      <c r="AI474" s="682" t="str">
        <f t="shared" si="617"/>
        <v/>
      </c>
      <c r="AJ474" s="682">
        <f t="shared" si="618"/>
        <v>0</v>
      </c>
      <c r="AK474" s="683">
        <f t="shared" si="619"/>
        <v>0.5</v>
      </c>
      <c r="AL474" s="600">
        <f t="shared" si="620"/>
        <v>0</v>
      </c>
      <c r="AM474" s="646">
        <f t="shared" si="621"/>
        <v>0</v>
      </c>
      <c r="AN474" s="630"/>
      <c r="AR474" s="326"/>
    </row>
    <row r="475" spans="3:44" ht="12.75" customHeight="1" x14ac:dyDescent="0.2">
      <c r="C475" s="2"/>
      <c r="D475" s="140" t="str">
        <f t="shared" si="600"/>
        <v/>
      </c>
      <c r="E475" s="222" t="str">
        <f t="shared" ref="E475:F475" si="724">IF(E303=0,"",E303)</f>
        <v/>
      </c>
      <c r="F475" s="222" t="str">
        <f t="shared" si="724"/>
        <v/>
      </c>
      <c r="G475" s="140" t="str">
        <f t="shared" si="602"/>
        <v/>
      </c>
      <c r="H475" s="223" t="str">
        <f t="shared" si="603"/>
        <v/>
      </c>
      <c r="I475" s="751" t="str">
        <f t="shared" si="604"/>
        <v/>
      </c>
      <c r="J475" s="248" t="str">
        <f t="shared" si="683"/>
        <v/>
      </c>
      <c r="K475" s="713" t="str">
        <f t="shared" si="605"/>
        <v/>
      </c>
      <c r="L475" s="625"/>
      <c r="M475" s="738">
        <f t="shared" ref="M475:N475" si="725">IF(M303="","",M303)</f>
        <v>0</v>
      </c>
      <c r="N475" s="738">
        <f t="shared" si="725"/>
        <v>0</v>
      </c>
      <c r="O475" s="714" t="str">
        <f t="shared" si="607"/>
        <v/>
      </c>
      <c r="P475" s="736">
        <f t="shared" si="608"/>
        <v>0</v>
      </c>
      <c r="Q475" s="608">
        <v>0</v>
      </c>
      <c r="R475" s="755"/>
      <c r="S475" s="708" t="str">
        <f t="shared" si="609"/>
        <v/>
      </c>
      <c r="T475" s="50" t="str">
        <f t="shared" si="610"/>
        <v/>
      </c>
      <c r="U475" s="50">
        <f>ROUND(IF(K475="",0,+Q475/1659*(AC475*12*(1+tab!$D$181+tab!$D$180)-tab!$D$179)*tab!$D$177),-1)</f>
        <v>0</v>
      </c>
      <c r="V475" s="36" t="str">
        <f t="shared" si="611"/>
        <v/>
      </c>
      <c r="W475" s="698"/>
      <c r="X475" s="605"/>
      <c r="Y475" s="646"/>
      <c r="Z475" s="670"/>
      <c r="AA475" s="600"/>
      <c r="AB475" s="646"/>
      <c r="AC475" s="679">
        <f t="shared" si="685"/>
        <v>0</v>
      </c>
      <c r="AD475" s="680">
        <f t="shared" si="612"/>
        <v>0.56000000000000005</v>
      </c>
      <c r="AE475" s="681">
        <f t="shared" si="613"/>
        <v>0</v>
      </c>
      <c r="AF475" s="681">
        <f t="shared" si="614"/>
        <v>0</v>
      </c>
      <c r="AG475" s="681">
        <f t="shared" si="615"/>
        <v>0</v>
      </c>
      <c r="AH475" s="682">
        <f t="shared" si="616"/>
        <v>0</v>
      </c>
      <c r="AI475" s="682" t="str">
        <f t="shared" si="617"/>
        <v/>
      </c>
      <c r="AJ475" s="682">
        <f t="shared" si="618"/>
        <v>0</v>
      </c>
      <c r="AK475" s="683">
        <f t="shared" si="619"/>
        <v>0.5</v>
      </c>
      <c r="AL475" s="600">
        <f t="shared" si="620"/>
        <v>0</v>
      </c>
      <c r="AM475" s="646">
        <f t="shared" si="621"/>
        <v>0</v>
      </c>
      <c r="AN475" s="630"/>
      <c r="AR475" s="326"/>
    </row>
    <row r="476" spans="3:44" ht="12.75" customHeight="1" x14ac:dyDescent="0.2">
      <c r="C476" s="2"/>
      <c r="D476" s="140" t="str">
        <f t="shared" si="600"/>
        <v/>
      </c>
      <c r="E476" s="222" t="str">
        <f t="shared" ref="E476:F476" si="726">IF(E304=0,"",E304)</f>
        <v/>
      </c>
      <c r="F476" s="222" t="str">
        <f t="shared" si="726"/>
        <v/>
      </c>
      <c r="G476" s="140" t="str">
        <f t="shared" si="602"/>
        <v/>
      </c>
      <c r="H476" s="223" t="str">
        <f t="shared" si="603"/>
        <v/>
      </c>
      <c r="I476" s="751" t="str">
        <f t="shared" si="604"/>
        <v/>
      </c>
      <c r="J476" s="248" t="str">
        <f t="shared" si="683"/>
        <v/>
      </c>
      <c r="K476" s="713" t="str">
        <f t="shared" si="605"/>
        <v/>
      </c>
      <c r="L476" s="625"/>
      <c r="M476" s="738">
        <f t="shared" ref="M476:N476" si="727">IF(M304="","",M304)</f>
        <v>0</v>
      </c>
      <c r="N476" s="738">
        <f t="shared" si="727"/>
        <v>0</v>
      </c>
      <c r="O476" s="714" t="str">
        <f t="shared" si="607"/>
        <v/>
      </c>
      <c r="P476" s="736">
        <f t="shared" si="608"/>
        <v>0</v>
      </c>
      <c r="Q476" s="608">
        <v>0</v>
      </c>
      <c r="R476" s="755"/>
      <c r="S476" s="708" t="str">
        <f t="shared" si="609"/>
        <v/>
      </c>
      <c r="T476" s="50" t="str">
        <f t="shared" si="610"/>
        <v/>
      </c>
      <c r="U476" s="50">
        <f>ROUND(IF(K476="",0,+Q476/1659*(AC476*12*(1+tab!$D$181+tab!$D$180)-tab!$D$179)*tab!$D$177),-1)</f>
        <v>0</v>
      </c>
      <c r="V476" s="36" t="str">
        <f t="shared" si="611"/>
        <v/>
      </c>
      <c r="W476" s="698"/>
      <c r="X476" s="605"/>
      <c r="Y476" s="646"/>
      <c r="Z476" s="670"/>
      <c r="AA476" s="600"/>
      <c r="AB476" s="646"/>
      <c r="AC476" s="679">
        <f t="shared" si="685"/>
        <v>0</v>
      </c>
      <c r="AD476" s="680">
        <f t="shared" si="612"/>
        <v>0.56000000000000005</v>
      </c>
      <c r="AE476" s="681">
        <f t="shared" si="613"/>
        <v>0</v>
      </c>
      <c r="AF476" s="681">
        <f t="shared" si="614"/>
        <v>0</v>
      </c>
      <c r="AG476" s="681">
        <f t="shared" si="615"/>
        <v>0</v>
      </c>
      <c r="AH476" s="682">
        <f t="shared" si="616"/>
        <v>0</v>
      </c>
      <c r="AI476" s="682" t="str">
        <f t="shared" si="617"/>
        <v/>
      </c>
      <c r="AJ476" s="682">
        <f t="shared" si="618"/>
        <v>0</v>
      </c>
      <c r="AK476" s="683">
        <f t="shared" si="619"/>
        <v>0.5</v>
      </c>
      <c r="AL476" s="600">
        <f t="shared" si="620"/>
        <v>0</v>
      </c>
      <c r="AM476" s="646">
        <f t="shared" si="621"/>
        <v>0</v>
      </c>
      <c r="AN476" s="630"/>
      <c r="AR476" s="326"/>
    </row>
    <row r="477" spans="3:44" ht="12.75" customHeight="1" x14ac:dyDescent="0.2">
      <c r="C477" s="2"/>
      <c r="D477" s="140" t="str">
        <f t="shared" si="600"/>
        <v/>
      </c>
      <c r="E477" s="222" t="str">
        <f t="shared" ref="E477:F477" si="728">IF(E305=0,"",E305)</f>
        <v/>
      </c>
      <c r="F477" s="222" t="str">
        <f t="shared" si="728"/>
        <v/>
      </c>
      <c r="G477" s="140" t="str">
        <f t="shared" si="602"/>
        <v/>
      </c>
      <c r="H477" s="223" t="str">
        <f t="shared" si="603"/>
        <v/>
      </c>
      <c r="I477" s="751" t="str">
        <f t="shared" si="604"/>
        <v/>
      </c>
      <c r="J477" s="248" t="str">
        <f t="shared" si="683"/>
        <v/>
      </c>
      <c r="K477" s="713" t="str">
        <f t="shared" si="605"/>
        <v/>
      </c>
      <c r="L477" s="625"/>
      <c r="M477" s="738">
        <f t="shared" ref="M477:N477" si="729">IF(M305="","",M305)</f>
        <v>0</v>
      </c>
      <c r="N477" s="738">
        <f t="shared" si="729"/>
        <v>0</v>
      </c>
      <c r="O477" s="714" t="str">
        <f t="shared" si="607"/>
        <v/>
      </c>
      <c r="P477" s="736">
        <f t="shared" si="608"/>
        <v>0</v>
      </c>
      <c r="Q477" s="608">
        <v>0</v>
      </c>
      <c r="R477" s="755"/>
      <c r="S477" s="708" t="str">
        <f t="shared" si="609"/>
        <v/>
      </c>
      <c r="T477" s="50" t="str">
        <f t="shared" si="610"/>
        <v/>
      </c>
      <c r="U477" s="50">
        <f>ROUND(IF(K477="",0,+Q477/1659*(AC477*12*(1+tab!$D$181+tab!$D$180)-tab!$D$179)*tab!$D$177),-1)</f>
        <v>0</v>
      </c>
      <c r="V477" s="36" t="str">
        <f t="shared" si="611"/>
        <v/>
      </c>
      <c r="W477" s="698"/>
      <c r="X477" s="605"/>
      <c r="Y477" s="646"/>
      <c r="Z477" s="670"/>
      <c r="AA477" s="600"/>
      <c r="AB477" s="646"/>
      <c r="AC477" s="679">
        <f t="shared" si="685"/>
        <v>0</v>
      </c>
      <c r="AD477" s="680">
        <f t="shared" si="612"/>
        <v>0.56000000000000005</v>
      </c>
      <c r="AE477" s="681">
        <f t="shared" si="613"/>
        <v>0</v>
      </c>
      <c r="AF477" s="681">
        <f t="shared" si="614"/>
        <v>0</v>
      </c>
      <c r="AG477" s="681">
        <f t="shared" si="615"/>
        <v>0</v>
      </c>
      <c r="AH477" s="682">
        <f t="shared" si="616"/>
        <v>0</v>
      </c>
      <c r="AI477" s="682" t="str">
        <f t="shared" si="617"/>
        <v/>
      </c>
      <c r="AJ477" s="682">
        <f t="shared" si="618"/>
        <v>0</v>
      </c>
      <c r="AK477" s="683">
        <f t="shared" si="619"/>
        <v>0.5</v>
      </c>
      <c r="AL477" s="600">
        <f t="shared" si="620"/>
        <v>0</v>
      </c>
      <c r="AM477" s="646">
        <f t="shared" si="621"/>
        <v>0</v>
      </c>
      <c r="AN477" s="630"/>
      <c r="AR477" s="326"/>
    </row>
    <row r="478" spans="3:44" ht="12.75" customHeight="1" x14ac:dyDescent="0.2">
      <c r="C478" s="2"/>
      <c r="D478" s="140" t="str">
        <f t="shared" si="600"/>
        <v/>
      </c>
      <c r="E478" s="222" t="str">
        <f t="shared" ref="E478:F478" si="730">IF(E306=0,"",E306)</f>
        <v/>
      </c>
      <c r="F478" s="222" t="str">
        <f t="shared" si="730"/>
        <v/>
      </c>
      <c r="G478" s="140" t="str">
        <f t="shared" si="602"/>
        <v/>
      </c>
      <c r="H478" s="223" t="str">
        <f t="shared" si="603"/>
        <v/>
      </c>
      <c r="I478" s="751" t="str">
        <f t="shared" si="604"/>
        <v/>
      </c>
      <c r="J478" s="248" t="str">
        <f t="shared" si="683"/>
        <v/>
      </c>
      <c r="K478" s="713" t="str">
        <f t="shared" si="605"/>
        <v/>
      </c>
      <c r="L478" s="625"/>
      <c r="M478" s="738">
        <f t="shared" ref="M478:N478" si="731">IF(M306="","",M306)</f>
        <v>0</v>
      </c>
      <c r="N478" s="738">
        <f t="shared" si="731"/>
        <v>0</v>
      </c>
      <c r="O478" s="714" t="str">
        <f t="shared" si="607"/>
        <v/>
      </c>
      <c r="P478" s="736">
        <f t="shared" si="608"/>
        <v>0</v>
      </c>
      <c r="Q478" s="608">
        <v>0</v>
      </c>
      <c r="R478" s="755"/>
      <c r="S478" s="708" t="str">
        <f t="shared" si="609"/>
        <v/>
      </c>
      <c r="T478" s="50" t="str">
        <f t="shared" si="610"/>
        <v/>
      </c>
      <c r="U478" s="50">
        <f>ROUND(IF(K478="",0,+Q478/1659*(AC478*12*(1+tab!$D$181+tab!$D$180)-tab!$D$179)*tab!$D$177),-1)</f>
        <v>0</v>
      </c>
      <c r="V478" s="36" t="str">
        <f t="shared" si="611"/>
        <v/>
      </c>
      <c r="W478" s="698"/>
      <c r="X478" s="605"/>
      <c r="Y478" s="646"/>
      <c r="Z478" s="670"/>
      <c r="AA478" s="600"/>
      <c r="AB478" s="646"/>
      <c r="AC478" s="679">
        <f t="shared" si="685"/>
        <v>0</v>
      </c>
      <c r="AD478" s="680">
        <f t="shared" si="612"/>
        <v>0.56000000000000005</v>
      </c>
      <c r="AE478" s="681">
        <f t="shared" si="613"/>
        <v>0</v>
      </c>
      <c r="AF478" s="681">
        <f t="shared" si="614"/>
        <v>0</v>
      </c>
      <c r="AG478" s="681">
        <f t="shared" si="615"/>
        <v>0</v>
      </c>
      <c r="AH478" s="682">
        <f t="shared" si="616"/>
        <v>0</v>
      </c>
      <c r="AI478" s="682" t="str">
        <f t="shared" si="617"/>
        <v/>
      </c>
      <c r="AJ478" s="682">
        <f t="shared" si="618"/>
        <v>0</v>
      </c>
      <c r="AK478" s="683">
        <f t="shared" si="619"/>
        <v>0.5</v>
      </c>
      <c r="AL478" s="600">
        <f t="shared" si="620"/>
        <v>0</v>
      </c>
      <c r="AM478" s="646">
        <f t="shared" si="621"/>
        <v>0</v>
      </c>
      <c r="AN478" s="630"/>
      <c r="AR478" s="326"/>
    </row>
    <row r="479" spans="3:44" ht="12.75" customHeight="1" x14ac:dyDescent="0.2">
      <c r="C479" s="2"/>
      <c r="D479" s="140" t="str">
        <f t="shared" si="600"/>
        <v/>
      </c>
      <c r="E479" s="222" t="str">
        <f t="shared" ref="E479:F479" si="732">IF(E307=0,"",E307)</f>
        <v/>
      </c>
      <c r="F479" s="222" t="str">
        <f t="shared" si="732"/>
        <v/>
      </c>
      <c r="G479" s="140" t="str">
        <f t="shared" si="602"/>
        <v/>
      </c>
      <c r="H479" s="223" t="str">
        <f t="shared" si="603"/>
        <v/>
      </c>
      <c r="I479" s="751" t="str">
        <f t="shared" si="604"/>
        <v/>
      </c>
      <c r="J479" s="248" t="str">
        <f t="shared" si="683"/>
        <v/>
      </c>
      <c r="K479" s="713" t="str">
        <f t="shared" si="605"/>
        <v/>
      </c>
      <c r="L479" s="625"/>
      <c r="M479" s="738">
        <f t="shared" ref="M479:N479" si="733">IF(M307="","",M307)</f>
        <v>0</v>
      </c>
      <c r="N479" s="738">
        <f t="shared" si="733"/>
        <v>0</v>
      </c>
      <c r="O479" s="714" t="str">
        <f t="shared" si="607"/>
        <v/>
      </c>
      <c r="P479" s="736">
        <f t="shared" si="608"/>
        <v>0</v>
      </c>
      <c r="Q479" s="608">
        <v>0</v>
      </c>
      <c r="R479" s="755"/>
      <c r="S479" s="708" t="str">
        <f t="shared" si="609"/>
        <v/>
      </c>
      <c r="T479" s="50" t="str">
        <f t="shared" si="610"/>
        <v/>
      </c>
      <c r="U479" s="50">
        <f>ROUND(IF(K479="",0,+Q479/1659*(AC479*12*(1+tab!$D$181+tab!$D$180)-tab!$D$179)*tab!$D$177),-1)</f>
        <v>0</v>
      </c>
      <c r="V479" s="36" t="str">
        <f t="shared" si="611"/>
        <v/>
      </c>
      <c r="W479" s="698"/>
      <c r="X479" s="605"/>
      <c r="Y479" s="646"/>
      <c r="Z479" s="670"/>
      <c r="AA479" s="600"/>
      <c r="AB479" s="646"/>
      <c r="AC479" s="679">
        <f t="shared" si="685"/>
        <v>0</v>
      </c>
      <c r="AD479" s="680">
        <f t="shared" si="612"/>
        <v>0.56000000000000005</v>
      </c>
      <c r="AE479" s="681">
        <f t="shared" si="613"/>
        <v>0</v>
      </c>
      <c r="AF479" s="681">
        <f t="shared" si="614"/>
        <v>0</v>
      </c>
      <c r="AG479" s="681">
        <f t="shared" si="615"/>
        <v>0</v>
      </c>
      <c r="AH479" s="682">
        <f t="shared" si="616"/>
        <v>0</v>
      </c>
      <c r="AI479" s="682" t="str">
        <f t="shared" si="617"/>
        <v/>
      </c>
      <c r="AJ479" s="682">
        <f t="shared" si="618"/>
        <v>0</v>
      </c>
      <c r="AK479" s="683">
        <f t="shared" si="619"/>
        <v>0.5</v>
      </c>
      <c r="AL479" s="600">
        <f t="shared" si="620"/>
        <v>0</v>
      </c>
      <c r="AM479" s="646">
        <f t="shared" si="621"/>
        <v>0</v>
      </c>
      <c r="AN479" s="630"/>
      <c r="AR479" s="326"/>
    </row>
    <row r="480" spans="3:44" ht="12.75" customHeight="1" x14ac:dyDescent="0.2">
      <c r="C480" s="2"/>
      <c r="D480" s="140" t="str">
        <f t="shared" si="600"/>
        <v/>
      </c>
      <c r="E480" s="222" t="str">
        <f t="shared" ref="E480:F480" si="734">IF(E308=0,"",E308)</f>
        <v/>
      </c>
      <c r="F480" s="222" t="str">
        <f t="shared" si="734"/>
        <v/>
      </c>
      <c r="G480" s="140" t="str">
        <f t="shared" si="602"/>
        <v/>
      </c>
      <c r="H480" s="223" t="str">
        <f t="shared" si="603"/>
        <v/>
      </c>
      <c r="I480" s="751" t="str">
        <f t="shared" si="604"/>
        <v/>
      </c>
      <c r="J480" s="248" t="str">
        <f t="shared" si="683"/>
        <v/>
      </c>
      <c r="K480" s="713" t="str">
        <f t="shared" si="605"/>
        <v/>
      </c>
      <c r="L480" s="625"/>
      <c r="M480" s="738">
        <f t="shared" ref="M480:N480" si="735">IF(M308="","",M308)</f>
        <v>0</v>
      </c>
      <c r="N480" s="738">
        <f t="shared" si="735"/>
        <v>0</v>
      </c>
      <c r="O480" s="714" t="str">
        <f t="shared" si="607"/>
        <v/>
      </c>
      <c r="P480" s="736">
        <f t="shared" si="608"/>
        <v>0</v>
      </c>
      <c r="Q480" s="608">
        <v>0</v>
      </c>
      <c r="R480" s="755"/>
      <c r="S480" s="708" t="str">
        <f t="shared" si="609"/>
        <v/>
      </c>
      <c r="T480" s="50" t="str">
        <f t="shared" si="610"/>
        <v/>
      </c>
      <c r="U480" s="50">
        <f>ROUND(IF(K480="",0,+Q480/1659*(AC480*12*(1+tab!$D$181+tab!$D$180)-tab!$D$179)*tab!$D$177),-1)</f>
        <v>0</v>
      </c>
      <c r="V480" s="36" t="str">
        <f t="shared" si="611"/>
        <v/>
      </c>
      <c r="W480" s="698"/>
      <c r="X480" s="605"/>
      <c r="Y480" s="646"/>
      <c r="Z480" s="670"/>
      <c r="AA480" s="600"/>
      <c r="AB480" s="646"/>
      <c r="AC480" s="679">
        <f t="shared" si="685"/>
        <v>0</v>
      </c>
      <c r="AD480" s="680">
        <f t="shared" si="612"/>
        <v>0.56000000000000005</v>
      </c>
      <c r="AE480" s="681">
        <f t="shared" si="613"/>
        <v>0</v>
      </c>
      <c r="AF480" s="681">
        <f t="shared" si="614"/>
        <v>0</v>
      </c>
      <c r="AG480" s="681">
        <f t="shared" si="615"/>
        <v>0</v>
      </c>
      <c r="AH480" s="682">
        <f t="shared" si="616"/>
        <v>0</v>
      </c>
      <c r="AI480" s="682" t="str">
        <f t="shared" si="617"/>
        <v/>
      </c>
      <c r="AJ480" s="682">
        <f t="shared" si="618"/>
        <v>0</v>
      </c>
      <c r="AK480" s="683">
        <f t="shared" si="619"/>
        <v>0.5</v>
      </c>
      <c r="AL480" s="600">
        <f t="shared" si="620"/>
        <v>0</v>
      </c>
      <c r="AM480" s="646">
        <f t="shared" si="621"/>
        <v>0</v>
      </c>
      <c r="AN480" s="630"/>
      <c r="AR480" s="326"/>
    </row>
    <row r="481" spans="3:44" ht="12.75" customHeight="1" x14ac:dyDescent="0.2">
      <c r="C481" s="2"/>
      <c r="D481" s="140" t="str">
        <f t="shared" si="600"/>
        <v/>
      </c>
      <c r="E481" s="222" t="str">
        <f t="shared" ref="E481:F481" si="736">IF(E309=0,"",E309)</f>
        <v/>
      </c>
      <c r="F481" s="222" t="str">
        <f t="shared" si="736"/>
        <v/>
      </c>
      <c r="G481" s="140" t="str">
        <f t="shared" si="602"/>
        <v/>
      </c>
      <c r="H481" s="223" t="str">
        <f t="shared" si="603"/>
        <v/>
      </c>
      <c r="I481" s="751" t="str">
        <f t="shared" si="604"/>
        <v/>
      </c>
      <c r="J481" s="248" t="str">
        <f t="shared" si="683"/>
        <v/>
      </c>
      <c r="K481" s="713" t="str">
        <f t="shared" si="605"/>
        <v/>
      </c>
      <c r="L481" s="625"/>
      <c r="M481" s="738">
        <f t="shared" ref="M481:N481" si="737">IF(M309="","",M309)</f>
        <v>0</v>
      </c>
      <c r="N481" s="738">
        <f t="shared" si="737"/>
        <v>0</v>
      </c>
      <c r="O481" s="714" t="str">
        <f t="shared" si="607"/>
        <v/>
      </c>
      <c r="P481" s="736">
        <f t="shared" si="608"/>
        <v>0</v>
      </c>
      <c r="Q481" s="608">
        <v>0</v>
      </c>
      <c r="R481" s="755"/>
      <c r="S481" s="708" t="str">
        <f t="shared" si="609"/>
        <v/>
      </c>
      <c r="T481" s="50" t="str">
        <f t="shared" si="610"/>
        <v/>
      </c>
      <c r="U481" s="50">
        <f>ROUND(IF(K481="",0,+Q481/1659*(AC481*12*(1+tab!$D$181+tab!$D$180)-tab!$D$179)*tab!$D$177),-1)</f>
        <v>0</v>
      </c>
      <c r="V481" s="36" t="str">
        <f t="shared" si="611"/>
        <v/>
      </c>
      <c r="W481" s="698"/>
      <c r="X481" s="605"/>
      <c r="Y481" s="646"/>
      <c r="Z481" s="670"/>
      <c r="AA481" s="600"/>
      <c r="AB481" s="646"/>
      <c r="AC481" s="679">
        <f t="shared" si="685"/>
        <v>0</v>
      </c>
      <c r="AD481" s="680">
        <f t="shared" si="612"/>
        <v>0.56000000000000005</v>
      </c>
      <c r="AE481" s="681">
        <f t="shared" si="613"/>
        <v>0</v>
      </c>
      <c r="AF481" s="681">
        <f t="shared" si="614"/>
        <v>0</v>
      </c>
      <c r="AG481" s="681">
        <f t="shared" si="615"/>
        <v>0</v>
      </c>
      <c r="AH481" s="682">
        <f t="shared" si="616"/>
        <v>0</v>
      </c>
      <c r="AI481" s="682" t="str">
        <f t="shared" si="617"/>
        <v/>
      </c>
      <c r="AJ481" s="682">
        <f t="shared" si="618"/>
        <v>0</v>
      </c>
      <c r="AK481" s="683">
        <f t="shared" si="619"/>
        <v>0.5</v>
      </c>
      <c r="AL481" s="600">
        <f t="shared" si="620"/>
        <v>0</v>
      </c>
      <c r="AM481" s="646">
        <f t="shared" si="621"/>
        <v>0</v>
      </c>
      <c r="AN481" s="630"/>
      <c r="AR481" s="326"/>
    </row>
    <row r="482" spans="3:44" ht="12.75" customHeight="1" x14ac:dyDescent="0.2">
      <c r="C482" s="2"/>
      <c r="D482" s="140" t="str">
        <f t="shared" si="600"/>
        <v/>
      </c>
      <c r="E482" s="222" t="str">
        <f t="shared" ref="E482:F482" si="738">IF(E310=0,"",E310)</f>
        <v/>
      </c>
      <c r="F482" s="222" t="str">
        <f t="shared" si="738"/>
        <v/>
      </c>
      <c r="G482" s="140" t="str">
        <f t="shared" si="602"/>
        <v/>
      </c>
      <c r="H482" s="223" t="str">
        <f t="shared" si="603"/>
        <v/>
      </c>
      <c r="I482" s="751" t="str">
        <f t="shared" si="604"/>
        <v/>
      </c>
      <c r="J482" s="248" t="str">
        <f t="shared" si="683"/>
        <v/>
      </c>
      <c r="K482" s="713" t="str">
        <f t="shared" si="605"/>
        <v/>
      </c>
      <c r="L482" s="625"/>
      <c r="M482" s="738">
        <f t="shared" ref="M482:N482" si="739">IF(M310="","",M310)</f>
        <v>0</v>
      </c>
      <c r="N482" s="738">
        <f t="shared" si="739"/>
        <v>0</v>
      </c>
      <c r="O482" s="714" t="str">
        <f t="shared" si="607"/>
        <v/>
      </c>
      <c r="P482" s="736">
        <f t="shared" si="608"/>
        <v>0</v>
      </c>
      <c r="Q482" s="608">
        <v>0</v>
      </c>
      <c r="R482" s="755"/>
      <c r="S482" s="708" t="str">
        <f t="shared" si="609"/>
        <v/>
      </c>
      <c r="T482" s="50" t="str">
        <f t="shared" si="610"/>
        <v/>
      </c>
      <c r="U482" s="50">
        <f>ROUND(IF(K482="",0,+Q482/1659*(AC482*12*(1+tab!$D$181+tab!$D$180)-tab!$D$179)*tab!$D$177),-1)</f>
        <v>0</v>
      </c>
      <c r="V482" s="36" t="str">
        <f t="shared" si="611"/>
        <v/>
      </c>
      <c r="W482" s="698"/>
      <c r="X482" s="605"/>
      <c r="Y482" s="646"/>
      <c r="Z482" s="670"/>
      <c r="AA482" s="600"/>
      <c r="AB482" s="646"/>
      <c r="AC482" s="679">
        <f t="shared" si="685"/>
        <v>0</v>
      </c>
      <c r="AD482" s="680">
        <f t="shared" si="612"/>
        <v>0.56000000000000005</v>
      </c>
      <c r="AE482" s="681">
        <f t="shared" si="613"/>
        <v>0</v>
      </c>
      <c r="AF482" s="681">
        <f t="shared" si="614"/>
        <v>0</v>
      </c>
      <c r="AG482" s="681">
        <f t="shared" si="615"/>
        <v>0</v>
      </c>
      <c r="AH482" s="682">
        <f t="shared" si="616"/>
        <v>0</v>
      </c>
      <c r="AI482" s="682" t="str">
        <f t="shared" si="617"/>
        <v/>
      </c>
      <c r="AJ482" s="682">
        <f t="shared" si="618"/>
        <v>0</v>
      </c>
      <c r="AK482" s="683">
        <f t="shared" si="619"/>
        <v>0.5</v>
      </c>
      <c r="AL482" s="600">
        <f t="shared" si="620"/>
        <v>0</v>
      </c>
      <c r="AM482" s="646">
        <f t="shared" si="621"/>
        <v>0</v>
      </c>
      <c r="AN482" s="630"/>
      <c r="AR482" s="326"/>
    </row>
    <row r="483" spans="3:44" ht="12.75" customHeight="1" x14ac:dyDescent="0.2">
      <c r="C483" s="2"/>
      <c r="D483" s="140" t="str">
        <f t="shared" si="600"/>
        <v/>
      </c>
      <c r="E483" s="222" t="str">
        <f t="shared" ref="E483:F483" si="740">IF(E311=0,"",E311)</f>
        <v/>
      </c>
      <c r="F483" s="222" t="str">
        <f t="shared" si="740"/>
        <v/>
      </c>
      <c r="G483" s="140" t="str">
        <f t="shared" si="602"/>
        <v/>
      </c>
      <c r="H483" s="223" t="str">
        <f t="shared" si="603"/>
        <v/>
      </c>
      <c r="I483" s="751" t="str">
        <f t="shared" si="604"/>
        <v/>
      </c>
      <c r="J483" s="248" t="str">
        <f t="shared" si="683"/>
        <v/>
      </c>
      <c r="K483" s="713" t="str">
        <f t="shared" si="605"/>
        <v/>
      </c>
      <c r="L483" s="625"/>
      <c r="M483" s="738">
        <f t="shared" ref="M483:N483" si="741">IF(M311="","",M311)</f>
        <v>0</v>
      </c>
      <c r="N483" s="738">
        <f t="shared" si="741"/>
        <v>0</v>
      </c>
      <c r="O483" s="714" t="str">
        <f t="shared" si="607"/>
        <v/>
      </c>
      <c r="P483" s="736">
        <f t="shared" si="608"/>
        <v>0</v>
      </c>
      <c r="Q483" s="608">
        <v>0</v>
      </c>
      <c r="R483" s="755"/>
      <c r="S483" s="708" t="str">
        <f t="shared" si="609"/>
        <v/>
      </c>
      <c r="T483" s="50" t="str">
        <f t="shared" si="610"/>
        <v/>
      </c>
      <c r="U483" s="50">
        <f>ROUND(IF(K483="",0,+Q483/1659*(AC483*12*(1+tab!$D$181+tab!$D$180)-tab!$D$179)*tab!$D$177),-1)</f>
        <v>0</v>
      </c>
      <c r="V483" s="36" t="str">
        <f t="shared" si="611"/>
        <v/>
      </c>
      <c r="W483" s="698"/>
      <c r="X483" s="605"/>
      <c r="Y483" s="646"/>
      <c r="Z483" s="670"/>
      <c r="AA483" s="600"/>
      <c r="AB483" s="646"/>
      <c r="AC483" s="679">
        <f t="shared" si="685"/>
        <v>0</v>
      </c>
      <c r="AD483" s="680">
        <f t="shared" si="612"/>
        <v>0.56000000000000005</v>
      </c>
      <c r="AE483" s="681">
        <f t="shared" si="613"/>
        <v>0</v>
      </c>
      <c r="AF483" s="681">
        <f t="shared" si="614"/>
        <v>0</v>
      </c>
      <c r="AG483" s="681">
        <f t="shared" si="615"/>
        <v>0</v>
      </c>
      <c r="AH483" s="682">
        <f t="shared" si="616"/>
        <v>0</v>
      </c>
      <c r="AI483" s="682" t="str">
        <f t="shared" si="617"/>
        <v/>
      </c>
      <c r="AJ483" s="682">
        <f t="shared" si="618"/>
        <v>0</v>
      </c>
      <c r="AK483" s="683">
        <f t="shared" si="619"/>
        <v>0.5</v>
      </c>
      <c r="AL483" s="600">
        <f t="shared" si="620"/>
        <v>0</v>
      </c>
      <c r="AM483" s="646">
        <f t="shared" si="621"/>
        <v>0</v>
      </c>
      <c r="AN483" s="630"/>
      <c r="AR483" s="326"/>
    </row>
    <row r="484" spans="3:44" ht="12.75" customHeight="1" x14ac:dyDescent="0.2">
      <c r="C484" s="2"/>
      <c r="D484" s="140" t="str">
        <f t="shared" si="600"/>
        <v/>
      </c>
      <c r="E484" s="222" t="str">
        <f t="shared" ref="E484:F484" si="742">IF(E312=0,"",E312)</f>
        <v/>
      </c>
      <c r="F484" s="222" t="str">
        <f t="shared" si="742"/>
        <v/>
      </c>
      <c r="G484" s="140" t="str">
        <f t="shared" si="602"/>
        <v/>
      </c>
      <c r="H484" s="223" t="str">
        <f t="shared" si="603"/>
        <v/>
      </c>
      <c r="I484" s="751" t="str">
        <f t="shared" si="604"/>
        <v/>
      </c>
      <c r="J484" s="248" t="str">
        <f t="shared" si="683"/>
        <v/>
      </c>
      <c r="K484" s="713" t="str">
        <f t="shared" si="605"/>
        <v/>
      </c>
      <c r="L484" s="625"/>
      <c r="M484" s="738">
        <f t="shared" ref="M484:N484" si="743">IF(M312="","",M312)</f>
        <v>0</v>
      </c>
      <c r="N484" s="738">
        <f t="shared" si="743"/>
        <v>0</v>
      </c>
      <c r="O484" s="714" t="str">
        <f t="shared" si="607"/>
        <v/>
      </c>
      <c r="P484" s="736">
        <f t="shared" si="608"/>
        <v>0</v>
      </c>
      <c r="Q484" s="608">
        <v>0</v>
      </c>
      <c r="R484" s="755"/>
      <c r="S484" s="708" t="str">
        <f t="shared" si="609"/>
        <v/>
      </c>
      <c r="T484" s="50" t="str">
        <f t="shared" si="610"/>
        <v/>
      </c>
      <c r="U484" s="50">
        <f>ROUND(IF(K484="",0,+Q484/1659*(AC484*12*(1+tab!$D$181+tab!$D$180)-tab!$D$179)*tab!$D$177),-1)</f>
        <v>0</v>
      </c>
      <c r="V484" s="36" t="str">
        <f t="shared" si="611"/>
        <v/>
      </c>
      <c r="W484" s="698"/>
      <c r="X484" s="605"/>
      <c r="Y484" s="646"/>
      <c r="Z484" s="670"/>
      <c r="AA484" s="600"/>
      <c r="AB484" s="646"/>
      <c r="AC484" s="679">
        <f t="shared" si="685"/>
        <v>0</v>
      </c>
      <c r="AD484" s="680">
        <f t="shared" si="612"/>
        <v>0.56000000000000005</v>
      </c>
      <c r="AE484" s="681">
        <f t="shared" si="613"/>
        <v>0</v>
      </c>
      <c r="AF484" s="681">
        <f t="shared" si="614"/>
        <v>0</v>
      </c>
      <c r="AG484" s="681">
        <f t="shared" si="615"/>
        <v>0</v>
      </c>
      <c r="AH484" s="682">
        <f t="shared" si="616"/>
        <v>0</v>
      </c>
      <c r="AI484" s="682" t="str">
        <f t="shared" si="617"/>
        <v/>
      </c>
      <c r="AJ484" s="682">
        <f t="shared" si="618"/>
        <v>0</v>
      </c>
      <c r="AK484" s="683">
        <f t="shared" si="619"/>
        <v>0.5</v>
      </c>
      <c r="AL484" s="600">
        <f t="shared" si="620"/>
        <v>0</v>
      </c>
      <c r="AM484" s="646">
        <f t="shared" si="621"/>
        <v>0</v>
      </c>
      <c r="AN484" s="630"/>
      <c r="AR484" s="326"/>
    </row>
    <row r="485" spans="3:44" ht="12.75" customHeight="1" x14ac:dyDescent="0.2">
      <c r="C485" s="2"/>
      <c r="D485" s="140" t="str">
        <f t="shared" si="600"/>
        <v/>
      </c>
      <c r="E485" s="222" t="str">
        <f t="shared" ref="E485:F485" si="744">IF(E313=0,"",E313)</f>
        <v/>
      </c>
      <c r="F485" s="222" t="str">
        <f t="shared" si="744"/>
        <v/>
      </c>
      <c r="G485" s="140" t="str">
        <f t="shared" si="602"/>
        <v/>
      </c>
      <c r="H485" s="223" t="str">
        <f t="shared" si="603"/>
        <v/>
      </c>
      <c r="I485" s="751" t="str">
        <f t="shared" si="604"/>
        <v/>
      </c>
      <c r="J485" s="248" t="str">
        <f t="shared" si="683"/>
        <v/>
      </c>
      <c r="K485" s="713" t="str">
        <f t="shared" si="605"/>
        <v/>
      </c>
      <c r="L485" s="625"/>
      <c r="M485" s="738">
        <f t="shared" ref="M485:N485" si="745">IF(M313="","",M313)</f>
        <v>0</v>
      </c>
      <c r="N485" s="738">
        <f t="shared" si="745"/>
        <v>0</v>
      </c>
      <c r="O485" s="714" t="str">
        <f t="shared" si="607"/>
        <v/>
      </c>
      <c r="P485" s="736">
        <f t="shared" si="608"/>
        <v>0</v>
      </c>
      <c r="Q485" s="608">
        <v>0</v>
      </c>
      <c r="R485" s="755"/>
      <c r="S485" s="708" t="str">
        <f t="shared" si="609"/>
        <v/>
      </c>
      <c r="T485" s="50" t="str">
        <f t="shared" si="610"/>
        <v/>
      </c>
      <c r="U485" s="50">
        <f>ROUND(IF(K485="",0,+Q485/1659*(AC485*12*(1+tab!$D$181+tab!$D$180)-tab!$D$179)*tab!$D$177),-1)</f>
        <v>0</v>
      </c>
      <c r="V485" s="36" t="str">
        <f t="shared" si="611"/>
        <v/>
      </c>
      <c r="W485" s="698"/>
      <c r="X485" s="605"/>
      <c r="Y485" s="646"/>
      <c r="Z485" s="670"/>
      <c r="AA485" s="600"/>
      <c r="AB485" s="646"/>
      <c r="AC485" s="679">
        <f t="shared" si="685"/>
        <v>0</v>
      </c>
      <c r="AD485" s="680">
        <f t="shared" si="612"/>
        <v>0.56000000000000005</v>
      </c>
      <c r="AE485" s="681">
        <f t="shared" si="613"/>
        <v>0</v>
      </c>
      <c r="AF485" s="681">
        <f t="shared" si="614"/>
        <v>0</v>
      </c>
      <c r="AG485" s="681">
        <f t="shared" si="615"/>
        <v>0</v>
      </c>
      <c r="AH485" s="682">
        <f t="shared" si="616"/>
        <v>0</v>
      </c>
      <c r="AI485" s="682" t="str">
        <f t="shared" si="617"/>
        <v/>
      </c>
      <c r="AJ485" s="682">
        <f t="shared" si="618"/>
        <v>0</v>
      </c>
      <c r="AK485" s="683">
        <f t="shared" si="619"/>
        <v>0.5</v>
      </c>
      <c r="AL485" s="600">
        <f t="shared" si="620"/>
        <v>0</v>
      </c>
      <c r="AM485" s="646">
        <f t="shared" si="621"/>
        <v>0</v>
      </c>
      <c r="AN485" s="630"/>
      <c r="AR485" s="326"/>
    </row>
    <row r="486" spans="3:44" ht="12.75" customHeight="1" x14ac:dyDescent="0.2">
      <c r="C486" s="2"/>
      <c r="D486" s="140" t="str">
        <f t="shared" si="600"/>
        <v/>
      </c>
      <c r="E486" s="222" t="str">
        <f t="shared" ref="E486:F486" si="746">IF(E314=0,"",E314)</f>
        <v/>
      </c>
      <c r="F486" s="222" t="str">
        <f t="shared" si="746"/>
        <v/>
      </c>
      <c r="G486" s="140" t="str">
        <f t="shared" si="602"/>
        <v/>
      </c>
      <c r="H486" s="223" t="str">
        <f t="shared" si="603"/>
        <v/>
      </c>
      <c r="I486" s="751" t="str">
        <f t="shared" si="604"/>
        <v/>
      </c>
      <c r="J486" s="248" t="str">
        <f t="shared" si="683"/>
        <v/>
      </c>
      <c r="K486" s="713" t="str">
        <f t="shared" si="605"/>
        <v/>
      </c>
      <c r="L486" s="625"/>
      <c r="M486" s="738">
        <f t="shared" ref="M486:N486" si="747">IF(M314="","",M314)</f>
        <v>0</v>
      </c>
      <c r="N486" s="738">
        <f t="shared" si="747"/>
        <v>0</v>
      </c>
      <c r="O486" s="714" t="str">
        <f t="shared" si="607"/>
        <v/>
      </c>
      <c r="P486" s="736">
        <f t="shared" si="608"/>
        <v>0</v>
      </c>
      <c r="Q486" s="608">
        <v>0</v>
      </c>
      <c r="R486" s="755"/>
      <c r="S486" s="708" t="str">
        <f t="shared" si="609"/>
        <v/>
      </c>
      <c r="T486" s="50" t="str">
        <f t="shared" si="610"/>
        <v/>
      </c>
      <c r="U486" s="50">
        <f>ROUND(IF(K486="",0,+Q486/1659*(AC486*12*(1+tab!$D$181+tab!$D$180)-tab!$D$179)*tab!$D$177),-1)</f>
        <v>0</v>
      </c>
      <c r="V486" s="36" t="str">
        <f t="shared" si="611"/>
        <v/>
      </c>
      <c r="W486" s="698"/>
      <c r="X486" s="605"/>
      <c r="Y486" s="646"/>
      <c r="Z486" s="670"/>
      <c r="AA486" s="600"/>
      <c r="AB486" s="646"/>
      <c r="AC486" s="679">
        <f t="shared" si="685"/>
        <v>0</v>
      </c>
      <c r="AD486" s="680">
        <f t="shared" si="612"/>
        <v>0.56000000000000005</v>
      </c>
      <c r="AE486" s="681">
        <f t="shared" si="613"/>
        <v>0</v>
      </c>
      <c r="AF486" s="681">
        <f t="shared" si="614"/>
        <v>0</v>
      </c>
      <c r="AG486" s="681">
        <f t="shared" si="615"/>
        <v>0</v>
      </c>
      <c r="AH486" s="682">
        <f t="shared" si="616"/>
        <v>0</v>
      </c>
      <c r="AI486" s="682" t="str">
        <f t="shared" si="617"/>
        <v/>
      </c>
      <c r="AJ486" s="682">
        <f t="shared" si="618"/>
        <v>0</v>
      </c>
      <c r="AK486" s="683">
        <f t="shared" si="619"/>
        <v>0.5</v>
      </c>
      <c r="AL486" s="600">
        <f t="shared" si="620"/>
        <v>0</v>
      </c>
      <c r="AM486" s="646">
        <f t="shared" si="621"/>
        <v>0</v>
      </c>
      <c r="AN486" s="630"/>
      <c r="AR486" s="326"/>
    </row>
    <row r="487" spans="3:44" ht="12.75" customHeight="1" x14ac:dyDescent="0.2">
      <c r="C487" s="2"/>
      <c r="D487" s="140" t="str">
        <f t="shared" si="600"/>
        <v/>
      </c>
      <c r="E487" s="222" t="str">
        <f t="shared" ref="E487:F487" si="748">IF(E315=0,"",E315)</f>
        <v/>
      </c>
      <c r="F487" s="222" t="str">
        <f t="shared" si="748"/>
        <v/>
      </c>
      <c r="G487" s="140" t="str">
        <f t="shared" si="602"/>
        <v/>
      </c>
      <c r="H487" s="223" t="str">
        <f t="shared" si="603"/>
        <v/>
      </c>
      <c r="I487" s="751" t="str">
        <f t="shared" si="604"/>
        <v/>
      </c>
      <c r="J487" s="248" t="str">
        <f t="shared" ref="J487:J518" si="749">IF(E487="","",IF(J315+1&gt;VLOOKUP(I487,sal19juni,18,FALSE),J315,J315+1))</f>
        <v/>
      </c>
      <c r="K487" s="713" t="str">
        <f t="shared" si="605"/>
        <v/>
      </c>
      <c r="L487" s="625"/>
      <c r="M487" s="738">
        <f t="shared" ref="M487:N487" si="750">IF(M315="","",M315)</f>
        <v>0</v>
      </c>
      <c r="N487" s="738">
        <f t="shared" si="750"/>
        <v>0</v>
      </c>
      <c r="O487" s="714" t="str">
        <f t="shared" si="607"/>
        <v/>
      </c>
      <c r="P487" s="736">
        <f t="shared" si="608"/>
        <v>0</v>
      </c>
      <c r="Q487" s="608">
        <v>0</v>
      </c>
      <c r="R487" s="755"/>
      <c r="S487" s="708" t="str">
        <f t="shared" si="609"/>
        <v/>
      </c>
      <c r="T487" s="50" t="str">
        <f t="shared" si="610"/>
        <v/>
      </c>
      <c r="U487" s="50">
        <f>ROUND(IF(K487="",0,+Q487/1659*(AC487*12*(1+tab!$D$181+tab!$D$180)-tab!$D$179)*tab!$D$177),-1)</f>
        <v>0</v>
      </c>
      <c r="V487" s="36" t="str">
        <f t="shared" si="611"/>
        <v/>
      </c>
      <c r="W487" s="698"/>
      <c r="X487" s="605"/>
      <c r="Y487" s="646"/>
      <c r="Z487" s="670"/>
      <c r="AA487" s="600"/>
      <c r="AB487" s="646"/>
      <c r="AC487" s="679">
        <f t="shared" ref="AC487:AC518" si="751">IF(K487="",0,5/12*VLOOKUP(I487,sal19juni,J487+1,FALSE)+7/12*VLOOKUP(I487,sal19juni,J487+1,FALSE))</f>
        <v>0</v>
      </c>
      <c r="AD487" s="680">
        <f t="shared" si="612"/>
        <v>0.56000000000000005</v>
      </c>
      <c r="AE487" s="681">
        <f t="shared" si="613"/>
        <v>0</v>
      </c>
      <c r="AF487" s="681">
        <f t="shared" si="614"/>
        <v>0</v>
      </c>
      <c r="AG487" s="681">
        <f t="shared" si="615"/>
        <v>0</v>
      </c>
      <c r="AH487" s="682">
        <f t="shared" si="616"/>
        <v>0</v>
      </c>
      <c r="AI487" s="682" t="str">
        <f t="shared" si="617"/>
        <v/>
      </c>
      <c r="AJ487" s="682">
        <f t="shared" si="618"/>
        <v>0</v>
      </c>
      <c r="AK487" s="683">
        <f t="shared" si="619"/>
        <v>0.5</v>
      </c>
      <c r="AL487" s="600">
        <f t="shared" si="620"/>
        <v>0</v>
      </c>
      <c r="AM487" s="646">
        <f t="shared" si="621"/>
        <v>0</v>
      </c>
      <c r="AN487" s="630"/>
      <c r="AR487" s="326"/>
    </row>
    <row r="488" spans="3:44" ht="12.75" customHeight="1" x14ac:dyDescent="0.2">
      <c r="C488" s="2"/>
      <c r="D488" s="140" t="str">
        <f t="shared" ref="D488:D518" si="752">IF(D316="","",D316)</f>
        <v/>
      </c>
      <c r="E488" s="222" t="str">
        <f t="shared" ref="E488:F488" si="753">IF(E316=0,"",E316)</f>
        <v/>
      </c>
      <c r="F488" s="222" t="str">
        <f t="shared" si="753"/>
        <v/>
      </c>
      <c r="G488" s="140" t="str">
        <f t="shared" ref="G488:G518" si="754">IF(G316="","",G316+1)</f>
        <v/>
      </c>
      <c r="H488" s="223" t="str">
        <f t="shared" ref="H488:H518" si="755">IF(H316="","",H316)</f>
        <v/>
      </c>
      <c r="I488" s="751" t="str">
        <f t="shared" ref="I488:I518" si="756">IF(I316=0,"",I316)</f>
        <v/>
      </c>
      <c r="J488" s="248" t="str">
        <f t="shared" si="749"/>
        <v/>
      </c>
      <c r="K488" s="713" t="str">
        <f t="shared" ref="K488:K518" si="757">IF(K316="","",K316)</f>
        <v/>
      </c>
      <c r="L488" s="625"/>
      <c r="M488" s="738">
        <f t="shared" ref="M488:N488" si="758">IF(M316="","",M316)</f>
        <v>0</v>
      </c>
      <c r="N488" s="738">
        <f t="shared" si="758"/>
        <v>0</v>
      </c>
      <c r="O488" s="714" t="str">
        <f t="shared" ref="O488:O518" si="759">IF(K488="","",K488*50)</f>
        <v/>
      </c>
      <c r="P488" s="736">
        <f t="shared" ref="P488:P518" si="760">SUM(M488:O488)</f>
        <v>0</v>
      </c>
      <c r="Q488" s="608">
        <v>0</v>
      </c>
      <c r="R488" s="755"/>
      <c r="S488" s="708" t="str">
        <f t="shared" ref="S488:S518" si="761">IF(K488="","",(1659*K488-P488)*AF488)</f>
        <v/>
      </c>
      <c r="T488" s="50" t="str">
        <f t="shared" ref="T488:T518" si="762">IF(K488="","",P488*AG488+AE488*(AI488+AJ488*(1-AK488)))</f>
        <v/>
      </c>
      <c r="U488" s="50">
        <f>ROUND(IF(K488="",0,+Q488/1659*(AC488*12*(1+tab!$D$181+tab!$D$180)-tab!$D$179)*tab!$D$177),-1)</f>
        <v>0</v>
      </c>
      <c r="V488" s="36" t="str">
        <f t="shared" ref="V488:V518" si="763">IF(K488="","",IF(E488=0,0,(S488+T488+U488)))</f>
        <v/>
      </c>
      <c r="W488" s="698"/>
      <c r="X488" s="605"/>
      <c r="Y488" s="646"/>
      <c r="Z488" s="670"/>
      <c r="AA488" s="600"/>
      <c r="AB488" s="646"/>
      <c r="AC488" s="679">
        <f t="shared" si="751"/>
        <v>0</v>
      </c>
      <c r="AD488" s="680">
        <f t="shared" ref="AD488:AD518" si="764">+AD$357</f>
        <v>0.56000000000000005</v>
      </c>
      <c r="AE488" s="681">
        <f t="shared" ref="AE488:AE519" si="765">AC488*12/1659</f>
        <v>0</v>
      </c>
      <c r="AF488" s="681">
        <f t="shared" ref="AF488:AF518" si="766">AC488*12*(1+AD488)/1659</f>
        <v>0</v>
      </c>
      <c r="AG488" s="681">
        <f t="shared" ref="AG488:AG518" si="767">+AF488-AE488</f>
        <v>0</v>
      </c>
      <c r="AH488" s="682">
        <f t="shared" ref="AH488:AH518" si="768">Q488</f>
        <v>0</v>
      </c>
      <c r="AI488" s="682" t="str">
        <f t="shared" ref="AI488:AI518" si="769">+O488</f>
        <v/>
      </c>
      <c r="AJ488" s="682">
        <f t="shared" ref="AJ488:AJ518" si="770">(M488+N488)</f>
        <v>0</v>
      </c>
      <c r="AK488" s="683">
        <f t="shared" ref="AK488:AK518" si="771">IF(I488&gt;8,50%,40%)</f>
        <v>0.5</v>
      </c>
      <c r="AL488" s="600">
        <f t="shared" ref="AL488:AL518" si="772">IF(G488&lt;25,0,IF(G488=25,25,IF(G488&lt;40,0,IF(G488=40,40,IF(G488&gt;=40,0)))))</f>
        <v>0</v>
      </c>
      <c r="AM488" s="646">
        <f t="shared" ref="AM488:AM518" si="773">IF(AL488=25,AC488*1.08*K488/2,IF(AL488=40,AC488*1.08*K488,0))</f>
        <v>0</v>
      </c>
      <c r="AN488" s="630"/>
      <c r="AR488" s="326"/>
    </row>
    <row r="489" spans="3:44" ht="12.75" customHeight="1" x14ac:dyDescent="0.2">
      <c r="C489" s="2"/>
      <c r="D489" s="140" t="str">
        <f t="shared" si="752"/>
        <v/>
      </c>
      <c r="E489" s="222" t="str">
        <f t="shared" ref="E489:F489" si="774">IF(E317=0,"",E317)</f>
        <v/>
      </c>
      <c r="F489" s="222" t="str">
        <f t="shared" si="774"/>
        <v/>
      </c>
      <c r="G489" s="140" t="str">
        <f t="shared" si="754"/>
        <v/>
      </c>
      <c r="H489" s="223" t="str">
        <f t="shared" si="755"/>
        <v/>
      </c>
      <c r="I489" s="751" t="str">
        <f t="shared" si="756"/>
        <v/>
      </c>
      <c r="J489" s="248" t="str">
        <f t="shared" si="749"/>
        <v/>
      </c>
      <c r="K489" s="713" t="str">
        <f t="shared" si="757"/>
        <v/>
      </c>
      <c r="L489" s="625"/>
      <c r="M489" s="738">
        <f t="shared" ref="M489:N489" si="775">IF(M317="","",M317)</f>
        <v>0</v>
      </c>
      <c r="N489" s="738">
        <f t="shared" si="775"/>
        <v>0</v>
      </c>
      <c r="O489" s="714" t="str">
        <f t="shared" si="759"/>
        <v/>
      </c>
      <c r="P489" s="736">
        <f t="shared" si="760"/>
        <v>0</v>
      </c>
      <c r="Q489" s="608">
        <v>0</v>
      </c>
      <c r="R489" s="755"/>
      <c r="S489" s="708" t="str">
        <f t="shared" si="761"/>
        <v/>
      </c>
      <c r="T489" s="50" t="str">
        <f t="shared" si="762"/>
        <v/>
      </c>
      <c r="U489" s="50">
        <f>ROUND(IF(K489="",0,+Q489/1659*(AC489*12*(1+tab!$D$181+tab!$D$180)-tab!$D$179)*tab!$D$177),-1)</f>
        <v>0</v>
      </c>
      <c r="V489" s="36" t="str">
        <f t="shared" si="763"/>
        <v/>
      </c>
      <c r="W489" s="698"/>
      <c r="X489" s="605"/>
      <c r="Y489" s="646"/>
      <c r="Z489" s="670"/>
      <c r="AA489" s="600"/>
      <c r="AB489" s="646"/>
      <c r="AC489" s="679">
        <f t="shared" si="751"/>
        <v>0</v>
      </c>
      <c r="AD489" s="680">
        <f t="shared" si="764"/>
        <v>0.56000000000000005</v>
      </c>
      <c r="AE489" s="681">
        <f t="shared" si="765"/>
        <v>0</v>
      </c>
      <c r="AF489" s="681">
        <f t="shared" si="766"/>
        <v>0</v>
      </c>
      <c r="AG489" s="681">
        <f t="shared" si="767"/>
        <v>0</v>
      </c>
      <c r="AH489" s="682">
        <f t="shared" si="768"/>
        <v>0</v>
      </c>
      <c r="AI489" s="682" t="str">
        <f t="shared" si="769"/>
        <v/>
      </c>
      <c r="AJ489" s="682">
        <f t="shared" si="770"/>
        <v>0</v>
      </c>
      <c r="AK489" s="683">
        <f t="shared" si="771"/>
        <v>0.5</v>
      </c>
      <c r="AL489" s="600">
        <f t="shared" si="772"/>
        <v>0</v>
      </c>
      <c r="AM489" s="646">
        <f t="shared" si="773"/>
        <v>0</v>
      </c>
      <c r="AN489" s="630"/>
      <c r="AR489" s="326"/>
    </row>
    <row r="490" spans="3:44" ht="12.75" customHeight="1" x14ac:dyDescent="0.2">
      <c r="C490" s="2"/>
      <c r="D490" s="140" t="str">
        <f t="shared" si="752"/>
        <v/>
      </c>
      <c r="E490" s="222" t="str">
        <f t="shared" ref="E490:F490" si="776">IF(E318=0,"",E318)</f>
        <v/>
      </c>
      <c r="F490" s="222" t="str">
        <f t="shared" si="776"/>
        <v/>
      </c>
      <c r="G490" s="140" t="str">
        <f t="shared" si="754"/>
        <v/>
      </c>
      <c r="H490" s="223" t="str">
        <f t="shared" si="755"/>
        <v/>
      </c>
      <c r="I490" s="751" t="str">
        <f t="shared" si="756"/>
        <v/>
      </c>
      <c r="J490" s="248" t="str">
        <f t="shared" si="749"/>
        <v/>
      </c>
      <c r="K490" s="713" t="str">
        <f t="shared" si="757"/>
        <v/>
      </c>
      <c r="L490" s="625"/>
      <c r="M490" s="738">
        <f t="shared" ref="M490:N490" si="777">IF(M318="","",M318)</f>
        <v>0</v>
      </c>
      <c r="N490" s="738">
        <f t="shared" si="777"/>
        <v>0</v>
      </c>
      <c r="O490" s="714" t="str">
        <f t="shared" si="759"/>
        <v/>
      </c>
      <c r="P490" s="736">
        <f t="shared" si="760"/>
        <v>0</v>
      </c>
      <c r="Q490" s="608">
        <v>0</v>
      </c>
      <c r="R490" s="755"/>
      <c r="S490" s="708" t="str">
        <f t="shared" si="761"/>
        <v/>
      </c>
      <c r="T490" s="50" t="str">
        <f t="shared" si="762"/>
        <v/>
      </c>
      <c r="U490" s="50">
        <f>ROUND(IF(K490="",0,+Q490/1659*(AC490*12*(1+tab!$D$181+tab!$D$180)-tab!$D$179)*tab!$D$177),-1)</f>
        <v>0</v>
      </c>
      <c r="V490" s="36" t="str">
        <f t="shared" si="763"/>
        <v/>
      </c>
      <c r="W490" s="698"/>
      <c r="X490" s="605"/>
      <c r="Y490" s="646"/>
      <c r="Z490" s="670"/>
      <c r="AA490" s="600"/>
      <c r="AB490" s="646"/>
      <c r="AC490" s="679">
        <f t="shared" si="751"/>
        <v>0</v>
      </c>
      <c r="AD490" s="680">
        <f t="shared" si="764"/>
        <v>0.56000000000000005</v>
      </c>
      <c r="AE490" s="681">
        <f t="shared" si="765"/>
        <v>0</v>
      </c>
      <c r="AF490" s="681">
        <f t="shared" si="766"/>
        <v>0</v>
      </c>
      <c r="AG490" s="681">
        <f t="shared" si="767"/>
        <v>0</v>
      </c>
      <c r="AH490" s="682">
        <f t="shared" si="768"/>
        <v>0</v>
      </c>
      <c r="AI490" s="682" t="str">
        <f t="shared" si="769"/>
        <v/>
      </c>
      <c r="AJ490" s="682">
        <f t="shared" si="770"/>
        <v>0</v>
      </c>
      <c r="AK490" s="683">
        <f t="shared" si="771"/>
        <v>0.5</v>
      </c>
      <c r="AL490" s="600">
        <f t="shared" si="772"/>
        <v>0</v>
      </c>
      <c r="AM490" s="646">
        <f t="shared" si="773"/>
        <v>0</v>
      </c>
      <c r="AN490" s="630"/>
      <c r="AR490" s="326"/>
    </row>
    <row r="491" spans="3:44" ht="12.75" customHeight="1" x14ac:dyDescent="0.2">
      <c r="C491" s="2"/>
      <c r="D491" s="140" t="str">
        <f t="shared" si="752"/>
        <v/>
      </c>
      <c r="E491" s="222" t="str">
        <f t="shared" ref="E491:F491" si="778">IF(E319=0,"",E319)</f>
        <v/>
      </c>
      <c r="F491" s="222" t="str">
        <f t="shared" si="778"/>
        <v/>
      </c>
      <c r="G491" s="140" t="str">
        <f t="shared" si="754"/>
        <v/>
      </c>
      <c r="H491" s="223" t="str">
        <f t="shared" si="755"/>
        <v/>
      </c>
      <c r="I491" s="751" t="str">
        <f t="shared" si="756"/>
        <v/>
      </c>
      <c r="J491" s="248" t="str">
        <f t="shared" si="749"/>
        <v/>
      </c>
      <c r="K491" s="713" t="str">
        <f t="shared" si="757"/>
        <v/>
      </c>
      <c r="L491" s="625"/>
      <c r="M491" s="738">
        <f t="shared" ref="M491:N491" si="779">IF(M319="","",M319)</f>
        <v>0</v>
      </c>
      <c r="N491" s="738">
        <f t="shared" si="779"/>
        <v>0</v>
      </c>
      <c r="O491" s="714" t="str">
        <f t="shared" si="759"/>
        <v/>
      </c>
      <c r="P491" s="736">
        <f t="shared" si="760"/>
        <v>0</v>
      </c>
      <c r="Q491" s="608">
        <v>0</v>
      </c>
      <c r="R491" s="755"/>
      <c r="S491" s="708" t="str">
        <f t="shared" si="761"/>
        <v/>
      </c>
      <c r="T491" s="50" t="str">
        <f t="shared" si="762"/>
        <v/>
      </c>
      <c r="U491" s="50">
        <f>ROUND(IF(K491="",0,+Q491/1659*(AC491*12*(1+tab!$D$181+tab!$D$180)-tab!$D$179)*tab!$D$177),-1)</f>
        <v>0</v>
      </c>
      <c r="V491" s="36" t="str">
        <f t="shared" si="763"/>
        <v/>
      </c>
      <c r="W491" s="698"/>
      <c r="X491" s="605"/>
      <c r="Y491" s="646"/>
      <c r="Z491" s="670"/>
      <c r="AA491" s="600"/>
      <c r="AB491" s="646"/>
      <c r="AC491" s="679">
        <f t="shared" si="751"/>
        <v>0</v>
      </c>
      <c r="AD491" s="680">
        <f t="shared" si="764"/>
        <v>0.56000000000000005</v>
      </c>
      <c r="AE491" s="681">
        <f t="shared" si="765"/>
        <v>0</v>
      </c>
      <c r="AF491" s="681">
        <f t="shared" si="766"/>
        <v>0</v>
      </c>
      <c r="AG491" s="681">
        <f t="shared" si="767"/>
        <v>0</v>
      </c>
      <c r="AH491" s="682">
        <f t="shared" si="768"/>
        <v>0</v>
      </c>
      <c r="AI491" s="682" t="str">
        <f t="shared" si="769"/>
        <v/>
      </c>
      <c r="AJ491" s="682">
        <f t="shared" si="770"/>
        <v>0</v>
      </c>
      <c r="AK491" s="683">
        <f t="shared" si="771"/>
        <v>0.5</v>
      </c>
      <c r="AL491" s="600">
        <f t="shared" si="772"/>
        <v>0</v>
      </c>
      <c r="AM491" s="646">
        <f t="shared" si="773"/>
        <v>0</v>
      </c>
      <c r="AN491" s="630"/>
      <c r="AR491" s="326"/>
    </row>
    <row r="492" spans="3:44" ht="12.75" customHeight="1" x14ac:dyDescent="0.2">
      <c r="C492" s="2"/>
      <c r="D492" s="140" t="str">
        <f t="shared" si="752"/>
        <v/>
      </c>
      <c r="E492" s="222" t="str">
        <f t="shared" ref="E492:F492" si="780">IF(E320=0,"",E320)</f>
        <v/>
      </c>
      <c r="F492" s="222" t="str">
        <f t="shared" si="780"/>
        <v/>
      </c>
      <c r="G492" s="140" t="str">
        <f t="shared" si="754"/>
        <v/>
      </c>
      <c r="H492" s="223" t="str">
        <f t="shared" si="755"/>
        <v/>
      </c>
      <c r="I492" s="751" t="str">
        <f t="shared" si="756"/>
        <v/>
      </c>
      <c r="J492" s="248" t="str">
        <f t="shared" si="749"/>
        <v/>
      </c>
      <c r="K492" s="713" t="str">
        <f t="shared" si="757"/>
        <v/>
      </c>
      <c r="L492" s="625"/>
      <c r="M492" s="738">
        <f t="shared" ref="M492:N492" si="781">IF(M320="","",M320)</f>
        <v>0</v>
      </c>
      <c r="N492" s="738">
        <f t="shared" si="781"/>
        <v>0</v>
      </c>
      <c r="O492" s="714" t="str">
        <f t="shared" si="759"/>
        <v/>
      </c>
      <c r="P492" s="736">
        <f t="shared" si="760"/>
        <v>0</v>
      </c>
      <c r="Q492" s="608">
        <v>0</v>
      </c>
      <c r="R492" s="755"/>
      <c r="S492" s="708" t="str">
        <f t="shared" si="761"/>
        <v/>
      </c>
      <c r="T492" s="50" t="str">
        <f t="shared" si="762"/>
        <v/>
      </c>
      <c r="U492" s="50">
        <f>ROUND(IF(K492="",0,+Q492/1659*(AC492*12*(1+tab!$D$181+tab!$D$180)-tab!$D$179)*tab!$D$177),-1)</f>
        <v>0</v>
      </c>
      <c r="V492" s="36" t="str">
        <f t="shared" si="763"/>
        <v/>
      </c>
      <c r="W492" s="698"/>
      <c r="X492" s="605"/>
      <c r="Y492" s="646"/>
      <c r="Z492" s="670"/>
      <c r="AA492" s="600"/>
      <c r="AB492" s="646"/>
      <c r="AC492" s="679">
        <f t="shared" si="751"/>
        <v>0</v>
      </c>
      <c r="AD492" s="680">
        <f t="shared" si="764"/>
        <v>0.56000000000000005</v>
      </c>
      <c r="AE492" s="681">
        <f t="shared" si="765"/>
        <v>0</v>
      </c>
      <c r="AF492" s="681">
        <f t="shared" si="766"/>
        <v>0</v>
      </c>
      <c r="AG492" s="681">
        <f t="shared" si="767"/>
        <v>0</v>
      </c>
      <c r="AH492" s="682">
        <f t="shared" si="768"/>
        <v>0</v>
      </c>
      <c r="AI492" s="682" t="str">
        <f t="shared" si="769"/>
        <v/>
      </c>
      <c r="AJ492" s="682">
        <f t="shared" si="770"/>
        <v>0</v>
      </c>
      <c r="AK492" s="683">
        <f t="shared" si="771"/>
        <v>0.5</v>
      </c>
      <c r="AL492" s="600">
        <f t="shared" si="772"/>
        <v>0</v>
      </c>
      <c r="AM492" s="646">
        <f t="shared" si="773"/>
        <v>0</v>
      </c>
      <c r="AN492" s="630"/>
      <c r="AR492" s="326"/>
    </row>
    <row r="493" spans="3:44" ht="12.75" customHeight="1" x14ac:dyDescent="0.2">
      <c r="C493" s="2"/>
      <c r="D493" s="140" t="str">
        <f t="shared" si="752"/>
        <v/>
      </c>
      <c r="E493" s="222" t="str">
        <f t="shared" ref="E493:F493" si="782">IF(E321=0,"",E321)</f>
        <v/>
      </c>
      <c r="F493" s="222" t="str">
        <f t="shared" si="782"/>
        <v/>
      </c>
      <c r="G493" s="140" t="str">
        <f t="shared" si="754"/>
        <v/>
      </c>
      <c r="H493" s="223" t="str">
        <f t="shared" si="755"/>
        <v/>
      </c>
      <c r="I493" s="751" t="str">
        <f t="shared" si="756"/>
        <v/>
      </c>
      <c r="J493" s="248" t="str">
        <f t="shared" si="749"/>
        <v/>
      </c>
      <c r="K493" s="713" t="str">
        <f t="shared" si="757"/>
        <v/>
      </c>
      <c r="L493" s="625"/>
      <c r="M493" s="738">
        <f t="shared" ref="M493:N493" si="783">IF(M321="","",M321)</f>
        <v>0</v>
      </c>
      <c r="N493" s="738">
        <f t="shared" si="783"/>
        <v>0</v>
      </c>
      <c r="O493" s="714" t="str">
        <f t="shared" si="759"/>
        <v/>
      </c>
      <c r="P493" s="736">
        <f t="shared" si="760"/>
        <v>0</v>
      </c>
      <c r="Q493" s="608">
        <v>0</v>
      </c>
      <c r="R493" s="755"/>
      <c r="S493" s="708" t="str">
        <f t="shared" si="761"/>
        <v/>
      </c>
      <c r="T493" s="50" t="str">
        <f t="shared" si="762"/>
        <v/>
      </c>
      <c r="U493" s="50">
        <f>ROUND(IF(K493="",0,+Q493/1659*(AC493*12*(1+tab!$D$181+tab!$D$180)-tab!$D$179)*tab!$D$177),-1)</f>
        <v>0</v>
      </c>
      <c r="V493" s="36" t="str">
        <f t="shared" si="763"/>
        <v/>
      </c>
      <c r="W493" s="698"/>
      <c r="X493" s="605"/>
      <c r="Y493" s="646"/>
      <c r="Z493" s="670"/>
      <c r="AA493" s="600"/>
      <c r="AB493" s="646"/>
      <c r="AC493" s="679">
        <f t="shared" si="751"/>
        <v>0</v>
      </c>
      <c r="AD493" s="680">
        <f t="shared" si="764"/>
        <v>0.56000000000000005</v>
      </c>
      <c r="AE493" s="681">
        <f t="shared" si="765"/>
        <v>0</v>
      </c>
      <c r="AF493" s="681">
        <f t="shared" si="766"/>
        <v>0</v>
      </c>
      <c r="AG493" s="681">
        <f t="shared" si="767"/>
        <v>0</v>
      </c>
      <c r="AH493" s="682">
        <f t="shared" si="768"/>
        <v>0</v>
      </c>
      <c r="AI493" s="682" t="str">
        <f t="shared" si="769"/>
        <v/>
      </c>
      <c r="AJ493" s="682">
        <f t="shared" si="770"/>
        <v>0</v>
      </c>
      <c r="AK493" s="683">
        <f t="shared" si="771"/>
        <v>0.5</v>
      </c>
      <c r="AL493" s="600">
        <f t="shared" si="772"/>
        <v>0</v>
      </c>
      <c r="AM493" s="646">
        <f t="shared" si="773"/>
        <v>0</v>
      </c>
      <c r="AN493" s="630"/>
      <c r="AR493" s="326"/>
    </row>
    <row r="494" spans="3:44" ht="12.75" customHeight="1" x14ac:dyDescent="0.2">
      <c r="C494" s="2"/>
      <c r="D494" s="140" t="str">
        <f t="shared" si="752"/>
        <v/>
      </c>
      <c r="E494" s="222" t="str">
        <f t="shared" ref="E494:F494" si="784">IF(E322=0,"",E322)</f>
        <v/>
      </c>
      <c r="F494" s="222" t="str">
        <f t="shared" si="784"/>
        <v/>
      </c>
      <c r="G494" s="140" t="str">
        <f t="shared" si="754"/>
        <v/>
      </c>
      <c r="H494" s="223" t="str">
        <f t="shared" si="755"/>
        <v/>
      </c>
      <c r="I494" s="751" t="str">
        <f t="shared" si="756"/>
        <v/>
      </c>
      <c r="J494" s="248" t="str">
        <f t="shared" si="749"/>
        <v/>
      </c>
      <c r="K494" s="713" t="str">
        <f t="shared" si="757"/>
        <v/>
      </c>
      <c r="L494" s="625"/>
      <c r="M494" s="738">
        <f t="shared" ref="M494:N494" si="785">IF(M322="","",M322)</f>
        <v>0</v>
      </c>
      <c r="N494" s="738">
        <f t="shared" si="785"/>
        <v>0</v>
      </c>
      <c r="O494" s="714" t="str">
        <f t="shared" si="759"/>
        <v/>
      </c>
      <c r="P494" s="736">
        <f t="shared" si="760"/>
        <v>0</v>
      </c>
      <c r="Q494" s="608">
        <v>0</v>
      </c>
      <c r="R494" s="755"/>
      <c r="S494" s="708" t="str">
        <f t="shared" si="761"/>
        <v/>
      </c>
      <c r="T494" s="50" t="str">
        <f t="shared" si="762"/>
        <v/>
      </c>
      <c r="U494" s="50">
        <f>ROUND(IF(K494="",0,+Q494/1659*(AC494*12*(1+tab!$D$181+tab!$D$180)-tab!$D$179)*tab!$D$177),-1)</f>
        <v>0</v>
      </c>
      <c r="V494" s="36" t="str">
        <f t="shared" si="763"/>
        <v/>
      </c>
      <c r="W494" s="698"/>
      <c r="X494" s="605"/>
      <c r="Y494" s="646"/>
      <c r="Z494" s="670"/>
      <c r="AA494" s="600"/>
      <c r="AB494" s="646"/>
      <c r="AC494" s="679">
        <f t="shared" si="751"/>
        <v>0</v>
      </c>
      <c r="AD494" s="680">
        <f t="shared" si="764"/>
        <v>0.56000000000000005</v>
      </c>
      <c r="AE494" s="681">
        <f t="shared" si="765"/>
        <v>0</v>
      </c>
      <c r="AF494" s="681">
        <f t="shared" si="766"/>
        <v>0</v>
      </c>
      <c r="AG494" s="681">
        <f t="shared" si="767"/>
        <v>0</v>
      </c>
      <c r="AH494" s="682">
        <f t="shared" si="768"/>
        <v>0</v>
      </c>
      <c r="AI494" s="682" t="str">
        <f t="shared" si="769"/>
        <v/>
      </c>
      <c r="AJ494" s="682">
        <f t="shared" si="770"/>
        <v>0</v>
      </c>
      <c r="AK494" s="683">
        <f t="shared" si="771"/>
        <v>0.5</v>
      </c>
      <c r="AL494" s="600">
        <f t="shared" si="772"/>
        <v>0</v>
      </c>
      <c r="AM494" s="646">
        <f t="shared" si="773"/>
        <v>0</v>
      </c>
      <c r="AN494" s="630"/>
      <c r="AR494" s="326"/>
    </row>
    <row r="495" spans="3:44" ht="12.75" customHeight="1" x14ac:dyDescent="0.2">
      <c r="C495" s="2"/>
      <c r="D495" s="140" t="str">
        <f t="shared" si="752"/>
        <v/>
      </c>
      <c r="E495" s="222" t="str">
        <f t="shared" ref="E495:F495" si="786">IF(E323=0,"",E323)</f>
        <v/>
      </c>
      <c r="F495" s="222" t="str">
        <f t="shared" si="786"/>
        <v/>
      </c>
      <c r="G495" s="140" t="str">
        <f t="shared" si="754"/>
        <v/>
      </c>
      <c r="H495" s="223" t="str">
        <f t="shared" si="755"/>
        <v/>
      </c>
      <c r="I495" s="751" t="str">
        <f t="shared" si="756"/>
        <v/>
      </c>
      <c r="J495" s="248" t="str">
        <f t="shared" si="749"/>
        <v/>
      </c>
      <c r="K495" s="713" t="str">
        <f t="shared" si="757"/>
        <v/>
      </c>
      <c r="L495" s="625"/>
      <c r="M495" s="738">
        <f t="shared" ref="M495:N495" si="787">IF(M323="","",M323)</f>
        <v>0</v>
      </c>
      <c r="N495" s="738">
        <f t="shared" si="787"/>
        <v>0</v>
      </c>
      <c r="O495" s="714" t="str">
        <f t="shared" si="759"/>
        <v/>
      </c>
      <c r="P495" s="736">
        <f t="shared" si="760"/>
        <v>0</v>
      </c>
      <c r="Q495" s="608">
        <v>0</v>
      </c>
      <c r="R495" s="755"/>
      <c r="S495" s="708" t="str">
        <f t="shared" si="761"/>
        <v/>
      </c>
      <c r="T495" s="50" t="str">
        <f t="shared" si="762"/>
        <v/>
      </c>
      <c r="U495" s="50">
        <f>ROUND(IF(K495="",0,+Q495/1659*(AC495*12*(1+tab!$D$181+tab!$D$180)-tab!$D$179)*tab!$D$177),-1)</f>
        <v>0</v>
      </c>
      <c r="V495" s="36" t="str">
        <f t="shared" si="763"/>
        <v/>
      </c>
      <c r="W495" s="698"/>
      <c r="X495" s="605"/>
      <c r="Y495" s="646"/>
      <c r="Z495" s="670"/>
      <c r="AA495" s="600"/>
      <c r="AB495" s="646"/>
      <c r="AC495" s="679">
        <f t="shared" si="751"/>
        <v>0</v>
      </c>
      <c r="AD495" s="680">
        <f t="shared" si="764"/>
        <v>0.56000000000000005</v>
      </c>
      <c r="AE495" s="681">
        <f t="shared" si="765"/>
        <v>0</v>
      </c>
      <c r="AF495" s="681">
        <f t="shared" si="766"/>
        <v>0</v>
      </c>
      <c r="AG495" s="681">
        <f t="shared" si="767"/>
        <v>0</v>
      </c>
      <c r="AH495" s="682">
        <f t="shared" si="768"/>
        <v>0</v>
      </c>
      <c r="AI495" s="682" t="str">
        <f t="shared" si="769"/>
        <v/>
      </c>
      <c r="AJ495" s="682">
        <f t="shared" si="770"/>
        <v>0</v>
      </c>
      <c r="AK495" s="683">
        <f t="shared" si="771"/>
        <v>0.5</v>
      </c>
      <c r="AL495" s="600">
        <f t="shared" si="772"/>
        <v>0</v>
      </c>
      <c r="AM495" s="646">
        <f t="shared" si="773"/>
        <v>0</v>
      </c>
      <c r="AN495" s="630"/>
      <c r="AR495" s="326"/>
    </row>
    <row r="496" spans="3:44" ht="12.75" customHeight="1" x14ac:dyDescent="0.2">
      <c r="C496" s="2"/>
      <c r="D496" s="140" t="str">
        <f t="shared" si="752"/>
        <v/>
      </c>
      <c r="E496" s="222" t="str">
        <f t="shared" ref="E496:F496" si="788">IF(E324=0,"",E324)</f>
        <v/>
      </c>
      <c r="F496" s="222" t="str">
        <f t="shared" si="788"/>
        <v/>
      </c>
      <c r="G496" s="140" t="str">
        <f t="shared" si="754"/>
        <v/>
      </c>
      <c r="H496" s="223" t="str">
        <f t="shared" si="755"/>
        <v/>
      </c>
      <c r="I496" s="751" t="str">
        <f t="shared" si="756"/>
        <v/>
      </c>
      <c r="J496" s="248" t="str">
        <f t="shared" si="749"/>
        <v/>
      </c>
      <c r="K496" s="713" t="str">
        <f t="shared" si="757"/>
        <v/>
      </c>
      <c r="L496" s="625"/>
      <c r="M496" s="738">
        <f t="shared" ref="M496:N496" si="789">IF(M324="","",M324)</f>
        <v>0</v>
      </c>
      <c r="N496" s="738">
        <f t="shared" si="789"/>
        <v>0</v>
      </c>
      <c r="O496" s="714" t="str">
        <f t="shared" si="759"/>
        <v/>
      </c>
      <c r="P496" s="736">
        <f t="shared" si="760"/>
        <v>0</v>
      </c>
      <c r="Q496" s="608">
        <v>0</v>
      </c>
      <c r="R496" s="755"/>
      <c r="S496" s="708" t="str">
        <f t="shared" si="761"/>
        <v/>
      </c>
      <c r="T496" s="50" t="str">
        <f t="shared" si="762"/>
        <v/>
      </c>
      <c r="U496" s="50">
        <f>ROUND(IF(K496="",0,+Q496/1659*(AC496*12*(1+tab!$D$181+tab!$D$180)-tab!$D$179)*tab!$D$177),-1)</f>
        <v>0</v>
      </c>
      <c r="V496" s="36" t="str">
        <f t="shared" si="763"/>
        <v/>
      </c>
      <c r="W496" s="698"/>
      <c r="X496" s="605"/>
      <c r="Y496" s="646"/>
      <c r="Z496" s="670"/>
      <c r="AA496" s="600"/>
      <c r="AB496" s="646"/>
      <c r="AC496" s="679">
        <f t="shared" si="751"/>
        <v>0</v>
      </c>
      <c r="AD496" s="680">
        <f t="shared" si="764"/>
        <v>0.56000000000000005</v>
      </c>
      <c r="AE496" s="681">
        <f t="shared" si="765"/>
        <v>0</v>
      </c>
      <c r="AF496" s="681">
        <f t="shared" si="766"/>
        <v>0</v>
      </c>
      <c r="AG496" s="681">
        <f t="shared" si="767"/>
        <v>0</v>
      </c>
      <c r="AH496" s="682">
        <f t="shared" si="768"/>
        <v>0</v>
      </c>
      <c r="AI496" s="682" t="str">
        <f t="shared" si="769"/>
        <v/>
      </c>
      <c r="AJ496" s="682">
        <f t="shared" si="770"/>
        <v>0</v>
      </c>
      <c r="AK496" s="683">
        <f t="shared" si="771"/>
        <v>0.5</v>
      </c>
      <c r="AL496" s="600">
        <f t="shared" si="772"/>
        <v>0</v>
      </c>
      <c r="AM496" s="646">
        <f t="shared" si="773"/>
        <v>0</v>
      </c>
      <c r="AN496" s="630"/>
      <c r="AR496" s="326"/>
    </row>
    <row r="497" spans="3:44" ht="12.75" customHeight="1" x14ac:dyDescent="0.2">
      <c r="C497" s="2"/>
      <c r="D497" s="140" t="str">
        <f t="shared" si="752"/>
        <v/>
      </c>
      <c r="E497" s="222" t="str">
        <f t="shared" ref="E497:F497" si="790">IF(E325=0,"",E325)</f>
        <v/>
      </c>
      <c r="F497" s="222" t="str">
        <f t="shared" si="790"/>
        <v/>
      </c>
      <c r="G497" s="140" t="str">
        <f t="shared" si="754"/>
        <v/>
      </c>
      <c r="H497" s="223" t="str">
        <f t="shared" si="755"/>
        <v/>
      </c>
      <c r="I497" s="751" t="str">
        <f t="shared" si="756"/>
        <v/>
      </c>
      <c r="J497" s="248" t="str">
        <f t="shared" si="749"/>
        <v/>
      </c>
      <c r="K497" s="713" t="str">
        <f t="shared" si="757"/>
        <v/>
      </c>
      <c r="L497" s="625"/>
      <c r="M497" s="738">
        <f t="shared" ref="M497:N497" si="791">IF(M325="","",M325)</f>
        <v>0</v>
      </c>
      <c r="N497" s="738">
        <f t="shared" si="791"/>
        <v>0</v>
      </c>
      <c r="O497" s="714" t="str">
        <f t="shared" si="759"/>
        <v/>
      </c>
      <c r="P497" s="736">
        <f t="shared" si="760"/>
        <v>0</v>
      </c>
      <c r="Q497" s="608">
        <v>0</v>
      </c>
      <c r="R497" s="755"/>
      <c r="S497" s="708" t="str">
        <f t="shared" si="761"/>
        <v/>
      </c>
      <c r="T497" s="50" t="str">
        <f t="shared" si="762"/>
        <v/>
      </c>
      <c r="U497" s="50">
        <f>ROUND(IF(K497="",0,+Q497/1659*(AC497*12*(1+tab!$D$181+tab!$D$180)-tab!$D$179)*tab!$D$177),-1)</f>
        <v>0</v>
      </c>
      <c r="V497" s="36" t="str">
        <f t="shared" si="763"/>
        <v/>
      </c>
      <c r="W497" s="698"/>
      <c r="X497" s="605"/>
      <c r="Y497" s="646"/>
      <c r="Z497" s="670"/>
      <c r="AA497" s="600"/>
      <c r="AB497" s="646"/>
      <c r="AC497" s="679">
        <f t="shared" si="751"/>
        <v>0</v>
      </c>
      <c r="AD497" s="680">
        <f t="shared" si="764"/>
        <v>0.56000000000000005</v>
      </c>
      <c r="AE497" s="681">
        <f t="shared" si="765"/>
        <v>0</v>
      </c>
      <c r="AF497" s="681">
        <f t="shared" si="766"/>
        <v>0</v>
      </c>
      <c r="AG497" s="681">
        <f t="shared" si="767"/>
        <v>0</v>
      </c>
      <c r="AH497" s="682">
        <f t="shared" si="768"/>
        <v>0</v>
      </c>
      <c r="AI497" s="682" t="str">
        <f t="shared" si="769"/>
        <v/>
      </c>
      <c r="AJ497" s="682">
        <f t="shared" si="770"/>
        <v>0</v>
      </c>
      <c r="AK497" s="683">
        <f t="shared" si="771"/>
        <v>0.5</v>
      </c>
      <c r="AL497" s="600">
        <f t="shared" si="772"/>
        <v>0</v>
      </c>
      <c r="AM497" s="646">
        <f t="shared" si="773"/>
        <v>0</v>
      </c>
      <c r="AN497" s="630"/>
      <c r="AR497" s="326"/>
    </row>
    <row r="498" spans="3:44" ht="12.75" customHeight="1" x14ac:dyDescent="0.2">
      <c r="C498" s="2"/>
      <c r="D498" s="140" t="str">
        <f t="shared" si="752"/>
        <v/>
      </c>
      <c r="E498" s="222" t="str">
        <f t="shared" ref="E498:F498" si="792">IF(E326=0,"",E326)</f>
        <v/>
      </c>
      <c r="F498" s="222" t="str">
        <f t="shared" si="792"/>
        <v/>
      </c>
      <c r="G498" s="140" t="str">
        <f t="shared" si="754"/>
        <v/>
      </c>
      <c r="H498" s="223" t="str">
        <f t="shared" si="755"/>
        <v/>
      </c>
      <c r="I498" s="751" t="str">
        <f t="shared" si="756"/>
        <v/>
      </c>
      <c r="J498" s="248" t="str">
        <f t="shared" si="749"/>
        <v/>
      </c>
      <c r="K498" s="713" t="str">
        <f t="shared" si="757"/>
        <v/>
      </c>
      <c r="L498" s="625"/>
      <c r="M498" s="738">
        <f t="shared" ref="M498:N498" si="793">IF(M326="","",M326)</f>
        <v>0</v>
      </c>
      <c r="N498" s="738">
        <f t="shared" si="793"/>
        <v>0</v>
      </c>
      <c r="O498" s="714" t="str">
        <f t="shared" si="759"/>
        <v/>
      </c>
      <c r="P498" s="736">
        <f t="shared" si="760"/>
        <v>0</v>
      </c>
      <c r="Q498" s="608">
        <v>0</v>
      </c>
      <c r="R498" s="755"/>
      <c r="S498" s="708" t="str">
        <f t="shared" si="761"/>
        <v/>
      </c>
      <c r="T498" s="50" t="str">
        <f t="shared" si="762"/>
        <v/>
      </c>
      <c r="U498" s="50">
        <f>ROUND(IF(K498="",0,+Q498/1659*(AC498*12*(1+tab!$D$181+tab!$D$180)-tab!$D$179)*tab!$D$177),-1)</f>
        <v>0</v>
      </c>
      <c r="V498" s="36" t="str">
        <f t="shared" si="763"/>
        <v/>
      </c>
      <c r="W498" s="698"/>
      <c r="X498" s="605"/>
      <c r="Y498" s="646"/>
      <c r="Z498" s="670"/>
      <c r="AA498" s="600"/>
      <c r="AB498" s="646"/>
      <c r="AC498" s="679">
        <f t="shared" si="751"/>
        <v>0</v>
      </c>
      <c r="AD498" s="680">
        <f t="shared" si="764"/>
        <v>0.56000000000000005</v>
      </c>
      <c r="AE498" s="681">
        <f t="shared" si="765"/>
        <v>0</v>
      </c>
      <c r="AF498" s="681">
        <f t="shared" si="766"/>
        <v>0</v>
      </c>
      <c r="AG498" s="681">
        <f t="shared" si="767"/>
        <v>0</v>
      </c>
      <c r="AH498" s="682">
        <f t="shared" si="768"/>
        <v>0</v>
      </c>
      <c r="AI498" s="682" t="str">
        <f t="shared" si="769"/>
        <v/>
      </c>
      <c r="AJ498" s="682">
        <f t="shared" si="770"/>
        <v>0</v>
      </c>
      <c r="AK498" s="683">
        <f t="shared" si="771"/>
        <v>0.5</v>
      </c>
      <c r="AL498" s="600">
        <f t="shared" si="772"/>
        <v>0</v>
      </c>
      <c r="AM498" s="646">
        <f t="shared" si="773"/>
        <v>0</v>
      </c>
      <c r="AN498" s="630"/>
      <c r="AR498" s="326"/>
    </row>
    <row r="499" spans="3:44" ht="12.75" customHeight="1" x14ac:dyDescent="0.2">
      <c r="C499" s="2"/>
      <c r="D499" s="140" t="str">
        <f t="shared" si="752"/>
        <v/>
      </c>
      <c r="E499" s="222" t="str">
        <f t="shared" ref="E499:F499" si="794">IF(E327=0,"",E327)</f>
        <v/>
      </c>
      <c r="F499" s="222" t="str">
        <f t="shared" si="794"/>
        <v/>
      </c>
      <c r="G499" s="140" t="str">
        <f t="shared" si="754"/>
        <v/>
      </c>
      <c r="H499" s="223" t="str">
        <f t="shared" si="755"/>
        <v/>
      </c>
      <c r="I499" s="751" t="str">
        <f t="shared" si="756"/>
        <v/>
      </c>
      <c r="J499" s="248" t="str">
        <f t="shared" si="749"/>
        <v/>
      </c>
      <c r="K499" s="713" t="str">
        <f t="shared" si="757"/>
        <v/>
      </c>
      <c r="L499" s="625"/>
      <c r="M499" s="738">
        <f t="shared" ref="M499:N499" si="795">IF(M327="","",M327)</f>
        <v>0</v>
      </c>
      <c r="N499" s="738">
        <f t="shared" si="795"/>
        <v>0</v>
      </c>
      <c r="O499" s="714" t="str">
        <f t="shared" si="759"/>
        <v/>
      </c>
      <c r="P499" s="736">
        <f t="shared" si="760"/>
        <v>0</v>
      </c>
      <c r="Q499" s="608">
        <v>0</v>
      </c>
      <c r="R499" s="755"/>
      <c r="S499" s="708" t="str">
        <f t="shared" si="761"/>
        <v/>
      </c>
      <c r="T499" s="50" t="str">
        <f t="shared" si="762"/>
        <v/>
      </c>
      <c r="U499" s="50">
        <f>ROUND(IF(K499="",0,+Q499/1659*(AC499*12*(1+tab!$D$181+tab!$D$180)-tab!$D$179)*tab!$D$177),-1)</f>
        <v>0</v>
      </c>
      <c r="V499" s="36" t="str">
        <f t="shared" si="763"/>
        <v/>
      </c>
      <c r="W499" s="698"/>
      <c r="X499" s="605"/>
      <c r="Y499" s="646"/>
      <c r="Z499" s="670"/>
      <c r="AA499" s="600"/>
      <c r="AB499" s="646"/>
      <c r="AC499" s="679">
        <f t="shared" si="751"/>
        <v>0</v>
      </c>
      <c r="AD499" s="680">
        <f t="shared" si="764"/>
        <v>0.56000000000000005</v>
      </c>
      <c r="AE499" s="681">
        <f t="shared" si="765"/>
        <v>0</v>
      </c>
      <c r="AF499" s="681">
        <f t="shared" si="766"/>
        <v>0</v>
      </c>
      <c r="AG499" s="681">
        <f t="shared" si="767"/>
        <v>0</v>
      </c>
      <c r="AH499" s="682">
        <f t="shared" si="768"/>
        <v>0</v>
      </c>
      <c r="AI499" s="682" t="str">
        <f t="shared" si="769"/>
        <v/>
      </c>
      <c r="AJ499" s="682">
        <f t="shared" si="770"/>
        <v>0</v>
      </c>
      <c r="AK499" s="683">
        <f t="shared" si="771"/>
        <v>0.5</v>
      </c>
      <c r="AL499" s="600">
        <f t="shared" si="772"/>
        <v>0</v>
      </c>
      <c r="AM499" s="646">
        <f t="shared" si="773"/>
        <v>0</v>
      </c>
      <c r="AN499" s="630"/>
      <c r="AR499" s="326"/>
    </row>
    <row r="500" spans="3:44" ht="12.75" customHeight="1" x14ac:dyDescent="0.2">
      <c r="C500" s="2"/>
      <c r="D500" s="140" t="str">
        <f t="shared" si="752"/>
        <v/>
      </c>
      <c r="E500" s="222" t="str">
        <f t="shared" ref="E500:F500" si="796">IF(E328=0,"",E328)</f>
        <v/>
      </c>
      <c r="F500" s="222" t="str">
        <f t="shared" si="796"/>
        <v/>
      </c>
      <c r="G500" s="140" t="str">
        <f t="shared" si="754"/>
        <v/>
      </c>
      <c r="H500" s="223" t="str">
        <f t="shared" si="755"/>
        <v/>
      </c>
      <c r="I500" s="751" t="str">
        <f t="shared" si="756"/>
        <v/>
      </c>
      <c r="J500" s="248" t="str">
        <f t="shared" si="749"/>
        <v/>
      </c>
      <c r="K500" s="713" t="str">
        <f t="shared" si="757"/>
        <v/>
      </c>
      <c r="L500" s="625"/>
      <c r="M500" s="738">
        <f t="shared" ref="M500:N500" si="797">IF(M328="","",M328)</f>
        <v>0</v>
      </c>
      <c r="N500" s="738">
        <f t="shared" si="797"/>
        <v>0</v>
      </c>
      <c r="O500" s="714" t="str">
        <f t="shared" si="759"/>
        <v/>
      </c>
      <c r="P500" s="736">
        <f t="shared" si="760"/>
        <v>0</v>
      </c>
      <c r="Q500" s="608">
        <v>0</v>
      </c>
      <c r="R500" s="755"/>
      <c r="S500" s="708" t="str">
        <f t="shared" si="761"/>
        <v/>
      </c>
      <c r="T500" s="50" t="str">
        <f t="shared" si="762"/>
        <v/>
      </c>
      <c r="U500" s="50">
        <f>ROUND(IF(K500="",0,+Q500/1659*(AC500*12*(1+tab!$D$181+tab!$D$180)-tab!$D$179)*tab!$D$177),-1)</f>
        <v>0</v>
      </c>
      <c r="V500" s="36" t="str">
        <f t="shared" si="763"/>
        <v/>
      </c>
      <c r="W500" s="698"/>
      <c r="X500" s="605"/>
      <c r="Y500" s="646"/>
      <c r="Z500" s="670"/>
      <c r="AA500" s="600"/>
      <c r="AB500" s="646"/>
      <c r="AC500" s="679">
        <f t="shared" si="751"/>
        <v>0</v>
      </c>
      <c r="AD500" s="680">
        <f t="shared" si="764"/>
        <v>0.56000000000000005</v>
      </c>
      <c r="AE500" s="681">
        <f t="shared" si="765"/>
        <v>0</v>
      </c>
      <c r="AF500" s="681">
        <f t="shared" si="766"/>
        <v>0</v>
      </c>
      <c r="AG500" s="681">
        <f t="shared" si="767"/>
        <v>0</v>
      </c>
      <c r="AH500" s="682">
        <f t="shared" si="768"/>
        <v>0</v>
      </c>
      <c r="AI500" s="682" t="str">
        <f t="shared" si="769"/>
        <v/>
      </c>
      <c r="AJ500" s="682">
        <f t="shared" si="770"/>
        <v>0</v>
      </c>
      <c r="AK500" s="683">
        <f t="shared" si="771"/>
        <v>0.5</v>
      </c>
      <c r="AL500" s="600">
        <f t="shared" si="772"/>
        <v>0</v>
      </c>
      <c r="AM500" s="646">
        <f t="shared" si="773"/>
        <v>0</v>
      </c>
      <c r="AN500" s="630"/>
      <c r="AR500" s="326"/>
    </row>
    <row r="501" spans="3:44" ht="12.75" customHeight="1" x14ac:dyDescent="0.2">
      <c r="C501" s="2"/>
      <c r="D501" s="140" t="str">
        <f t="shared" si="752"/>
        <v/>
      </c>
      <c r="E501" s="222" t="str">
        <f t="shared" ref="E501:F501" si="798">IF(E329=0,"",E329)</f>
        <v/>
      </c>
      <c r="F501" s="222" t="str">
        <f t="shared" si="798"/>
        <v/>
      </c>
      <c r="G501" s="140" t="str">
        <f t="shared" si="754"/>
        <v/>
      </c>
      <c r="H501" s="223" t="str">
        <f t="shared" si="755"/>
        <v/>
      </c>
      <c r="I501" s="751" t="str">
        <f t="shared" si="756"/>
        <v/>
      </c>
      <c r="J501" s="248" t="str">
        <f t="shared" si="749"/>
        <v/>
      </c>
      <c r="K501" s="713" t="str">
        <f t="shared" si="757"/>
        <v/>
      </c>
      <c r="L501" s="625"/>
      <c r="M501" s="738">
        <f t="shared" ref="M501:N501" si="799">IF(M329="","",M329)</f>
        <v>0</v>
      </c>
      <c r="N501" s="738">
        <f t="shared" si="799"/>
        <v>0</v>
      </c>
      <c r="O501" s="714" t="str">
        <f t="shared" si="759"/>
        <v/>
      </c>
      <c r="P501" s="736">
        <f t="shared" si="760"/>
        <v>0</v>
      </c>
      <c r="Q501" s="608">
        <v>0</v>
      </c>
      <c r="R501" s="755"/>
      <c r="S501" s="708" t="str">
        <f t="shared" si="761"/>
        <v/>
      </c>
      <c r="T501" s="50" t="str">
        <f t="shared" si="762"/>
        <v/>
      </c>
      <c r="U501" s="50">
        <f>ROUND(IF(K501="",0,+Q501/1659*(AC501*12*(1+tab!$D$181+tab!$D$180)-tab!$D$179)*tab!$D$177),-1)</f>
        <v>0</v>
      </c>
      <c r="V501" s="36" t="str">
        <f t="shared" si="763"/>
        <v/>
      </c>
      <c r="W501" s="698"/>
      <c r="X501" s="605"/>
      <c r="Y501" s="646"/>
      <c r="Z501" s="670"/>
      <c r="AA501" s="600"/>
      <c r="AB501" s="646"/>
      <c r="AC501" s="679">
        <f t="shared" si="751"/>
        <v>0</v>
      </c>
      <c r="AD501" s="680">
        <f t="shared" si="764"/>
        <v>0.56000000000000005</v>
      </c>
      <c r="AE501" s="681">
        <f t="shared" si="765"/>
        <v>0</v>
      </c>
      <c r="AF501" s="681">
        <f t="shared" si="766"/>
        <v>0</v>
      </c>
      <c r="AG501" s="681">
        <f t="shared" si="767"/>
        <v>0</v>
      </c>
      <c r="AH501" s="682">
        <f t="shared" si="768"/>
        <v>0</v>
      </c>
      <c r="AI501" s="682" t="str">
        <f t="shared" si="769"/>
        <v/>
      </c>
      <c r="AJ501" s="682">
        <f t="shared" si="770"/>
        <v>0</v>
      </c>
      <c r="AK501" s="683">
        <f t="shared" si="771"/>
        <v>0.5</v>
      </c>
      <c r="AL501" s="600">
        <f t="shared" si="772"/>
        <v>0</v>
      </c>
      <c r="AM501" s="646">
        <f t="shared" si="773"/>
        <v>0</v>
      </c>
      <c r="AN501" s="630"/>
      <c r="AR501" s="326"/>
    </row>
    <row r="502" spans="3:44" ht="12.75" customHeight="1" x14ac:dyDescent="0.2">
      <c r="C502" s="2"/>
      <c r="D502" s="140" t="str">
        <f t="shared" si="752"/>
        <v/>
      </c>
      <c r="E502" s="222" t="str">
        <f t="shared" ref="E502:F502" si="800">IF(E330=0,"",E330)</f>
        <v/>
      </c>
      <c r="F502" s="222" t="str">
        <f t="shared" si="800"/>
        <v/>
      </c>
      <c r="G502" s="140" t="str">
        <f t="shared" si="754"/>
        <v/>
      </c>
      <c r="H502" s="223" t="str">
        <f t="shared" si="755"/>
        <v/>
      </c>
      <c r="I502" s="751" t="str">
        <f t="shared" si="756"/>
        <v/>
      </c>
      <c r="J502" s="248" t="str">
        <f t="shared" si="749"/>
        <v/>
      </c>
      <c r="K502" s="713" t="str">
        <f t="shared" si="757"/>
        <v/>
      </c>
      <c r="L502" s="625"/>
      <c r="M502" s="738">
        <f t="shared" ref="M502:N502" si="801">IF(M330="","",M330)</f>
        <v>0</v>
      </c>
      <c r="N502" s="738">
        <f t="shared" si="801"/>
        <v>0</v>
      </c>
      <c r="O502" s="714" t="str">
        <f t="shared" si="759"/>
        <v/>
      </c>
      <c r="P502" s="736">
        <f t="shared" si="760"/>
        <v>0</v>
      </c>
      <c r="Q502" s="608">
        <v>0</v>
      </c>
      <c r="R502" s="755"/>
      <c r="S502" s="708" t="str">
        <f t="shared" si="761"/>
        <v/>
      </c>
      <c r="T502" s="50" t="str">
        <f t="shared" si="762"/>
        <v/>
      </c>
      <c r="U502" s="50">
        <f>ROUND(IF(K502="",0,+Q502/1659*(AC502*12*(1+tab!$D$181+tab!$D$180)-tab!$D$179)*tab!$D$177),-1)</f>
        <v>0</v>
      </c>
      <c r="V502" s="36" t="str">
        <f t="shared" si="763"/>
        <v/>
      </c>
      <c r="W502" s="698"/>
      <c r="X502" s="605"/>
      <c r="Y502" s="646"/>
      <c r="Z502" s="670"/>
      <c r="AA502" s="600"/>
      <c r="AB502" s="646"/>
      <c r="AC502" s="679">
        <f t="shared" si="751"/>
        <v>0</v>
      </c>
      <c r="AD502" s="680">
        <f t="shared" si="764"/>
        <v>0.56000000000000005</v>
      </c>
      <c r="AE502" s="681">
        <f t="shared" si="765"/>
        <v>0</v>
      </c>
      <c r="AF502" s="681">
        <f t="shared" si="766"/>
        <v>0</v>
      </c>
      <c r="AG502" s="681">
        <f t="shared" si="767"/>
        <v>0</v>
      </c>
      <c r="AH502" s="682">
        <f t="shared" si="768"/>
        <v>0</v>
      </c>
      <c r="AI502" s="682" t="str">
        <f t="shared" si="769"/>
        <v/>
      </c>
      <c r="AJ502" s="682">
        <f t="shared" si="770"/>
        <v>0</v>
      </c>
      <c r="AK502" s="683">
        <f t="shared" si="771"/>
        <v>0.5</v>
      </c>
      <c r="AL502" s="600">
        <f t="shared" si="772"/>
        <v>0</v>
      </c>
      <c r="AM502" s="646">
        <f t="shared" si="773"/>
        <v>0</v>
      </c>
      <c r="AN502" s="630"/>
      <c r="AR502" s="326"/>
    </row>
    <row r="503" spans="3:44" ht="12.75" customHeight="1" x14ac:dyDescent="0.2">
      <c r="C503" s="2"/>
      <c r="D503" s="140" t="str">
        <f t="shared" si="752"/>
        <v/>
      </c>
      <c r="E503" s="222" t="str">
        <f t="shared" ref="E503:F503" si="802">IF(E331=0,"",E331)</f>
        <v/>
      </c>
      <c r="F503" s="222" t="str">
        <f t="shared" si="802"/>
        <v/>
      </c>
      <c r="G503" s="140" t="str">
        <f t="shared" si="754"/>
        <v/>
      </c>
      <c r="H503" s="223" t="str">
        <f t="shared" si="755"/>
        <v/>
      </c>
      <c r="I503" s="751" t="str">
        <f t="shared" si="756"/>
        <v/>
      </c>
      <c r="J503" s="248" t="str">
        <f t="shared" si="749"/>
        <v/>
      </c>
      <c r="K503" s="713" t="str">
        <f t="shared" si="757"/>
        <v/>
      </c>
      <c r="L503" s="625"/>
      <c r="M503" s="738">
        <f t="shared" ref="M503:N503" si="803">IF(M331="","",M331)</f>
        <v>0</v>
      </c>
      <c r="N503" s="738">
        <f t="shared" si="803"/>
        <v>0</v>
      </c>
      <c r="O503" s="714" t="str">
        <f t="shared" si="759"/>
        <v/>
      </c>
      <c r="P503" s="736">
        <f t="shared" si="760"/>
        <v>0</v>
      </c>
      <c r="Q503" s="608">
        <v>0</v>
      </c>
      <c r="R503" s="755"/>
      <c r="S503" s="708" t="str">
        <f t="shared" si="761"/>
        <v/>
      </c>
      <c r="T503" s="50" t="str">
        <f t="shared" si="762"/>
        <v/>
      </c>
      <c r="U503" s="50">
        <f>ROUND(IF(K503="",0,+Q503/1659*(AC503*12*(1+tab!$D$181+tab!$D$180)-tab!$D$179)*tab!$D$177),-1)</f>
        <v>0</v>
      </c>
      <c r="V503" s="36" t="str">
        <f t="shared" si="763"/>
        <v/>
      </c>
      <c r="W503" s="698"/>
      <c r="X503" s="605"/>
      <c r="Y503" s="646"/>
      <c r="Z503" s="670"/>
      <c r="AA503" s="600"/>
      <c r="AB503" s="646"/>
      <c r="AC503" s="679">
        <f t="shared" si="751"/>
        <v>0</v>
      </c>
      <c r="AD503" s="680">
        <f t="shared" si="764"/>
        <v>0.56000000000000005</v>
      </c>
      <c r="AE503" s="681">
        <f t="shared" si="765"/>
        <v>0</v>
      </c>
      <c r="AF503" s="681">
        <f t="shared" si="766"/>
        <v>0</v>
      </c>
      <c r="AG503" s="681">
        <f t="shared" si="767"/>
        <v>0</v>
      </c>
      <c r="AH503" s="682">
        <f t="shared" si="768"/>
        <v>0</v>
      </c>
      <c r="AI503" s="682" t="str">
        <f t="shared" si="769"/>
        <v/>
      </c>
      <c r="AJ503" s="682">
        <f t="shared" si="770"/>
        <v>0</v>
      </c>
      <c r="AK503" s="683">
        <f t="shared" si="771"/>
        <v>0.5</v>
      </c>
      <c r="AL503" s="600">
        <f t="shared" si="772"/>
        <v>0</v>
      </c>
      <c r="AM503" s="646">
        <f t="shared" si="773"/>
        <v>0</v>
      </c>
      <c r="AN503" s="630"/>
      <c r="AR503" s="326"/>
    </row>
    <row r="504" spans="3:44" ht="12.75" customHeight="1" x14ac:dyDescent="0.2">
      <c r="C504" s="2"/>
      <c r="D504" s="140" t="str">
        <f t="shared" si="752"/>
        <v/>
      </c>
      <c r="E504" s="222" t="str">
        <f t="shared" ref="E504:F504" si="804">IF(E332=0,"",E332)</f>
        <v/>
      </c>
      <c r="F504" s="222" t="str">
        <f t="shared" si="804"/>
        <v/>
      </c>
      <c r="G504" s="140" t="str">
        <f t="shared" si="754"/>
        <v/>
      </c>
      <c r="H504" s="223" t="str">
        <f t="shared" si="755"/>
        <v/>
      </c>
      <c r="I504" s="751" t="str">
        <f t="shared" si="756"/>
        <v/>
      </c>
      <c r="J504" s="248" t="str">
        <f t="shared" si="749"/>
        <v/>
      </c>
      <c r="K504" s="713" t="str">
        <f t="shared" si="757"/>
        <v/>
      </c>
      <c r="L504" s="625"/>
      <c r="M504" s="738">
        <f t="shared" ref="M504:N504" si="805">IF(M332="","",M332)</f>
        <v>0</v>
      </c>
      <c r="N504" s="738">
        <f t="shared" si="805"/>
        <v>0</v>
      </c>
      <c r="O504" s="714" t="str">
        <f t="shared" si="759"/>
        <v/>
      </c>
      <c r="P504" s="736">
        <f t="shared" si="760"/>
        <v>0</v>
      </c>
      <c r="Q504" s="608">
        <v>0</v>
      </c>
      <c r="R504" s="755"/>
      <c r="S504" s="708" t="str">
        <f t="shared" si="761"/>
        <v/>
      </c>
      <c r="T504" s="50" t="str">
        <f t="shared" si="762"/>
        <v/>
      </c>
      <c r="U504" s="50">
        <f>ROUND(IF(K504="",0,+Q504/1659*(AC504*12*(1+tab!$D$181+tab!$D$180)-tab!$D$179)*tab!$D$177),-1)</f>
        <v>0</v>
      </c>
      <c r="V504" s="36" t="str">
        <f t="shared" si="763"/>
        <v/>
      </c>
      <c r="W504" s="698"/>
      <c r="X504" s="605"/>
      <c r="Y504" s="646"/>
      <c r="Z504" s="670"/>
      <c r="AA504" s="600"/>
      <c r="AB504" s="646"/>
      <c r="AC504" s="679">
        <f t="shared" si="751"/>
        <v>0</v>
      </c>
      <c r="AD504" s="680">
        <f t="shared" si="764"/>
        <v>0.56000000000000005</v>
      </c>
      <c r="AE504" s="681">
        <f t="shared" si="765"/>
        <v>0</v>
      </c>
      <c r="AF504" s="681">
        <f t="shared" si="766"/>
        <v>0</v>
      </c>
      <c r="AG504" s="681">
        <f t="shared" si="767"/>
        <v>0</v>
      </c>
      <c r="AH504" s="682">
        <f t="shared" si="768"/>
        <v>0</v>
      </c>
      <c r="AI504" s="682" t="str">
        <f t="shared" si="769"/>
        <v/>
      </c>
      <c r="AJ504" s="682">
        <f t="shared" si="770"/>
        <v>0</v>
      </c>
      <c r="AK504" s="683">
        <f t="shared" si="771"/>
        <v>0.5</v>
      </c>
      <c r="AL504" s="600">
        <f t="shared" si="772"/>
        <v>0</v>
      </c>
      <c r="AM504" s="646">
        <f t="shared" si="773"/>
        <v>0</v>
      </c>
      <c r="AN504" s="630"/>
      <c r="AR504" s="326"/>
    </row>
    <row r="505" spans="3:44" ht="12.75" customHeight="1" x14ac:dyDescent="0.2">
      <c r="C505" s="2"/>
      <c r="D505" s="140" t="str">
        <f t="shared" si="752"/>
        <v/>
      </c>
      <c r="E505" s="222" t="str">
        <f t="shared" ref="E505:F505" si="806">IF(E333=0,"",E333)</f>
        <v/>
      </c>
      <c r="F505" s="222" t="str">
        <f t="shared" si="806"/>
        <v/>
      </c>
      <c r="G505" s="140" t="str">
        <f t="shared" si="754"/>
        <v/>
      </c>
      <c r="H505" s="223" t="str">
        <f t="shared" si="755"/>
        <v/>
      </c>
      <c r="I505" s="751" t="str">
        <f t="shared" si="756"/>
        <v/>
      </c>
      <c r="J505" s="248" t="str">
        <f t="shared" si="749"/>
        <v/>
      </c>
      <c r="K505" s="713" t="str">
        <f t="shared" si="757"/>
        <v/>
      </c>
      <c r="L505" s="625"/>
      <c r="M505" s="738">
        <f t="shared" ref="M505:N505" si="807">IF(M333="","",M333)</f>
        <v>0</v>
      </c>
      <c r="N505" s="738">
        <f t="shared" si="807"/>
        <v>0</v>
      </c>
      <c r="O505" s="714" t="str">
        <f t="shared" si="759"/>
        <v/>
      </c>
      <c r="P505" s="736">
        <f t="shared" si="760"/>
        <v>0</v>
      </c>
      <c r="Q505" s="608">
        <v>0</v>
      </c>
      <c r="R505" s="755"/>
      <c r="S505" s="708" t="str">
        <f t="shared" si="761"/>
        <v/>
      </c>
      <c r="T505" s="50" t="str">
        <f t="shared" si="762"/>
        <v/>
      </c>
      <c r="U505" s="50">
        <f>ROUND(IF(K505="",0,+Q505/1659*(AC505*12*(1+tab!$D$181+tab!$D$180)-tab!$D$179)*tab!$D$177),-1)</f>
        <v>0</v>
      </c>
      <c r="V505" s="36" t="str">
        <f t="shared" si="763"/>
        <v/>
      </c>
      <c r="W505" s="698"/>
      <c r="X505" s="605"/>
      <c r="Y505" s="646"/>
      <c r="Z505" s="670"/>
      <c r="AA505" s="600"/>
      <c r="AB505" s="646"/>
      <c r="AC505" s="679">
        <f t="shared" si="751"/>
        <v>0</v>
      </c>
      <c r="AD505" s="680">
        <f t="shared" si="764"/>
        <v>0.56000000000000005</v>
      </c>
      <c r="AE505" s="681">
        <f t="shared" si="765"/>
        <v>0</v>
      </c>
      <c r="AF505" s="681">
        <f t="shared" si="766"/>
        <v>0</v>
      </c>
      <c r="AG505" s="681">
        <f t="shared" si="767"/>
        <v>0</v>
      </c>
      <c r="AH505" s="682">
        <f t="shared" si="768"/>
        <v>0</v>
      </c>
      <c r="AI505" s="682" t="str">
        <f t="shared" si="769"/>
        <v/>
      </c>
      <c r="AJ505" s="682">
        <f t="shared" si="770"/>
        <v>0</v>
      </c>
      <c r="AK505" s="683">
        <f t="shared" si="771"/>
        <v>0.5</v>
      </c>
      <c r="AL505" s="600">
        <f t="shared" si="772"/>
        <v>0</v>
      </c>
      <c r="AM505" s="646">
        <f t="shared" si="773"/>
        <v>0</v>
      </c>
      <c r="AN505" s="630"/>
      <c r="AR505" s="326"/>
    </row>
    <row r="506" spans="3:44" ht="12.75" customHeight="1" x14ac:dyDescent="0.2">
      <c r="C506" s="2"/>
      <c r="D506" s="140" t="str">
        <f t="shared" si="752"/>
        <v/>
      </c>
      <c r="E506" s="222" t="str">
        <f t="shared" ref="E506:F506" si="808">IF(E334=0,"",E334)</f>
        <v/>
      </c>
      <c r="F506" s="222" t="str">
        <f t="shared" si="808"/>
        <v/>
      </c>
      <c r="G506" s="140" t="str">
        <f t="shared" si="754"/>
        <v/>
      </c>
      <c r="H506" s="223" t="str">
        <f t="shared" si="755"/>
        <v/>
      </c>
      <c r="I506" s="751" t="str">
        <f t="shared" si="756"/>
        <v/>
      </c>
      <c r="J506" s="248" t="str">
        <f t="shared" si="749"/>
        <v/>
      </c>
      <c r="K506" s="713" t="str">
        <f t="shared" si="757"/>
        <v/>
      </c>
      <c r="L506" s="625"/>
      <c r="M506" s="738">
        <f t="shared" ref="M506:N506" si="809">IF(M334="","",M334)</f>
        <v>0</v>
      </c>
      <c r="N506" s="738">
        <f t="shared" si="809"/>
        <v>0</v>
      </c>
      <c r="O506" s="714" t="str">
        <f t="shared" si="759"/>
        <v/>
      </c>
      <c r="P506" s="736">
        <f t="shared" si="760"/>
        <v>0</v>
      </c>
      <c r="Q506" s="608">
        <v>0</v>
      </c>
      <c r="R506" s="755"/>
      <c r="S506" s="708" t="str">
        <f t="shared" si="761"/>
        <v/>
      </c>
      <c r="T506" s="50" t="str">
        <f t="shared" si="762"/>
        <v/>
      </c>
      <c r="U506" s="50">
        <f>ROUND(IF(K506="",0,+Q506/1659*(AC506*12*(1+tab!$D$181+tab!$D$180)-tab!$D$179)*tab!$D$177),-1)</f>
        <v>0</v>
      </c>
      <c r="V506" s="36" t="str">
        <f t="shared" si="763"/>
        <v/>
      </c>
      <c r="W506" s="698"/>
      <c r="X506" s="605"/>
      <c r="Y506" s="646"/>
      <c r="Z506" s="670"/>
      <c r="AA506" s="600"/>
      <c r="AB506" s="646"/>
      <c r="AC506" s="679">
        <f t="shared" si="751"/>
        <v>0</v>
      </c>
      <c r="AD506" s="680">
        <f t="shared" si="764"/>
        <v>0.56000000000000005</v>
      </c>
      <c r="AE506" s="681">
        <f t="shared" si="765"/>
        <v>0</v>
      </c>
      <c r="AF506" s="681">
        <f t="shared" si="766"/>
        <v>0</v>
      </c>
      <c r="AG506" s="681">
        <f t="shared" si="767"/>
        <v>0</v>
      </c>
      <c r="AH506" s="682">
        <f t="shared" si="768"/>
        <v>0</v>
      </c>
      <c r="AI506" s="682" t="str">
        <f t="shared" si="769"/>
        <v/>
      </c>
      <c r="AJ506" s="682">
        <f t="shared" si="770"/>
        <v>0</v>
      </c>
      <c r="AK506" s="683">
        <f t="shared" si="771"/>
        <v>0.5</v>
      </c>
      <c r="AL506" s="600">
        <f t="shared" si="772"/>
        <v>0</v>
      </c>
      <c r="AM506" s="646">
        <f t="shared" si="773"/>
        <v>0</v>
      </c>
      <c r="AN506" s="630"/>
      <c r="AR506" s="326"/>
    </row>
    <row r="507" spans="3:44" ht="12.75" customHeight="1" x14ac:dyDescent="0.2">
      <c r="C507" s="2"/>
      <c r="D507" s="140" t="str">
        <f t="shared" si="752"/>
        <v/>
      </c>
      <c r="E507" s="222" t="str">
        <f t="shared" ref="E507:F507" si="810">IF(E335=0,"",E335)</f>
        <v/>
      </c>
      <c r="F507" s="222" t="str">
        <f t="shared" si="810"/>
        <v/>
      </c>
      <c r="G507" s="140" t="str">
        <f t="shared" si="754"/>
        <v/>
      </c>
      <c r="H507" s="223" t="str">
        <f t="shared" si="755"/>
        <v/>
      </c>
      <c r="I507" s="751" t="str">
        <f t="shared" si="756"/>
        <v/>
      </c>
      <c r="J507" s="248" t="str">
        <f t="shared" si="749"/>
        <v/>
      </c>
      <c r="K507" s="713" t="str">
        <f t="shared" si="757"/>
        <v/>
      </c>
      <c r="L507" s="625"/>
      <c r="M507" s="738">
        <f t="shared" ref="M507:N507" si="811">IF(M335="","",M335)</f>
        <v>0</v>
      </c>
      <c r="N507" s="738">
        <f t="shared" si="811"/>
        <v>0</v>
      </c>
      <c r="O507" s="714" t="str">
        <f t="shared" si="759"/>
        <v/>
      </c>
      <c r="P507" s="736">
        <f t="shared" si="760"/>
        <v>0</v>
      </c>
      <c r="Q507" s="608">
        <v>0</v>
      </c>
      <c r="R507" s="755"/>
      <c r="S507" s="708" t="str">
        <f t="shared" si="761"/>
        <v/>
      </c>
      <c r="T507" s="50" t="str">
        <f t="shared" si="762"/>
        <v/>
      </c>
      <c r="U507" s="50">
        <f>ROUND(IF(K507="",0,+Q507/1659*(AC507*12*(1+tab!$D$181+tab!$D$180)-tab!$D$179)*tab!$D$177),-1)</f>
        <v>0</v>
      </c>
      <c r="V507" s="36" t="str">
        <f t="shared" si="763"/>
        <v/>
      </c>
      <c r="W507" s="698"/>
      <c r="X507" s="605"/>
      <c r="Y507" s="646"/>
      <c r="Z507" s="670"/>
      <c r="AA507" s="600"/>
      <c r="AB507" s="646"/>
      <c r="AC507" s="679">
        <f t="shared" si="751"/>
        <v>0</v>
      </c>
      <c r="AD507" s="680">
        <f t="shared" si="764"/>
        <v>0.56000000000000005</v>
      </c>
      <c r="AE507" s="681">
        <f t="shared" si="765"/>
        <v>0</v>
      </c>
      <c r="AF507" s="681">
        <f t="shared" si="766"/>
        <v>0</v>
      </c>
      <c r="AG507" s="681">
        <f t="shared" si="767"/>
        <v>0</v>
      </c>
      <c r="AH507" s="682">
        <f t="shared" si="768"/>
        <v>0</v>
      </c>
      <c r="AI507" s="682" t="str">
        <f t="shared" si="769"/>
        <v/>
      </c>
      <c r="AJ507" s="682">
        <f t="shared" si="770"/>
        <v>0</v>
      </c>
      <c r="AK507" s="683">
        <f t="shared" si="771"/>
        <v>0.5</v>
      </c>
      <c r="AL507" s="600">
        <f t="shared" si="772"/>
        <v>0</v>
      </c>
      <c r="AM507" s="646">
        <f t="shared" si="773"/>
        <v>0</v>
      </c>
      <c r="AN507" s="630"/>
      <c r="AR507" s="326"/>
    </row>
    <row r="508" spans="3:44" ht="12.75" customHeight="1" x14ac:dyDescent="0.2">
      <c r="C508" s="2"/>
      <c r="D508" s="140" t="str">
        <f t="shared" si="752"/>
        <v/>
      </c>
      <c r="E508" s="222" t="str">
        <f t="shared" ref="E508:F508" si="812">IF(E336=0,"",E336)</f>
        <v/>
      </c>
      <c r="F508" s="222" t="str">
        <f t="shared" si="812"/>
        <v/>
      </c>
      <c r="G508" s="140" t="str">
        <f t="shared" si="754"/>
        <v/>
      </c>
      <c r="H508" s="223" t="str">
        <f t="shared" si="755"/>
        <v/>
      </c>
      <c r="I508" s="751" t="str">
        <f t="shared" si="756"/>
        <v/>
      </c>
      <c r="J508" s="248" t="str">
        <f t="shared" si="749"/>
        <v/>
      </c>
      <c r="K508" s="713" t="str">
        <f t="shared" si="757"/>
        <v/>
      </c>
      <c r="L508" s="625"/>
      <c r="M508" s="738">
        <f t="shared" ref="M508:N508" si="813">IF(M336="","",M336)</f>
        <v>0</v>
      </c>
      <c r="N508" s="738">
        <f t="shared" si="813"/>
        <v>0</v>
      </c>
      <c r="O508" s="714" t="str">
        <f t="shared" si="759"/>
        <v/>
      </c>
      <c r="P508" s="736">
        <f t="shared" si="760"/>
        <v>0</v>
      </c>
      <c r="Q508" s="608">
        <v>0</v>
      </c>
      <c r="R508" s="755"/>
      <c r="S508" s="708" t="str">
        <f t="shared" si="761"/>
        <v/>
      </c>
      <c r="T508" s="50" t="str">
        <f t="shared" si="762"/>
        <v/>
      </c>
      <c r="U508" s="50">
        <f>ROUND(IF(K508="",0,+Q508/1659*(AC508*12*(1+tab!$D$181+tab!$D$180)-tab!$D$179)*tab!$D$177),-1)</f>
        <v>0</v>
      </c>
      <c r="V508" s="36" t="str">
        <f t="shared" si="763"/>
        <v/>
      </c>
      <c r="W508" s="698"/>
      <c r="X508" s="605"/>
      <c r="Y508" s="646"/>
      <c r="Z508" s="670"/>
      <c r="AA508" s="600"/>
      <c r="AB508" s="646"/>
      <c r="AC508" s="679">
        <f t="shared" si="751"/>
        <v>0</v>
      </c>
      <c r="AD508" s="680">
        <f t="shared" si="764"/>
        <v>0.56000000000000005</v>
      </c>
      <c r="AE508" s="681">
        <f t="shared" si="765"/>
        <v>0</v>
      </c>
      <c r="AF508" s="681">
        <f t="shared" si="766"/>
        <v>0</v>
      </c>
      <c r="AG508" s="681">
        <f t="shared" si="767"/>
        <v>0</v>
      </c>
      <c r="AH508" s="682">
        <f t="shared" si="768"/>
        <v>0</v>
      </c>
      <c r="AI508" s="682" t="str">
        <f t="shared" si="769"/>
        <v/>
      </c>
      <c r="AJ508" s="682">
        <f t="shared" si="770"/>
        <v>0</v>
      </c>
      <c r="AK508" s="683">
        <f t="shared" si="771"/>
        <v>0.5</v>
      </c>
      <c r="AL508" s="600">
        <f t="shared" si="772"/>
        <v>0</v>
      </c>
      <c r="AM508" s="646">
        <f t="shared" si="773"/>
        <v>0</v>
      </c>
      <c r="AN508" s="630"/>
      <c r="AR508" s="326"/>
    </row>
    <row r="509" spans="3:44" ht="12.75" customHeight="1" x14ac:dyDescent="0.2">
      <c r="C509" s="2"/>
      <c r="D509" s="140" t="str">
        <f t="shared" si="752"/>
        <v/>
      </c>
      <c r="E509" s="222" t="str">
        <f t="shared" ref="E509:F509" si="814">IF(E337=0,"",E337)</f>
        <v/>
      </c>
      <c r="F509" s="222" t="str">
        <f t="shared" si="814"/>
        <v/>
      </c>
      <c r="G509" s="140" t="str">
        <f t="shared" si="754"/>
        <v/>
      </c>
      <c r="H509" s="223" t="str">
        <f t="shared" si="755"/>
        <v/>
      </c>
      <c r="I509" s="751" t="str">
        <f t="shared" si="756"/>
        <v/>
      </c>
      <c r="J509" s="248" t="str">
        <f t="shared" si="749"/>
        <v/>
      </c>
      <c r="K509" s="713" t="str">
        <f t="shared" si="757"/>
        <v/>
      </c>
      <c r="L509" s="625"/>
      <c r="M509" s="738">
        <f t="shared" ref="M509:N509" si="815">IF(M337="","",M337)</f>
        <v>0</v>
      </c>
      <c r="N509" s="738">
        <f t="shared" si="815"/>
        <v>0</v>
      </c>
      <c r="O509" s="714" t="str">
        <f t="shared" si="759"/>
        <v/>
      </c>
      <c r="P509" s="736">
        <f t="shared" si="760"/>
        <v>0</v>
      </c>
      <c r="Q509" s="608">
        <v>0</v>
      </c>
      <c r="R509" s="755"/>
      <c r="S509" s="708" t="str">
        <f t="shared" si="761"/>
        <v/>
      </c>
      <c r="T509" s="50" t="str">
        <f t="shared" si="762"/>
        <v/>
      </c>
      <c r="U509" s="50">
        <f>ROUND(IF(K509="",0,+Q509/1659*(AC509*12*(1+tab!$D$181+tab!$D$180)-tab!$D$179)*tab!$D$177),-1)</f>
        <v>0</v>
      </c>
      <c r="V509" s="36" t="str">
        <f t="shared" si="763"/>
        <v/>
      </c>
      <c r="W509" s="698"/>
      <c r="X509" s="605"/>
      <c r="Y509" s="646"/>
      <c r="Z509" s="670"/>
      <c r="AA509" s="600"/>
      <c r="AB509" s="646"/>
      <c r="AC509" s="679">
        <f t="shared" si="751"/>
        <v>0</v>
      </c>
      <c r="AD509" s="680">
        <f t="shared" si="764"/>
        <v>0.56000000000000005</v>
      </c>
      <c r="AE509" s="681">
        <f t="shared" si="765"/>
        <v>0</v>
      </c>
      <c r="AF509" s="681">
        <f t="shared" si="766"/>
        <v>0</v>
      </c>
      <c r="AG509" s="681">
        <f t="shared" si="767"/>
        <v>0</v>
      </c>
      <c r="AH509" s="682">
        <f t="shared" si="768"/>
        <v>0</v>
      </c>
      <c r="AI509" s="682" t="str">
        <f t="shared" si="769"/>
        <v/>
      </c>
      <c r="AJ509" s="682">
        <f t="shared" si="770"/>
        <v>0</v>
      </c>
      <c r="AK509" s="683">
        <f t="shared" si="771"/>
        <v>0.5</v>
      </c>
      <c r="AL509" s="600">
        <f t="shared" si="772"/>
        <v>0</v>
      </c>
      <c r="AM509" s="646">
        <f t="shared" si="773"/>
        <v>0</v>
      </c>
      <c r="AN509" s="630"/>
      <c r="AR509" s="326"/>
    </row>
    <row r="510" spans="3:44" ht="12.75" customHeight="1" x14ac:dyDescent="0.2">
      <c r="C510" s="2"/>
      <c r="D510" s="140" t="str">
        <f t="shared" si="752"/>
        <v/>
      </c>
      <c r="E510" s="222" t="str">
        <f t="shared" ref="E510:F510" si="816">IF(E338=0,"",E338)</f>
        <v/>
      </c>
      <c r="F510" s="222" t="str">
        <f t="shared" si="816"/>
        <v/>
      </c>
      <c r="G510" s="140" t="str">
        <f t="shared" si="754"/>
        <v/>
      </c>
      <c r="H510" s="223" t="str">
        <f t="shared" si="755"/>
        <v/>
      </c>
      <c r="I510" s="751" t="str">
        <f t="shared" si="756"/>
        <v/>
      </c>
      <c r="J510" s="248" t="str">
        <f t="shared" si="749"/>
        <v/>
      </c>
      <c r="K510" s="713" t="str">
        <f t="shared" si="757"/>
        <v/>
      </c>
      <c r="L510" s="625"/>
      <c r="M510" s="738">
        <f t="shared" ref="M510:N510" si="817">IF(M338="","",M338)</f>
        <v>0</v>
      </c>
      <c r="N510" s="738">
        <f t="shared" si="817"/>
        <v>0</v>
      </c>
      <c r="O510" s="714" t="str">
        <f t="shared" si="759"/>
        <v/>
      </c>
      <c r="P510" s="736">
        <f t="shared" si="760"/>
        <v>0</v>
      </c>
      <c r="Q510" s="608">
        <v>0</v>
      </c>
      <c r="R510" s="755"/>
      <c r="S510" s="708" t="str">
        <f t="shared" si="761"/>
        <v/>
      </c>
      <c r="T510" s="50" t="str">
        <f t="shared" si="762"/>
        <v/>
      </c>
      <c r="U510" s="50">
        <f>ROUND(IF(K510="",0,+Q510/1659*(AC510*12*(1+tab!$D$181+tab!$D$180)-tab!$D$179)*tab!$D$177),-1)</f>
        <v>0</v>
      </c>
      <c r="V510" s="36" t="str">
        <f t="shared" si="763"/>
        <v/>
      </c>
      <c r="W510" s="698"/>
      <c r="X510" s="605"/>
      <c r="Y510" s="646"/>
      <c r="Z510" s="670"/>
      <c r="AA510" s="600"/>
      <c r="AB510" s="646"/>
      <c r="AC510" s="679">
        <f t="shared" si="751"/>
        <v>0</v>
      </c>
      <c r="AD510" s="680">
        <f t="shared" si="764"/>
        <v>0.56000000000000005</v>
      </c>
      <c r="AE510" s="681">
        <f t="shared" si="765"/>
        <v>0</v>
      </c>
      <c r="AF510" s="681">
        <f t="shared" si="766"/>
        <v>0</v>
      </c>
      <c r="AG510" s="681">
        <f t="shared" si="767"/>
        <v>0</v>
      </c>
      <c r="AH510" s="682">
        <f t="shared" si="768"/>
        <v>0</v>
      </c>
      <c r="AI510" s="682" t="str">
        <f t="shared" si="769"/>
        <v/>
      </c>
      <c r="AJ510" s="682">
        <f t="shared" si="770"/>
        <v>0</v>
      </c>
      <c r="AK510" s="683">
        <f t="shared" si="771"/>
        <v>0.5</v>
      </c>
      <c r="AL510" s="600">
        <f t="shared" si="772"/>
        <v>0</v>
      </c>
      <c r="AM510" s="646">
        <f t="shared" si="773"/>
        <v>0</v>
      </c>
      <c r="AN510" s="630"/>
      <c r="AR510" s="326"/>
    </row>
    <row r="511" spans="3:44" ht="12.75" customHeight="1" x14ac:dyDescent="0.2">
      <c r="C511" s="2"/>
      <c r="D511" s="140" t="str">
        <f t="shared" si="752"/>
        <v/>
      </c>
      <c r="E511" s="222" t="str">
        <f t="shared" ref="E511:F511" si="818">IF(E339=0,"",E339)</f>
        <v/>
      </c>
      <c r="F511" s="222" t="str">
        <f t="shared" si="818"/>
        <v/>
      </c>
      <c r="G511" s="140" t="str">
        <f t="shared" si="754"/>
        <v/>
      </c>
      <c r="H511" s="223" t="str">
        <f t="shared" si="755"/>
        <v/>
      </c>
      <c r="I511" s="751" t="str">
        <f t="shared" si="756"/>
        <v/>
      </c>
      <c r="J511" s="248" t="str">
        <f t="shared" si="749"/>
        <v/>
      </c>
      <c r="K511" s="713" t="str">
        <f t="shared" si="757"/>
        <v/>
      </c>
      <c r="L511" s="625"/>
      <c r="M511" s="738">
        <f t="shared" ref="M511:N511" si="819">IF(M339="","",M339)</f>
        <v>0</v>
      </c>
      <c r="N511" s="738">
        <f t="shared" si="819"/>
        <v>0</v>
      </c>
      <c r="O511" s="714" t="str">
        <f t="shared" si="759"/>
        <v/>
      </c>
      <c r="P511" s="736">
        <f t="shared" si="760"/>
        <v>0</v>
      </c>
      <c r="Q511" s="608">
        <v>0</v>
      </c>
      <c r="R511" s="755"/>
      <c r="S511" s="708" t="str">
        <f t="shared" si="761"/>
        <v/>
      </c>
      <c r="T511" s="50" t="str">
        <f t="shared" si="762"/>
        <v/>
      </c>
      <c r="U511" s="50">
        <f>ROUND(IF(K511="",0,+Q511/1659*(AC511*12*(1+tab!$D$181+tab!$D$180)-tab!$D$179)*tab!$D$177),-1)</f>
        <v>0</v>
      </c>
      <c r="V511" s="36" t="str">
        <f t="shared" si="763"/>
        <v/>
      </c>
      <c r="W511" s="698"/>
      <c r="X511" s="605"/>
      <c r="Y511" s="646"/>
      <c r="Z511" s="670"/>
      <c r="AA511" s="600"/>
      <c r="AB511" s="646"/>
      <c r="AC511" s="679">
        <f t="shared" si="751"/>
        <v>0</v>
      </c>
      <c r="AD511" s="680">
        <f t="shared" si="764"/>
        <v>0.56000000000000005</v>
      </c>
      <c r="AE511" s="681">
        <f t="shared" si="765"/>
        <v>0</v>
      </c>
      <c r="AF511" s="681">
        <f t="shared" si="766"/>
        <v>0</v>
      </c>
      <c r="AG511" s="681">
        <f t="shared" si="767"/>
        <v>0</v>
      </c>
      <c r="AH511" s="682">
        <f t="shared" si="768"/>
        <v>0</v>
      </c>
      <c r="AI511" s="682" t="str">
        <f t="shared" si="769"/>
        <v/>
      </c>
      <c r="AJ511" s="682">
        <f t="shared" si="770"/>
        <v>0</v>
      </c>
      <c r="AK511" s="683">
        <f t="shared" si="771"/>
        <v>0.5</v>
      </c>
      <c r="AL511" s="600">
        <f t="shared" si="772"/>
        <v>0</v>
      </c>
      <c r="AM511" s="646">
        <f t="shared" si="773"/>
        <v>0</v>
      </c>
      <c r="AN511" s="630"/>
      <c r="AR511" s="326"/>
    </row>
    <row r="512" spans="3:44" ht="12.75" customHeight="1" x14ac:dyDescent="0.2">
      <c r="C512" s="2"/>
      <c r="D512" s="140" t="str">
        <f t="shared" si="752"/>
        <v/>
      </c>
      <c r="E512" s="222" t="str">
        <f t="shared" ref="E512:F512" si="820">IF(E340=0,"",E340)</f>
        <v/>
      </c>
      <c r="F512" s="222" t="str">
        <f t="shared" si="820"/>
        <v/>
      </c>
      <c r="G512" s="140" t="str">
        <f t="shared" si="754"/>
        <v/>
      </c>
      <c r="H512" s="223" t="str">
        <f t="shared" si="755"/>
        <v/>
      </c>
      <c r="I512" s="751" t="str">
        <f t="shared" si="756"/>
        <v/>
      </c>
      <c r="J512" s="248" t="str">
        <f t="shared" si="749"/>
        <v/>
      </c>
      <c r="K512" s="713" t="str">
        <f t="shared" si="757"/>
        <v/>
      </c>
      <c r="L512" s="625"/>
      <c r="M512" s="738">
        <f t="shared" ref="M512:N512" si="821">IF(M340="","",M340)</f>
        <v>0</v>
      </c>
      <c r="N512" s="738">
        <f t="shared" si="821"/>
        <v>0</v>
      </c>
      <c r="O512" s="714" t="str">
        <f t="shared" si="759"/>
        <v/>
      </c>
      <c r="P512" s="736">
        <f t="shared" si="760"/>
        <v>0</v>
      </c>
      <c r="Q512" s="608">
        <v>0</v>
      </c>
      <c r="R512" s="755"/>
      <c r="S512" s="708" t="str">
        <f t="shared" si="761"/>
        <v/>
      </c>
      <c r="T512" s="50" t="str">
        <f t="shared" si="762"/>
        <v/>
      </c>
      <c r="U512" s="50">
        <f>ROUND(IF(K512="",0,+Q512/1659*(AC512*12*(1+tab!$D$181+tab!$D$180)-tab!$D$179)*tab!$D$177),-1)</f>
        <v>0</v>
      </c>
      <c r="V512" s="36" t="str">
        <f t="shared" si="763"/>
        <v/>
      </c>
      <c r="W512" s="698"/>
      <c r="X512" s="605"/>
      <c r="Y512" s="646"/>
      <c r="Z512" s="670"/>
      <c r="AA512" s="600"/>
      <c r="AB512" s="646"/>
      <c r="AC512" s="679">
        <f t="shared" si="751"/>
        <v>0</v>
      </c>
      <c r="AD512" s="680">
        <f t="shared" si="764"/>
        <v>0.56000000000000005</v>
      </c>
      <c r="AE512" s="681">
        <f t="shared" si="765"/>
        <v>0</v>
      </c>
      <c r="AF512" s="681">
        <f t="shared" si="766"/>
        <v>0</v>
      </c>
      <c r="AG512" s="681">
        <f t="shared" si="767"/>
        <v>0</v>
      </c>
      <c r="AH512" s="682">
        <f t="shared" si="768"/>
        <v>0</v>
      </c>
      <c r="AI512" s="682" t="str">
        <f t="shared" si="769"/>
        <v/>
      </c>
      <c r="AJ512" s="682">
        <f t="shared" si="770"/>
        <v>0</v>
      </c>
      <c r="AK512" s="683">
        <f t="shared" si="771"/>
        <v>0.5</v>
      </c>
      <c r="AL512" s="600">
        <f t="shared" si="772"/>
        <v>0</v>
      </c>
      <c r="AM512" s="646">
        <f t="shared" si="773"/>
        <v>0</v>
      </c>
      <c r="AN512" s="630"/>
      <c r="AR512" s="326"/>
    </row>
    <row r="513" spans="3:49" ht="12.75" customHeight="1" x14ac:dyDescent="0.2">
      <c r="C513" s="2"/>
      <c r="D513" s="140" t="str">
        <f t="shared" si="752"/>
        <v/>
      </c>
      <c r="E513" s="222" t="str">
        <f t="shared" ref="E513:F513" si="822">IF(E341=0,"",E341)</f>
        <v/>
      </c>
      <c r="F513" s="222" t="str">
        <f t="shared" si="822"/>
        <v/>
      </c>
      <c r="G513" s="140" t="str">
        <f t="shared" si="754"/>
        <v/>
      </c>
      <c r="H513" s="223" t="str">
        <f t="shared" si="755"/>
        <v/>
      </c>
      <c r="I513" s="751" t="str">
        <f t="shared" si="756"/>
        <v/>
      </c>
      <c r="J513" s="248" t="str">
        <f t="shared" si="749"/>
        <v/>
      </c>
      <c r="K513" s="713" t="str">
        <f t="shared" si="757"/>
        <v/>
      </c>
      <c r="L513" s="625"/>
      <c r="M513" s="738">
        <f t="shared" ref="M513:N513" si="823">IF(M341="","",M341)</f>
        <v>0</v>
      </c>
      <c r="N513" s="738">
        <f t="shared" si="823"/>
        <v>0</v>
      </c>
      <c r="O513" s="714" t="str">
        <f t="shared" si="759"/>
        <v/>
      </c>
      <c r="P513" s="736">
        <f t="shared" si="760"/>
        <v>0</v>
      </c>
      <c r="Q513" s="608">
        <v>0</v>
      </c>
      <c r="R513" s="755"/>
      <c r="S513" s="708" t="str">
        <f t="shared" si="761"/>
        <v/>
      </c>
      <c r="T513" s="50" t="str">
        <f t="shared" si="762"/>
        <v/>
      </c>
      <c r="U513" s="50">
        <f>ROUND(IF(K513="",0,+Q513/1659*(AC513*12*(1+tab!$D$181+tab!$D$180)-tab!$D$179)*tab!$D$177),-1)</f>
        <v>0</v>
      </c>
      <c r="V513" s="36" t="str">
        <f t="shared" si="763"/>
        <v/>
      </c>
      <c r="W513" s="698"/>
      <c r="X513" s="605"/>
      <c r="Y513" s="646"/>
      <c r="Z513" s="670"/>
      <c r="AA513" s="600"/>
      <c r="AB513" s="646"/>
      <c r="AC513" s="679">
        <f t="shared" si="751"/>
        <v>0</v>
      </c>
      <c r="AD513" s="680">
        <f t="shared" si="764"/>
        <v>0.56000000000000005</v>
      </c>
      <c r="AE513" s="681">
        <f t="shared" si="765"/>
        <v>0</v>
      </c>
      <c r="AF513" s="681">
        <f t="shared" si="766"/>
        <v>0</v>
      </c>
      <c r="AG513" s="681">
        <f t="shared" si="767"/>
        <v>0</v>
      </c>
      <c r="AH513" s="682">
        <f t="shared" si="768"/>
        <v>0</v>
      </c>
      <c r="AI513" s="682" t="str">
        <f t="shared" si="769"/>
        <v/>
      </c>
      <c r="AJ513" s="682">
        <f t="shared" si="770"/>
        <v>0</v>
      </c>
      <c r="AK513" s="683">
        <f t="shared" si="771"/>
        <v>0.5</v>
      </c>
      <c r="AL513" s="600">
        <f t="shared" si="772"/>
        <v>0</v>
      </c>
      <c r="AM513" s="646">
        <f t="shared" si="773"/>
        <v>0</v>
      </c>
      <c r="AN513" s="630"/>
      <c r="AR513" s="326"/>
    </row>
    <row r="514" spans="3:49" ht="12.75" customHeight="1" x14ac:dyDescent="0.2">
      <c r="C514" s="2"/>
      <c r="D514" s="140" t="str">
        <f t="shared" si="752"/>
        <v/>
      </c>
      <c r="E514" s="222" t="str">
        <f t="shared" ref="E514:F514" si="824">IF(E342=0,"",E342)</f>
        <v/>
      </c>
      <c r="F514" s="222" t="str">
        <f t="shared" si="824"/>
        <v/>
      </c>
      <c r="G514" s="140" t="str">
        <f t="shared" si="754"/>
        <v/>
      </c>
      <c r="H514" s="223" t="str">
        <f t="shared" si="755"/>
        <v/>
      </c>
      <c r="I514" s="751" t="str">
        <f t="shared" si="756"/>
        <v/>
      </c>
      <c r="J514" s="248" t="str">
        <f t="shared" si="749"/>
        <v/>
      </c>
      <c r="K514" s="713" t="str">
        <f t="shared" si="757"/>
        <v/>
      </c>
      <c r="L514" s="625"/>
      <c r="M514" s="738">
        <f t="shared" ref="M514:N514" si="825">IF(M342="","",M342)</f>
        <v>0</v>
      </c>
      <c r="N514" s="738">
        <f t="shared" si="825"/>
        <v>0</v>
      </c>
      <c r="O514" s="714" t="str">
        <f t="shared" si="759"/>
        <v/>
      </c>
      <c r="P514" s="736">
        <f t="shared" si="760"/>
        <v>0</v>
      </c>
      <c r="Q514" s="608">
        <v>0</v>
      </c>
      <c r="R514" s="755"/>
      <c r="S514" s="708" t="str">
        <f t="shared" si="761"/>
        <v/>
      </c>
      <c r="T514" s="50" t="str">
        <f t="shared" si="762"/>
        <v/>
      </c>
      <c r="U514" s="50">
        <f>ROUND(IF(K514="",0,+Q514/1659*(AC514*12*(1+tab!$D$181+tab!$D$180)-tab!$D$179)*tab!$D$177),-1)</f>
        <v>0</v>
      </c>
      <c r="V514" s="36" t="str">
        <f t="shared" si="763"/>
        <v/>
      </c>
      <c r="W514" s="698"/>
      <c r="X514" s="605"/>
      <c r="Y514" s="646"/>
      <c r="Z514" s="670"/>
      <c r="AA514" s="600"/>
      <c r="AB514" s="646"/>
      <c r="AC514" s="679">
        <f t="shared" si="751"/>
        <v>0</v>
      </c>
      <c r="AD514" s="680">
        <f t="shared" si="764"/>
        <v>0.56000000000000005</v>
      </c>
      <c r="AE514" s="681">
        <f t="shared" si="765"/>
        <v>0</v>
      </c>
      <c r="AF514" s="681">
        <f t="shared" si="766"/>
        <v>0</v>
      </c>
      <c r="AG514" s="681">
        <f t="shared" si="767"/>
        <v>0</v>
      </c>
      <c r="AH514" s="682">
        <f t="shared" si="768"/>
        <v>0</v>
      </c>
      <c r="AI514" s="682" t="str">
        <f t="shared" si="769"/>
        <v/>
      </c>
      <c r="AJ514" s="682">
        <f t="shared" si="770"/>
        <v>0</v>
      </c>
      <c r="AK514" s="683">
        <f t="shared" si="771"/>
        <v>0.5</v>
      </c>
      <c r="AL514" s="600">
        <f t="shared" si="772"/>
        <v>0</v>
      </c>
      <c r="AM514" s="646">
        <f t="shared" si="773"/>
        <v>0</v>
      </c>
      <c r="AN514" s="630"/>
      <c r="AR514" s="326"/>
    </row>
    <row r="515" spans="3:49" ht="12.75" customHeight="1" x14ac:dyDescent="0.2">
      <c r="C515" s="2"/>
      <c r="D515" s="140" t="str">
        <f t="shared" si="752"/>
        <v/>
      </c>
      <c r="E515" s="222" t="str">
        <f t="shared" ref="E515:F515" si="826">IF(E343=0,"",E343)</f>
        <v/>
      </c>
      <c r="F515" s="222" t="str">
        <f t="shared" si="826"/>
        <v/>
      </c>
      <c r="G515" s="140" t="str">
        <f t="shared" si="754"/>
        <v/>
      </c>
      <c r="H515" s="223" t="str">
        <f t="shared" si="755"/>
        <v/>
      </c>
      <c r="I515" s="751" t="str">
        <f t="shared" si="756"/>
        <v/>
      </c>
      <c r="J515" s="248" t="str">
        <f t="shared" si="749"/>
        <v/>
      </c>
      <c r="K515" s="713" t="str">
        <f t="shared" si="757"/>
        <v/>
      </c>
      <c r="L515" s="625"/>
      <c r="M515" s="738">
        <f t="shared" ref="M515:N515" si="827">IF(M343="","",M343)</f>
        <v>0</v>
      </c>
      <c r="N515" s="738">
        <f t="shared" si="827"/>
        <v>0</v>
      </c>
      <c r="O515" s="714" t="str">
        <f t="shared" si="759"/>
        <v/>
      </c>
      <c r="P515" s="736">
        <f t="shared" si="760"/>
        <v>0</v>
      </c>
      <c r="Q515" s="608">
        <v>0</v>
      </c>
      <c r="R515" s="755"/>
      <c r="S515" s="708" t="str">
        <f t="shared" si="761"/>
        <v/>
      </c>
      <c r="T515" s="50" t="str">
        <f t="shared" si="762"/>
        <v/>
      </c>
      <c r="U515" s="50">
        <f>ROUND(IF(K515="",0,+Q515/1659*(AC515*12*(1+tab!$D$181+tab!$D$180)-tab!$D$179)*tab!$D$177),-1)</f>
        <v>0</v>
      </c>
      <c r="V515" s="36" t="str">
        <f t="shared" si="763"/>
        <v/>
      </c>
      <c r="W515" s="698"/>
      <c r="X515" s="605"/>
      <c r="Y515" s="646"/>
      <c r="Z515" s="670"/>
      <c r="AA515" s="600"/>
      <c r="AB515" s="646"/>
      <c r="AC515" s="679">
        <f t="shared" si="751"/>
        <v>0</v>
      </c>
      <c r="AD515" s="680">
        <f t="shared" si="764"/>
        <v>0.56000000000000005</v>
      </c>
      <c r="AE515" s="681">
        <f t="shared" si="765"/>
        <v>0</v>
      </c>
      <c r="AF515" s="681">
        <f t="shared" si="766"/>
        <v>0</v>
      </c>
      <c r="AG515" s="681">
        <f t="shared" si="767"/>
        <v>0</v>
      </c>
      <c r="AH515" s="682">
        <f t="shared" si="768"/>
        <v>0</v>
      </c>
      <c r="AI515" s="682" t="str">
        <f t="shared" si="769"/>
        <v/>
      </c>
      <c r="AJ515" s="682">
        <f t="shared" si="770"/>
        <v>0</v>
      </c>
      <c r="AK515" s="683">
        <f t="shared" si="771"/>
        <v>0.5</v>
      </c>
      <c r="AL515" s="600">
        <f t="shared" si="772"/>
        <v>0</v>
      </c>
      <c r="AM515" s="646">
        <f t="shared" si="773"/>
        <v>0</v>
      </c>
      <c r="AN515" s="630"/>
      <c r="AR515" s="326"/>
    </row>
    <row r="516" spans="3:49" ht="12.75" customHeight="1" x14ac:dyDescent="0.2">
      <c r="C516" s="2"/>
      <c r="D516" s="140" t="str">
        <f t="shared" si="752"/>
        <v/>
      </c>
      <c r="E516" s="222" t="str">
        <f t="shared" ref="E516:F516" si="828">IF(E344=0,"",E344)</f>
        <v/>
      </c>
      <c r="F516" s="222" t="str">
        <f t="shared" si="828"/>
        <v/>
      </c>
      <c r="G516" s="140" t="str">
        <f t="shared" si="754"/>
        <v/>
      </c>
      <c r="H516" s="223" t="str">
        <f t="shared" si="755"/>
        <v/>
      </c>
      <c r="I516" s="751" t="str">
        <f t="shared" si="756"/>
        <v/>
      </c>
      <c r="J516" s="248" t="str">
        <f t="shared" si="749"/>
        <v/>
      </c>
      <c r="K516" s="713" t="str">
        <f t="shared" si="757"/>
        <v/>
      </c>
      <c r="L516" s="625"/>
      <c r="M516" s="738">
        <f t="shared" ref="M516:N516" si="829">IF(M344="","",M344)</f>
        <v>0</v>
      </c>
      <c r="N516" s="738">
        <f t="shared" si="829"/>
        <v>0</v>
      </c>
      <c r="O516" s="714" t="str">
        <f t="shared" si="759"/>
        <v/>
      </c>
      <c r="P516" s="736">
        <f t="shared" si="760"/>
        <v>0</v>
      </c>
      <c r="Q516" s="608">
        <v>0</v>
      </c>
      <c r="R516" s="755"/>
      <c r="S516" s="708" t="str">
        <f t="shared" si="761"/>
        <v/>
      </c>
      <c r="T516" s="50" t="str">
        <f t="shared" si="762"/>
        <v/>
      </c>
      <c r="U516" s="50">
        <f>ROUND(IF(K516="",0,+Q516/1659*(AC516*12*(1+tab!$D$181+tab!$D$180)-tab!$D$179)*tab!$D$177),-1)</f>
        <v>0</v>
      </c>
      <c r="V516" s="36" t="str">
        <f t="shared" si="763"/>
        <v/>
      </c>
      <c r="W516" s="698"/>
      <c r="X516" s="605"/>
      <c r="Y516" s="646"/>
      <c r="Z516" s="670"/>
      <c r="AA516" s="600"/>
      <c r="AB516" s="646"/>
      <c r="AC516" s="679">
        <f t="shared" si="751"/>
        <v>0</v>
      </c>
      <c r="AD516" s="680">
        <f t="shared" si="764"/>
        <v>0.56000000000000005</v>
      </c>
      <c r="AE516" s="681">
        <f t="shared" si="765"/>
        <v>0</v>
      </c>
      <c r="AF516" s="681">
        <f t="shared" si="766"/>
        <v>0</v>
      </c>
      <c r="AG516" s="681">
        <f t="shared" si="767"/>
        <v>0</v>
      </c>
      <c r="AH516" s="682">
        <f t="shared" si="768"/>
        <v>0</v>
      </c>
      <c r="AI516" s="682" t="str">
        <f t="shared" si="769"/>
        <v/>
      </c>
      <c r="AJ516" s="682">
        <f t="shared" si="770"/>
        <v>0</v>
      </c>
      <c r="AK516" s="683">
        <f t="shared" si="771"/>
        <v>0.5</v>
      </c>
      <c r="AL516" s="600">
        <f t="shared" si="772"/>
        <v>0</v>
      </c>
      <c r="AM516" s="646">
        <f t="shared" si="773"/>
        <v>0</v>
      </c>
      <c r="AN516" s="630"/>
      <c r="AR516" s="326"/>
    </row>
    <row r="517" spans="3:49" ht="12.75" customHeight="1" x14ac:dyDescent="0.2">
      <c r="C517" s="2"/>
      <c r="D517" s="140" t="str">
        <f t="shared" si="752"/>
        <v/>
      </c>
      <c r="E517" s="222" t="str">
        <f t="shared" ref="E517:F517" si="830">IF(E345=0,"",E345)</f>
        <v/>
      </c>
      <c r="F517" s="222" t="str">
        <f t="shared" si="830"/>
        <v/>
      </c>
      <c r="G517" s="140" t="str">
        <f t="shared" si="754"/>
        <v/>
      </c>
      <c r="H517" s="223" t="str">
        <f t="shared" si="755"/>
        <v/>
      </c>
      <c r="I517" s="751" t="str">
        <f t="shared" si="756"/>
        <v/>
      </c>
      <c r="J517" s="248" t="str">
        <f t="shared" si="749"/>
        <v/>
      </c>
      <c r="K517" s="713" t="str">
        <f t="shared" si="757"/>
        <v/>
      </c>
      <c r="L517" s="625"/>
      <c r="M517" s="738">
        <f t="shared" ref="M517:N517" si="831">IF(M345="","",M345)</f>
        <v>0</v>
      </c>
      <c r="N517" s="738">
        <f t="shared" si="831"/>
        <v>0</v>
      </c>
      <c r="O517" s="714" t="str">
        <f t="shared" si="759"/>
        <v/>
      </c>
      <c r="P517" s="736">
        <f t="shared" si="760"/>
        <v>0</v>
      </c>
      <c r="Q517" s="608">
        <v>0</v>
      </c>
      <c r="R517" s="755"/>
      <c r="S517" s="708" t="str">
        <f t="shared" si="761"/>
        <v/>
      </c>
      <c r="T517" s="50" t="str">
        <f t="shared" si="762"/>
        <v/>
      </c>
      <c r="U517" s="50">
        <f>ROUND(IF(K517="",0,+Q517/1659*(AC517*12*(1+tab!$D$181+tab!$D$180)-tab!$D$179)*tab!$D$177),-1)</f>
        <v>0</v>
      </c>
      <c r="V517" s="36" t="str">
        <f t="shared" si="763"/>
        <v/>
      </c>
      <c r="W517" s="698"/>
      <c r="X517" s="605"/>
      <c r="Y517" s="646"/>
      <c r="Z517" s="670"/>
      <c r="AA517" s="600"/>
      <c r="AB517" s="646"/>
      <c r="AC517" s="679">
        <f t="shared" si="751"/>
        <v>0</v>
      </c>
      <c r="AD517" s="680">
        <f t="shared" si="764"/>
        <v>0.56000000000000005</v>
      </c>
      <c r="AE517" s="681">
        <f t="shared" si="765"/>
        <v>0</v>
      </c>
      <c r="AF517" s="681">
        <f t="shared" si="766"/>
        <v>0</v>
      </c>
      <c r="AG517" s="681">
        <f t="shared" si="767"/>
        <v>0</v>
      </c>
      <c r="AH517" s="682">
        <f t="shared" si="768"/>
        <v>0</v>
      </c>
      <c r="AI517" s="682" t="str">
        <f t="shared" si="769"/>
        <v/>
      </c>
      <c r="AJ517" s="682">
        <f t="shared" si="770"/>
        <v>0</v>
      </c>
      <c r="AK517" s="683">
        <f t="shared" si="771"/>
        <v>0.5</v>
      </c>
      <c r="AL517" s="600">
        <f t="shared" si="772"/>
        <v>0</v>
      </c>
      <c r="AM517" s="646">
        <f t="shared" si="773"/>
        <v>0</v>
      </c>
      <c r="AN517" s="630"/>
      <c r="AR517" s="326"/>
    </row>
    <row r="518" spans="3:49" ht="12.75" customHeight="1" x14ac:dyDescent="0.2">
      <c r="C518" s="2"/>
      <c r="D518" s="140" t="str">
        <f t="shared" si="752"/>
        <v/>
      </c>
      <c r="E518" s="222" t="str">
        <f t="shared" ref="E518:F518" si="832">IF(E346=0,"",E346)</f>
        <v/>
      </c>
      <c r="F518" s="222" t="str">
        <f t="shared" si="832"/>
        <v/>
      </c>
      <c r="G518" s="140" t="str">
        <f t="shared" si="754"/>
        <v/>
      </c>
      <c r="H518" s="223" t="str">
        <f t="shared" si="755"/>
        <v/>
      </c>
      <c r="I518" s="751" t="str">
        <f t="shared" si="756"/>
        <v/>
      </c>
      <c r="J518" s="248" t="str">
        <f t="shared" si="749"/>
        <v/>
      </c>
      <c r="K518" s="713" t="str">
        <f t="shared" si="757"/>
        <v/>
      </c>
      <c r="L518" s="625"/>
      <c r="M518" s="738">
        <f t="shared" ref="M518:N518" si="833">IF(M346="","",M346)</f>
        <v>0</v>
      </c>
      <c r="N518" s="738">
        <f t="shared" si="833"/>
        <v>0</v>
      </c>
      <c r="O518" s="714" t="str">
        <f t="shared" si="759"/>
        <v/>
      </c>
      <c r="P518" s="736">
        <f t="shared" si="760"/>
        <v>0</v>
      </c>
      <c r="Q518" s="608">
        <v>0</v>
      </c>
      <c r="R518" s="755"/>
      <c r="S518" s="708" t="str">
        <f t="shared" si="761"/>
        <v/>
      </c>
      <c r="T518" s="50" t="str">
        <f t="shared" si="762"/>
        <v/>
      </c>
      <c r="U518" s="50">
        <f>ROUND(IF(K518="",0,+Q518/1659*(AC518*12*(1+tab!$D$181+tab!$D$180)-tab!$D$179)*tab!$D$177),-1)</f>
        <v>0</v>
      </c>
      <c r="V518" s="36" t="str">
        <f t="shared" si="763"/>
        <v/>
      </c>
      <c r="W518" s="698"/>
      <c r="X518" s="605"/>
      <c r="Y518" s="646"/>
      <c r="Z518" s="670"/>
      <c r="AA518" s="600"/>
      <c r="AB518" s="646"/>
      <c r="AC518" s="679">
        <f t="shared" si="751"/>
        <v>0</v>
      </c>
      <c r="AD518" s="680">
        <f t="shared" si="764"/>
        <v>0.56000000000000005</v>
      </c>
      <c r="AE518" s="681">
        <f t="shared" si="765"/>
        <v>0</v>
      </c>
      <c r="AF518" s="681">
        <f t="shared" si="766"/>
        <v>0</v>
      </c>
      <c r="AG518" s="681">
        <f t="shared" si="767"/>
        <v>0</v>
      </c>
      <c r="AH518" s="682">
        <f t="shared" si="768"/>
        <v>0</v>
      </c>
      <c r="AI518" s="682" t="str">
        <f t="shared" si="769"/>
        <v/>
      </c>
      <c r="AJ518" s="682">
        <f t="shared" si="770"/>
        <v>0</v>
      </c>
      <c r="AK518" s="683">
        <f t="shared" si="771"/>
        <v>0.5</v>
      </c>
      <c r="AL518" s="600">
        <f t="shared" si="772"/>
        <v>0</v>
      </c>
      <c r="AM518" s="646">
        <f t="shared" si="773"/>
        <v>0</v>
      </c>
      <c r="AN518" s="630"/>
      <c r="AR518" s="326"/>
    </row>
    <row r="519" spans="3:49" ht="12.75" customHeight="1" x14ac:dyDescent="0.2">
      <c r="C519" s="2"/>
      <c r="D519" s="250"/>
      <c r="E519" s="4"/>
      <c r="F519" s="4"/>
      <c r="G519" s="242"/>
      <c r="H519" s="243"/>
      <c r="I519" s="242"/>
      <c r="J519" s="3"/>
      <c r="K519" s="739">
        <f>SUM(K359:K518)</f>
        <v>1</v>
      </c>
      <c r="L519" s="763"/>
      <c r="M519" s="613">
        <f>SUM(M359:M518)</f>
        <v>0</v>
      </c>
      <c r="N519" s="613">
        <f t="shared" ref="N519" si="834">SUM(N359:N518)</f>
        <v>0</v>
      </c>
      <c r="O519" s="613">
        <f t="shared" ref="O519" si="835">SUM(O359:O518)</f>
        <v>50</v>
      </c>
      <c r="P519" s="613">
        <f t="shared" ref="P519" si="836">SUM(P359:P518)</f>
        <v>50</v>
      </c>
      <c r="Q519" s="613">
        <f t="shared" ref="Q519" si="837">SUM(Q359:Q518)</f>
        <v>0</v>
      </c>
      <c r="R519" s="756"/>
      <c r="S519" s="709">
        <f t="shared" ref="S519" si="838">SUM(S359:S518)</f>
        <v>55702.008824593126</v>
      </c>
      <c r="T519" s="709">
        <f t="shared" ref="T519" si="839">SUM(T359:T518)</f>
        <v>1730.9511754068717</v>
      </c>
      <c r="U519" s="709">
        <f t="shared" ref="U519" si="840">SUM(U359:U518)</f>
        <v>0</v>
      </c>
      <c r="V519" s="709">
        <f t="shared" ref="V519" si="841">SUM(V359:V518)</f>
        <v>57432.959999999999</v>
      </c>
      <c r="W519" s="697"/>
      <c r="X519" s="674"/>
      <c r="Y519" s="639"/>
      <c r="Z519" s="675"/>
      <c r="AA519" s="647"/>
      <c r="AB519" s="639"/>
      <c r="AC519" s="665">
        <f>SUM(AC359:AC518)</f>
        <v>3068</v>
      </c>
      <c r="AD519" s="639"/>
      <c r="AE519" s="640">
        <f t="shared" si="765"/>
        <v>22.191681735985533</v>
      </c>
      <c r="AF519" s="691"/>
      <c r="AG519" s="647"/>
      <c r="AH519" s="684"/>
      <c r="AI519" s="600"/>
      <c r="AJ519" s="631"/>
      <c r="AK519" s="630"/>
      <c r="AL519" s="630"/>
      <c r="AM519" s="710">
        <f>SUM(AM359:AM518)</f>
        <v>1656.72</v>
      </c>
      <c r="AN519" s="630"/>
      <c r="AR519" s="326"/>
    </row>
    <row r="520" spans="3:49" ht="12.75" customHeight="1" x14ac:dyDescent="0.2">
      <c r="C520" s="2"/>
      <c r="D520" s="211"/>
      <c r="E520" s="32"/>
      <c r="F520" s="32"/>
      <c r="G520" s="3"/>
      <c r="H520" s="210"/>
      <c r="I520" s="32"/>
      <c r="J520" s="3"/>
      <c r="K520" s="211"/>
      <c r="L520" s="211"/>
      <c r="M520" s="211"/>
      <c r="N520" s="211"/>
      <c r="O520" s="212"/>
      <c r="P520" s="211"/>
      <c r="Q520" s="211"/>
      <c r="R520" s="625"/>
      <c r="S520" s="455"/>
      <c r="T520" s="32"/>
      <c r="U520" s="245"/>
      <c r="V520" s="245"/>
      <c r="W520" s="697"/>
      <c r="X520" s="674"/>
      <c r="Y520" s="639"/>
      <c r="Z520" s="675"/>
      <c r="AA520" s="648"/>
      <c r="AB520" s="639"/>
      <c r="AC520" s="640"/>
      <c r="AD520" s="640"/>
      <c r="AE520" s="640"/>
      <c r="AF520" s="691"/>
      <c r="AG520" s="647"/>
      <c r="AH520" s="684"/>
      <c r="AI520" s="600"/>
      <c r="AJ520" s="631"/>
      <c r="AK520" s="630"/>
      <c r="AL520" s="630"/>
      <c r="AM520" s="630"/>
      <c r="AN520" s="630"/>
      <c r="AR520" s="326"/>
    </row>
    <row r="521" spans="3:49" ht="12.75" customHeight="1" x14ac:dyDescent="0.2">
      <c r="J521" s="11"/>
      <c r="L521" s="177"/>
      <c r="M521" s="85"/>
      <c r="N521" s="85"/>
      <c r="O521" s="312"/>
      <c r="P521" s="259"/>
      <c r="Q521" s="259"/>
      <c r="R521" s="259"/>
      <c r="S521" s="324"/>
      <c r="U521" s="85"/>
      <c r="V521" s="85"/>
      <c r="W521" s="673"/>
      <c r="X521" s="605"/>
      <c r="Y521" s="646"/>
      <c r="Z521" s="670"/>
      <c r="AA521" s="649"/>
      <c r="AB521" s="646"/>
      <c r="AC521" s="630"/>
      <c r="AD521" s="630"/>
      <c r="AE521" s="630"/>
      <c r="AF521" s="630"/>
      <c r="AG521" s="630"/>
      <c r="AH521" s="630"/>
      <c r="AI521" s="630"/>
      <c r="AJ521" s="630"/>
      <c r="AK521" s="606"/>
      <c r="AL521" s="690"/>
      <c r="AM521" s="630"/>
      <c r="AN521" s="630"/>
    </row>
    <row r="522" spans="3:49" ht="12.75" customHeight="1" x14ac:dyDescent="0.2">
      <c r="J522" s="11"/>
      <c r="L522" s="177"/>
      <c r="M522" s="85"/>
      <c r="N522" s="85"/>
      <c r="O522" s="312"/>
      <c r="P522" s="259"/>
      <c r="Q522" s="259"/>
      <c r="R522" s="259"/>
      <c r="S522" s="324"/>
      <c r="U522" s="85"/>
      <c r="V522" s="85"/>
      <c r="W522" s="673"/>
      <c r="X522" s="605"/>
      <c r="Y522" s="646"/>
      <c r="Z522" s="670"/>
      <c r="AA522" s="649"/>
      <c r="AB522" s="646"/>
      <c r="AC522" s="630"/>
      <c r="AD522" s="630"/>
      <c r="AE522" s="630"/>
      <c r="AF522" s="630"/>
      <c r="AG522" s="630"/>
      <c r="AH522" s="630"/>
      <c r="AI522" s="630"/>
      <c r="AJ522" s="630"/>
      <c r="AK522" s="606"/>
      <c r="AL522" s="690"/>
      <c r="AM522" s="630"/>
      <c r="AN522" s="630"/>
    </row>
    <row r="523" spans="3:49" ht="12.75" customHeight="1" x14ac:dyDescent="0.2">
      <c r="C523" s="17" t="s">
        <v>60</v>
      </c>
      <c r="E523" s="433" t="str">
        <f>+dir!E88</f>
        <v xml:space="preserve"> 2022/23</v>
      </c>
      <c r="J523" s="11"/>
      <c r="L523" s="177"/>
      <c r="M523" s="85"/>
      <c r="N523" s="85"/>
      <c r="O523" s="312"/>
      <c r="P523" s="259"/>
      <c r="Q523" s="259"/>
      <c r="R523" s="259"/>
      <c r="S523" s="324"/>
      <c r="U523" s="85"/>
      <c r="V523" s="85"/>
      <c r="W523" s="673"/>
      <c r="X523" s="605"/>
      <c r="Y523" s="646"/>
      <c r="Z523" s="670"/>
      <c r="AA523" s="649"/>
      <c r="AB523" s="646"/>
      <c r="AC523" s="630"/>
      <c r="AD523" s="630"/>
      <c r="AE523" s="630"/>
      <c r="AF523" s="630"/>
      <c r="AG523" s="630"/>
      <c r="AH523" s="630"/>
      <c r="AI523" s="630"/>
      <c r="AJ523" s="630"/>
      <c r="AK523" s="606"/>
      <c r="AL523" s="690"/>
      <c r="AM523" s="630"/>
      <c r="AN523" s="630"/>
    </row>
    <row r="524" spans="3:49" ht="12.75" customHeight="1" x14ac:dyDescent="0.2">
      <c r="C524" s="69" t="s">
        <v>142</v>
      </c>
      <c r="E524" s="451">
        <f>dir!E89</f>
        <v>44835</v>
      </c>
      <c r="F524" s="327"/>
      <c r="J524" s="11"/>
      <c r="L524" s="177"/>
      <c r="M524" s="85"/>
      <c r="N524" s="85"/>
      <c r="O524" s="312"/>
      <c r="P524" s="259"/>
      <c r="Q524" s="259"/>
      <c r="R524" s="259"/>
      <c r="S524" s="324"/>
      <c r="U524" s="85"/>
      <c r="V524" s="85"/>
      <c r="W524" s="673"/>
      <c r="X524" s="605"/>
      <c r="Y524" s="646"/>
      <c r="Z524" s="670"/>
      <c r="AA524" s="649"/>
      <c r="AB524" s="646"/>
      <c r="AC524" s="630"/>
      <c r="AD524" s="630"/>
      <c r="AE524" s="630"/>
      <c r="AF524" s="630"/>
      <c r="AG524" s="630"/>
      <c r="AH524" s="630"/>
      <c r="AI524" s="630"/>
      <c r="AJ524" s="630"/>
      <c r="AK524" s="606"/>
      <c r="AL524" s="690"/>
      <c r="AM524" s="630"/>
      <c r="AN524" s="630"/>
    </row>
    <row r="525" spans="3:49" ht="12.75" customHeight="1" x14ac:dyDescent="0.2">
      <c r="J525" s="11"/>
      <c r="L525" s="177"/>
      <c r="M525" s="85"/>
      <c r="N525" s="85"/>
      <c r="O525" s="312"/>
      <c r="P525" s="259"/>
      <c r="Q525" s="259"/>
      <c r="R525" s="259"/>
      <c r="S525" s="324"/>
      <c r="U525" s="85"/>
      <c r="V525" s="85"/>
      <c r="W525" s="673"/>
      <c r="X525" s="605"/>
      <c r="Y525" s="646"/>
      <c r="Z525" s="670"/>
      <c r="AA525" s="649"/>
      <c r="AB525" s="646"/>
      <c r="AC525" s="630"/>
      <c r="AD525" s="630"/>
      <c r="AE525" s="630"/>
      <c r="AF525" s="630"/>
      <c r="AG525" s="630"/>
      <c r="AH525" s="630"/>
      <c r="AI525" s="630"/>
      <c r="AJ525" s="630"/>
      <c r="AK525" s="606"/>
      <c r="AL525" s="690"/>
      <c r="AM525" s="630"/>
      <c r="AN525" s="630"/>
    </row>
    <row r="526" spans="3:49" ht="12.75" customHeight="1" x14ac:dyDescent="0.2">
      <c r="C526" s="2"/>
      <c r="D526" s="211"/>
      <c r="E526" s="41"/>
      <c r="F526" s="32"/>
      <c r="G526" s="3"/>
      <c r="H526" s="210"/>
      <c r="I526" s="2"/>
      <c r="J526" s="211"/>
      <c r="K526" s="211"/>
      <c r="L526" s="761"/>
      <c r="M526" s="114"/>
      <c r="N526" s="114"/>
      <c r="O526" s="212"/>
      <c r="P526" s="211"/>
      <c r="Q526" s="211"/>
      <c r="R526" s="625"/>
      <c r="S526" s="49"/>
      <c r="T526" s="2"/>
      <c r="U526" s="2"/>
      <c r="V526" s="2"/>
      <c r="W526" s="692"/>
      <c r="AC526" s="630"/>
      <c r="AD526" s="630"/>
      <c r="AE526" s="630"/>
      <c r="AF526" s="630"/>
      <c r="AG526" s="630"/>
      <c r="AH526" s="630"/>
      <c r="AI526" s="630"/>
      <c r="AJ526" s="630"/>
      <c r="AK526" s="640"/>
      <c r="AL526" s="629"/>
      <c r="AM526" s="640"/>
      <c r="AN526" s="640"/>
      <c r="AO526" s="117"/>
      <c r="AP526" s="117"/>
      <c r="AQ526" s="259"/>
      <c r="AR526" s="177"/>
      <c r="AS526" s="260"/>
      <c r="AT526" s="88"/>
      <c r="AU526" s="259"/>
    </row>
    <row r="527" spans="3:49" s="405" customFormat="1" ht="12.75" customHeight="1" x14ac:dyDescent="0.2">
      <c r="C527" s="28"/>
      <c r="D527" s="598" t="s">
        <v>143</v>
      </c>
      <c r="E527" s="222"/>
      <c r="F527" s="222"/>
      <c r="G527" s="222"/>
      <c r="H527" s="222"/>
      <c r="I527" s="724"/>
      <c r="J527" s="725"/>
      <c r="K527" s="725"/>
      <c r="L527" s="757"/>
      <c r="M527" s="598" t="s">
        <v>555</v>
      </c>
      <c r="N527" s="610"/>
      <c r="O527" s="725"/>
      <c r="P527" s="725"/>
      <c r="Q527" s="610"/>
      <c r="R527" s="658"/>
      <c r="S527" s="459" t="s">
        <v>145</v>
      </c>
      <c r="T527" s="724"/>
      <c r="U527" s="724"/>
      <c r="V527" s="724"/>
      <c r="W527" s="693"/>
      <c r="X527" s="606"/>
      <c r="Y527" s="669"/>
      <c r="Z527" s="606"/>
      <c r="AA527" s="631"/>
      <c r="AB527" s="632"/>
      <c r="AC527" s="600"/>
      <c r="AD527" s="609"/>
      <c r="AE527" s="600"/>
      <c r="AF527" s="671"/>
      <c r="AG527" s="671"/>
      <c r="AH527" s="684"/>
      <c r="AI527" s="686"/>
      <c r="AJ527" s="684"/>
      <c r="AK527" s="687"/>
      <c r="AL527" s="687"/>
      <c r="AM527" s="687"/>
      <c r="AN527" s="687"/>
      <c r="AV527" s="301"/>
      <c r="AW527" s="301"/>
    </row>
    <row r="528" spans="3:49" ht="12.75" customHeight="1" x14ac:dyDescent="0.2">
      <c r="C528" s="2"/>
      <c r="D528" s="225" t="s">
        <v>146</v>
      </c>
      <c r="E528" s="224" t="s">
        <v>147</v>
      </c>
      <c r="F528" s="224" t="s">
        <v>148</v>
      </c>
      <c r="G528" s="225" t="s">
        <v>149</v>
      </c>
      <c r="H528" s="226" t="s">
        <v>150</v>
      </c>
      <c r="I528" s="225" t="s">
        <v>151</v>
      </c>
      <c r="J528" s="225" t="s">
        <v>152</v>
      </c>
      <c r="K528" s="230" t="s">
        <v>154</v>
      </c>
      <c r="L528" s="758"/>
      <c r="M528" s="232" t="s">
        <v>557</v>
      </c>
      <c r="N528" s="230" t="s">
        <v>538</v>
      </c>
      <c r="O528" s="231" t="s">
        <v>556</v>
      </c>
      <c r="P528" s="611" t="s">
        <v>540</v>
      </c>
      <c r="Q528" s="230" t="s">
        <v>559</v>
      </c>
      <c r="R528" s="760"/>
      <c r="S528" s="231" t="s">
        <v>157</v>
      </c>
      <c r="T528" s="232" t="s">
        <v>563</v>
      </c>
      <c r="U528" s="232" t="s">
        <v>575</v>
      </c>
      <c r="V528" s="232" t="s">
        <v>157</v>
      </c>
      <c r="W528" s="694"/>
      <c r="X528" s="635"/>
      <c r="Y528" s="634"/>
      <c r="Z528" s="670"/>
      <c r="AA528" s="633"/>
      <c r="AB528" s="634"/>
      <c r="AC528" s="650" t="s">
        <v>541</v>
      </c>
      <c r="AD528" s="651" t="s">
        <v>542</v>
      </c>
      <c r="AE528" s="652" t="s">
        <v>543</v>
      </c>
      <c r="AF528" s="652" t="s">
        <v>543</v>
      </c>
      <c r="AG528" s="652" t="s">
        <v>544</v>
      </c>
      <c r="AH528" s="652" t="s">
        <v>559</v>
      </c>
      <c r="AI528" s="652" t="s">
        <v>545</v>
      </c>
      <c r="AJ528" s="652" t="s">
        <v>546</v>
      </c>
      <c r="AK528" s="652" t="s">
        <v>547</v>
      </c>
      <c r="AL528" s="652" t="s">
        <v>159</v>
      </c>
      <c r="AM528" s="653" t="s">
        <v>548</v>
      </c>
      <c r="AN528" s="630"/>
      <c r="AT528" s="17"/>
      <c r="AU528" s="17"/>
      <c r="AV528" s="301"/>
      <c r="AW528" s="303"/>
    </row>
    <row r="529" spans="3:49" ht="12.75" customHeight="1" x14ac:dyDescent="0.2">
      <c r="C529" s="2"/>
      <c r="D529" s="140"/>
      <c r="E529" s="224"/>
      <c r="F529" s="235"/>
      <c r="G529" s="225" t="s">
        <v>160</v>
      </c>
      <c r="H529" s="226" t="s">
        <v>161</v>
      </c>
      <c r="I529" s="225"/>
      <c r="J529" s="225"/>
      <c r="K529" s="225"/>
      <c r="L529" s="759"/>
      <c r="M529" s="228" t="s">
        <v>561</v>
      </c>
      <c r="N529" s="230" t="s">
        <v>558</v>
      </c>
      <c r="O529" s="231" t="s">
        <v>539</v>
      </c>
      <c r="P529" s="611" t="s">
        <v>16</v>
      </c>
      <c r="Q529" s="230" t="s">
        <v>560</v>
      </c>
      <c r="R529" s="760"/>
      <c r="S529" s="231" t="s">
        <v>562</v>
      </c>
      <c r="T529" s="328" t="s">
        <v>564</v>
      </c>
      <c r="U529" s="328" t="s">
        <v>574</v>
      </c>
      <c r="V529" s="232" t="s">
        <v>16</v>
      </c>
      <c r="W529" s="694"/>
      <c r="X529" s="635"/>
      <c r="Y529" s="634"/>
      <c r="AA529" s="633"/>
      <c r="AB529" s="634"/>
      <c r="AC529" s="652" t="s">
        <v>549</v>
      </c>
      <c r="AD529" s="654">
        <f>tab!$D$170</f>
        <v>0.56000000000000005</v>
      </c>
      <c r="AE529" s="652" t="s">
        <v>550</v>
      </c>
      <c r="AF529" s="652" t="s">
        <v>551</v>
      </c>
      <c r="AG529" s="652" t="s">
        <v>552</v>
      </c>
      <c r="AH529" s="652" t="s">
        <v>560</v>
      </c>
      <c r="AI529" s="652" t="s">
        <v>553</v>
      </c>
      <c r="AJ529" s="652" t="s">
        <v>553</v>
      </c>
      <c r="AK529" s="652" t="s">
        <v>554</v>
      </c>
      <c r="AL529" s="652"/>
      <c r="AM529" s="652" t="s">
        <v>158</v>
      </c>
      <c r="AN529" s="630"/>
      <c r="AT529" s="17"/>
      <c r="AU529" s="17"/>
      <c r="AW529" s="85"/>
    </row>
    <row r="530" spans="3:49" ht="12.75" customHeight="1" x14ac:dyDescent="0.2">
      <c r="C530" s="2"/>
      <c r="D530" s="211"/>
      <c r="E530" s="32"/>
      <c r="F530" s="32"/>
      <c r="G530" s="136"/>
      <c r="H530" s="210"/>
      <c r="I530" s="136"/>
      <c r="J530" s="134"/>
      <c r="K530" s="134"/>
      <c r="L530" s="762"/>
      <c r="M530" s="237"/>
      <c r="N530" s="136"/>
      <c r="O530" s="238"/>
      <c r="P530" s="136"/>
      <c r="Q530" s="136"/>
      <c r="R530" s="762"/>
      <c r="S530" s="136"/>
      <c r="T530" s="136"/>
      <c r="U530" s="239"/>
      <c r="V530" s="239"/>
      <c r="W530" s="695"/>
      <c r="X530" s="635"/>
      <c r="Y530" s="634"/>
      <c r="AA530" s="633"/>
      <c r="AB530" s="634"/>
      <c r="AC530" s="630"/>
      <c r="AD530" s="635"/>
      <c r="AE530" s="630"/>
      <c r="AF530" s="630"/>
      <c r="AG530" s="630"/>
      <c r="AH530" s="630"/>
      <c r="AI530" s="630"/>
      <c r="AJ530" s="630"/>
      <c r="AK530" s="630"/>
      <c r="AL530" s="630"/>
      <c r="AM530" s="630"/>
      <c r="AN530" s="630"/>
      <c r="AT530" s="17"/>
      <c r="AU530" s="17"/>
      <c r="AW530" s="85"/>
    </row>
    <row r="531" spans="3:49" ht="12.75" customHeight="1" x14ac:dyDescent="0.2">
      <c r="C531" s="2"/>
      <c r="D531" s="140" t="str">
        <f>IF(D359="","",D359)</f>
        <v/>
      </c>
      <c r="E531" s="222" t="str">
        <f t="shared" ref="E531:F531" si="842">IF(E359=0,"",E359)</f>
        <v>jan</v>
      </c>
      <c r="F531" s="222" t="str">
        <f t="shared" si="842"/>
        <v>docent</v>
      </c>
      <c r="G531" s="140">
        <f>IF(G359="","",G359+1)</f>
        <v>26</v>
      </c>
      <c r="H531" s="223">
        <f>IF(H359="","",H359)</f>
        <v>23880</v>
      </c>
      <c r="I531" s="751" t="str">
        <f>IF(I359=0,"",I359)</f>
        <v>LB</v>
      </c>
      <c r="J531" s="248">
        <f t="shared" ref="J531:J562" si="843">IF(E531="","",IF(J359+1&gt;VLOOKUP(I531,sal19juni,18,FALSE),J359,J359+1))</f>
        <v>6</v>
      </c>
      <c r="K531" s="713">
        <f>IF(K359="","",K359)</f>
        <v>1</v>
      </c>
      <c r="L531" s="735"/>
      <c r="M531" s="738">
        <f t="shared" ref="M531:N531" si="844">IF(M359="","",M359)</f>
        <v>0</v>
      </c>
      <c r="N531" s="738">
        <f t="shared" si="844"/>
        <v>0</v>
      </c>
      <c r="O531" s="714">
        <f>IF(K531="","",K531*50)</f>
        <v>50</v>
      </c>
      <c r="P531" s="736">
        <f>SUM(M531:O531)</f>
        <v>50</v>
      </c>
      <c r="Q531" s="608">
        <v>0</v>
      </c>
      <c r="R531" s="755"/>
      <c r="S531" s="708">
        <f>IF(K531="","",(1659*K531-P531)*AF531)</f>
        <v>57626.524122965646</v>
      </c>
      <c r="T531" s="50">
        <f>IF(K531="","",P531*AG531+AE531*(AI531+AJ531*(1-AK531)))</f>
        <v>1790.755877034358</v>
      </c>
      <c r="U531" s="50">
        <f>ROUND(IF(K531="",0,+Q531/1659*(AC531*12*(1+tab!$D$181+tab!$D$180)-tab!$D$179)*tab!$D$177),-1)</f>
        <v>0</v>
      </c>
      <c r="V531" s="36">
        <f>IF(K531="","",IF(E531=0,0,(S531+T531+U531)))</f>
        <v>59417.280000000006</v>
      </c>
      <c r="W531" s="698"/>
      <c r="X531" s="605"/>
      <c r="Y531" s="646"/>
      <c r="Z531" s="670"/>
      <c r="AA531" s="600"/>
      <c r="AB531" s="646"/>
      <c r="AC531" s="679">
        <f t="shared" ref="AC531:AC562" si="845">IF(K531="",0,5/12*VLOOKUP(I531,sal19juni,J531+1,FALSE)+7/12*VLOOKUP(I531,sal19juni,J531+1,FALSE))</f>
        <v>3174</v>
      </c>
      <c r="AD531" s="680">
        <f>+AD$529</f>
        <v>0.56000000000000005</v>
      </c>
      <c r="AE531" s="681">
        <f>AC531*12/1659</f>
        <v>22.958408679927668</v>
      </c>
      <c r="AF531" s="681">
        <f>AC531*12*(1+AD531)/1659</f>
        <v>35.815117540687162</v>
      </c>
      <c r="AG531" s="681">
        <f>+AF531-AE531</f>
        <v>12.856708860759493</v>
      </c>
      <c r="AH531" s="682">
        <f>Q531</f>
        <v>0</v>
      </c>
      <c r="AI531" s="682">
        <f>+O531</f>
        <v>50</v>
      </c>
      <c r="AJ531" s="682">
        <f>(M531+N531)</f>
        <v>0</v>
      </c>
      <c r="AK531" s="683">
        <f>IF(I531&gt;8,50%,40%)</f>
        <v>0.5</v>
      </c>
      <c r="AL531" s="600">
        <f>IF(G531&lt;25,0,IF(G531=25,25,IF(G531&lt;40,0,IF(G531=40,40,IF(G531&gt;=40,0)))))</f>
        <v>0</v>
      </c>
      <c r="AM531" s="646">
        <f>IF(AL531=25,AC531*1.08*K531/2,IF(AL531=40,AC531*1.08*K531,0))</f>
        <v>0</v>
      </c>
      <c r="AN531" s="630"/>
      <c r="AR531" s="326"/>
    </row>
    <row r="532" spans="3:49" ht="12.75" customHeight="1" x14ac:dyDescent="0.2">
      <c r="C532" s="2"/>
      <c r="D532" s="140" t="str">
        <f t="shared" ref="D532:D595" si="846">IF(D360="","",D360)</f>
        <v/>
      </c>
      <c r="E532" s="222" t="str">
        <f t="shared" ref="E532:F532" si="847">IF(E360=0,"",E360)</f>
        <v/>
      </c>
      <c r="F532" s="222" t="str">
        <f t="shared" si="847"/>
        <v/>
      </c>
      <c r="G532" s="140" t="str">
        <f t="shared" ref="G532:G595" si="848">IF(G360="","",G360+1)</f>
        <v/>
      </c>
      <c r="H532" s="223" t="str">
        <f t="shared" ref="H532:H595" si="849">IF(H360="","",H360)</f>
        <v/>
      </c>
      <c r="I532" s="751" t="str">
        <f t="shared" ref="I532:I595" si="850">IF(I360=0,"",I360)</f>
        <v/>
      </c>
      <c r="J532" s="248" t="str">
        <f t="shared" si="843"/>
        <v/>
      </c>
      <c r="K532" s="713" t="str">
        <f t="shared" ref="K532:K595" si="851">IF(K360="","",K360)</f>
        <v/>
      </c>
      <c r="L532" s="625"/>
      <c r="M532" s="738">
        <f t="shared" ref="M532:N532" si="852">IF(M360="","",M360)</f>
        <v>0</v>
      </c>
      <c r="N532" s="738">
        <f t="shared" si="852"/>
        <v>0</v>
      </c>
      <c r="O532" s="714" t="str">
        <f t="shared" ref="O532:O595" si="853">IF(K532="","",K532*50)</f>
        <v/>
      </c>
      <c r="P532" s="736">
        <f t="shared" ref="P532:P595" si="854">SUM(M532:O532)</f>
        <v>0</v>
      </c>
      <c r="Q532" s="608">
        <v>0</v>
      </c>
      <c r="R532" s="755"/>
      <c r="S532" s="708" t="str">
        <f t="shared" ref="S532:S595" si="855">IF(K532="","",(1659*K532-P532)*AF532)</f>
        <v/>
      </c>
      <c r="T532" s="50" t="str">
        <f t="shared" ref="T532:T595" si="856">IF(K532="","",P532*AG532+AE532*(AI532+AJ532*(1-AK532)))</f>
        <v/>
      </c>
      <c r="U532" s="50">
        <f>ROUND(IF(K532="",0,+Q532/1659*(AC532*12*(1+tab!$D$181+tab!$D$180)-tab!$D$179)*tab!$D$177),-1)</f>
        <v>0</v>
      </c>
      <c r="V532" s="36" t="str">
        <f t="shared" ref="V532:V595" si="857">IF(K532="","",IF(E532=0,0,(S532+T532+U532)))</f>
        <v/>
      </c>
      <c r="W532" s="698"/>
      <c r="X532" s="605"/>
      <c r="Y532" s="646"/>
      <c r="Z532" s="670"/>
      <c r="AA532" s="600"/>
      <c r="AB532" s="646"/>
      <c r="AC532" s="679">
        <f t="shared" si="845"/>
        <v>0</v>
      </c>
      <c r="AD532" s="680">
        <f t="shared" ref="AD532:AD595" si="858">+AD$529</f>
        <v>0.56000000000000005</v>
      </c>
      <c r="AE532" s="681">
        <f t="shared" ref="AE532:AE595" si="859">AC532*12/1659</f>
        <v>0</v>
      </c>
      <c r="AF532" s="681">
        <f t="shared" ref="AF532:AF595" si="860">AC532*12*(1+AD532)/1659</f>
        <v>0</v>
      </c>
      <c r="AG532" s="681">
        <f t="shared" ref="AG532:AG595" si="861">+AF532-AE532</f>
        <v>0</v>
      </c>
      <c r="AH532" s="682">
        <f t="shared" ref="AH532:AH595" si="862">Q532</f>
        <v>0</v>
      </c>
      <c r="AI532" s="682" t="str">
        <f t="shared" ref="AI532:AI595" si="863">+O532</f>
        <v/>
      </c>
      <c r="AJ532" s="682">
        <f t="shared" ref="AJ532:AJ595" si="864">(M532+N532)</f>
        <v>0</v>
      </c>
      <c r="AK532" s="683">
        <f t="shared" ref="AK532:AK595" si="865">IF(I532&gt;8,50%,40%)</f>
        <v>0.5</v>
      </c>
      <c r="AL532" s="600">
        <f t="shared" ref="AL532:AL595" si="866">IF(G532&lt;25,0,IF(G532=25,25,IF(G532&lt;40,0,IF(G532=40,40,IF(G532&gt;=40,0)))))</f>
        <v>0</v>
      </c>
      <c r="AM532" s="646">
        <f t="shared" ref="AM532:AM595" si="867">IF(AL532=25,AC532*1.08*K532/2,IF(AL532=40,AC532*1.08*K532,0))</f>
        <v>0</v>
      </c>
      <c r="AN532" s="630"/>
      <c r="AR532" s="326"/>
    </row>
    <row r="533" spans="3:49" ht="12.75" customHeight="1" x14ac:dyDescent="0.2">
      <c r="C533" s="2"/>
      <c r="D533" s="140" t="str">
        <f t="shared" si="846"/>
        <v/>
      </c>
      <c r="E533" s="222" t="str">
        <f t="shared" ref="E533:F533" si="868">IF(E361=0,"",E361)</f>
        <v/>
      </c>
      <c r="F533" s="222" t="str">
        <f t="shared" si="868"/>
        <v/>
      </c>
      <c r="G533" s="140" t="str">
        <f t="shared" si="848"/>
        <v/>
      </c>
      <c r="H533" s="223" t="str">
        <f t="shared" si="849"/>
        <v/>
      </c>
      <c r="I533" s="751" t="str">
        <f t="shared" si="850"/>
        <v/>
      </c>
      <c r="J533" s="248" t="str">
        <f t="shared" si="843"/>
        <v/>
      </c>
      <c r="K533" s="713" t="str">
        <f t="shared" si="851"/>
        <v/>
      </c>
      <c r="L533" s="625"/>
      <c r="M533" s="738">
        <f t="shared" ref="M533:N533" si="869">IF(M361="","",M361)</f>
        <v>0</v>
      </c>
      <c r="N533" s="738">
        <f t="shared" si="869"/>
        <v>0</v>
      </c>
      <c r="O533" s="714" t="str">
        <f t="shared" si="853"/>
        <v/>
      </c>
      <c r="P533" s="736">
        <f t="shared" si="854"/>
        <v>0</v>
      </c>
      <c r="Q533" s="608">
        <v>0</v>
      </c>
      <c r="R533" s="755"/>
      <c r="S533" s="708" t="str">
        <f t="shared" si="855"/>
        <v/>
      </c>
      <c r="T533" s="50" t="str">
        <f t="shared" si="856"/>
        <v/>
      </c>
      <c r="U533" s="50">
        <f>ROUND(IF(K533="",0,+Q533/1659*(AC533*12*(1+tab!$D$181+tab!$D$180)-tab!$D$179)*tab!$D$177),-1)</f>
        <v>0</v>
      </c>
      <c r="V533" s="36" t="str">
        <f t="shared" si="857"/>
        <v/>
      </c>
      <c r="W533" s="698"/>
      <c r="X533" s="605"/>
      <c r="Y533" s="646"/>
      <c r="Z533" s="670"/>
      <c r="AA533" s="600"/>
      <c r="AB533" s="646"/>
      <c r="AC533" s="679">
        <f t="shared" si="845"/>
        <v>0</v>
      </c>
      <c r="AD533" s="680">
        <f t="shared" si="858"/>
        <v>0.56000000000000005</v>
      </c>
      <c r="AE533" s="681">
        <f t="shared" si="859"/>
        <v>0</v>
      </c>
      <c r="AF533" s="681">
        <f t="shared" si="860"/>
        <v>0</v>
      </c>
      <c r="AG533" s="681">
        <f t="shared" si="861"/>
        <v>0</v>
      </c>
      <c r="AH533" s="682">
        <f t="shared" si="862"/>
        <v>0</v>
      </c>
      <c r="AI533" s="682" t="str">
        <f t="shared" si="863"/>
        <v/>
      </c>
      <c r="AJ533" s="682">
        <f t="shared" si="864"/>
        <v>0</v>
      </c>
      <c r="AK533" s="683">
        <f t="shared" si="865"/>
        <v>0.5</v>
      </c>
      <c r="AL533" s="600">
        <f t="shared" si="866"/>
        <v>0</v>
      </c>
      <c r="AM533" s="646">
        <f t="shared" si="867"/>
        <v>0</v>
      </c>
      <c r="AN533" s="630"/>
      <c r="AR533" s="326"/>
    </row>
    <row r="534" spans="3:49" ht="12.75" customHeight="1" x14ac:dyDescent="0.2">
      <c r="C534" s="2"/>
      <c r="D534" s="140" t="str">
        <f t="shared" si="846"/>
        <v/>
      </c>
      <c r="E534" s="222" t="str">
        <f t="shared" ref="E534:F534" si="870">IF(E362=0,"",E362)</f>
        <v/>
      </c>
      <c r="F534" s="222" t="str">
        <f t="shared" si="870"/>
        <v/>
      </c>
      <c r="G534" s="140" t="str">
        <f t="shared" si="848"/>
        <v/>
      </c>
      <c r="H534" s="223" t="str">
        <f t="shared" si="849"/>
        <v/>
      </c>
      <c r="I534" s="751" t="str">
        <f t="shared" si="850"/>
        <v/>
      </c>
      <c r="J534" s="248" t="str">
        <f t="shared" si="843"/>
        <v/>
      </c>
      <c r="K534" s="713" t="str">
        <f t="shared" si="851"/>
        <v/>
      </c>
      <c r="L534" s="625"/>
      <c r="M534" s="738">
        <f t="shared" ref="M534:N534" si="871">IF(M362="","",M362)</f>
        <v>0</v>
      </c>
      <c r="N534" s="738">
        <f t="shared" si="871"/>
        <v>0</v>
      </c>
      <c r="O534" s="714" t="str">
        <f t="shared" si="853"/>
        <v/>
      </c>
      <c r="P534" s="736">
        <f t="shared" si="854"/>
        <v>0</v>
      </c>
      <c r="Q534" s="608">
        <v>0</v>
      </c>
      <c r="R534" s="755"/>
      <c r="S534" s="708" t="str">
        <f t="shared" si="855"/>
        <v/>
      </c>
      <c r="T534" s="50" t="str">
        <f t="shared" si="856"/>
        <v/>
      </c>
      <c r="U534" s="50">
        <f>ROUND(IF(K534="",0,+Q534/1659*(AC534*12*(1+tab!$D$181+tab!$D$180)-tab!$D$179)*tab!$D$177),-1)</f>
        <v>0</v>
      </c>
      <c r="V534" s="36" t="str">
        <f t="shared" si="857"/>
        <v/>
      </c>
      <c r="W534" s="698"/>
      <c r="X534" s="605"/>
      <c r="Y534" s="646"/>
      <c r="Z534" s="670"/>
      <c r="AA534" s="600"/>
      <c r="AB534" s="646"/>
      <c r="AC534" s="679">
        <f t="shared" si="845"/>
        <v>0</v>
      </c>
      <c r="AD534" s="680">
        <f t="shared" si="858"/>
        <v>0.56000000000000005</v>
      </c>
      <c r="AE534" s="681">
        <f t="shared" si="859"/>
        <v>0</v>
      </c>
      <c r="AF534" s="681">
        <f t="shared" si="860"/>
        <v>0</v>
      </c>
      <c r="AG534" s="681">
        <f t="shared" si="861"/>
        <v>0</v>
      </c>
      <c r="AH534" s="682">
        <f t="shared" si="862"/>
        <v>0</v>
      </c>
      <c r="AI534" s="682" t="str">
        <f t="shared" si="863"/>
        <v/>
      </c>
      <c r="AJ534" s="682">
        <f t="shared" si="864"/>
        <v>0</v>
      </c>
      <c r="AK534" s="683">
        <f t="shared" si="865"/>
        <v>0.5</v>
      </c>
      <c r="AL534" s="600">
        <f t="shared" si="866"/>
        <v>0</v>
      </c>
      <c r="AM534" s="646">
        <f t="shared" si="867"/>
        <v>0</v>
      </c>
      <c r="AN534" s="630"/>
      <c r="AR534" s="326"/>
    </row>
    <row r="535" spans="3:49" ht="12.75" customHeight="1" x14ac:dyDescent="0.2">
      <c r="C535" s="2"/>
      <c r="D535" s="140" t="str">
        <f t="shared" si="846"/>
        <v/>
      </c>
      <c r="E535" s="222" t="str">
        <f t="shared" ref="E535:F535" si="872">IF(E363=0,"",E363)</f>
        <v/>
      </c>
      <c r="F535" s="222" t="str">
        <f t="shared" si="872"/>
        <v/>
      </c>
      <c r="G535" s="140" t="str">
        <f t="shared" si="848"/>
        <v/>
      </c>
      <c r="H535" s="223" t="str">
        <f t="shared" si="849"/>
        <v/>
      </c>
      <c r="I535" s="751" t="str">
        <f t="shared" si="850"/>
        <v/>
      </c>
      <c r="J535" s="248" t="str">
        <f t="shared" si="843"/>
        <v/>
      </c>
      <c r="K535" s="713" t="str">
        <f t="shared" si="851"/>
        <v/>
      </c>
      <c r="L535" s="625"/>
      <c r="M535" s="738">
        <f t="shared" ref="M535:N535" si="873">IF(M363="","",M363)</f>
        <v>0</v>
      </c>
      <c r="N535" s="738">
        <f t="shared" si="873"/>
        <v>0</v>
      </c>
      <c r="O535" s="714" t="str">
        <f t="shared" si="853"/>
        <v/>
      </c>
      <c r="P535" s="736">
        <f t="shared" si="854"/>
        <v>0</v>
      </c>
      <c r="Q535" s="608">
        <v>0</v>
      </c>
      <c r="R535" s="755"/>
      <c r="S535" s="708" t="str">
        <f t="shared" si="855"/>
        <v/>
      </c>
      <c r="T535" s="50" t="str">
        <f t="shared" si="856"/>
        <v/>
      </c>
      <c r="U535" s="50">
        <f>ROUND(IF(K535="",0,+Q535/1659*(AC535*12*(1+tab!$D$181+tab!$D$180)-tab!$D$179)*tab!$D$177),-1)</f>
        <v>0</v>
      </c>
      <c r="V535" s="36" t="str">
        <f t="shared" si="857"/>
        <v/>
      </c>
      <c r="W535" s="698"/>
      <c r="X535" s="605"/>
      <c r="Y535" s="646"/>
      <c r="Z535" s="670"/>
      <c r="AA535" s="600"/>
      <c r="AB535" s="646"/>
      <c r="AC535" s="679">
        <f t="shared" si="845"/>
        <v>0</v>
      </c>
      <c r="AD535" s="680">
        <f t="shared" si="858"/>
        <v>0.56000000000000005</v>
      </c>
      <c r="AE535" s="681">
        <f t="shared" si="859"/>
        <v>0</v>
      </c>
      <c r="AF535" s="681">
        <f t="shared" si="860"/>
        <v>0</v>
      </c>
      <c r="AG535" s="681">
        <f t="shared" si="861"/>
        <v>0</v>
      </c>
      <c r="AH535" s="682">
        <f t="shared" si="862"/>
        <v>0</v>
      </c>
      <c r="AI535" s="682" t="str">
        <f t="shared" si="863"/>
        <v/>
      </c>
      <c r="AJ535" s="682">
        <f t="shared" si="864"/>
        <v>0</v>
      </c>
      <c r="AK535" s="683">
        <f t="shared" si="865"/>
        <v>0.5</v>
      </c>
      <c r="AL535" s="600">
        <f t="shared" si="866"/>
        <v>0</v>
      </c>
      <c r="AM535" s="646">
        <f t="shared" si="867"/>
        <v>0</v>
      </c>
      <c r="AN535" s="630"/>
      <c r="AR535" s="326"/>
    </row>
    <row r="536" spans="3:49" ht="12.75" customHeight="1" x14ac:dyDescent="0.2">
      <c r="C536" s="2"/>
      <c r="D536" s="140" t="str">
        <f t="shared" si="846"/>
        <v/>
      </c>
      <c r="E536" s="222" t="str">
        <f t="shared" ref="E536:F536" si="874">IF(E364=0,"",E364)</f>
        <v/>
      </c>
      <c r="F536" s="222" t="str">
        <f t="shared" si="874"/>
        <v/>
      </c>
      <c r="G536" s="140" t="str">
        <f t="shared" si="848"/>
        <v/>
      </c>
      <c r="H536" s="223" t="str">
        <f t="shared" si="849"/>
        <v/>
      </c>
      <c r="I536" s="751" t="str">
        <f t="shared" si="850"/>
        <v/>
      </c>
      <c r="J536" s="248" t="str">
        <f t="shared" si="843"/>
        <v/>
      </c>
      <c r="K536" s="713" t="str">
        <f t="shared" si="851"/>
        <v/>
      </c>
      <c r="L536" s="625"/>
      <c r="M536" s="738">
        <f t="shared" ref="M536:N536" si="875">IF(M364="","",M364)</f>
        <v>0</v>
      </c>
      <c r="N536" s="738">
        <f t="shared" si="875"/>
        <v>0</v>
      </c>
      <c r="O536" s="714" t="str">
        <f t="shared" si="853"/>
        <v/>
      </c>
      <c r="P536" s="736">
        <f t="shared" si="854"/>
        <v>0</v>
      </c>
      <c r="Q536" s="608">
        <v>0</v>
      </c>
      <c r="R536" s="755"/>
      <c r="S536" s="708" t="str">
        <f t="shared" si="855"/>
        <v/>
      </c>
      <c r="T536" s="50" t="str">
        <f t="shared" si="856"/>
        <v/>
      </c>
      <c r="U536" s="50">
        <f>ROUND(IF(K536="",0,+Q536/1659*(AC536*12*(1+tab!$D$181+tab!$D$180)-tab!$D$179)*tab!$D$177),-1)</f>
        <v>0</v>
      </c>
      <c r="V536" s="36" t="str">
        <f t="shared" si="857"/>
        <v/>
      </c>
      <c r="W536" s="698"/>
      <c r="X536" s="605"/>
      <c r="Y536" s="646"/>
      <c r="Z536" s="670"/>
      <c r="AA536" s="600"/>
      <c r="AB536" s="646"/>
      <c r="AC536" s="679">
        <f t="shared" si="845"/>
        <v>0</v>
      </c>
      <c r="AD536" s="680">
        <f t="shared" si="858"/>
        <v>0.56000000000000005</v>
      </c>
      <c r="AE536" s="681">
        <f t="shared" si="859"/>
        <v>0</v>
      </c>
      <c r="AF536" s="681">
        <f t="shared" si="860"/>
        <v>0</v>
      </c>
      <c r="AG536" s="681">
        <f t="shared" si="861"/>
        <v>0</v>
      </c>
      <c r="AH536" s="682">
        <f t="shared" si="862"/>
        <v>0</v>
      </c>
      <c r="AI536" s="682" t="str">
        <f t="shared" si="863"/>
        <v/>
      </c>
      <c r="AJ536" s="682">
        <f t="shared" si="864"/>
        <v>0</v>
      </c>
      <c r="AK536" s="683">
        <f t="shared" si="865"/>
        <v>0.5</v>
      </c>
      <c r="AL536" s="600">
        <f t="shared" si="866"/>
        <v>0</v>
      </c>
      <c r="AM536" s="646">
        <f t="shared" si="867"/>
        <v>0</v>
      </c>
      <c r="AN536" s="630"/>
      <c r="AR536" s="326"/>
    </row>
    <row r="537" spans="3:49" ht="12.75" customHeight="1" x14ac:dyDescent="0.2">
      <c r="C537" s="2"/>
      <c r="D537" s="140" t="str">
        <f t="shared" si="846"/>
        <v/>
      </c>
      <c r="E537" s="222" t="str">
        <f t="shared" ref="E537:F537" si="876">IF(E365=0,"",E365)</f>
        <v/>
      </c>
      <c r="F537" s="222" t="str">
        <f t="shared" si="876"/>
        <v/>
      </c>
      <c r="G537" s="140" t="str">
        <f t="shared" si="848"/>
        <v/>
      </c>
      <c r="H537" s="223" t="str">
        <f t="shared" si="849"/>
        <v/>
      </c>
      <c r="I537" s="751" t="str">
        <f t="shared" si="850"/>
        <v/>
      </c>
      <c r="J537" s="248" t="str">
        <f t="shared" si="843"/>
        <v/>
      </c>
      <c r="K537" s="713" t="str">
        <f t="shared" si="851"/>
        <v/>
      </c>
      <c r="L537" s="625"/>
      <c r="M537" s="738">
        <f t="shared" ref="M537:N537" si="877">IF(M365="","",M365)</f>
        <v>0</v>
      </c>
      <c r="N537" s="738">
        <f t="shared" si="877"/>
        <v>0</v>
      </c>
      <c r="O537" s="714" t="str">
        <f t="shared" si="853"/>
        <v/>
      </c>
      <c r="P537" s="736">
        <f t="shared" si="854"/>
        <v>0</v>
      </c>
      <c r="Q537" s="608">
        <v>0</v>
      </c>
      <c r="R537" s="755"/>
      <c r="S537" s="708" t="str">
        <f t="shared" si="855"/>
        <v/>
      </c>
      <c r="T537" s="50" t="str">
        <f t="shared" si="856"/>
        <v/>
      </c>
      <c r="U537" s="50">
        <f>ROUND(IF(K537="",0,+Q537/1659*(AC537*12*(1+tab!$D$181+tab!$D$180)-tab!$D$179)*tab!$D$177),-1)</f>
        <v>0</v>
      </c>
      <c r="V537" s="36" t="str">
        <f t="shared" si="857"/>
        <v/>
      </c>
      <c r="W537" s="698"/>
      <c r="X537" s="605"/>
      <c r="Y537" s="646"/>
      <c r="Z537" s="670"/>
      <c r="AA537" s="600"/>
      <c r="AB537" s="646"/>
      <c r="AC537" s="679">
        <f t="shared" si="845"/>
        <v>0</v>
      </c>
      <c r="AD537" s="680">
        <f t="shared" si="858"/>
        <v>0.56000000000000005</v>
      </c>
      <c r="AE537" s="681">
        <f t="shared" si="859"/>
        <v>0</v>
      </c>
      <c r="AF537" s="681">
        <f t="shared" si="860"/>
        <v>0</v>
      </c>
      <c r="AG537" s="681">
        <f t="shared" si="861"/>
        <v>0</v>
      </c>
      <c r="AH537" s="682">
        <f t="shared" si="862"/>
        <v>0</v>
      </c>
      <c r="AI537" s="682" t="str">
        <f t="shared" si="863"/>
        <v/>
      </c>
      <c r="AJ537" s="682">
        <f t="shared" si="864"/>
        <v>0</v>
      </c>
      <c r="AK537" s="683">
        <f t="shared" si="865"/>
        <v>0.5</v>
      </c>
      <c r="AL537" s="600">
        <f t="shared" si="866"/>
        <v>0</v>
      </c>
      <c r="AM537" s="646">
        <f t="shared" si="867"/>
        <v>0</v>
      </c>
      <c r="AN537" s="630"/>
      <c r="AR537" s="326"/>
    </row>
    <row r="538" spans="3:49" ht="12.75" customHeight="1" x14ac:dyDescent="0.2">
      <c r="C538" s="2"/>
      <c r="D538" s="140" t="str">
        <f t="shared" si="846"/>
        <v/>
      </c>
      <c r="E538" s="222" t="str">
        <f t="shared" ref="E538:F538" si="878">IF(E366=0,"",E366)</f>
        <v/>
      </c>
      <c r="F538" s="222" t="str">
        <f t="shared" si="878"/>
        <v/>
      </c>
      <c r="G538" s="140" t="str">
        <f t="shared" si="848"/>
        <v/>
      </c>
      <c r="H538" s="223" t="str">
        <f t="shared" si="849"/>
        <v/>
      </c>
      <c r="I538" s="751" t="str">
        <f t="shared" si="850"/>
        <v/>
      </c>
      <c r="J538" s="248" t="str">
        <f t="shared" si="843"/>
        <v/>
      </c>
      <c r="K538" s="713" t="str">
        <f t="shared" si="851"/>
        <v/>
      </c>
      <c r="L538" s="625"/>
      <c r="M538" s="738">
        <f t="shared" ref="M538:N538" si="879">IF(M366="","",M366)</f>
        <v>0</v>
      </c>
      <c r="N538" s="738">
        <f t="shared" si="879"/>
        <v>0</v>
      </c>
      <c r="O538" s="714" t="str">
        <f t="shared" si="853"/>
        <v/>
      </c>
      <c r="P538" s="736">
        <f t="shared" si="854"/>
        <v>0</v>
      </c>
      <c r="Q538" s="608">
        <v>0</v>
      </c>
      <c r="R538" s="755"/>
      <c r="S538" s="708" t="str">
        <f t="shared" si="855"/>
        <v/>
      </c>
      <c r="T538" s="50" t="str">
        <f t="shared" si="856"/>
        <v/>
      </c>
      <c r="U538" s="50">
        <f>ROUND(IF(K538="",0,+Q538/1659*(AC538*12*(1+tab!$D$181+tab!$D$180)-tab!$D$179)*tab!$D$177),-1)</f>
        <v>0</v>
      </c>
      <c r="V538" s="36" t="str">
        <f t="shared" si="857"/>
        <v/>
      </c>
      <c r="W538" s="698"/>
      <c r="X538" s="605"/>
      <c r="Y538" s="646"/>
      <c r="Z538" s="670"/>
      <c r="AA538" s="600"/>
      <c r="AB538" s="646"/>
      <c r="AC538" s="679">
        <f t="shared" si="845"/>
        <v>0</v>
      </c>
      <c r="AD538" s="680">
        <f t="shared" si="858"/>
        <v>0.56000000000000005</v>
      </c>
      <c r="AE538" s="681">
        <f t="shared" si="859"/>
        <v>0</v>
      </c>
      <c r="AF538" s="681">
        <f t="shared" si="860"/>
        <v>0</v>
      </c>
      <c r="AG538" s="681">
        <f t="shared" si="861"/>
        <v>0</v>
      </c>
      <c r="AH538" s="682">
        <f t="shared" si="862"/>
        <v>0</v>
      </c>
      <c r="AI538" s="682" t="str">
        <f t="shared" si="863"/>
        <v/>
      </c>
      <c r="AJ538" s="682">
        <f t="shared" si="864"/>
        <v>0</v>
      </c>
      <c r="AK538" s="683">
        <f t="shared" si="865"/>
        <v>0.5</v>
      </c>
      <c r="AL538" s="600">
        <f t="shared" si="866"/>
        <v>0</v>
      </c>
      <c r="AM538" s="646">
        <f t="shared" si="867"/>
        <v>0</v>
      </c>
      <c r="AN538" s="630"/>
      <c r="AR538" s="326"/>
    </row>
    <row r="539" spans="3:49" ht="12.75" customHeight="1" x14ac:dyDescent="0.2">
      <c r="C539" s="2"/>
      <c r="D539" s="140" t="str">
        <f t="shared" si="846"/>
        <v/>
      </c>
      <c r="E539" s="222" t="str">
        <f t="shared" ref="E539:F539" si="880">IF(E367=0,"",E367)</f>
        <v/>
      </c>
      <c r="F539" s="222" t="str">
        <f t="shared" si="880"/>
        <v/>
      </c>
      <c r="G539" s="140" t="str">
        <f t="shared" si="848"/>
        <v/>
      </c>
      <c r="H539" s="223" t="str">
        <f t="shared" si="849"/>
        <v/>
      </c>
      <c r="I539" s="751" t="str">
        <f t="shared" si="850"/>
        <v/>
      </c>
      <c r="J539" s="248" t="str">
        <f t="shared" si="843"/>
        <v/>
      </c>
      <c r="K539" s="713" t="str">
        <f t="shared" si="851"/>
        <v/>
      </c>
      <c r="L539" s="625"/>
      <c r="M539" s="738">
        <f t="shared" ref="M539:N539" si="881">IF(M367="","",M367)</f>
        <v>0</v>
      </c>
      <c r="N539" s="738">
        <f t="shared" si="881"/>
        <v>0</v>
      </c>
      <c r="O539" s="714" t="str">
        <f t="shared" si="853"/>
        <v/>
      </c>
      <c r="P539" s="736">
        <f t="shared" si="854"/>
        <v>0</v>
      </c>
      <c r="Q539" s="608">
        <v>0</v>
      </c>
      <c r="R539" s="755"/>
      <c r="S539" s="708" t="str">
        <f t="shared" si="855"/>
        <v/>
      </c>
      <c r="T539" s="50" t="str">
        <f t="shared" si="856"/>
        <v/>
      </c>
      <c r="U539" s="50">
        <f>ROUND(IF(K539="",0,+Q539/1659*(AC539*12*(1+tab!$D$181+tab!$D$180)-tab!$D$179)*tab!$D$177),-1)</f>
        <v>0</v>
      </c>
      <c r="V539" s="36" t="str">
        <f t="shared" si="857"/>
        <v/>
      </c>
      <c r="W539" s="698"/>
      <c r="X539" s="605"/>
      <c r="Y539" s="646"/>
      <c r="Z539" s="670"/>
      <c r="AA539" s="600"/>
      <c r="AB539" s="646"/>
      <c r="AC539" s="679">
        <f t="shared" si="845"/>
        <v>0</v>
      </c>
      <c r="AD539" s="680">
        <f t="shared" si="858"/>
        <v>0.56000000000000005</v>
      </c>
      <c r="AE539" s="681">
        <f t="shared" si="859"/>
        <v>0</v>
      </c>
      <c r="AF539" s="681">
        <f t="shared" si="860"/>
        <v>0</v>
      </c>
      <c r="AG539" s="681">
        <f t="shared" si="861"/>
        <v>0</v>
      </c>
      <c r="AH539" s="682">
        <f t="shared" si="862"/>
        <v>0</v>
      </c>
      <c r="AI539" s="682" t="str">
        <f t="shared" si="863"/>
        <v/>
      </c>
      <c r="AJ539" s="682">
        <f t="shared" si="864"/>
        <v>0</v>
      </c>
      <c r="AK539" s="683">
        <f t="shared" si="865"/>
        <v>0.5</v>
      </c>
      <c r="AL539" s="600">
        <f t="shared" si="866"/>
        <v>0</v>
      </c>
      <c r="AM539" s="646">
        <f t="shared" si="867"/>
        <v>0</v>
      </c>
      <c r="AN539" s="630"/>
      <c r="AR539" s="326"/>
    </row>
    <row r="540" spans="3:49" ht="12.75" customHeight="1" x14ac:dyDescent="0.2">
      <c r="C540" s="2"/>
      <c r="D540" s="140" t="str">
        <f t="shared" si="846"/>
        <v/>
      </c>
      <c r="E540" s="222" t="str">
        <f t="shared" ref="E540:F540" si="882">IF(E368=0,"",E368)</f>
        <v/>
      </c>
      <c r="F540" s="222" t="str">
        <f t="shared" si="882"/>
        <v/>
      </c>
      <c r="G540" s="140" t="str">
        <f t="shared" si="848"/>
        <v/>
      </c>
      <c r="H540" s="223" t="str">
        <f t="shared" si="849"/>
        <v/>
      </c>
      <c r="I540" s="751" t="str">
        <f t="shared" si="850"/>
        <v/>
      </c>
      <c r="J540" s="248" t="str">
        <f t="shared" si="843"/>
        <v/>
      </c>
      <c r="K540" s="713" t="str">
        <f t="shared" si="851"/>
        <v/>
      </c>
      <c r="L540" s="625"/>
      <c r="M540" s="738">
        <f t="shared" ref="M540:N540" si="883">IF(M368="","",M368)</f>
        <v>0</v>
      </c>
      <c r="N540" s="738">
        <f t="shared" si="883"/>
        <v>0</v>
      </c>
      <c r="O540" s="714" t="str">
        <f t="shared" si="853"/>
        <v/>
      </c>
      <c r="P540" s="736">
        <f t="shared" si="854"/>
        <v>0</v>
      </c>
      <c r="Q540" s="608">
        <v>0</v>
      </c>
      <c r="R540" s="755"/>
      <c r="S540" s="708" t="str">
        <f t="shared" si="855"/>
        <v/>
      </c>
      <c r="T540" s="50" t="str">
        <f t="shared" si="856"/>
        <v/>
      </c>
      <c r="U540" s="50">
        <f>ROUND(IF(K540="",0,+Q540/1659*(AC540*12*(1+tab!$D$181+tab!$D$180)-tab!$D$179)*tab!$D$177),-1)</f>
        <v>0</v>
      </c>
      <c r="V540" s="36" t="str">
        <f t="shared" si="857"/>
        <v/>
      </c>
      <c r="W540" s="698"/>
      <c r="X540" s="605"/>
      <c r="Y540" s="646"/>
      <c r="Z540" s="670"/>
      <c r="AA540" s="600"/>
      <c r="AB540" s="646"/>
      <c r="AC540" s="679">
        <f t="shared" si="845"/>
        <v>0</v>
      </c>
      <c r="AD540" s="680">
        <f t="shared" si="858"/>
        <v>0.56000000000000005</v>
      </c>
      <c r="AE540" s="681">
        <f t="shared" si="859"/>
        <v>0</v>
      </c>
      <c r="AF540" s="681">
        <f t="shared" si="860"/>
        <v>0</v>
      </c>
      <c r="AG540" s="681">
        <f t="shared" si="861"/>
        <v>0</v>
      </c>
      <c r="AH540" s="682">
        <f t="shared" si="862"/>
        <v>0</v>
      </c>
      <c r="AI540" s="682" t="str">
        <f t="shared" si="863"/>
        <v/>
      </c>
      <c r="AJ540" s="682">
        <f t="shared" si="864"/>
        <v>0</v>
      </c>
      <c r="AK540" s="683">
        <f t="shared" si="865"/>
        <v>0.5</v>
      </c>
      <c r="AL540" s="600">
        <f t="shared" si="866"/>
        <v>0</v>
      </c>
      <c r="AM540" s="646">
        <f t="shared" si="867"/>
        <v>0</v>
      </c>
      <c r="AN540" s="630"/>
      <c r="AR540" s="326"/>
    </row>
    <row r="541" spans="3:49" ht="12.75" customHeight="1" x14ac:dyDescent="0.2">
      <c r="C541" s="2"/>
      <c r="D541" s="140" t="str">
        <f t="shared" si="846"/>
        <v/>
      </c>
      <c r="E541" s="222" t="str">
        <f t="shared" ref="E541:F541" si="884">IF(E369=0,"",E369)</f>
        <v/>
      </c>
      <c r="F541" s="222" t="str">
        <f t="shared" si="884"/>
        <v/>
      </c>
      <c r="G541" s="140" t="str">
        <f t="shared" si="848"/>
        <v/>
      </c>
      <c r="H541" s="223" t="str">
        <f t="shared" si="849"/>
        <v/>
      </c>
      <c r="I541" s="751" t="str">
        <f t="shared" si="850"/>
        <v/>
      </c>
      <c r="J541" s="248" t="str">
        <f t="shared" si="843"/>
        <v/>
      </c>
      <c r="K541" s="713" t="str">
        <f t="shared" si="851"/>
        <v/>
      </c>
      <c r="L541" s="625"/>
      <c r="M541" s="738">
        <f t="shared" ref="M541:N541" si="885">IF(M369="","",M369)</f>
        <v>0</v>
      </c>
      <c r="N541" s="738">
        <f t="shared" si="885"/>
        <v>0</v>
      </c>
      <c r="O541" s="714" t="str">
        <f t="shared" si="853"/>
        <v/>
      </c>
      <c r="P541" s="736">
        <f t="shared" si="854"/>
        <v>0</v>
      </c>
      <c r="Q541" s="608">
        <v>0</v>
      </c>
      <c r="R541" s="755"/>
      <c r="S541" s="708" t="str">
        <f t="shared" si="855"/>
        <v/>
      </c>
      <c r="T541" s="50" t="str">
        <f t="shared" si="856"/>
        <v/>
      </c>
      <c r="U541" s="50">
        <f>ROUND(IF(K541="",0,+Q541/1659*(AC541*12*(1+tab!$D$181+tab!$D$180)-tab!$D$179)*tab!$D$177),-1)</f>
        <v>0</v>
      </c>
      <c r="V541" s="36" t="str">
        <f t="shared" si="857"/>
        <v/>
      </c>
      <c r="W541" s="698"/>
      <c r="X541" s="605"/>
      <c r="Y541" s="646"/>
      <c r="Z541" s="670"/>
      <c r="AA541" s="600"/>
      <c r="AB541" s="646"/>
      <c r="AC541" s="679">
        <f t="shared" si="845"/>
        <v>0</v>
      </c>
      <c r="AD541" s="680">
        <f t="shared" si="858"/>
        <v>0.56000000000000005</v>
      </c>
      <c r="AE541" s="681">
        <f t="shared" si="859"/>
        <v>0</v>
      </c>
      <c r="AF541" s="681">
        <f t="shared" si="860"/>
        <v>0</v>
      </c>
      <c r="AG541" s="681">
        <f t="shared" si="861"/>
        <v>0</v>
      </c>
      <c r="AH541" s="682">
        <f t="shared" si="862"/>
        <v>0</v>
      </c>
      <c r="AI541" s="682" t="str">
        <f t="shared" si="863"/>
        <v/>
      </c>
      <c r="AJ541" s="682">
        <f t="shared" si="864"/>
        <v>0</v>
      </c>
      <c r="AK541" s="683">
        <f t="shared" si="865"/>
        <v>0.5</v>
      </c>
      <c r="AL541" s="600">
        <f t="shared" si="866"/>
        <v>0</v>
      </c>
      <c r="AM541" s="646">
        <f t="shared" si="867"/>
        <v>0</v>
      </c>
      <c r="AN541" s="630"/>
      <c r="AR541" s="326"/>
    </row>
    <row r="542" spans="3:49" ht="12.75" customHeight="1" x14ac:dyDescent="0.2">
      <c r="C542" s="2"/>
      <c r="D542" s="140" t="str">
        <f t="shared" si="846"/>
        <v/>
      </c>
      <c r="E542" s="222" t="str">
        <f t="shared" ref="E542:F542" si="886">IF(E370=0,"",E370)</f>
        <v/>
      </c>
      <c r="F542" s="222" t="str">
        <f t="shared" si="886"/>
        <v/>
      </c>
      <c r="G542" s="140" t="str">
        <f t="shared" si="848"/>
        <v/>
      </c>
      <c r="H542" s="223" t="str">
        <f t="shared" si="849"/>
        <v/>
      </c>
      <c r="I542" s="751" t="str">
        <f t="shared" si="850"/>
        <v/>
      </c>
      <c r="J542" s="248" t="str">
        <f t="shared" si="843"/>
        <v/>
      </c>
      <c r="K542" s="713" t="str">
        <f t="shared" si="851"/>
        <v/>
      </c>
      <c r="L542" s="625"/>
      <c r="M542" s="738">
        <f t="shared" ref="M542:N542" si="887">IF(M370="","",M370)</f>
        <v>0</v>
      </c>
      <c r="N542" s="738">
        <f t="shared" si="887"/>
        <v>0</v>
      </c>
      <c r="O542" s="714" t="str">
        <f t="shared" si="853"/>
        <v/>
      </c>
      <c r="P542" s="736">
        <f t="shared" si="854"/>
        <v>0</v>
      </c>
      <c r="Q542" s="608">
        <v>0</v>
      </c>
      <c r="R542" s="755"/>
      <c r="S542" s="708" t="str">
        <f t="shared" si="855"/>
        <v/>
      </c>
      <c r="T542" s="50" t="str">
        <f t="shared" si="856"/>
        <v/>
      </c>
      <c r="U542" s="50">
        <f>ROUND(IF(K542="",0,+Q542/1659*(AC542*12*(1+tab!$D$181+tab!$D$180)-tab!$D$179)*tab!$D$177),-1)</f>
        <v>0</v>
      </c>
      <c r="V542" s="36" t="str">
        <f t="shared" si="857"/>
        <v/>
      </c>
      <c r="W542" s="698"/>
      <c r="X542" s="605"/>
      <c r="Y542" s="646"/>
      <c r="Z542" s="670"/>
      <c r="AA542" s="600"/>
      <c r="AB542" s="646"/>
      <c r="AC542" s="679">
        <f t="shared" si="845"/>
        <v>0</v>
      </c>
      <c r="AD542" s="680">
        <f t="shared" si="858"/>
        <v>0.56000000000000005</v>
      </c>
      <c r="AE542" s="681">
        <f t="shared" si="859"/>
        <v>0</v>
      </c>
      <c r="AF542" s="681">
        <f t="shared" si="860"/>
        <v>0</v>
      </c>
      <c r="AG542" s="681">
        <f t="shared" si="861"/>
        <v>0</v>
      </c>
      <c r="AH542" s="682">
        <f t="shared" si="862"/>
        <v>0</v>
      </c>
      <c r="AI542" s="682" t="str">
        <f t="shared" si="863"/>
        <v/>
      </c>
      <c r="AJ542" s="682">
        <f t="shared" si="864"/>
        <v>0</v>
      </c>
      <c r="AK542" s="683">
        <f t="shared" si="865"/>
        <v>0.5</v>
      </c>
      <c r="AL542" s="600">
        <f t="shared" si="866"/>
        <v>0</v>
      </c>
      <c r="AM542" s="646">
        <f t="shared" si="867"/>
        <v>0</v>
      </c>
      <c r="AN542" s="630"/>
      <c r="AR542" s="326"/>
    </row>
    <row r="543" spans="3:49" ht="12.75" customHeight="1" x14ac:dyDescent="0.2">
      <c r="C543" s="2"/>
      <c r="D543" s="140" t="str">
        <f t="shared" si="846"/>
        <v/>
      </c>
      <c r="E543" s="222" t="str">
        <f t="shared" ref="E543:F543" si="888">IF(E371=0,"",E371)</f>
        <v/>
      </c>
      <c r="F543" s="222" t="str">
        <f t="shared" si="888"/>
        <v/>
      </c>
      <c r="G543" s="140" t="str">
        <f t="shared" si="848"/>
        <v/>
      </c>
      <c r="H543" s="223" t="str">
        <f t="shared" si="849"/>
        <v/>
      </c>
      <c r="I543" s="751" t="str">
        <f t="shared" si="850"/>
        <v/>
      </c>
      <c r="J543" s="248" t="str">
        <f t="shared" si="843"/>
        <v/>
      </c>
      <c r="K543" s="713" t="str">
        <f t="shared" si="851"/>
        <v/>
      </c>
      <c r="L543" s="625"/>
      <c r="M543" s="738">
        <f t="shared" ref="M543:N543" si="889">IF(M371="","",M371)</f>
        <v>0</v>
      </c>
      <c r="N543" s="738">
        <f t="shared" si="889"/>
        <v>0</v>
      </c>
      <c r="O543" s="714" t="str">
        <f t="shared" si="853"/>
        <v/>
      </c>
      <c r="P543" s="736">
        <f t="shared" si="854"/>
        <v>0</v>
      </c>
      <c r="Q543" s="608">
        <v>0</v>
      </c>
      <c r="R543" s="755"/>
      <c r="S543" s="708" t="str">
        <f t="shared" si="855"/>
        <v/>
      </c>
      <c r="T543" s="50" t="str">
        <f t="shared" si="856"/>
        <v/>
      </c>
      <c r="U543" s="50">
        <f>ROUND(IF(K543="",0,+Q543/1659*(AC543*12*(1+tab!$D$181+tab!$D$180)-tab!$D$179)*tab!$D$177),-1)</f>
        <v>0</v>
      </c>
      <c r="V543" s="36" t="str">
        <f t="shared" si="857"/>
        <v/>
      </c>
      <c r="W543" s="698"/>
      <c r="X543" s="605"/>
      <c r="Y543" s="646"/>
      <c r="Z543" s="670"/>
      <c r="AA543" s="600"/>
      <c r="AB543" s="646"/>
      <c r="AC543" s="679">
        <f t="shared" si="845"/>
        <v>0</v>
      </c>
      <c r="AD543" s="680">
        <f t="shared" si="858"/>
        <v>0.56000000000000005</v>
      </c>
      <c r="AE543" s="681">
        <f t="shared" si="859"/>
        <v>0</v>
      </c>
      <c r="AF543" s="681">
        <f t="shared" si="860"/>
        <v>0</v>
      </c>
      <c r="AG543" s="681">
        <f t="shared" si="861"/>
        <v>0</v>
      </c>
      <c r="AH543" s="682">
        <f t="shared" si="862"/>
        <v>0</v>
      </c>
      <c r="AI543" s="682" t="str">
        <f t="shared" si="863"/>
        <v/>
      </c>
      <c r="AJ543" s="682">
        <f t="shared" si="864"/>
        <v>0</v>
      </c>
      <c r="AK543" s="683">
        <f t="shared" si="865"/>
        <v>0.5</v>
      </c>
      <c r="AL543" s="600">
        <f t="shared" si="866"/>
        <v>0</v>
      </c>
      <c r="AM543" s="646">
        <f t="shared" si="867"/>
        <v>0</v>
      </c>
      <c r="AN543" s="630"/>
      <c r="AR543" s="326"/>
    </row>
    <row r="544" spans="3:49" ht="12.75" customHeight="1" x14ac:dyDescent="0.2">
      <c r="C544" s="2"/>
      <c r="D544" s="140" t="str">
        <f t="shared" si="846"/>
        <v/>
      </c>
      <c r="E544" s="222" t="str">
        <f t="shared" ref="E544:F544" si="890">IF(E372=0,"",E372)</f>
        <v/>
      </c>
      <c r="F544" s="222" t="str">
        <f t="shared" si="890"/>
        <v/>
      </c>
      <c r="G544" s="140" t="str">
        <f t="shared" si="848"/>
        <v/>
      </c>
      <c r="H544" s="223" t="str">
        <f t="shared" si="849"/>
        <v/>
      </c>
      <c r="I544" s="751" t="str">
        <f t="shared" si="850"/>
        <v/>
      </c>
      <c r="J544" s="248" t="str">
        <f t="shared" si="843"/>
        <v/>
      </c>
      <c r="K544" s="713" t="str">
        <f t="shared" si="851"/>
        <v/>
      </c>
      <c r="L544" s="625"/>
      <c r="M544" s="738">
        <f t="shared" ref="M544:N544" si="891">IF(M372="","",M372)</f>
        <v>0</v>
      </c>
      <c r="N544" s="738">
        <f t="shared" si="891"/>
        <v>0</v>
      </c>
      <c r="O544" s="714" t="str">
        <f t="shared" si="853"/>
        <v/>
      </c>
      <c r="P544" s="736">
        <f t="shared" si="854"/>
        <v>0</v>
      </c>
      <c r="Q544" s="608">
        <v>0</v>
      </c>
      <c r="R544" s="755"/>
      <c r="S544" s="708" t="str">
        <f t="shared" si="855"/>
        <v/>
      </c>
      <c r="T544" s="50" t="str">
        <f t="shared" si="856"/>
        <v/>
      </c>
      <c r="U544" s="50">
        <f>ROUND(IF(K544="",0,+Q544/1659*(AC544*12*(1+tab!$D$181+tab!$D$180)-tab!$D$179)*tab!$D$177),-1)</f>
        <v>0</v>
      </c>
      <c r="V544" s="36" t="str">
        <f t="shared" si="857"/>
        <v/>
      </c>
      <c r="W544" s="698"/>
      <c r="X544" s="605"/>
      <c r="Y544" s="646"/>
      <c r="Z544" s="670"/>
      <c r="AA544" s="600"/>
      <c r="AB544" s="646"/>
      <c r="AC544" s="679">
        <f t="shared" si="845"/>
        <v>0</v>
      </c>
      <c r="AD544" s="680">
        <f t="shared" si="858"/>
        <v>0.56000000000000005</v>
      </c>
      <c r="AE544" s="681">
        <f t="shared" si="859"/>
        <v>0</v>
      </c>
      <c r="AF544" s="681">
        <f t="shared" si="860"/>
        <v>0</v>
      </c>
      <c r="AG544" s="681">
        <f t="shared" si="861"/>
        <v>0</v>
      </c>
      <c r="AH544" s="682">
        <f t="shared" si="862"/>
        <v>0</v>
      </c>
      <c r="AI544" s="682" t="str">
        <f t="shared" si="863"/>
        <v/>
      </c>
      <c r="AJ544" s="682">
        <f t="shared" si="864"/>
        <v>0</v>
      </c>
      <c r="AK544" s="683">
        <f t="shared" si="865"/>
        <v>0.5</v>
      </c>
      <c r="AL544" s="600">
        <f t="shared" si="866"/>
        <v>0</v>
      </c>
      <c r="AM544" s="646">
        <f t="shared" si="867"/>
        <v>0</v>
      </c>
      <c r="AN544" s="630"/>
      <c r="AR544" s="326"/>
    </row>
    <row r="545" spans="3:44" ht="12.75" customHeight="1" x14ac:dyDescent="0.2">
      <c r="C545" s="2"/>
      <c r="D545" s="140" t="str">
        <f t="shared" si="846"/>
        <v/>
      </c>
      <c r="E545" s="222" t="str">
        <f t="shared" ref="E545:F545" si="892">IF(E373=0,"",E373)</f>
        <v/>
      </c>
      <c r="F545" s="222" t="str">
        <f t="shared" si="892"/>
        <v/>
      </c>
      <c r="G545" s="140" t="str">
        <f t="shared" si="848"/>
        <v/>
      </c>
      <c r="H545" s="223" t="str">
        <f t="shared" si="849"/>
        <v/>
      </c>
      <c r="I545" s="751" t="str">
        <f t="shared" si="850"/>
        <v/>
      </c>
      <c r="J545" s="248" t="str">
        <f t="shared" si="843"/>
        <v/>
      </c>
      <c r="K545" s="713" t="str">
        <f t="shared" si="851"/>
        <v/>
      </c>
      <c r="L545" s="625"/>
      <c r="M545" s="738">
        <f t="shared" ref="M545:N545" si="893">IF(M373="","",M373)</f>
        <v>0</v>
      </c>
      <c r="N545" s="738">
        <f t="shared" si="893"/>
        <v>0</v>
      </c>
      <c r="O545" s="714" t="str">
        <f t="shared" si="853"/>
        <v/>
      </c>
      <c r="P545" s="736">
        <f t="shared" si="854"/>
        <v>0</v>
      </c>
      <c r="Q545" s="608">
        <v>0</v>
      </c>
      <c r="R545" s="755"/>
      <c r="S545" s="708" t="str">
        <f t="shared" si="855"/>
        <v/>
      </c>
      <c r="T545" s="50" t="str">
        <f t="shared" si="856"/>
        <v/>
      </c>
      <c r="U545" s="50">
        <f>ROUND(IF(K545="",0,+Q545/1659*(AC545*12*(1+tab!$D$181+tab!$D$180)-tab!$D$179)*tab!$D$177),-1)</f>
        <v>0</v>
      </c>
      <c r="V545" s="36" t="str">
        <f t="shared" si="857"/>
        <v/>
      </c>
      <c r="W545" s="698"/>
      <c r="X545" s="605"/>
      <c r="Y545" s="646"/>
      <c r="Z545" s="670"/>
      <c r="AA545" s="600"/>
      <c r="AB545" s="646"/>
      <c r="AC545" s="679">
        <f t="shared" si="845"/>
        <v>0</v>
      </c>
      <c r="AD545" s="680">
        <f t="shared" si="858"/>
        <v>0.56000000000000005</v>
      </c>
      <c r="AE545" s="681">
        <f t="shared" si="859"/>
        <v>0</v>
      </c>
      <c r="AF545" s="681">
        <f t="shared" si="860"/>
        <v>0</v>
      </c>
      <c r="AG545" s="681">
        <f t="shared" si="861"/>
        <v>0</v>
      </c>
      <c r="AH545" s="682">
        <f t="shared" si="862"/>
        <v>0</v>
      </c>
      <c r="AI545" s="682" t="str">
        <f t="shared" si="863"/>
        <v/>
      </c>
      <c r="AJ545" s="682">
        <f t="shared" si="864"/>
        <v>0</v>
      </c>
      <c r="AK545" s="683">
        <f t="shared" si="865"/>
        <v>0.5</v>
      </c>
      <c r="AL545" s="600">
        <f t="shared" si="866"/>
        <v>0</v>
      </c>
      <c r="AM545" s="646">
        <f t="shared" si="867"/>
        <v>0</v>
      </c>
      <c r="AN545" s="630"/>
      <c r="AR545" s="326"/>
    </row>
    <row r="546" spans="3:44" ht="12.75" customHeight="1" x14ac:dyDescent="0.2">
      <c r="C546" s="2"/>
      <c r="D546" s="140" t="str">
        <f t="shared" si="846"/>
        <v/>
      </c>
      <c r="E546" s="222" t="str">
        <f t="shared" ref="E546:F546" si="894">IF(E374=0,"",E374)</f>
        <v/>
      </c>
      <c r="F546" s="222" t="str">
        <f t="shared" si="894"/>
        <v/>
      </c>
      <c r="G546" s="140" t="str">
        <f t="shared" si="848"/>
        <v/>
      </c>
      <c r="H546" s="223" t="str">
        <f t="shared" si="849"/>
        <v/>
      </c>
      <c r="I546" s="751" t="str">
        <f t="shared" si="850"/>
        <v/>
      </c>
      <c r="J546" s="248" t="str">
        <f t="shared" si="843"/>
        <v/>
      </c>
      <c r="K546" s="713" t="str">
        <f t="shared" si="851"/>
        <v/>
      </c>
      <c r="L546" s="625"/>
      <c r="M546" s="738">
        <f t="shared" ref="M546:N546" si="895">IF(M374="","",M374)</f>
        <v>0</v>
      </c>
      <c r="N546" s="738">
        <f t="shared" si="895"/>
        <v>0</v>
      </c>
      <c r="O546" s="714" t="str">
        <f t="shared" si="853"/>
        <v/>
      </c>
      <c r="P546" s="736">
        <f t="shared" si="854"/>
        <v>0</v>
      </c>
      <c r="Q546" s="608">
        <v>0</v>
      </c>
      <c r="R546" s="755"/>
      <c r="S546" s="708" t="str">
        <f t="shared" si="855"/>
        <v/>
      </c>
      <c r="T546" s="50" t="str">
        <f t="shared" si="856"/>
        <v/>
      </c>
      <c r="U546" s="50">
        <f>ROUND(IF(K546="",0,+Q546/1659*(AC546*12*(1+tab!$D$181+tab!$D$180)-tab!$D$179)*tab!$D$177),-1)</f>
        <v>0</v>
      </c>
      <c r="V546" s="36" t="str">
        <f t="shared" si="857"/>
        <v/>
      </c>
      <c r="W546" s="698"/>
      <c r="X546" s="605"/>
      <c r="Y546" s="646"/>
      <c r="Z546" s="670"/>
      <c r="AA546" s="600"/>
      <c r="AB546" s="646"/>
      <c r="AC546" s="679">
        <f t="shared" si="845"/>
        <v>0</v>
      </c>
      <c r="AD546" s="680">
        <f t="shared" si="858"/>
        <v>0.56000000000000005</v>
      </c>
      <c r="AE546" s="681">
        <f t="shared" si="859"/>
        <v>0</v>
      </c>
      <c r="AF546" s="681">
        <f t="shared" si="860"/>
        <v>0</v>
      </c>
      <c r="AG546" s="681">
        <f t="shared" si="861"/>
        <v>0</v>
      </c>
      <c r="AH546" s="682">
        <f t="shared" si="862"/>
        <v>0</v>
      </c>
      <c r="AI546" s="682" t="str">
        <f t="shared" si="863"/>
        <v/>
      </c>
      <c r="AJ546" s="682">
        <f t="shared" si="864"/>
        <v>0</v>
      </c>
      <c r="AK546" s="683">
        <f t="shared" si="865"/>
        <v>0.5</v>
      </c>
      <c r="AL546" s="600">
        <f t="shared" si="866"/>
        <v>0</v>
      </c>
      <c r="AM546" s="646">
        <f t="shared" si="867"/>
        <v>0</v>
      </c>
      <c r="AN546" s="630"/>
      <c r="AR546" s="326"/>
    </row>
    <row r="547" spans="3:44" ht="12.75" customHeight="1" x14ac:dyDescent="0.2">
      <c r="C547" s="2"/>
      <c r="D547" s="140" t="str">
        <f t="shared" si="846"/>
        <v/>
      </c>
      <c r="E547" s="222" t="str">
        <f t="shared" ref="E547:F547" si="896">IF(E375=0,"",E375)</f>
        <v/>
      </c>
      <c r="F547" s="222" t="str">
        <f t="shared" si="896"/>
        <v/>
      </c>
      <c r="G547" s="140" t="str">
        <f t="shared" si="848"/>
        <v/>
      </c>
      <c r="H547" s="223" t="str">
        <f t="shared" si="849"/>
        <v/>
      </c>
      <c r="I547" s="751" t="str">
        <f t="shared" si="850"/>
        <v/>
      </c>
      <c r="J547" s="248" t="str">
        <f t="shared" si="843"/>
        <v/>
      </c>
      <c r="K547" s="713" t="str">
        <f t="shared" si="851"/>
        <v/>
      </c>
      <c r="L547" s="625"/>
      <c r="M547" s="738">
        <f t="shared" ref="M547:N547" si="897">IF(M375="","",M375)</f>
        <v>0</v>
      </c>
      <c r="N547" s="738">
        <f t="shared" si="897"/>
        <v>0</v>
      </c>
      <c r="O547" s="714" t="str">
        <f t="shared" si="853"/>
        <v/>
      </c>
      <c r="P547" s="736">
        <f t="shared" si="854"/>
        <v>0</v>
      </c>
      <c r="Q547" s="608">
        <v>0</v>
      </c>
      <c r="R547" s="755"/>
      <c r="S547" s="708" t="str">
        <f t="shared" si="855"/>
        <v/>
      </c>
      <c r="T547" s="50" t="str">
        <f t="shared" si="856"/>
        <v/>
      </c>
      <c r="U547" s="50">
        <f>ROUND(IF(K547="",0,+Q547/1659*(AC547*12*(1+tab!$D$181+tab!$D$180)-tab!$D$179)*tab!$D$177),-1)</f>
        <v>0</v>
      </c>
      <c r="V547" s="36" t="str">
        <f t="shared" si="857"/>
        <v/>
      </c>
      <c r="W547" s="698"/>
      <c r="X547" s="605"/>
      <c r="Y547" s="646"/>
      <c r="Z547" s="670"/>
      <c r="AA547" s="600"/>
      <c r="AB547" s="646"/>
      <c r="AC547" s="679">
        <f t="shared" si="845"/>
        <v>0</v>
      </c>
      <c r="AD547" s="680">
        <f t="shared" si="858"/>
        <v>0.56000000000000005</v>
      </c>
      <c r="AE547" s="681">
        <f t="shared" si="859"/>
        <v>0</v>
      </c>
      <c r="AF547" s="681">
        <f t="shared" si="860"/>
        <v>0</v>
      </c>
      <c r="AG547" s="681">
        <f t="shared" si="861"/>
        <v>0</v>
      </c>
      <c r="AH547" s="682">
        <f t="shared" si="862"/>
        <v>0</v>
      </c>
      <c r="AI547" s="682" t="str">
        <f t="shared" si="863"/>
        <v/>
      </c>
      <c r="AJ547" s="682">
        <f t="shared" si="864"/>
        <v>0</v>
      </c>
      <c r="AK547" s="683">
        <f t="shared" si="865"/>
        <v>0.5</v>
      </c>
      <c r="AL547" s="600">
        <f t="shared" si="866"/>
        <v>0</v>
      </c>
      <c r="AM547" s="646">
        <f t="shared" si="867"/>
        <v>0</v>
      </c>
      <c r="AN547" s="630"/>
      <c r="AR547" s="326"/>
    </row>
    <row r="548" spans="3:44" ht="12.75" customHeight="1" x14ac:dyDescent="0.2">
      <c r="C548" s="2"/>
      <c r="D548" s="140" t="str">
        <f t="shared" si="846"/>
        <v/>
      </c>
      <c r="E548" s="222" t="str">
        <f t="shared" ref="E548:F548" si="898">IF(E376=0,"",E376)</f>
        <v/>
      </c>
      <c r="F548" s="222" t="str">
        <f t="shared" si="898"/>
        <v/>
      </c>
      <c r="G548" s="140" t="str">
        <f t="shared" si="848"/>
        <v/>
      </c>
      <c r="H548" s="223" t="str">
        <f t="shared" si="849"/>
        <v/>
      </c>
      <c r="I548" s="751" t="str">
        <f t="shared" si="850"/>
        <v/>
      </c>
      <c r="J548" s="248" t="str">
        <f t="shared" si="843"/>
        <v/>
      </c>
      <c r="K548" s="713" t="str">
        <f t="shared" si="851"/>
        <v/>
      </c>
      <c r="L548" s="625"/>
      <c r="M548" s="738">
        <f t="shared" ref="M548:N548" si="899">IF(M376="","",M376)</f>
        <v>0</v>
      </c>
      <c r="N548" s="738">
        <f t="shared" si="899"/>
        <v>0</v>
      </c>
      <c r="O548" s="714" t="str">
        <f t="shared" si="853"/>
        <v/>
      </c>
      <c r="P548" s="736">
        <f t="shared" si="854"/>
        <v>0</v>
      </c>
      <c r="Q548" s="608">
        <v>0</v>
      </c>
      <c r="R548" s="755"/>
      <c r="S548" s="708" t="str">
        <f t="shared" si="855"/>
        <v/>
      </c>
      <c r="T548" s="50" t="str">
        <f t="shared" si="856"/>
        <v/>
      </c>
      <c r="U548" s="50">
        <f>ROUND(IF(K548="",0,+Q548/1659*(AC548*12*(1+tab!$D$181+tab!$D$180)-tab!$D$179)*tab!$D$177),-1)</f>
        <v>0</v>
      </c>
      <c r="V548" s="36" t="str">
        <f t="shared" si="857"/>
        <v/>
      </c>
      <c r="W548" s="698"/>
      <c r="X548" s="605"/>
      <c r="Y548" s="646"/>
      <c r="Z548" s="670"/>
      <c r="AA548" s="600"/>
      <c r="AB548" s="646"/>
      <c r="AC548" s="679">
        <f t="shared" si="845"/>
        <v>0</v>
      </c>
      <c r="AD548" s="680">
        <f t="shared" si="858"/>
        <v>0.56000000000000005</v>
      </c>
      <c r="AE548" s="681">
        <f t="shared" si="859"/>
        <v>0</v>
      </c>
      <c r="AF548" s="681">
        <f t="shared" si="860"/>
        <v>0</v>
      </c>
      <c r="AG548" s="681">
        <f t="shared" si="861"/>
        <v>0</v>
      </c>
      <c r="AH548" s="682">
        <f t="shared" si="862"/>
        <v>0</v>
      </c>
      <c r="AI548" s="682" t="str">
        <f t="shared" si="863"/>
        <v/>
      </c>
      <c r="AJ548" s="682">
        <f t="shared" si="864"/>
        <v>0</v>
      </c>
      <c r="AK548" s="683">
        <f t="shared" si="865"/>
        <v>0.5</v>
      </c>
      <c r="AL548" s="600">
        <f t="shared" si="866"/>
        <v>0</v>
      </c>
      <c r="AM548" s="646">
        <f t="shared" si="867"/>
        <v>0</v>
      </c>
      <c r="AN548" s="630"/>
      <c r="AR548" s="326"/>
    </row>
    <row r="549" spans="3:44" ht="12.75" customHeight="1" x14ac:dyDescent="0.2">
      <c r="C549" s="2"/>
      <c r="D549" s="140" t="str">
        <f t="shared" si="846"/>
        <v/>
      </c>
      <c r="E549" s="222" t="str">
        <f t="shared" ref="E549:F549" si="900">IF(E377=0,"",E377)</f>
        <v/>
      </c>
      <c r="F549" s="222" t="str">
        <f t="shared" si="900"/>
        <v/>
      </c>
      <c r="G549" s="140" t="str">
        <f t="shared" si="848"/>
        <v/>
      </c>
      <c r="H549" s="223" t="str">
        <f t="shared" si="849"/>
        <v/>
      </c>
      <c r="I549" s="751" t="str">
        <f t="shared" si="850"/>
        <v/>
      </c>
      <c r="J549" s="248" t="str">
        <f t="shared" si="843"/>
        <v/>
      </c>
      <c r="K549" s="713" t="str">
        <f t="shared" si="851"/>
        <v/>
      </c>
      <c r="L549" s="625"/>
      <c r="M549" s="738">
        <f t="shared" ref="M549:N549" si="901">IF(M377="","",M377)</f>
        <v>0</v>
      </c>
      <c r="N549" s="738">
        <f t="shared" si="901"/>
        <v>0</v>
      </c>
      <c r="O549" s="714" t="str">
        <f t="shared" si="853"/>
        <v/>
      </c>
      <c r="P549" s="736">
        <f t="shared" si="854"/>
        <v>0</v>
      </c>
      <c r="Q549" s="608">
        <v>0</v>
      </c>
      <c r="R549" s="755"/>
      <c r="S549" s="708" t="str">
        <f t="shared" si="855"/>
        <v/>
      </c>
      <c r="T549" s="50" t="str">
        <f t="shared" si="856"/>
        <v/>
      </c>
      <c r="U549" s="50">
        <f>ROUND(IF(K549="",0,+Q549/1659*(AC549*12*(1+tab!$D$181+tab!$D$180)-tab!$D$179)*tab!$D$177),-1)</f>
        <v>0</v>
      </c>
      <c r="V549" s="36" t="str">
        <f t="shared" si="857"/>
        <v/>
      </c>
      <c r="W549" s="698"/>
      <c r="X549" s="605"/>
      <c r="Y549" s="646"/>
      <c r="Z549" s="670"/>
      <c r="AA549" s="600"/>
      <c r="AB549" s="646"/>
      <c r="AC549" s="679">
        <f t="shared" si="845"/>
        <v>0</v>
      </c>
      <c r="AD549" s="680">
        <f t="shared" si="858"/>
        <v>0.56000000000000005</v>
      </c>
      <c r="AE549" s="681">
        <f t="shared" si="859"/>
        <v>0</v>
      </c>
      <c r="AF549" s="681">
        <f t="shared" si="860"/>
        <v>0</v>
      </c>
      <c r="AG549" s="681">
        <f t="shared" si="861"/>
        <v>0</v>
      </c>
      <c r="AH549" s="682">
        <f t="shared" si="862"/>
        <v>0</v>
      </c>
      <c r="AI549" s="682" t="str">
        <f t="shared" si="863"/>
        <v/>
      </c>
      <c r="AJ549" s="682">
        <f t="shared" si="864"/>
        <v>0</v>
      </c>
      <c r="AK549" s="683">
        <f t="shared" si="865"/>
        <v>0.5</v>
      </c>
      <c r="AL549" s="600">
        <f t="shared" si="866"/>
        <v>0</v>
      </c>
      <c r="AM549" s="646">
        <f t="shared" si="867"/>
        <v>0</v>
      </c>
      <c r="AN549" s="630"/>
      <c r="AR549" s="326"/>
    </row>
    <row r="550" spans="3:44" ht="12.75" customHeight="1" x14ac:dyDescent="0.2">
      <c r="C550" s="2"/>
      <c r="D550" s="140" t="str">
        <f t="shared" si="846"/>
        <v/>
      </c>
      <c r="E550" s="222" t="str">
        <f t="shared" ref="E550:F550" si="902">IF(E378=0,"",E378)</f>
        <v/>
      </c>
      <c r="F550" s="222" t="str">
        <f t="shared" si="902"/>
        <v/>
      </c>
      <c r="G550" s="140" t="str">
        <f t="shared" si="848"/>
        <v/>
      </c>
      <c r="H550" s="223" t="str">
        <f t="shared" si="849"/>
        <v/>
      </c>
      <c r="I550" s="751" t="str">
        <f t="shared" si="850"/>
        <v/>
      </c>
      <c r="J550" s="248" t="str">
        <f t="shared" si="843"/>
        <v/>
      </c>
      <c r="K550" s="713" t="str">
        <f t="shared" si="851"/>
        <v/>
      </c>
      <c r="L550" s="625"/>
      <c r="M550" s="738">
        <f t="shared" ref="M550:N550" si="903">IF(M378="","",M378)</f>
        <v>0</v>
      </c>
      <c r="N550" s="738">
        <f t="shared" si="903"/>
        <v>0</v>
      </c>
      <c r="O550" s="714" t="str">
        <f t="shared" si="853"/>
        <v/>
      </c>
      <c r="P550" s="736">
        <f t="shared" si="854"/>
        <v>0</v>
      </c>
      <c r="Q550" s="608">
        <v>0</v>
      </c>
      <c r="R550" s="755"/>
      <c r="S550" s="708" t="str">
        <f t="shared" si="855"/>
        <v/>
      </c>
      <c r="T550" s="50" t="str">
        <f t="shared" si="856"/>
        <v/>
      </c>
      <c r="U550" s="50">
        <f>ROUND(IF(K550="",0,+Q550/1659*(AC550*12*(1+tab!$D$181+tab!$D$180)-tab!$D$179)*tab!$D$177),-1)</f>
        <v>0</v>
      </c>
      <c r="V550" s="36" t="str">
        <f t="shared" si="857"/>
        <v/>
      </c>
      <c r="W550" s="698"/>
      <c r="X550" s="605"/>
      <c r="Y550" s="646"/>
      <c r="Z550" s="670"/>
      <c r="AA550" s="600"/>
      <c r="AB550" s="646"/>
      <c r="AC550" s="679">
        <f t="shared" si="845"/>
        <v>0</v>
      </c>
      <c r="AD550" s="680">
        <f t="shared" si="858"/>
        <v>0.56000000000000005</v>
      </c>
      <c r="AE550" s="681">
        <f t="shared" si="859"/>
        <v>0</v>
      </c>
      <c r="AF550" s="681">
        <f t="shared" si="860"/>
        <v>0</v>
      </c>
      <c r="AG550" s="681">
        <f t="shared" si="861"/>
        <v>0</v>
      </c>
      <c r="AH550" s="682">
        <f t="shared" si="862"/>
        <v>0</v>
      </c>
      <c r="AI550" s="682" t="str">
        <f t="shared" si="863"/>
        <v/>
      </c>
      <c r="AJ550" s="682">
        <f t="shared" si="864"/>
        <v>0</v>
      </c>
      <c r="AK550" s="683">
        <f t="shared" si="865"/>
        <v>0.5</v>
      </c>
      <c r="AL550" s="600">
        <f t="shared" si="866"/>
        <v>0</v>
      </c>
      <c r="AM550" s="646">
        <f t="shared" si="867"/>
        <v>0</v>
      </c>
      <c r="AN550" s="630"/>
      <c r="AR550" s="326"/>
    </row>
    <row r="551" spans="3:44" ht="12.75" customHeight="1" x14ac:dyDescent="0.2">
      <c r="C551" s="2"/>
      <c r="D551" s="140" t="str">
        <f t="shared" si="846"/>
        <v/>
      </c>
      <c r="E551" s="222" t="str">
        <f t="shared" ref="E551:F551" si="904">IF(E379=0,"",E379)</f>
        <v/>
      </c>
      <c r="F551" s="222" t="str">
        <f t="shared" si="904"/>
        <v/>
      </c>
      <c r="G551" s="140" t="str">
        <f t="shared" si="848"/>
        <v/>
      </c>
      <c r="H551" s="223" t="str">
        <f t="shared" si="849"/>
        <v/>
      </c>
      <c r="I551" s="751" t="str">
        <f t="shared" si="850"/>
        <v/>
      </c>
      <c r="J551" s="248" t="str">
        <f t="shared" si="843"/>
        <v/>
      </c>
      <c r="K551" s="713" t="str">
        <f t="shared" si="851"/>
        <v/>
      </c>
      <c r="L551" s="625"/>
      <c r="M551" s="738">
        <f t="shared" ref="M551:N551" si="905">IF(M379="","",M379)</f>
        <v>0</v>
      </c>
      <c r="N551" s="738">
        <f t="shared" si="905"/>
        <v>0</v>
      </c>
      <c r="O551" s="714" t="str">
        <f t="shared" si="853"/>
        <v/>
      </c>
      <c r="P551" s="736">
        <f t="shared" si="854"/>
        <v>0</v>
      </c>
      <c r="Q551" s="608">
        <v>0</v>
      </c>
      <c r="R551" s="755"/>
      <c r="S551" s="708" t="str">
        <f t="shared" si="855"/>
        <v/>
      </c>
      <c r="T551" s="50" t="str">
        <f t="shared" si="856"/>
        <v/>
      </c>
      <c r="U551" s="50">
        <f>ROUND(IF(K551="",0,+Q551/1659*(AC551*12*(1+tab!$D$181+tab!$D$180)-tab!$D$179)*tab!$D$177),-1)</f>
        <v>0</v>
      </c>
      <c r="V551" s="36" t="str">
        <f t="shared" si="857"/>
        <v/>
      </c>
      <c r="W551" s="698"/>
      <c r="X551" s="605"/>
      <c r="Y551" s="646"/>
      <c r="Z551" s="670"/>
      <c r="AA551" s="600"/>
      <c r="AB551" s="646"/>
      <c r="AC551" s="679">
        <f t="shared" si="845"/>
        <v>0</v>
      </c>
      <c r="AD551" s="680">
        <f t="shared" si="858"/>
        <v>0.56000000000000005</v>
      </c>
      <c r="AE551" s="681">
        <f t="shared" si="859"/>
        <v>0</v>
      </c>
      <c r="AF551" s="681">
        <f t="shared" si="860"/>
        <v>0</v>
      </c>
      <c r="AG551" s="681">
        <f t="shared" si="861"/>
        <v>0</v>
      </c>
      <c r="AH551" s="682">
        <f t="shared" si="862"/>
        <v>0</v>
      </c>
      <c r="AI551" s="682" t="str">
        <f t="shared" si="863"/>
        <v/>
      </c>
      <c r="AJ551" s="682">
        <f t="shared" si="864"/>
        <v>0</v>
      </c>
      <c r="AK551" s="683">
        <f t="shared" si="865"/>
        <v>0.5</v>
      </c>
      <c r="AL551" s="600">
        <f t="shared" si="866"/>
        <v>0</v>
      </c>
      <c r="AM551" s="646">
        <f t="shared" si="867"/>
        <v>0</v>
      </c>
      <c r="AN551" s="630"/>
      <c r="AR551" s="326"/>
    </row>
    <row r="552" spans="3:44" ht="12.75" customHeight="1" x14ac:dyDescent="0.2">
      <c r="C552" s="2"/>
      <c r="D552" s="140" t="str">
        <f t="shared" si="846"/>
        <v/>
      </c>
      <c r="E552" s="222" t="str">
        <f t="shared" ref="E552:F552" si="906">IF(E380=0,"",E380)</f>
        <v/>
      </c>
      <c r="F552" s="222" t="str">
        <f t="shared" si="906"/>
        <v/>
      </c>
      <c r="G552" s="140" t="str">
        <f t="shared" si="848"/>
        <v/>
      </c>
      <c r="H552" s="223" t="str">
        <f t="shared" si="849"/>
        <v/>
      </c>
      <c r="I552" s="751" t="str">
        <f t="shared" si="850"/>
        <v/>
      </c>
      <c r="J552" s="248" t="str">
        <f t="shared" si="843"/>
        <v/>
      </c>
      <c r="K552" s="713" t="str">
        <f t="shared" si="851"/>
        <v/>
      </c>
      <c r="L552" s="625"/>
      <c r="M552" s="738">
        <f t="shared" ref="M552:N552" si="907">IF(M380="","",M380)</f>
        <v>0</v>
      </c>
      <c r="N552" s="738">
        <f t="shared" si="907"/>
        <v>0</v>
      </c>
      <c r="O552" s="714" t="str">
        <f t="shared" si="853"/>
        <v/>
      </c>
      <c r="P552" s="736">
        <f t="shared" si="854"/>
        <v>0</v>
      </c>
      <c r="Q552" s="608">
        <v>0</v>
      </c>
      <c r="R552" s="755"/>
      <c r="S552" s="708" t="str">
        <f t="shared" si="855"/>
        <v/>
      </c>
      <c r="T552" s="50" t="str">
        <f t="shared" si="856"/>
        <v/>
      </c>
      <c r="U552" s="50">
        <f>ROUND(IF(K552="",0,+Q552/1659*(AC552*12*(1+tab!$D$181+tab!$D$180)-tab!$D$179)*tab!$D$177),-1)</f>
        <v>0</v>
      </c>
      <c r="V552" s="36" t="str">
        <f t="shared" si="857"/>
        <v/>
      </c>
      <c r="W552" s="698"/>
      <c r="X552" s="605"/>
      <c r="Y552" s="646"/>
      <c r="Z552" s="670"/>
      <c r="AA552" s="600"/>
      <c r="AB552" s="646"/>
      <c r="AC552" s="679">
        <f t="shared" si="845"/>
        <v>0</v>
      </c>
      <c r="AD552" s="680">
        <f t="shared" si="858"/>
        <v>0.56000000000000005</v>
      </c>
      <c r="AE552" s="681">
        <f t="shared" si="859"/>
        <v>0</v>
      </c>
      <c r="AF552" s="681">
        <f t="shared" si="860"/>
        <v>0</v>
      </c>
      <c r="AG552" s="681">
        <f t="shared" si="861"/>
        <v>0</v>
      </c>
      <c r="AH552" s="682">
        <f t="shared" si="862"/>
        <v>0</v>
      </c>
      <c r="AI552" s="682" t="str">
        <f t="shared" si="863"/>
        <v/>
      </c>
      <c r="AJ552" s="682">
        <f t="shared" si="864"/>
        <v>0</v>
      </c>
      <c r="AK552" s="683">
        <f t="shared" si="865"/>
        <v>0.5</v>
      </c>
      <c r="AL552" s="600">
        <f t="shared" si="866"/>
        <v>0</v>
      </c>
      <c r="AM552" s="646">
        <f t="shared" si="867"/>
        <v>0</v>
      </c>
      <c r="AN552" s="630"/>
      <c r="AR552" s="326"/>
    </row>
    <row r="553" spans="3:44" ht="12.75" customHeight="1" x14ac:dyDescent="0.2">
      <c r="C553" s="2"/>
      <c r="D553" s="140" t="str">
        <f t="shared" si="846"/>
        <v/>
      </c>
      <c r="E553" s="222" t="str">
        <f t="shared" ref="E553:F553" si="908">IF(E381=0,"",E381)</f>
        <v/>
      </c>
      <c r="F553" s="222" t="str">
        <f t="shared" si="908"/>
        <v/>
      </c>
      <c r="G553" s="140" t="str">
        <f t="shared" si="848"/>
        <v/>
      </c>
      <c r="H553" s="223" t="str">
        <f t="shared" si="849"/>
        <v/>
      </c>
      <c r="I553" s="751" t="str">
        <f t="shared" si="850"/>
        <v/>
      </c>
      <c r="J553" s="248" t="str">
        <f t="shared" si="843"/>
        <v/>
      </c>
      <c r="K553" s="713" t="str">
        <f t="shared" si="851"/>
        <v/>
      </c>
      <c r="L553" s="625"/>
      <c r="M553" s="738">
        <f t="shared" ref="M553:N553" si="909">IF(M381="","",M381)</f>
        <v>0</v>
      </c>
      <c r="N553" s="738">
        <f t="shared" si="909"/>
        <v>0</v>
      </c>
      <c r="O553" s="714" t="str">
        <f t="shared" si="853"/>
        <v/>
      </c>
      <c r="P553" s="736">
        <f t="shared" si="854"/>
        <v>0</v>
      </c>
      <c r="Q553" s="608">
        <v>0</v>
      </c>
      <c r="R553" s="755"/>
      <c r="S553" s="708" t="str">
        <f t="shared" si="855"/>
        <v/>
      </c>
      <c r="T553" s="50" t="str">
        <f t="shared" si="856"/>
        <v/>
      </c>
      <c r="U553" s="50">
        <f>ROUND(IF(K553="",0,+Q553/1659*(AC553*12*(1+tab!$D$181+tab!$D$180)-tab!$D$179)*tab!$D$177),-1)</f>
        <v>0</v>
      </c>
      <c r="V553" s="36" t="str">
        <f t="shared" si="857"/>
        <v/>
      </c>
      <c r="W553" s="698"/>
      <c r="X553" s="605"/>
      <c r="Y553" s="646"/>
      <c r="Z553" s="670"/>
      <c r="AA553" s="600"/>
      <c r="AB553" s="646"/>
      <c r="AC553" s="679">
        <f t="shared" si="845"/>
        <v>0</v>
      </c>
      <c r="AD553" s="680">
        <f t="shared" si="858"/>
        <v>0.56000000000000005</v>
      </c>
      <c r="AE553" s="681">
        <f t="shared" si="859"/>
        <v>0</v>
      </c>
      <c r="AF553" s="681">
        <f t="shared" si="860"/>
        <v>0</v>
      </c>
      <c r="AG553" s="681">
        <f t="shared" si="861"/>
        <v>0</v>
      </c>
      <c r="AH553" s="682">
        <f t="shared" si="862"/>
        <v>0</v>
      </c>
      <c r="AI553" s="682" t="str">
        <f t="shared" si="863"/>
        <v/>
      </c>
      <c r="AJ553" s="682">
        <f t="shared" si="864"/>
        <v>0</v>
      </c>
      <c r="AK553" s="683">
        <f t="shared" si="865"/>
        <v>0.5</v>
      </c>
      <c r="AL553" s="600">
        <f t="shared" si="866"/>
        <v>0</v>
      </c>
      <c r="AM553" s="646">
        <f t="shared" si="867"/>
        <v>0</v>
      </c>
      <c r="AN553" s="630"/>
      <c r="AR553" s="326"/>
    </row>
    <row r="554" spans="3:44" ht="12.75" customHeight="1" x14ac:dyDescent="0.2">
      <c r="C554" s="2"/>
      <c r="D554" s="140" t="str">
        <f t="shared" si="846"/>
        <v/>
      </c>
      <c r="E554" s="222" t="str">
        <f t="shared" ref="E554:F554" si="910">IF(E382=0,"",E382)</f>
        <v/>
      </c>
      <c r="F554" s="222" t="str">
        <f t="shared" si="910"/>
        <v/>
      </c>
      <c r="G554" s="140" t="str">
        <f t="shared" si="848"/>
        <v/>
      </c>
      <c r="H554" s="223" t="str">
        <f t="shared" si="849"/>
        <v/>
      </c>
      <c r="I554" s="751" t="str">
        <f t="shared" si="850"/>
        <v/>
      </c>
      <c r="J554" s="248" t="str">
        <f t="shared" si="843"/>
        <v/>
      </c>
      <c r="K554" s="713" t="str">
        <f t="shared" si="851"/>
        <v/>
      </c>
      <c r="L554" s="625"/>
      <c r="M554" s="738">
        <f t="shared" ref="M554:N554" si="911">IF(M382="","",M382)</f>
        <v>0</v>
      </c>
      <c r="N554" s="738">
        <f t="shared" si="911"/>
        <v>0</v>
      </c>
      <c r="O554" s="714" t="str">
        <f t="shared" si="853"/>
        <v/>
      </c>
      <c r="P554" s="736">
        <f t="shared" si="854"/>
        <v>0</v>
      </c>
      <c r="Q554" s="608">
        <v>0</v>
      </c>
      <c r="R554" s="755"/>
      <c r="S554" s="708" t="str">
        <f t="shared" si="855"/>
        <v/>
      </c>
      <c r="T554" s="50" t="str">
        <f t="shared" si="856"/>
        <v/>
      </c>
      <c r="U554" s="50">
        <f>ROUND(IF(K554="",0,+Q554/1659*(AC554*12*(1+tab!$D$181+tab!$D$180)-tab!$D$179)*tab!$D$177),-1)</f>
        <v>0</v>
      </c>
      <c r="V554" s="36" t="str">
        <f t="shared" si="857"/>
        <v/>
      </c>
      <c r="W554" s="698"/>
      <c r="X554" s="605"/>
      <c r="Y554" s="646"/>
      <c r="Z554" s="670"/>
      <c r="AA554" s="600"/>
      <c r="AB554" s="646"/>
      <c r="AC554" s="679">
        <f t="shared" si="845"/>
        <v>0</v>
      </c>
      <c r="AD554" s="680">
        <f t="shared" si="858"/>
        <v>0.56000000000000005</v>
      </c>
      <c r="AE554" s="681">
        <f t="shared" si="859"/>
        <v>0</v>
      </c>
      <c r="AF554" s="681">
        <f t="shared" si="860"/>
        <v>0</v>
      </c>
      <c r="AG554" s="681">
        <f t="shared" si="861"/>
        <v>0</v>
      </c>
      <c r="AH554" s="682">
        <f t="shared" si="862"/>
        <v>0</v>
      </c>
      <c r="AI554" s="682" t="str">
        <f t="shared" si="863"/>
        <v/>
      </c>
      <c r="AJ554" s="682">
        <f t="shared" si="864"/>
        <v>0</v>
      </c>
      <c r="AK554" s="683">
        <f t="shared" si="865"/>
        <v>0.5</v>
      </c>
      <c r="AL554" s="600">
        <f t="shared" si="866"/>
        <v>0</v>
      </c>
      <c r="AM554" s="646">
        <f t="shared" si="867"/>
        <v>0</v>
      </c>
      <c r="AN554" s="630"/>
      <c r="AR554" s="326"/>
    </row>
    <row r="555" spans="3:44" ht="12.75" customHeight="1" x14ac:dyDescent="0.2">
      <c r="C555" s="2"/>
      <c r="D555" s="140" t="str">
        <f t="shared" si="846"/>
        <v/>
      </c>
      <c r="E555" s="222" t="str">
        <f t="shared" ref="E555:F555" si="912">IF(E383=0,"",E383)</f>
        <v/>
      </c>
      <c r="F555" s="222" t="str">
        <f t="shared" si="912"/>
        <v/>
      </c>
      <c r="G555" s="140" t="str">
        <f t="shared" si="848"/>
        <v/>
      </c>
      <c r="H555" s="223" t="str">
        <f t="shared" si="849"/>
        <v/>
      </c>
      <c r="I555" s="751" t="str">
        <f t="shared" si="850"/>
        <v/>
      </c>
      <c r="J555" s="248" t="str">
        <f t="shared" si="843"/>
        <v/>
      </c>
      <c r="K555" s="713" t="str">
        <f t="shared" si="851"/>
        <v/>
      </c>
      <c r="L555" s="625"/>
      <c r="M555" s="738">
        <f t="shared" ref="M555:N555" si="913">IF(M383="","",M383)</f>
        <v>0</v>
      </c>
      <c r="N555" s="738">
        <f t="shared" si="913"/>
        <v>0</v>
      </c>
      <c r="O555" s="714" t="str">
        <f t="shared" si="853"/>
        <v/>
      </c>
      <c r="P555" s="736">
        <f t="shared" si="854"/>
        <v>0</v>
      </c>
      <c r="Q555" s="608">
        <v>0</v>
      </c>
      <c r="R555" s="755"/>
      <c r="S555" s="708" t="str">
        <f t="shared" si="855"/>
        <v/>
      </c>
      <c r="T555" s="50" t="str">
        <f t="shared" si="856"/>
        <v/>
      </c>
      <c r="U555" s="50">
        <f>ROUND(IF(K555="",0,+Q555/1659*(AC555*12*(1+tab!$D$181+tab!$D$180)-tab!$D$179)*tab!$D$177),-1)</f>
        <v>0</v>
      </c>
      <c r="V555" s="36" t="str">
        <f t="shared" si="857"/>
        <v/>
      </c>
      <c r="W555" s="698"/>
      <c r="X555" s="605"/>
      <c r="Y555" s="646"/>
      <c r="Z555" s="670"/>
      <c r="AA555" s="600"/>
      <c r="AB555" s="646"/>
      <c r="AC555" s="679">
        <f t="shared" si="845"/>
        <v>0</v>
      </c>
      <c r="AD555" s="680">
        <f t="shared" si="858"/>
        <v>0.56000000000000005</v>
      </c>
      <c r="AE555" s="681">
        <f t="shared" si="859"/>
        <v>0</v>
      </c>
      <c r="AF555" s="681">
        <f t="shared" si="860"/>
        <v>0</v>
      </c>
      <c r="AG555" s="681">
        <f t="shared" si="861"/>
        <v>0</v>
      </c>
      <c r="AH555" s="682">
        <f t="shared" si="862"/>
        <v>0</v>
      </c>
      <c r="AI555" s="682" t="str">
        <f t="shared" si="863"/>
        <v/>
      </c>
      <c r="AJ555" s="682">
        <f t="shared" si="864"/>
        <v>0</v>
      </c>
      <c r="AK555" s="683">
        <f t="shared" si="865"/>
        <v>0.5</v>
      </c>
      <c r="AL555" s="600">
        <f t="shared" si="866"/>
        <v>0</v>
      </c>
      <c r="AM555" s="646">
        <f t="shared" si="867"/>
        <v>0</v>
      </c>
      <c r="AN555" s="630"/>
      <c r="AR555" s="326"/>
    </row>
    <row r="556" spans="3:44" ht="12.75" customHeight="1" x14ac:dyDescent="0.2">
      <c r="C556" s="2"/>
      <c r="D556" s="140" t="str">
        <f t="shared" si="846"/>
        <v/>
      </c>
      <c r="E556" s="222" t="str">
        <f t="shared" ref="E556:F556" si="914">IF(E384=0,"",E384)</f>
        <v/>
      </c>
      <c r="F556" s="222" t="str">
        <f t="shared" si="914"/>
        <v/>
      </c>
      <c r="G556" s="140" t="str">
        <f t="shared" si="848"/>
        <v/>
      </c>
      <c r="H556" s="223" t="str">
        <f t="shared" si="849"/>
        <v/>
      </c>
      <c r="I556" s="751" t="str">
        <f t="shared" si="850"/>
        <v/>
      </c>
      <c r="J556" s="248" t="str">
        <f t="shared" si="843"/>
        <v/>
      </c>
      <c r="K556" s="713" t="str">
        <f t="shared" si="851"/>
        <v/>
      </c>
      <c r="L556" s="625"/>
      <c r="M556" s="738">
        <f t="shared" ref="M556:N556" si="915">IF(M384="","",M384)</f>
        <v>0</v>
      </c>
      <c r="N556" s="738">
        <f t="shared" si="915"/>
        <v>0</v>
      </c>
      <c r="O556" s="714" t="str">
        <f t="shared" si="853"/>
        <v/>
      </c>
      <c r="P556" s="736">
        <f t="shared" si="854"/>
        <v>0</v>
      </c>
      <c r="Q556" s="608">
        <v>0</v>
      </c>
      <c r="R556" s="755"/>
      <c r="S556" s="708" t="str">
        <f t="shared" si="855"/>
        <v/>
      </c>
      <c r="T556" s="50" t="str">
        <f t="shared" si="856"/>
        <v/>
      </c>
      <c r="U556" s="50">
        <f>ROUND(IF(K556="",0,+Q556/1659*(AC556*12*(1+tab!$D$181+tab!$D$180)-tab!$D$179)*tab!$D$177),-1)</f>
        <v>0</v>
      </c>
      <c r="V556" s="36" t="str">
        <f t="shared" si="857"/>
        <v/>
      </c>
      <c r="W556" s="698"/>
      <c r="X556" s="605"/>
      <c r="Y556" s="646"/>
      <c r="Z556" s="670"/>
      <c r="AA556" s="600"/>
      <c r="AB556" s="646"/>
      <c r="AC556" s="679">
        <f t="shared" si="845"/>
        <v>0</v>
      </c>
      <c r="AD556" s="680">
        <f t="shared" si="858"/>
        <v>0.56000000000000005</v>
      </c>
      <c r="AE556" s="681">
        <f t="shared" si="859"/>
        <v>0</v>
      </c>
      <c r="AF556" s="681">
        <f t="shared" si="860"/>
        <v>0</v>
      </c>
      <c r="AG556" s="681">
        <f t="shared" si="861"/>
        <v>0</v>
      </c>
      <c r="AH556" s="682">
        <f t="shared" si="862"/>
        <v>0</v>
      </c>
      <c r="AI556" s="682" t="str">
        <f t="shared" si="863"/>
        <v/>
      </c>
      <c r="AJ556" s="682">
        <f t="shared" si="864"/>
        <v>0</v>
      </c>
      <c r="AK556" s="683">
        <f t="shared" si="865"/>
        <v>0.5</v>
      </c>
      <c r="AL556" s="600">
        <f t="shared" si="866"/>
        <v>0</v>
      </c>
      <c r="AM556" s="646">
        <f t="shared" si="867"/>
        <v>0</v>
      </c>
      <c r="AN556" s="630"/>
      <c r="AR556" s="326"/>
    </row>
    <row r="557" spans="3:44" ht="12.75" customHeight="1" x14ac:dyDescent="0.2">
      <c r="C557" s="2"/>
      <c r="D557" s="140" t="str">
        <f t="shared" si="846"/>
        <v/>
      </c>
      <c r="E557" s="222" t="str">
        <f t="shared" ref="E557:F557" si="916">IF(E385=0,"",E385)</f>
        <v/>
      </c>
      <c r="F557" s="222" t="str">
        <f t="shared" si="916"/>
        <v/>
      </c>
      <c r="G557" s="140" t="str">
        <f t="shared" si="848"/>
        <v/>
      </c>
      <c r="H557" s="223" t="str">
        <f t="shared" si="849"/>
        <v/>
      </c>
      <c r="I557" s="751" t="str">
        <f t="shared" si="850"/>
        <v/>
      </c>
      <c r="J557" s="248" t="str">
        <f t="shared" si="843"/>
        <v/>
      </c>
      <c r="K557" s="713" t="str">
        <f t="shared" si="851"/>
        <v/>
      </c>
      <c r="L557" s="625"/>
      <c r="M557" s="738">
        <f t="shared" ref="M557:N557" si="917">IF(M385="","",M385)</f>
        <v>0</v>
      </c>
      <c r="N557" s="738">
        <f t="shared" si="917"/>
        <v>0</v>
      </c>
      <c r="O557" s="714" t="str">
        <f t="shared" si="853"/>
        <v/>
      </c>
      <c r="P557" s="736">
        <f t="shared" si="854"/>
        <v>0</v>
      </c>
      <c r="Q557" s="608">
        <v>0</v>
      </c>
      <c r="R557" s="755"/>
      <c r="S557" s="708" t="str">
        <f t="shared" si="855"/>
        <v/>
      </c>
      <c r="T557" s="50" t="str">
        <f t="shared" si="856"/>
        <v/>
      </c>
      <c r="U557" s="50">
        <f>ROUND(IF(K557="",0,+Q557/1659*(AC557*12*(1+tab!$D$181+tab!$D$180)-tab!$D$179)*tab!$D$177),-1)</f>
        <v>0</v>
      </c>
      <c r="V557" s="36" t="str">
        <f t="shared" si="857"/>
        <v/>
      </c>
      <c r="W557" s="698"/>
      <c r="X557" s="605"/>
      <c r="Y557" s="646"/>
      <c r="Z557" s="670"/>
      <c r="AA557" s="600"/>
      <c r="AB557" s="646"/>
      <c r="AC557" s="679">
        <f t="shared" si="845"/>
        <v>0</v>
      </c>
      <c r="AD557" s="680">
        <f t="shared" si="858"/>
        <v>0.56000000000000005</v>
      </c>
      <c r="AE557" s="681">
        <f t="shared" si="859"/>
        <v>0</v>
      </c>
      <c r="AF557" s="681">
        <f t="shared" si="860"/>
        <v>0</v>
      </c>
      <c r="AG557" s="681">
        <f t="shared" si="861"/>
        <v>0</v>
      </c>
      <c r="AH557" s="682">
        <f t="shared" si="862"/>
        <v>0</v>
      </c>
      <c r="AI557" s="682" t="str">
        <f t="shared" si="863"/>
        <v/>
      </c>
      <c r="AJ557" s="682">
        <f t="shared" si="864"/>
        <v>0</v>
      </c>
      <c r="AK557" s="683">
        <f t="shared" si="865"/>
        <v>0.5</v>
      </c>
      <c r="AL557" s="600">
        <f t="shared" si="866"/>
        <v>0</v>
      </c>
      <c r="AM557" s="646">
        <f t="shared" si="867"/>
        <v>0</v>
      </c>
      <c r="AN557" s="630"/>
      <c r="AR557" s="326"/>
    </row>
    <row r="558" spans="3:44" ht="12.75" customHeight="1" x14ac:dyDescent="0.2">
      <c r="C558" s="2"/>
      <c r="D558" s="140" t="str">
        <f t="shared" si="846"/>
        <v/>
      </c>
      <c r="E558" s="222" t="str">
        <f t="shared" ref="E558:F558" si="918">IF(E386=0,"",E386)</f>
        <v/>
      </c>
      <c r="F558" s="222" t="str">
        <f t="shared" si="918"/>
        <v/>
      </c>
      <c r="G558" s="140" t="str">
        <f t="shared" si="848"/>
        <v/>
      </c>
      <c r="H558" s="223" t="str">
        <f t="shared" si="849"/>
        <v/>
      </c>
      <c r="I558" s="751" t="str">
        <f t="shared" si="850"/>
        <v/>
      </c>
      <c r="J558" s="248" t="str">
        <f t="shared" si="843"/>
        <v/>
      </c>
      <c r="K558" s="713" t="str">
        <f t="shared" si="851"/>
        <v/>
      </c>
      <c r="L558" s="625"/>
      <c r="M558" s="738">
        <f t="shared" ref="M558:N558" si="919">IF(M386="","",M386)</f>
        <v>0</v>
      </c>
      <c r="N558" s="738">
        <f t="shared" si="919"/>
        <v>0</v>
      </c>
      <c r="O558" s="714" t="str">
        <f t="shared" si="853"/>
        <v/>
      </c>
      <c r="P558" s="736">
        <f t="shared" si="854"/>
        <v>0</v>
      </c>
      <c r="Q558" s="608">
        <v>0</v>
      </c>
      <c r="R558" s="755"/>
      <c r="S558" s="708" t="str">
        <f t="shared" si="855"/>
        <v/>
      </c>
      <c r="T558" s="50" t="str">
        <f t="shared" si="856"/>
        <v/>
      </c>
      <c r="U558" s="50">
        <f>ROUND(IF(K558="",0,+Q558/1659*(AC558*12*(1+tab!$D$181+tab!$D$180)-tab!$D$179)*tab!$D$177),-1)</f>
        <v>0</v>
      </c>
      <c r="V558" s="36" t="str">
        <f t="shared" si="857"/>
        <v/>
      </c>
      <c r="W558" s="698"/>
      <c r="X558" s="605"/>
      <c r="Y558" s="646"/>
      <c r="Z558" s="670"/>
      <c r="AA558" s="600"/>
      <c r="AB558" s="646"/>
      <c r="AC558" s="679">
        <f t="shared" si="845"/>
        <v>0</v>
      </c>
      <c r="AD558" s="680">
        <f t="shared" si="858"/>
        <v>0.56000000000000005</v>
      </c>
      <c r="AE558" s="681">
        <f t="shared" si="859"/>
        <v>0</v>
      </c>
      <c r="AF558" s="681">
        <f t="shared" si="860"/>
        <v>0</v>
      </c>
      <c r="AG558" s="681">
        <f t="shared" si="861"/>
        <v>0</v>
      </c>
      <c r="AH558" s="682">
        <f t="shared" si="862"/>
        <v>0</v>
      </c>
      <c r="AI558" s="682" t="str">
        <f t="shared" si="863"/>
        <v/>
      </c>
      <c r="AJ558" s="682">
        <f t="shared" si="864"/>
        <v>0</v>
      </c>
      <c r="AK558" s="683">
        <f t="shared" si="865"/>
        <v>0.5</v>
      </c>
      <c r="AL558" s="600">
        <f t="shared" si="866"/>
        <v>0</v>
      </c>
      <c r="AM558" s="646">
        <f t="shared" si="867"/>
        <v>0</v>
      </c>
      <c r="AN558" s="630"/>
      <c r="AR558" s="326"/>
    </row>
    <row r="559" spans="3:44" ht="12.75" customHeight="1" x14ac:dyDescent="0.2">
      <c r="C559" s="2"/>
      <c r="D559" s="140" t="str">
        <f t="shared" si="846"/>
        <v/>
      </c>
      <c r="E559" s="222" t="str">
        <f t="shared" ref="E559:F559" si="920">IF(E387=0,"",E387)</f>
        <v/>
      </c>
      <c r="F559" s="222" t="str">
        <f t="shared" si="920"/>
        <v/>
      </c>
      <c r="G559" s="140" t="str">
        <f t="shared" si="848"/>
        <v/>
      </c>
      <c r="H559" s="223" t="str">
        <f t="shared" si="849"/>
        <v/>
      </c>
      <c r="I559" s="751" t="str">
        <f t="shared" si="850"/>
        <v/>
      </c>
      <c r="J559" s="248" t="str">
        <f t="shared" si="843"/>
        <v/>
      </c>
      <c r="K559" s="713" t="str">
        <f t="shared" si="851"/>
        <v/>
      </c>
      <c r="L559" s="625"/>
      <c r="M559" s="738">
        <f t="shared" ref="M559:N559" si="921">IF(M387="","",M387)</f>
        <v>0</v>
      </c>
      <c r="N559" s="738">
        <f t="shared" si="921"/>
        <v>0</v>
      </c>
      <c r="O559" s="714" t="str">
        <f t="shared" si="853"/>
        <v/>
      </c>
      <c r="P559" s="736">
        <f t="shared" si="854"/>
        <v>0</v>
      </c>
      <c r="Q559" s="608">
        <v>0</v>
      </c>
      <c r="R559" s="755"/>
      <c r="S559" s="708" t="str">
        <f t="shared" si="855"/>
        <v/>
      </c>
      <c r="T559" s="50" t="str">
        <f t="shared" si="856"/>
        <v/>
      </c>
      <c r="U559" s="50">
        <f>ROUND(IF(K559="",0,+Q559/1659*(AC559*12*(1+tab!$D$181+tab!$D$180)-tab!$D$179)*tab!$D$177),-1)</f>
        <v>0</v>
      </c>
      <c r="V559" s="36" t="str">
        <f t="shared" si="857"/>
        <v/>
      </c>
      <c r="W559" s="698"/>
      <c r="X559" s="605"/>
      <c r="Y559" s="646"/>
      <c r="Z559" s="670"/>
      <c r="AA559" s="600"/>
      <c r="AB559" s="646"/>
      <c r="AC559" s="679">
        <f t="shared" si="845"/>
        <v>0</v>
      </c>
      <c r="AD559" s="680">
        <f t="shared" si="858"/>
        <v>0.56000000000000005</v>
      </c>
      <c r="AE559" s="681">
        <f t="shared" si="859"/>
        <v>0</v>
      </c>
      <c r="AF559" s="681">
        <f t="shared" si="860"/>
        <v>0</v>
      </c>
      <c r="AG559" s="681">
        <f t="shared" si="861"/>
        <v>0</v>
      </c>
      <c r="AH559" s="682">
        <f t="shared" si="862"/>
        <v>0</v>
      </c>
      <c r="AI559" s="682" t="str">
        <f t="shared" si="863"/>
        <v/>
      </c>
      <c r="AJ559" s="682">
        <f t="shared" si="864"/>
        <v>0</v>
      </c>
      <c r="AK559" s="683">
        <f t="shared" si="865"/>
        <v>0.5</v>
      </c>
      <c r="AL559" s="600">
        <f t="shared" si="866"/>
        <v>0</v>
      </c>
      <c r="AM559" s="646">
        <f t="shared" si="867"/>
        <v>0</v>
      </c>
      <c r="AN559" s="630"/>
      <c r="AR559" s="326"/>
    </row>
    <row r="560" spans="3:44" ht="12.75" customHeight="1" x14ac:dyDescent="0.2">
      <c r="C560" s="2"/>
      <c r="D560" s="140" t="str">
        <f t="shared" si="846"/>
        <v/>
      </c>
      <c r="E560" s="222" t="str">
        <f t="shared" ref="E560:F560" si="922">IF(E388=0,"",E388)</f>
        <v/>
      </c>
      <c r="F560" s="222" t="str">
        <f t="shared" si="922"/>
        <v/>
      </c>
      <c r="G560" s="140" t="str">
        <f t="shared" si="848"/>
        <v/>
      </c>
      <c r="H560" s="223" t="str">
        <f t="shared" si="849"/>
        <v/>
      </c>
      <c r="I560" s="751" t="str">
        <f t="shared" si="850"/>
        <v/>
      </c>
      <c r="J560" s="248" t="str">
        <f t="shared" si="843"/>
        <v/>
      </c>
      <c r="K560" s="713" t="str">
        <f t="shared" si="851"/>
        <v/>
      </c>
      <c r="L560" s="625"/>
      <c r="M560" s="738">
        <f t="shared" ref="M560:N560" si="923">IF(M388="","",M388)</f>
        <v>0</v>
      </c>
      <c r="N560" s="738">
        <f t="shared" si="923"/>
        <v>0</v>
      </c>
      <c r="O560" s="714" t="str">
        <f t="shared" si="853"/>
        <v/>
      </c>
      <c r="P560" s="736">
        <f t="shared" si="854"/>
        <v>0</v>
      </c>
      <c r="Q560" s="608">
        <v>0</v>
      </c>
      <c r="R560" s="755"/>
      <c r="S560" s="708" t="str">
        <f t="shared" si="855"/>
        <v/>
      </c>
      <c r="T560" s="50" t="str">
        <f t="shared" si="856"/>
        <v/>
      </c>
      <c r="U560" s="50">
        <f>ROUND(IF(K560="",0,+Q560/1659*(AC560*12*(1+tab!$D$181+tab!$D$180)-tab!$D$179)*tab!$D$177),-1)</f>
        <v>0</v>
      </c>
      <c r="V560" s="36" t="str">
        <f t="shared" si="857"/>
        <v/>
      </c>
      <c r="W560" s="698"/>
      <c r="X560" s="605"/>
      <c r="Y560" s="646"/>
      <c r="Z560" s="670"/>
      <c r="AA560" s="600"/>
      <c r="AB560" s="646"/>
      <c r="AC560" s="679">
        <f t="shared" si="845"/>
        <v>0</v>
      </c>
      <c r="AD560" s="680">
        <f t="shared" si="858"/>
        <v>0.56000000000000005</v>
      </c>
      <c r="AE560" s="681">
        <f t="shared" si="859"/>
        <v>0</v>
      </c>
      <c r="AF560" s="681">
        <f t="shared" si="860"/>
        <v>0</v>
      </c>
      <c r="AG560" s="681">
        <f t="shared" si="861"/>
        <v>0</v>
      </c>
      <c r="AH560" s="682">
        <f t="shared" si="862"/>
        <v>0</v>
      </c>
      <c r="AI560" s="682" t="str">
        <f t="shared" si="863"/>
        <v/>
      </c>
      <c r="AJ560" s="682">
        <f t="shared" si="864"/>
        <v>0</v>
      </c>
      <c r="AK560" s="683">
        <f t="shared" si="865"/>
        <v>0.5</v>
      </c>
      <c r="AL560" s="600">
        <f t="shared" si="866"/>
        <v>0</v>
      </c>
      <c r="AM560" s="646">
        <f t="shared" si="867"/>
        <v>0</v>
      </c>
      <c r="AN560" s="630"/>
      <c r="AR560" s="326"/>
    </row>
    <row r="561" spans="3:44" ht="12.75" customHeight="1" x14ac:dyDescent="0.2">
      <c r="C561" s="2"/>
      <c r="D561" s="140" t="str">
        <f t="shared" si="846"/>
        <v/>
      </c>
      <c r="E561" s="222" t="str">
        <f t="shared" ref="E561:F561" si="924">IF(E389=0,"",E389)</f>
        <v/>
      </c>
      <c r="F561" s="222" t="str">
        <f t="shared" si="924"/>
        <v/>
      </c>
      <c r="G561" s="140" t="str">
        <f t="shared" si="848"/>
        <v/>
      </c>
      <c r="H561" s="223" t="str">
        <f t="shared" si="849"/>
        <v/>
      </c>
      <c r="I561" s="751" t="str">
        <f t="shared" si="850"/>
        <v/>
      </c>
      <c r="J561" s="248" t="str">
        <f t="shared" si="843"/>
        <v/>
      </c>
      <c r="K561" s="713" t="str">
        <f t="shared" si="851"/>
        <v/>
      </c>
      <c r="L561" s="625"/>
      <c r="M561" s="738">
        <f t="shared" ref="M561:N561" si="925">IF(M389="","",M389)</f>
        <v>0</v>
      </c>
      <c r="N561" s="738">
        <f t="shared" si="925"/>
        <v>0</v>
      </c>
      <c r="O561" s="714" t="str">
        <f t="shared" si="853"/>
        <v/>
      </c>
      <c r="P561" s="736">
        <f t="shared" si="854"/>
        <v>0</v>
      </c>
      <c r="Q561" s="608">
        <v>0</v>
      </c>
      <c r="R561" s="755"/>
      <c r="S561" s="708" t="str">
        <f t="shared" si="855"/>
        <v/>
      </c>
      <c r="T561" s="50" t="str">
        <f t="shared" si="856"/>
        <v/>
      </c>
      <c r="U561" s="50">
        <f>ROUND(IF(K561="",0,+Q561/1659*(AC561*12*(1+tab!$D$181+tab!$D$180)-tab!$D$179)*tab!$D$177),-1)</f>
        <v>0</v>
      </c>
      <c r="V561" s="36" t="str">
        <f t="shared" si="857"/>
        <v/>
      </c>
      <c r="W561" s="698"/>
      <c r="X561" s="605"/>
      <c r="Y561" s="646"/>
      <c r="Z561" s="670"/>
      <c r="AA561" s="600"/>
      <c r="AB561" s="646"/>
      <c r="AC561" s="679">
        <f t="shared" si="845"/>
        <v>0</v>
      </c>
      <c r="AD561" s="680">
        <f t="shared" si="858"/>
        <v>0.56000000000000005</v>
      </c>
      <c r="AE561" s="681">
        <f t="shared" si="859"/>
        <v>0</v>
      </c>
      <c r="AF561" s="681">
        <f t="shared" si="860"/>
        <v>0</v>
      </c>
      <c r="AG561" s="681">
        <f t="shared" si="861"/>
        <v>0</v>
      </c>
      <c r="AH561" s="682">
        <f t="shared" si="862"/>
        <v>0</v>
      </c>
      <c r="AI561" s="682" t="str">
        <f t="shared" si="863"/>
        <v/>
      </c>
      <c r="AJ561" s="682">
        <f t="shared" si="864"/>
        <v>0</v>
      </c>
      <c r="AK561" s="683">
        <f t="shared" si="865"/>
        <v>0.5</v>
      </c>
      <c r="AL561" s="600">
        <f t="shared" si="866"/>
        <v>0</v>
      </c>
      <c r="AM561" s="646">
        <f t="shared" si="867"/>
        <v>0</v>
      </c>
      <c r="AN561" s="630"/>
      <c r="AR561" s="326"/>
    </row>
    <row r="562" spans="3:44" ht="12.75" customHeight="1" x14ac:dyDescent="0.2">
      <c r="C562" s="2"/>
      <c r="D562" s="140" t="str">
        <f t="shared" si="846"/>
        <v/>
      </c>
      <c r="E562" s="222" t="str">
        <f t="shared" ref="E562:F562" si="926">IF(E390=0,"",E390)</f>
        <v/>
      </c>
      <c r="F562" s="222" t="str">
        <f t="shared" si="926"/>
        <v/>
      </c>
      <c r="G562" s="140" t="str">
        <f t="shared" si="848"/>
        <v/>
      </c>
      <c r="H562" s="223" t="str">
        <f t="shared" si="849"/>
        <v/>
      </c>
      <c r="I562" s="751" t="str">
        <f t="shared" si="850"/>
        <v/>
      </c>
      <c r="J562" s="248" t="str">
        <f t="shared" si="843"/>
        <v/>
      </c>
      <c r="K562" s="713" t="str">
        <f t="shared" si="851"/>
        <v/>
      </c>
      <c r="L562" s="625"/>
      <c r="M562" s="738">
        <f t="shared" ref="M562:N562" si="927">IF(M390="","",M390)</f>
        <v>0</v>
      </c>
      <c r="N562" s="738">
        <f t="shared" si="927"/>
        <v>0</v>
      </c>
      <c r="O562" s="714" t="str">
        <f t="shared" si="853"/>
        <v/>
      </c>
      <c r="P562" s="736">
        <f t="shared" si="854"/>
        <v>0</v>
      </c>
      <c r="Q562" s="608">
        <v>0</v>
      </c>
      <c r="R562" s="755"/>
      <c r="S562" s="708" t="str">
        <f t="shared" si="855"/>
        <v/>
      </c>
      <c r="T562" s="50" t="str">
        <f t="shared" si="856"/>
        <v/>
      </c>
      <c r="U562" s="50">
        <f>ROUND(IF(K562="",0,+Q562/1659*(AC562*12*(1+tab!$D$181+tab!$D$180)-tab!$D$179)*tab!$D$177),-1)</f>
        <v>0</v>
      </c>
      <c r="V562" s="36" t="str">
        <f t="shared" si="857"/>
        <v/>
      </c>
      <c r="W562" s="698"/>
      <c r="X562" s="605"/>
      <c r="Y562" s="646"/>
      <c r="Z562" s="670"/>
      <c r="AA562" s="600"/>
      <c r="AB562" s="646"/>
      <c r="AC562" s="679">
        <f t="shared" si="845"/>
        <v>0</v>
      </c>
      <c r="AD562" s="680">
        <f t="shared" si="858"/>
        <v>0.56000000000000005</v>
      </c>
      <c r="AE562" s="681">
        <f t="shared" si="859"/>
        <v>0</v>
      </c>
      <c r="AF562" s="681">
        <f t="shared" si="860"/>
        <v>0</v>
      </c>
      <c r="AG562" s="681">
        <f t="shared" si="861"/>
        <v>0</v>
      </c>
      <c r="AH562" s="682">
        <f t="shared" si="862"/>
        <v>0</v>
      </c>
      <c r="AI562" s="682" t="str">
        <f t="shared" si="863"/>
        <v/>
      </c>
      <c r="AJ562" s="682">
        <f t="shared" si="864"/>
        <v>0</v>
      </c>
      <c r="AK562" s="683">
        <f t="shared" si="865"/>
        <v>0.5</v>
      </c>
      <c r="AL562" s="600">
        <f t="shared" si="866"/>
        <v>0</v>
      </c>
      <c r="AM562" s="646">
        <f t="shared" si="867"/>
        <v>0</v>
      </c>
      <c r="AN562" s="630"/>
      <c r="AR562" s="326"/>
    </row>
    <row r="563" spans="3:44" ht="12.75" customHeight="1" x14ac:dyDescent="0.2">
      <c r="C563" s="2"/>
      <c r="D563" s="140" t="str">
        <f t="shared" si="846"/>
        <v/>
      </c>
      <c r="E563" s="222" t="str">
        <f t="shared" ref="E563:F563" si="928">IF(E391=0,"",E391)</f>
        <v/>
      </c>
      <c r="F563" s="222" t="str">
        <f t="shared" si="928"/>
        <v/>
      </c>
      <c r="G563" s="140" t="str">
        <f t="shared" si="848"/>
        <v/>
      </c>
      <c r="H563" s="223" t="str">
        <f t="shared" si="849"/>
        <v/>
      </c>
      <c r="I563" s="751" t="str">
        <f t="shared" si="850"/>
        <v/>
      </c>
      <c r="J563" s="248" t="str">
        <f t="shared" ref="J563:J594" si="929">IF(E563="","",IF(J391+1&gt;VLOOKUP(I563,sal19juni,18,FALSE),J391,J391+1))</f>
        <v/>
      </c>
      <c r="K563" s="713" t="str">
        <f t="shared" si="851"/>
        <v/>
      </c>
      <c r="L563" s="625"/>
      <c r="M563" s="738">
        <f t="shared" ref="M563:N563" si="930">IF(M391="","",M391)</f>
        <v>0</v>
      </c>
      <c r="N563" s="738">
        <f t="shared" si="930"/>
        <v>0</v>
      </c>
      <c r="O563" s="714" t="str">
        <f t="shared" si="853"/>
        <v/>
      </c>
      <c r="P563" s="736">
        <f t="shared" si="854"/>
        <v>0</v>
      </c>
      <c r="Q563" s="608">
        <v>0</v>
      </c>
      <c r="R563" s="755"/>
      <c r="S563" s="708" t="str">
        <f t="shared" si="855"/>
        <v/>
      </c>
      <c r="T563" s="50" t="str">
        <f t="shared" si="856"/>
        <v/>
      </c>
      <c r="U563" s="50">
        <f>ROUND(IF(K563="",0,+Q563/1659*(AC563*12*(1+tab!$D$181+tab!$D$180)-tab!$D$179)*tab!$D$177),-1)</f>
        <v>0</v>
      </c>
      <c r="V563" s="36" t="str">
        <f t="shared" si="857"/>
        <v/>
      </c>
      <c r="W563" s="698"/>
      <c r="X563" s="605"/>
      <c r="Y563" s="646"/>
      <c r="Z563" s="670"/>
      <c r="AA563" s="600"/>
      <c r="AB563" s="646"/>
      <c r="AC563" s="679">
        <f t="shared" ref="AC563:AC594" si="931">IF(K563="",0,5/12*VLOOKUP(I563,sal19juni,J563+1,FALSE)+7/12*VLOOKUP(I563,sal19juni,J563+1,FALSE))</f>
        <v>0</v>
      </c>
      <c r="AD563" s="680">
        <f t="shared" si="858"/>
        <v>0.56000000000000005</v>
      </c>
      <c r="AE563" s="681">
        <f t="shared" si="859"/>
        <v>0</v>
      </c>
      <c r="AF563" s="681">
        <f t="shared" si="860"/>
        <v>0</v>
      </c>
      <c r="AG563" s="681">
        <f t="shared" si="861"/>
        <v>0</v>
      </c>
      <c r="AH563" s="682">
        <f t="shared" si="862"/>
        <v>0</v>
      </c>
      <c r="AI563" s="682" t="str">
        <f t="shared" si="863"/>
        <v/>
      </c>
      <c r="AJ563" s="682">
        <f t="shared" si="864"/>
        <v>0</v>
      </c>
      <c r="AK563" s="683">
        <f t="shared" si="865"/>
        <v>0.5</v>
      </c>
      <c r="AL563" s="600">
        <f t="shared" si="866"/>
        <v>0</v>
      </c>
      <c r="AM563" s="646">
        <f t="shared" si="867"/>
        <v>0</v>
      </c>
      <c r="AN563" s="630"/>
      <c r="AR563" s="326"/>
    </row>
    <row r="564" spans="3:44" ht="12.75" customHeight="1" x14ac:dyDescent="0.2">
      <c r="C564" s="2"/>
      <c r="D564" s="140" t="str">
        <f t="shared" si="846"/>
        <v/>
      </c>
      <c r="E564" s="222" t="str">
        <f t="shared" ref="E564:F564" si="932">IF(E392=0,"",E392)</f>
        <v/>
      </c>
      <c r="F564" s="222" t="str">
        <f t="shared" si="932"/>
        <v/>
      </c>
      <c r="G564" s="140" t="str">
        <f t="shared" si="848"/>
        <v/>
      </c>
      <c r="H564" s="223" t="str">
        <f t="shared" si="849"/>
        <v/>
      </c>
      <c r="I564" s="751" t="str">
        <f t="shared" si="850"/>
        <v/>
      </c>
      <c r="J564" s="248" t="str">
        <f t="shared" si="929"/>
        <v/>
      </c>
      <c r="K564" s="713" t="str">
        <f t="shared" si="851"/>
        <v/>
      </c>
      <c r="L564" s="625"/>
      <c r="M564" s="738">
        <f t="shared" ref="M564:N564" si="933">IF(M392="","",M392)</f>
        <v>0</v>
      </c>
      <c r="N564" s="738">
        <f t="shared" si="933"/>
        <v>0</v>
      </c>
      <c r="O564" s="714" t="str">
        <f t="shared" si="853"/>
        <v/>
      </c>
      <c r="P564" s="736">
        <f t="shared" si="854"/>
        <v>0</v>
      </c>
      <c r="Q564" s="608">
        <v>0</v>
      </c>
      <c r="R564" s="755"/>
      <c r="S564" s="708" t="str">
        <f t="shared" si="855"/>
        <v/>
      </c>
      <c r="T564" s="50" t="str">
        <f t="shared" si="856"/>
        <v/>
      </c>
      <c r="U564" s="50">
        <f>ROUND(IF(K564="",0,+Q564/1659*(AC564*12*(1+tab!$D$181+tab!$D$180)-tab!$D$179)*tab!$D$177),-1)</f>
        <v>0</v>
      </c>
      <c r="V564" s="36" t="str">
        <f t="shared" si="857"/>
        <v/>
      </c>
      <c r="W564" s="698"/>
      <c r="X564" s="605"/>
      <c r="Y564" s="646"/>
      <c r="Z564" s="670"/>
      <c r="AA564" s="600"/>
      <c r="AB564" s="646"/>
      <c r="AC564" s="679">
        <f t="shared" si="931"/>
        <v>0</v>
      </c>
      <c r="AD564" s="680">
        <f t="shared" si="858"/>
        <v>0.56000000000000005</v>
      </c>
      <c r="AE564" s="681">
        <f t="shared" si="859"/>
        <v>0</v>
      </c>
      <c r="AF564" s="681">
        <f t="shared" si="860"/>
        <v>0</v>
      </c>
      <c r="AG564" s="681">
        <f t="shared" si="861"/>
        <v>0</v>
      </c>
      <c r="AH564" s="682">
        <f t="shared" si="862"/>
        <v>0</v>
      </c>
      <c r="AI564" s="682" t="str">
        <f t="shared" si="863"/>
        <v/>
      </c>
      <c r="AJ564" s="682">
        <f t="shared" si="864"/>
        <v>0</v>
      </c>
      <c r="AK564" s="683">
        <f t="shared" si="865"/>
        <v>0.5</v>
      </c>
      <c r="AL564" s="600">
        <f t="shared" si="866"/>
        <v>0</v>
      </c>
      <c r="AM564" s="646">
        <f t="shared" si="867"/>
        <v>0</v>
      </c>
      <c r="AN564" s="630"/>
      <c r="AR564" s="326"/>
    </row>
    <row r="565" spans="3:44" ht="12.75" customHeight="1" x14ac:dyDescent="0.2">
      <c r="C565" s="2"/>
      <c r="D565" s="140" t="str">
        <f t="shared" si="846"/>
        <v/>
      </c>
      <c r="E565" s="222" t="str">
        <f t="shared" ref="E565:F565" si="934">IF(E393=0,"",E393)</f>
        <v/>
      </c>
      <c r="F565" s="222" t="str">
        <f t="shared" si="934"/>
        <v/>
      </c>
      <c r="G565" s="140" t="str">
        <f t="shared" si="848"/>
        <v/>
      </c>
      <c r="H565" s="223" t="str">
        <f t="shared" si="849"/>
        <v/>
      </c>
      <c r="I565" s="751" t="str">
        <f t="shared" si="850"/>
        <v/>
      </c>
      <c r="J565" s="248" t="str">
        <f t="shared" si="929"/>
        <v/>
      </c>
      <c r="K565" s="713" t="str">
        <f t="shared" si="851"/>
        <v/>
      </c>
      <c r="L565" s="625"/>
      <c r="M565" s="738">
        <f t="shared" ref="M565:N565" si="935">IF(M393="","",M393)</f>
        <v>0</v>
      </c>
      <c r="N565" s="738">
        <f t="shared" si="935"/>
        <v>0</v>
      </c>
      <c r="O565" s="714" t="str">
        <f t="shared" si="853"/>
        <v/>
      </c>
      <c r="P565" s="736">
        <f t="shared" si="854"/>
        <v>0</v>
      </c>
      <c r="Q565" s="608">
        <v>0</v>
      </c>
      <c r="R565" s="755"/>
      <c r="S565" s="708" t="str">
        <f t="shared" si="855"/>
        <v/>
      </c>
      <c r="T565" s="50" t="str">
        <f t="shared" si="856"/>
        <v/>
      </c>
      <c r="U565" s="50">
        <f>ROUND(IF(K565="",0,+Q565/1659*(AC565*12*(1+tab!$D$181+tab!$D$180)-tab!$D$179)*tab!$D$177),-1)</f>
        <v>0</v>
      </c>
      <c r="V565" s="36" t="str">
        <f t="shared" si="857"/>
        <v/>
      </c>
      <c r="W565" s="698"/>
      <c r="X565" s="605"/>
      <c r="Y565" s="646"/>
      <c r="Z565" s="670"/>
      <c r="AA565" s="600"/>
      <c r="AB565" s="646"/>
      <c r="AC565" s="679">
        <f t="shared" si="931"/>
        <v>0</v>
      </c>
      <c r="AD565" s="680">
        <f t="shared" si="858"/>
        <v>0.56000000000000005</v>
      </c>
      <c r="AE565" s="681">
        <f t="shared" si="859"/>
        <v>0</v>
      </c>
      <c r="AF565" s="681">
        <f t="shared" si="860"/>
        <v>0</v>
      </c>
      <c r="AG565" s="681">
        <f t="shared" si="861"/>
        <v>0</v>
      </c>
      <c r="AH565" s="682">
        <f t="shared" si="862"/>
        <v>0</v>
      </c>
      <c r="AI565" s="682" t="str">
        <f t="shared" si="863"/>
        <v/>
      </c>
      <c r="AJ565" s="682">
        <f t="shared" si="864"/>
        <v>0</v>
      </c>
      <c r="AK565" s="683">
        <f t="shared" si="865"/>
        <v>0.5</v>
      </c>
      <c r="AL565" s="600">
        <f t="shared" si="866"/>
        <v>0</v>
      </c>
      <c r="AM565" s="646">
        <f t="shared" si="867"/>
        <v>0</v>
      </c>
      <c r="AN565" s="630"/>
      <c r="AR565" s="326"/>
    </row>
    <row r="566" spans="3:44" ht="12.75" customHeight="1" x14ac:dyDescent="0.2">
      <c r="C566" s="2"/>
      <c r="D566" s="140" t="str">
        <f t="shared" si="846"/>
        <v/>
      </c>
      <c r="E566" s="222" t="str">
        <f t="shared" ref="E566:F566" si="936">IF(E394=0,"",E394)</f>
        <v/>
      </c>
      <c r="F566" s="222" t="str">
        <f t="shared" si="936"/>
        <v/>
      </c>
      <c r="G566" s="140" t="str">
        <f t="shared" si="848"/>
        <v/>
      </c>
      <c r="H566" s="223" t="str">
        <f t="shared" si="849"/>
        <v/>
      </c>
      <c r="I566" s="751" t="str">
        <f t="shared" si="850"/>
        <v/>
      </c>
      <c r="J566" s="248" t="str">
        <f t="shared" si="929"/>
        <v/>
      </c>
      <c r="K566" s="713" t="str">
        <f t="shared" si="851"/>
        <v/>
      </c>
      <c r="L566" s="625"/>
      <c r="M566" s="738">
        <f t="shared" ref="M566:N566" si="937">IF(M394="","",M394)</f>
        <v>0</v>
      </c>
      <c r="N566" s="738">
        <f t="shared" si="937"/>
        <v>0</v>
      </c>
      <c r="O566" s="714" t="str">
        <f t="shared" si="853"/>
        <v/>
      </c>
      <c r="P566" s="736">
        <f t="shared" si="854"/>
        <v>0</v>
      </c>
      <c r="Q566" s="608">
        <v>0</v>
      </c>
      <c r="R566" s="755"/>
      <c r="S566" s="708" t="str">
        <f t="shared" si="855"/>
        <v/>
      </c>
      <c r="T566" s="50" t="str">
        <f t="shared" si="856"/>
        <v/>
      </c>
      <c r="U566" s="50">
        <f>ROUND(IF(K566="",0,+Q566/1659*(AC566*12*(1+tab!$D$181+tab!$D$180)-tab!$D$179)*tab!$D$177),-1)</f>
        <v>0</v>
      </c>
      <c r="V566" s="36" t="str">
        <f t="shared" si="857"/>
        <v/>
      </c>
      <c r="W566" s="698"/>
      <c r="X566" s="605"/>
      <c r="Y566" s="646"/>
      <c r="Z566" s="670"/>
      <c r="AA566" s="600"/>
      <c r="AB566" s="646"/>
      <c r="AC566" s="679">
        <f t="shared" si="931"/>
        <v>0</v>
      </c>
      <c r="AD566" s="680">
        <f t="shared" si="858"/>
        <v>0.56000000000000005</v>
      </c>
      <c r="AE566" s="681">
        <f t="shared" si="859"/>
        <v>0</v>
      </c>
      <c r="AF566" s="681">
        <f t="shared" si="860"/>
        <v>0</v>
      </c>
      <c r="AG566" s="681">
        <f t="shared" si="861"/>
        <v>0</v>
      </c>
      <c r="AH566" s="682">
        <f t="shared" si="862"/>
        <v>0</v>
      </c>
      <c r="AI566" s="682" t="str">
        <f t="shared" si="863"/>
        <v/>
      </c>
      <c r="AJ566" s="682">
        <f t="shared" si="864"/>
        <v>0</v>
      </c>
      <c r="AK566" s="683">
        <f t="shared" si="865"/>
        <v>0.5</v>
      </c>
      <c r="AL566" s="600">
        <f t="shared" si="866"/>
        <v>0</v>
      </c>
      <c r="AM566" s="646">
        <f t="shared" si="867"/>
        <v>0</v>
      </c>
      <c r="AN566" s="630"/>
      <c r="AR566" s="326"/>
    </row>
    <row r="567" spans="3:44" ht="12.75" customHeight="1" x14ac:dyDescent="0.2">
      <c r="C567" s="2"/>
      <c r="D567" s="140" t="str">
        <f t="shared" si="846"/>
        <v/>
      </c>
      <c r="E567" s="222" t="str">
        <f t="shared" ref="E567:F567" si="938">IF(E395=0,"",E395)</f>
        <v/>
      </c>
      <c r="F567" s="222" t="str">
        <f t="shared" si="938"/>
        <v/>
      </c>
      <c r="G567" s="140" t="str">
        <f t="shared" si="848"/>
        <v/>
      </c>
      <c r="H567" s="223" t="str">
        <f t="shared" si="849"/>
        <v/>
      </c>
      <c r="I567" s="751" t="str">
        <f t="shared" si="850"/>
        <v/>
      </c>
      <c r="J567" s="248" t="str">
        <f t="shared" si="929"/>
        <v/>
      </c>
      <c r="K567" s="713" t="str">
        <f t="shared" si="851"/>
        <v/>
      </c>
      <c r="L567" s="625"/>
      <c r="M567" s="738">
        <f t="shared" ref="M567:N567" si="939">IF(M395="","",M395)</f>
        <v>0</v>
      </c>
      <c r="N567" s="738">
        <f t="shared" si="939"/>
        <v>0</v>
      </c>
      <c r="O567" s="714" t="str">
        <f t="shared" si="853"/>
        <v/>
      </c>
      <c r="P567" s="736">
        <f t="shared" si="854"/>
        <v>0</v>
      </c>
      <c r="Q567" s="608">
        <v>0</v>
      </c>
      <c r="R567" s="755"/>
      <c r="S567" s="708" t="str">
        <f t="shared" si="855"/>
        <v/>
      </c>
      <c r="T567" s="50" t="str">
        <f t="shared" si="856"/>
        <v/>
      </c>
      <c r="U567" s="50">
        <f>ROUND(IF(K567="",0,+Q567/1659*(AC567*12*(1+tab!$D$181+tab!$D$180)-tab!$D$179)*tab!$D$177),-1)</f>
        <v>0</v>
      </c>
      <c r="V567" s="36" t="str">
        <f t="shared" si="857"/>
        <v/>
      </c>
      <c r="W567" s="698"/>
      <c r="X567" s="605"/>
      <c r="Y567" s="646"/>
      <c r="Z567" s="670"/>
      <c r="AA567" s="600"/>
      <c r="AB567" s="646"/>
      <c r="AC567" s="679">
        <f t="shared" si="931"/>
        <v>0</v>
      </c>
      <c r="AD567" s="680">
        <f t="shared" si="858"/>
        <v>0.56000000000000005</v>
      </c>
      <c r="AE567" s="681">
        <f t="shared" si="859"/>
        <v>0</v>
      </c>
      <c r="AF567" s="681">
        <f t="shared" si="860"/>
        <v>0</v>
      </c>
      <c r="AG567" s="681">
        <f t="shared" si="861"/>
        <v>0</v>
      </c>
      <c r="AH567" s="682">
        <f t="shared" si="862"/>
        <v>0</v>
      </c>
      <c r="AI567" s="682" t="str">
        <f t="shared" si="863"/>
        <v/>
      </c>
      <c r="AJ567" s="682">
        <f t="shared" si="864"/>
        <v>0</v>
      </c>
      <c r="AK567" s="683">
        <f t="shared" si="865"/>
        <v>0.5</v>
      </c>
      <c r="AL567" s="600">
        <f t="shared" si="866"/>
        <v>0</v>
      </c>
      <c r="AM567" s="646">
        <f t="shared" si="867"/>
        <v>0</v>
      </c>
      <c r="AN567" s="630"/>
      <c r="AR567" s="326"/>
    </row>
    <row r="568" spans="3:44" ht="12.75" customHeight="1" x14ac:dyDescent="0.2">
      <c r="C568" s="2"/>
      <c r="D568" s="140" t="str">
        <f t="shared" si="846"/>
        <v/>
      </c>
      <c r="E568" s="222" t="str">
        <f t="shared" ref="E568:F568" si="940">IF(E396=0,"",E396)</f>
        <v/>
      </c>
      <c r="F568" s="222" t="str">
        <f t="shared" si="940"/>
        <v/>
      </c>
      <c r="G568" s="140" t="str">
        <f t="shared" si="848"/>
        <v/>
      </c>
      <c r="H568" s="223" t="str">
        <f t="shared" si="849"/>
        <v/>
      </c>
      <c r="I568" s="751" t="str">
        <f t="shared" si="850"/>
        <v/>
      </c>
      <c r="J568" s="248" t="str">
        <f t="shared" si="929"/>
        <v/>
      </c>
      <c r="K568" s="713" t="str">
        <f t="shared" si="851"/>
        <v/>
      </c>
      <c r="L568" s="625"/>
      <c r="M568" s="738">
        <f t="shared" ref="M568:N568" si="941">IF(M396="","",M396)</f>
        <v>0</v>
      </c>
      <c r="N568" s="738">
        <f t="shared" si="941"/>
        <v>0</v>
      </c>
      <c r="O568" s="714" t="str">
        <f t="shared" si="853"/>
        <v/>
      </c>
      <c r="P568" s="736">
        <f t="shared" si="854"/>
        <v>0</v>
      </c>
      <c r="Q568" s="608">
        <v>0</v>
      </c>
      <c r="R568" s="755"/>
      <c r="S568" s="708" t="str">
        <f t="shared" si="855"/>
        <v/>
      </c>
      <c r="T568" s="50" t="str">
        <f t="shared" si="856"/>
        <v/>
      </c>
      <c r="U568" s="50">
        <f>ROUND(IF(K568="",0,+Q568/1659*(AC568*12*(1+tab!$D$181+tab!$D$180)-tab!$D$179)*tab!$D$177),-1)</f>
        <v>0</v>
      </c>
      <c r="V568" s="36" t="str">
        <f t="shared" si="857"/>
        <v/>
      </c>
      <c r="W568" s="698"/>
      <c r="X568" s="605"/>
      <c r="Y568" s="646"/>
      <c r="Z568" s="670"/>
      <c r="AA568" s="600"/>
      <c r="AB568" s="646"/>
      <c r="AC568" s="679">
        <f t="shared" si="931"/>
        <v>0</v>
      </c>
      <c r="AD568" s="680">
        <f t="shared" si="858"/>
        <v>0.56000000000000005</v>
      </c>
      <c r="AE568" s="681">
        <f t="shared" si="859"/>
        <v>0</v>
      </c>
      <c r="AF568" s="681">
        <f t="shared" si="860"/>
        <v>0</v>
      </c>
      <c r="AG568" s="681">
        <f t="shared" si="861"/>
        <v>0</v>
      </c>
      <c r="AH568" s="682">
        <f t="shared" si="862"/>
        <v>0</v>
      </c>
      <c r="AI568" s="682" t="str">
        <f t="shared" si="863"/>
        <v/>
      </c>
      <c r="AJ568" s="682">
        <f t="shared" si="864"/>
        <v>0</v>
      </c>
      <c r="AK568" s="683">
        <f t="shared" si="865"/>
        <v>0.5</v>
      </c>
      <c r="AL568" s="600">
        <f t="shared" si="866"/>
        <v>0</v>
      </c>
      <c r="AM568" s="646">
        <f t="shared" si="867"/>
        <v>0</v>
      </c>
      <c r="AN568" s="630"/>
      <c r="AR568" s="326"/>
    </row>
    <row r="569" spans="3:44" ht="12.75" customHeight="1" x14ac:dyDescent="0.2">
      <c r="C569" s="2"/>
      <c r="D569" s="140" t="str">
        <f t="shared" si="846"/>
        <v/>
      </c>
      <c r="E569" s="222" t="str">
        <f t="shared" ref="E569:F569" si="942">IF(E397=0,"",E397)</f>
        <v/>
      </c>
      <c r="F569" s="222" t="str">
        <f t="shared" si="942"/>
        <v/>
      </c>
      <c r="G569" s="140" t="str">
        <f t="shared" si="848"/>
        <v/>
      </c>
      <c r="H569" s="223" t="str">
        <f t="shared" si="849"/>
        <v/>
      </c>
      <c r="I569" s="751" t="str">
        <f t="shared" si="850"/>
        <v/>
      </c>
      <c r="J569" s="248" t="str">
        <f t="shared" si="929"/>
        <v/>
      </c>
      <c r="K569" s="713" t="str">
        <f t="shared" si="851"/>
        <v/>
      </c>
      <c r="L569" s="625"/>
      <c r="M569" s="738">
        <f t="shared" ref="M569:N569" si="943">IF(M397="","",M397)</f>
        <v>0</v>
      </c>
      <c r="N569" s="738">
        <f t="shared" si="943"/>
        <v>0</v>
      </c>
      <c r="O569" s="714" t="str">
        <f t="shared" si="853"/>
        <v/>
      </c>
      <c r="P569" s="736">
        <f t="shared" si="854"/>
        <v>0</v>
      </c>
      <c r="Q569" s="608">
        <v>0</v>
      </c>
      <c r="R569" s="755"/>
      <c r="S569" s="708" t="str">
        <f t="shared" si="855"/>
        <v/>
      </c>
      <c r="T569" s="50" t="str">
        <f t="shared" si="856"/>
        <v/>
      </c>
      <c r="U569" s="50">
        <f>ROUND(IF(K569="",0,+Q569/1659*(AC569*12*(1+tab!$D$181+tab!$D$180)-tab!$D$179)*tab!$D$177),-1)</f>
        <v>0</v>
      </c>
      <c r="V569" s="36" t="str">
        <f t="shared" si="857"/>
        <v/>
      </c>
      <c r="W569" s="698"/>
      <c r="X569" s="605"/>
      <c r="Y569" s="646"/>
      <c r="Z569" s="670"/>
      <c r="AA569" s="600"/>
      <c r="AB569" s="646"/>
      <c r="AC569" s="679">
        <f t="shared" si="931"/>
        <v>0</v>
      </c>
      <c r="AD569" s="680">
        <f t="shared" si="858"/>
        <v>0.56000000000000005</v>
      </c>
      <c r="AE569" s="681">
        <f t="shared" si="859"/>
        <v>0</v>
      </c>
      <c r="AF569" s="681">
        <f t="shared" si="860"/>
        <v>0</v>
      </c>
      <c r="AG569" s="681">
        <f t="shared" si="861"/>
        <v>0</v>
      </c>
      <c r="AH569" s="682">
        <f t="shared" si="862"/>
        <v>0</v>
      </c>
      <c r="AI569" s="682" t="str">
        <f t="shared" si="863"/>
        <v/>
      </c>
      <c r="AJ569" s="682">
        <f t="shared" si="864"/>
        <v>0</v>
      </c>
      <c r="AK569" s="683">
        <f t="shared" si="865"/>
        <v>0.5</v>
      </c>
      <c r="AL569" s="600">
        <f t="shared" si="866"/>
        <v>0</v>
      </c>
      <c r="AM569" s="646">
        <f t="shared" si="867"/>
        <v>0</v>
      </c>
      <c r="AN569" s="630"/>
      <c r="AR569" s="326"/>
    </row>
    <row r="570" spans="3:44" ht="12.75" customHeight="1" x14ac:dyDescent="0.2">
      <c r="C570" s="2"/>
      <c r="D570" s="140" t="str">
        <f t="shared" si="846"/>
        <v/>
      </c>
      <c r="E570" s="222" t="str">
        <f t="shared" ref="E570:F570" si="944">IF(E398=0,"",E398)</f>
        <v/>
      </c>
      <c r="F570" s="222" t="str">
        <f t="shared" si="944"/>
        <v/>
      </c>
      <c r="G570" s="140" t="str">
        <f t="shared" si="848"/>
        <v/>
      </c>
      <c r="H570" s="223" t="str">
        <f t="shared" si="849"/>
        <v/>
      </c>
      <c r="I570" s="751" t="str">
        <f t="shared" si="850"/>
        <v/>
      </c>
      <c r="J570" s="248" t="str">
        <f t="shared" si="929"/>
        <v/>
      </c>
      <c r="K570" s="713" t="str">
        <f t="shared" si="851"/>
        <v/>
      </c>
      <c r="L570" s="625"/>
      <c r="M570" s="738">
        <f t="shared" ref="M570:N570" si="945">IF(M398="","",M398)</f>
        <v>0</v>
      </c>
      <c r="N570" s="738">
        <f t="shared" si="945"/>
        <v>0</v>
      </c>
      <c r="O570" s="714" t="str">
        <f t="shared" si="853"/>
        <v/>
      </c>
      <c r="P570" s="736">
        <f t="shared" si="854"/>
        <v>0</v>
      </c>
      <c r="Q570" s="608">
        <v>0</v>
      </c>
      <c r="R570" s="755"/>
      <c r="S570" s="708" t="str">
        <f t="shared" si="855"/>
        <v/>
      </c>
      <c r="T570" s="50" t="str">
        <f t="shared" si="856"/>
        <v/>
      </c>
      <c r="U570" s="50">
        <f>ROUND(IF(K570="",0,+Q570/1659*(AC570*12*(1+tab!$D$181+tab!$D$180)-tab!$D$179)*tab!$D$177),-1)</f>
        <v>0</v>
      </c>
      <c r="V570" s="36" t="str">
        <f t="shared" si="857"/>
        <v/>
      </c>
      <c r="W570" s="698"/>
      <c r="X570" s="605"/>
      <c r="Y570" s="646"/>
      <c r="Z570" s="670"/>
      <c r="AA570" s="600"/>
      <c r="AB570" s="646"/>
      <c r="AC570" s="679">
        <f t="shared" si="931"/>
        <v>0</v>
      </c>
      <c r="AD570" s="680">
        <f t="shared" si="858"/>
        <v>0.56000000000000005</v>
      </c>
      <c r="AE570" s="681">
        <f t="shared" si="859"/>
        <v>0</v>
      </c>
      <c r="AF570" s="681">
        <f t="shared" si="860"/>
        <v>0</v>
      </c>
      <c r="AG570" s="681">
        <f t="shared" si="861"/>
        <v>0</v>
      </c>
      <c r="AH570" s="682">
        <f t="shared" si="862"/>
        <v>0</v>
      </c>
      <c r="AI570" s="682" t="str">
        <f t="shared" si="863"/>
        <v/>
      </c>
      <c r="AJ570" s="682">
        <f t="shared" si="864"/>
        <v>0</v>
      </c>
      <c r="AK570" s="683">
        <f t="shared" si="865"/>
        <v>0.5</v>
      </c>
      <c r="AL570" s="600">
        <f t="shared" si="866"/>
        <v>0</v>
      </c>
      <c r="AM570" s="646">
        <f t="shared" si="867"/>
        <v>0</v>
      </c>
      <c r="AN570" s="630"/>
      <c r="AR570" s="326"/>
    </row>
    <row r="571" spans="3:44" ht="12.75" customHeight="1" x14ac:dyDescent="0.2">
      <c r="C571" s="2"/>
      <c r="D571" s="140" t="str">
        <f t="shared" si="846"/>
        <v/>
      </c>
      <c r="E571" s="222" t="str">
        <f t="shared" ref="E571:F571" si="946">IF(E399=0,"",E399)</f>
        <v/>
      </c>
      <c r="F571" s="222" t="str">
        <f t="shared" si="946"/>
        <v/>
      </c>
      <c r="G571" s="140" t="str">
        <f t="shared" si="848"/>
        <v/>
      </c>
      <c r="H571" s="223" t="str">
        <f t="shared" si="849"/>
        <v/>
      </c>
      <c r="I571" s="751" t="str">
        <f t="shared" si="850"/>
        <v/>
      </c>
      <c r="J571" s="248" t="str">
        <f t="shared" si="929"/>
        <v/>
      </c>
      <c r="K571" s="713" t="str">
        <f t="shared" si="851"/>
        <v/>
      </c>
      <c r="L571" s="625"/>
      <c r="M571" s="738">
        <f t="shared" ref="M571:N571" si="947">IF(M399="","",M399)</f>
        <v>0</v>
      </c>
      <c r="N571" s="738">
        <f t="shared" si="947"/>
        <v>0</v>
      </c>
      <c r="O571" s="714" t="str">
        <f t="shared" si="853"/>
        <v/>
      </c>
      <c r="P571" s="736">
        <f t="shared" si="854"/>
        <v>0</v>
      </c>
      <c r="Q571" s="608">
        <v>0</v>
      </c>
      <c r="R571" s="755"/>
      <c r="S571" s="708" t="str">
        <f t="shared" si="855"/>
        <v/>
      </c>
      <c r="T571" s="50" t="str">
        <f t="shared" si="856"/>
        <v/>
      </c>
      <c r="U571" s="50">
        <f>ROUND(IF(K571="",0,+Q571/1659*(AC571*12*(1+tab!$D$181+tab!$D$180)-tab!$D$179)*tab!$D$177),-1)</f>
        <v>0</v>
      </c>
      <c r="V571" s="36" t="str">
        <f t="shared" si="857"/>
        <v/>
      </c>
      <c r="W571" s="698"/>
      <c r="X571" s="605"/>
      <c r="Y571" s="646"/>
      <c r="Z571" s="670"/>
      <c r="AA571" s="600"/>
      <c r="AB571" s="646"/>
      <c r="AC571" s="679">
        <f t="shared" si="931"/>
        <v>0</v>
      </c>
      <c r="AD571" s="680">
        <f t="shared" si="858"/>
        <v>0.56000000000000005</v>
      </c>
      <c r="AE571" s="681">
        <f t="shared" si="859"/>
        <v>0</v>
      </c>
      <c r="AF571" s="681">
        <f t="shared" si="860"/>
        <v>0</v>
      </c>
      <c r="AG571" s="681">
        <f t="shared" si="861"/>
        <v>0</v>
      </c>
      <c r="AH571" s="682">
        <f t="shared" si="862"/>
        <v>0</v>
      </c>
      <c r="AI571" s="682" t="str">
        <f t="shared" si="863"/>
        <v/>
      </c>
      <c r="AJ571" s="682">
        <f t="shared" si="864"/>
        <v>0</v>
      </c>
      <c r="AK571" s="683">
        <f t="shared" si="865"/>
        <v>0.5</v>
      </c>
      <c r="AL571" s="600">
        <f t="shared" si="866"/>
        <v>0</v>
      </c>
      <c r="AM571" s="646">
        <f t="shared" si="867"/>
        <v>0</v>
      </c>
      <c r="AN571" s="630"/>
      <c r="AR571" s="326"/>
    </row>
    <row r="572" spans="3:44" ht="12.75" customHeight="1" x14ac:dyDescent="0.2">
      <c r="C572" s="2"/>
      <c r="D572" s="140" t="str">
        <f t="shared" si="846"/>
        <v/>
      </c>
      <c r="E572" s="222" t="str">
        <f t="shared" ref="E572:F572" si="948">IF(E400=0,"",E400)</f>
        <v/>
      </c>
      <c r="F572" s="222" t="str">
        <f t="shared" si="948"/>
        <v/>
      </c>
      <c r="G572" s="140" t="str">
        <f t="shared" si="848"/>
        <v/>
      </c>
      <c r="H572" s="223" t="str">
        <f t="shared" si="849"/>
        <v/>
      </c>
      <c r="I572" s="751" t="str">
        <f t="shared" si="850"/>
        <v/>
      </c>
      <c r="J572" s="248" t="str">
        <f t="shared" si="929"/>
        <v/>
      </c>
      <c r="K572" s="713" t="str">
        <f t="shared" si="851"/>
        <v/>
      </c>
      <c r="L572" s="625"/>
      <c r="M572" s="738">
        <f t="shared" ref="M572:N572" si="949">IF(M400="","",M400)</f>
        <v>0</v>
      </c>
      <c r="N572" s="738">
        <f t="shared" si="949"/>
        <v>0</v>
      </c>
      <c r="O572" s="714" t="str">
        <f t="shared" si="853"/>
        <v/>
      </c>
      <c r="P572" s="736">
        <f t="shared" si="854"/>
        <v>0</v>
      </c>
      <c r="Q572" s="608">
        <v>0</v>
      </c>
      <c r="R572" s="755"/>
      <c r="S572" s="708" t="str">
        <f t="shared" si="855"/>
        <v/>
      </c>
      <c r="T572" s="50" t="str">
        <f t="shared" si="856"/>
        <v/>
      </c>
      <c r="U572" s="50">
        <f>ROUND(IF(K572="",0,+Q572/1659*(AC572*12*(1+tab!$D$181+tab!$D$180)-tab!$D$179)*tab!$D$177),-1)</f>
        <v>0</v>
      </c>
      <c r="V572" s="36" t="str">
        <f t="shared" si="857"/>
        <v/>
      </c>
      <c r="W572" s="698"/>
      <c r="X572" s="605"/>
      <c r="Y572" s="646"/>
      <c r="Z572" s="670"/>
      <c r="AA572" s="600"/>
      <c r="AB572" s="646"/>
      <c r="AC572" s="679">
        <f t="shared" si="931"/>
        <v>0</v>
      </c>
      <c r="AD572" s="680">
        <f t="shared" si="858"/>
        <v>0.56000000000000005</v>
      </c>
      <c r="AE572" s="681">
        <f t="shared" si="859"/>
        <v>0</v>
      </c>
      <c r="AF572" s="681">
        <f t="shared" si="860"/>
        <v>0</v>
      </c>
      <c r="AG572" s="681">
        <f t="shared" si="861"/>
        <v>0</v>
      </c>
      <c r="AH572" s="682">
        <f t="shared" si="862"/>
        <v>0</v>
      </c>
      <c r="AI572" s="682" t="str">
        <f t="shared" si="863"/>
        <v/>
      </c>
      <c r="AJ572" s="682">
        <f t="shared" si="864"/>
        <v>0</v>
      </c>
      <c r="AK572" s="683">
        <f t="shared" si="865"/>
        <v>0.5</v>
      </c>
      <c r="AL572" s="600">
        <f t="shared" si="866"/>
        <v>0</v>
      </c>
      <c r="AM572" s="646">
        <f t="shared" si="867"/>
        <v>0</v>
      </c>
      <c r="AN572" s="630"/>
      <c r="AR572" s="326"/>
    </row>
    <row r="573" spans="3:44" ht="12.75" customHeight="1" x14ac:dyDescent="0.2">
      <c r="C573" s="2"/>
      <c r="D573" s="140" t="str">
        <f t="shared" si="846"/>
        <v/>
      </c>
      <c r="E573" s="222" t="str">
        <f t="shared" ref="E573:F573" si="950">IF(E401=0,"",E401)</f>
        <v/>
      </c>
      <c r="F573" s="222" t="str">
        <f t="shared" si="950"/>
        <v/>
      </c>
      <c r="G573" s="140" t="str">
        <f t="shared" si="848"/>
        <v/>
      </c>
      <c r="H573" s="223" t="str">
        <f t="shared" si="849"/>
        <v/>
      </c>
      <c r="I573" s="751" t="str">
        <f t="shared" si="850"/>
        <v/>
      </c>
      <c r="J573" s="248" t="str">
        <f t="shared" si="929"/>
        <v/>
      </c>
      <c r="K573" s="713" t="str">
        <f t="shared" si="851"/>
        <v/>
      </c>
      <c r="L573" s="625"/>
      <c r="M573" s="738">
        <f t="shared" ref="M573:N573" si="951">IF(M401="","",M401)</f>
        <v>0</v>
      </c>
      <c r="N573" s="738">
        <f t="shared" si="951"/>
        <v>0</v>
      </c>
      <c r="O573" s="714" t="str">
        <f t="shared" si="853"/>
        <v/>
      </c>
      <c r="P573" s="736">
        <f t="shared" si="854"/>
        <v>0</v>
      </c>
      <c r="Q573" s="608">
        <v>0</v>
      </c>
      <c r="R573" s="755"/>
      <c r="S573" s="708" t="str">
        <f t="shared" si="855"/>
        <v/>
      </c>
      <c r="T573" s="50" t="str">
        <f t="shared" si="856"/>
        <v/>
      </c>
      <c r="U573" s="50">
        <f>ROUND(IF(K573="",0,+Q573/1659*(AC573*12*(1+tab!$D$181+tab!$D$180)-tab!$D$179)*tab!$D$177),-1)</f>
        <v>0</v>
      </c>
      <c r="V573" s="36" t="str">
        <f t="shared" si="857"/>
        <v/>
      </c>
      <c r="W573" s="698"/>
      <c r="X573" s="605"/>
      <c r="Y573" s="646"/>
      <c r="Z573" s="670"/>
      <c r="AA573" s="600"/>
      <c r="AB573" s="646"/>
      <c r="AC573" s="679">
        <f t="shared" si="931"/>
        <v>0</v>
      </c>
      <c r="AD573" s="680">
        <f t="shared" si="858"/>
        <v>0.56000000000000005</v>
      </c>
      <c r="AE573" s="681">
        <f t="shared" si="859"/>
        <v>0</v>
      </c>
      <c r="AF573" s="681">
        <f t="shared" si="860"/>
        <v>0</v>
      </c>
      <c r="AG573" s="681">
        <f t="shared" si="861"/>
        <v>0</v>
      </c>
      <c r="AH573" s="682">
        <f t="shared" si="862"/>
        <v>0</v>
      </c>
      <c r="AI573" s="682" t="str">
        <f t="shared" si="863"/>
        <v/>
      </c>
      <c r="AJ573" s="682">
        <f t="shared" si="864"/>
        <v>0</v>
      </c>
      <c r="AK573" s="683">
        <f t="shared" si="865"/>
        <v>0.5</v>
      </c>
      <c r="AL573" s="600">
        <f t="shared" si="866"/>
        <v>0</v>
      </c>
      <c r="AM573" s="646">
        <f t="shared" si="867"/>
        <v>0</v>
      </c>
      <c r="AN573" s="630"/>
      <c r="AR573" s="326"/>
    </row>
    <row r="574" spans="3:44" ht="12.75" customHeight="1" x14ac:dyDescent="0.2">
      <c r="C574" s="2"/>
      <c r="D574" s="140" t="str">
        <f t="shared" si="846"/>
        <v/>
      </c>
      <c r="E574" s="222" t="str">
        <f t="shared" ref="E574:F574" si="952">IF(E402=0,"",E402)</f>
        <v/>
      </c>
      <c r="F574" s="222" t="str">
        <f t="shared" si="952"/>
        <v/>
      </c>
      <c r="G574" s="140" t="str">
        <f t="shared" si="848"/>
        <v/>
      </c>
      <c r="H574" s="223" t="str">
        <f t="shared" si="849"/>
        <v/>
      </c>
      <c r="I574" s="751" t="str">
        <f t="shared" si="850"/>
        <v/>
      </c>
      <c r="J574" s="248" t="str">
        <f t="shared" si="929"/>
        <v/>
      </c>
      <c r="K574" s="713" t="str">
        <f t="shared" si="851"/>
        <v/>
      </c>
      <c r="L574" s="625"/>
      <c r="M574" s="738">
        <f t="shared" ref="M574:N574" si="953">IF(M402="","",M402)</f>
        <v>0</v>
      </c>
      <c r="N574" s="738">
        <f t="shared" si="953"/>
        <v>0</v>
      </c>
      <c r="O574" s="714" t="str">
        <f t="shared" si="853"/>
        <v/>
      </c>
      <c r="P574" s="736">
        <f t="shared" si="854"/>
        <v>0</v>
      </c>
      <c r="Q574" s="608">
        <v>0</v>
      </c>
      <c r="R574" s="755"/>
      <c r="S574" s="708" t="str">
        <f t="shared" si="855"/>
        <v/>
      </c>
      <c r="T574" s="50" t="str">
        <f t="shared" si="856"/>
        <v/>
      </c>
      <c r="U574" s="50">
        <f>ROUND(IF(K574="",0,+Q574/1659*(AC574*12*(1+tab!$D$181+tab!$D$180)-tab!$D$179)*tab!$D$177),-1)</f>
        <v>0</v>
      </c>
      <c r="V574" s="36" t="str">
        <f t="shared" si="857"/>
        <v/>
      </c>
      <c r="W574" s="698"/>
      <c r="X574" s="605"/>
      <c r="Y574" s="646"/>
      <c r="Z574" s="670"/>
      <c r="AA574" s="600"/>
      <c r="AB574" s="646"/>
      <c r="AC574" s="679">
        <f t="shared" si="931"/>
        <v>0</v>
      </c>
      <c r="AD574" s="680">
        <f t="shared" si="858"/>
        <v>0.56000000000000005</v>
      </c>
      <c r="AE574" s="681">
        <f t="shared" si="859"/>
        <v>0</v>
      </c>
      <c r="AF574" s="681">
        <f t="shared" si="860"/>
        <v>0</v>
      </c>
      <c r="AG574" s="681">
        <f t="shared" si="861"/>
        <v>0</v>
      </c>
      <c r="AH574" s="682">
        <f t="shared" si="862"/>
        <v>0</v>
      </c>
      <c r="AI574" s="682" t="str">
        <f t="shared" si="863"/>
        <v/>
      </c>
      <c r="AJ574" s="682">
        <f t="shared" si="864"/>
        <v>0</v>
      </c>
      <c r="AK574" s="683">
        <f t="shared" si="865"/>
        <v>0.5</v>
      </c>
      <c r="AL574" s="600">
        <f t="shared" si="866"/>
        <v>0</v>
      </c>
      <c r="AM574" s="646">
        <f t="shared" si="867"/>
        <v>0</v>
      </c>
      <c r="AN574" s="630"/>
      <c r="AR574" s="326"/>
    </row>
    <row r="575" spans="3:44" ht="12.75" customHeight="1" x14ac:dyDescent="0.2">
      <c r="C575" s="2"/>
      <c r="D575" s="140" t="str">
        <f t="shared" si="846"/>
        <v/>
      </c>
      <c r="E575" s="222" t="str">
        <f t="shared" ref="E575:F575" si="954">IF(E403=0,"",E403)</f>
        <v/>
      </c>
      <c r="F575" s="222" t="str">
        <f t="shared" si="954"/>
        <v/>
      </c>
      <c r="G575" s="140" t="str">
        <f t="shared" si="848"/>
        <v/>
      </c>
      <c r="H575" s="223" t="str">
        <f t="shared" si="849"/>
        <v/>
      </c>
      <c r="I575" s="751" t="str">
        <f t="shared" si="850"/>
        <v/>
      </c>
      <c r="J575" s="248" t="str">
        <f t="shared" si="929"/>
        <v/>
      </c>
      <c r="K575" s="713" t="str">
        <f t="shared" si="851"/>
        <v/>
      </c>
      <c r="L575" s="625"/>
      <c r="M575" s="738">
        <f t="shared" ref="M575:N575" si="955">IF(M403="","",M403)</f>
        <v>0</v>
      </c>
      <c r="N575" s="738">
        <f t="shared" si="955"/>
        <v>0</v>
      </c>
      <c r="O575" s="714" t="str">
        <f t="shared" si="853"/>
        <v/>
      </c>
      <c r="P575" s="736">
        <f t="shared" si="854"/>
        <v>0</v>
      </c>
      <c r="Q575" s="608">
        <v>0</v>
      </c>
      <c r="R575" s="755"/>
      <c r="S575" s="708" t="str">
        <f t="shared" si="855"/>
        <v/>
      </c>
      <c r="T575" s="50" t="str">
        <f t="shared" si="856"/>
        <v/>
      </c>
      <c r="U575" s="50">
        <f>ROUND(IF(K575="",0,+Q575/1659*(AC575*12*(1+tab!$D$181+tab!$D$180)-tab!$D$179)*tab!$D$177),-1)</f>
        <v>0</v>
      </c>
      <c r="V575" s="36" t="str">
        <f t="shared" si="857"/>
        <v/>
      </c>
      <c r="W575" s="698"/>
      <c r="X575" s="605"/>
      <c r="Y575" s="646"/>
      <c r="Z575" s="670"/>
      <c r="AA575" s="600"/>
      <c r="AB575" s="646"/>
      <c r="AC575" s="679">
        <f t="shared" si="931"/>
        <v>0</v>
      </c>
      <c r="AD575" s="680">
        <f t="shared" si="858"/>
        <v>0.56000000000000005</v>
      </c>
      <c r="AE575" s="681">
        <f t="shared" si="859"/>
        <v>0</v>
      </c>
      <c r="AF575" s="681">
        <f t="shared" si="860"/>
        <v>0</v>
      </c>
      <c r="AG575" s="681">
        <f t="shared" si="861"/>
        <v>0</v>
      </c>
      <c r="AH575" s="682">
        <f t="shared" si="862"/>
        <v>0</v>
      </c>
      <c r="AI575" s="682" t="str">
        <f t="shared" si="863"/>
        <v/>
      </c>
      <c r="AJ575" s="682">
        <f t="shared" si="864"/>
        <v>0</v>
      </c>
      <c r="AK575" s="683">
        <f t="shared" si="865"/>
        <v>0.5</v>
      </c>
      <c r="AL575" s="600">
        <f t="shared" si="866"/>
        <v>0</v>
      </c>
      <c r="AM575" s="646">
        <f t="shared" si="867"/>
        <v>0</v>
      </c>
      <c r="AN575" s="630"/>
      <c r="AR575" s="326"/>
    </row>
    <row r="576" spans="3:44" ht="12.75" customHeight="1" x14ac:dyDescent="0.2">
      <c r="C576" s="2"/>
      <c r="D576" s="140" t="str">
        <f t="shared" si="846"/>
        <v/>
      </c>
      <c r="E576" s="222" t="str">
        <f t="shared" ref="E576:F576" si="956">IF(E404=0,"",E404)</f>
        <v/>
      </c>
      <c r="F576" s="222" t="str">
        <f t="shared" si="956"/>
        <v/>
      </c>
      <c r="G576" s="140" t="str">
        <f t="shared" si="848"/>
        <v/>
      </c>
      <c r="H576" s="223" t="str">
        <f t="shared" si="849"/>
        <v/>
      </c>
      <c r="I576" s="751" t="str">
        <f t="shared" si="850"/>
        <v/>
      </c>
      <c r="J576" s="248" t="str">
        <f t="shared" si="929"/>
        <v/>
      </c>
      <c r="K576" s="713" t="str">
        <f t="shared" si="851"/>
        <v/>
      </c>
      <c r="L576" s="625"/>
      <c r="M576" s="738">
        <f t="shared" ref="M576:N576" si="957">IF(M404="","",M404)</f>
        <v>0</v>
      </c>
      <c r="N576" s="738">
        <f t="shared" si="957"/>
        <v>0</v>
      </c>
      <c r="O576" s="714" t="str">
        <f t="shared" si="853"/>
        <v/>
      </c>
      <c r="P576" s="736">
        <f t="shared" si="854"/>
        <v>0</v>
      </c>
      <c r="Q576" s="608">
        <v>0</v>
      </c>
      <c r="R576" s="755"/>
      <c r="S576" s="708" t="str">
        <f t="shared" si="855"/>
        <v/>
      </c>
      <c r="T576" s="50" t="str">
        <f t="shared" si="856"/>
        <v/>
      </c>
      <c r="U576" s="50">
        <f>ROUND(IF(K576="",0,+Q576/1659*(AC576*12*(1+tab!$D$181+tab!$D$180)-tab!$D$179)*tab!$D$177),-1)</f>
        <v>0</v>
      </c>
      <c r="V576" s="36" t="str">
        <f t="shared" si="857"/>
        <v/>
      </c>
      <c r="W576" s="698"/>
      <c r="X576" s="605"/>
      <c r="Y576" s="646"/>
      <c r="Z576" s="670"/>
      <c r="AA576" s="600"/>
      <c r="AB576" s="646"/>
      <c r="AC576" s="679">
        <f t="shared" si="931"/>
        <v>0</v>
      </c>
      <c r="AD576" s="680">
        <f t="shared" si="858"/>
        <v>0.56000000000000005</v>
      </c>
      <c r="AE576" s="681">
        <f t="shared" si="859"/>
        <v>0</v>
      </c>
      <c r="AF576" s="681">
        <f t="shared" si="860"/>
        <v>0</v>
      </c>
      <c r="AG576" s="681">
        <f t="shared" si="861"/>
        <v>0</v>
      </c>
      <c r="AH576" s="682">
        <f t="shared" si="862"/>
        <v>0</v>
      </c>
      <c r="AI576" s="682" t="str">
        <f t="shared" si="863"/>
        <v/>
      </c>
      <c r="AJ576" s="682">
        <f t="shared" si="864"/>
        <v>0</v>
      </c>
      <c r="AK576" s="683">
        <f t="shared" si="865"/>
        <v>0.5</v>
      </c>
      <c r="AL576" s="600">
        <f t="shared" si="866"/>
        <v>0</v>
      </c>
      <c r="AM576" s="646">
        <f t="shared" si="867"/>
        <v>0</v>
      </c>
      <c r="AN576" s="630"/>
      <c r="AR576" s="326"/>
    </row>
    <row r="577" spans="3:44" ht="12.75" customHeight="1" x14ac:dyDescent="0.2">
      <c r="C577" s="2"/>
      <c r="D577" s="140" t="str">
        <f t="shared" si="846"/>
        <v/>
      </c>
      <c r="E577" s="222" t="str">
        <f t="shared" ref="E577:F577" si="958">IF(E405=0,"",E405)</f>
        <v/>
      </c>
      <c r="F577" s="222" t="str">
        <f t="shared" si="958"/>
        <v/>
      </c>
      <c r="G577" s="140" t="str">
        <f t="shared" si="848"/>
        <v/>
      </c>
      <c r="H577" s="223" t="str">
        <f t="shared" si="849"/>
        <v/>
      </c>
      <c r="I577" s="751" t="str">
        <f t="shared" si="850"/>
        <v/>
      </c>
      <c r="J577" s="248" t="str">
        <f t="shared" si="929"/>
        <v/>
      </c>
      <c r="K577" s="713" t="str">
        <f t="shared" si="851"/>
        <v/>
      </c>
      <c r="L577" s="625"/>
      <c r="M577" s="738">
        <f t="shared" ref="M577:N577" si="959">IF(M405="","",M405)</f>
        <v>0</v>
      </c>
      <c r="N577" s="738">
        <f t="shared" si="959"/>
        <v>0</v>
      </c>
      <c r="O577" s="714" t="str">
        <f t="shared" si="853"/>
        <v/>
      </c>
      <c r="P577" s="736">
        <f t="shared" si="854"/>
        <v>0</v>
      </c>
      <c r="Q577" s="608">
        <v>0</v>
      </c>
      <c r="R577" s="755"/>
      <c r="S577" s="708" t="str">
        <f t="shared" si="855"/>
        <v/>
      </c>
      <c r="T577" s="50" t="str">
        <f t="shared" si="856"/>
        <v/>
      </c>
      <c r="U577" s="50">
        <f>ROUND(IF(K577="",0,+Q577/1659*(AC577*12*(1+tab!$D$181+tab!$D$180)-tab!$D$179)*tab!$D$177),-1)</f>
        <v>0</v>
      </c>
      <c r="V577" s="36" t="str">
        <f t="shared" si="857"/>
        <v/>
      </c>
      <c r="W577" s="698"/>
      <c r="X577" s="605"/>
      <c r="Y577" s="646"/>
      <c r="Z577" s="670"/>
      <c r="AA577" s="600"/>
      <c r="AB577" s="646"/>
      <c r="AC577" s="679">
        <f t="shared" si="931"/>
        <v>0</v>
      </c>
      <c r="AD577" s="680">
        <f t="shared" si="858"/>
        <v>0.56000000000000005</v>
      </c>
      <c r="AE577" s="681">
        <f t="shared" si="859"/>
        <v>0</v>
      </c>
      <c r="AF577" s="681">
        <f t="shared" si="860"/>
        <v>0</v>
      </c>
      <c r="AG577" s="681">
        <f t="shared" si="861"/>
        <v>0</v>
      </c>
      <c r="AH577" s="682">
        <f t="shared" si="862"/>
        <v>0</v>
      </c>
      <c r="AI577" s="682" t="str">
        <f t="shared" si="863"/>
        <v/>
      </c>
      <c r="AJ577" s="682">
        <f t="shared" si="864"/>
        <v>0</v>
      </c>
      <c r="AK577" s="683">
        <f t="shared" si="865"/>
        <v>0.5</v>
      </c>
      <c r="AL577" s="600">
        <f t="shared" si="866"/>
        <v>0</v>
      </c>
      <c r="AM577" s="646">
        <f t="shared" si="867"/>
        <v>0</v>
      </c>
      <c r="AN577" s="630"/>
      <c r="AR577" s="326"/>
    </row>
    <row r="578" spans="3:44" ht="12.75" customHeight="1" x14ac:dyDescent="0.2">
      <c r="C578" s="2"/>
      <c r="D578" s="140" t="str">
        <f t="shared" si="846"/>
        <v/>
      </c>
      <c r="E578" s="222" t="str">
        <f t="shared" ref="E578:F578" si="960">IF(E406=0,"",E406)</f>
        <v/>
      </c>
      <c r="F578" s="222" t="str">
        <f t="shared" si="960"/>
        <v/>
      </c>
      <c r="G578" s="140" t="str">
        <f t="shared" si="848"/>
        <v/>
      </c>
      <c r="H578" s="223" t="str">
        <f t="shared" si="849"/>
        <v/>
      </c>
      <c r="I578" s="751" t="str">
        <f t="shared" si="850"/>
        <v/>
      </c>
      <c r="J578" s="248" t="str">
        <f t="shared" si="929"/>
        <v/>
      </c>
      <c r="K578" s="713" t="str">
        <f t="shared" si="851"/>
        <v/>
      </c>
      <c r="L578" s="625"/>
      <c r="M578" s="738">
        <f t="shared" ref="M578:N578" si="961">IF(M406="","",M406)</f>
        <v>0</v>
      </c>
      <c r="N578" s="738">
        <f t="shared" si="961"/>
        <v>0</v>
      </c>
      <c r="O578" s="714" t="str">
        <f t="shared" si="853"/>
        <v/>
      </c>
      <c r="P578" s="736">
        <f t="shared" si="854"/>
        <v>0</v>
      </c>
      <c r="Q578" s="608">
        <v>0</v>
      </c>
      <c r="R578" s="755"/>
      <c r="S578" s="708" t="str">
        <f t="shared" si="855"/>
        <v/>
      </c>
      <c r="T578" s="50" t="str">
        <f t="shared" si="856"/>
        <v/>
      </c>
      <c r="U578" s="50">
        <f>ROUND(IF(K578="",0,+Q578/1659*(AC578*12*(1+tab!$D$181+tab!$D$180)-tab!$D$179)*tab!$D$177),-1)</f>
        <v>0</v>
      </c>
      <c r="V578" s="36" t="str">
        <f t="shared" si="857"/>
        <v/>
      </c>
      <c r="W578" s="698"/>
      <c r="X578" s="605"/>
      <c r="Y578" s="646"/>
      <c r="Z578" s="670"/>
      <c r="AA578" s="600"/>
      <c r="AB578" s="646"/>
      <c r="AC578" s="679">
        <f t="shared" si="931"/>
        <v>0</v>
      </c>
      <c r="AD578" s="680">
        <f t="shared" si="858"/>
        <v>0.56000000000000005</v>
      </c>
      <c r="AE578" s="681">
        <f t="shared" si="859"/>
        <v>0</v>
      </c>
      <c r="AF578" s="681">
        <f t="shared" si="860"/>
        <v>0</v>
      </c>
      <c r="AG578" s="681">
        <f t="shared" si="861"/>
        <v>0</v>
      </c>
      <c r="AH578" s="682">
        <f t="shared" si="862"/>
        <v>0</v>
      </c>
      <c r="AI578" s="682" t="str">
        <f t="shared" si="863"/>
        <v/>
      </c>
      <c r="AJ578" s="682">
        <f t="shared" si="864"/>
        <v>0</v>
      </c>
      <c r="AK578" s="683">
        <f t="shared" si="865"/>
        <v>0.5</v>
      </c>
      <c r="AL578" s="600">
        <f t="shared" si="866"/>
        <v>0</v>
      </c>
      <c r="AM578" s="646">
        <f t="shared" si="867"/>
        <v>0</v>
      </c>
      <c r="AN578" s="630"/>
      <c r="AR578" s="326"/>
    </row>
    <row r="579" spans="3:44" ht="12.75" customHeight="1" x14ac:dyDescent="0.2">
      <c r="C579" s="2"/>
      <c r="D579" s="140" t="str">
        <f t="shared" si="846"/>
        <v/>
      </c>
      <c r="E579" s="222" t="str">
        <f t="shared" ref="E579:F579" si="962">IF(E407=0,"",E407)</f>
        <v/>
      </c>
      <c r="F579" s="222" t="str">
        <f t="shared" si="962"/>
        <v/>
      </c>
      <c r="G579" s="140" t="str">
        <f t="shared" si="848"/>
        <v/>
      </c>
      <c r="H579" s="223" t="str">
        <f t="shared" si="849"/>
        <v/>
      </c>
      <c r="I579" s="751" t="str">
        <f t="shared" si="850"/>
        <v/>
      </c>
      <c r="J579" s="248" t="str">
        <f t="shared" si="929"/>
        <v/>
      </c>
      <c r="K579" s="713" t="str">
        <f t="shared" si="851"/>
        <v/>
      </c>
      <c r="L579" s="625"/>
      <c r="M579" s="738">
        <f t="shared" ref="M579:N579" si="963">IF(M407="","",M407)</f>
        <v>0</v>
      </c>
      <c r="N579" s="738">
        <f t="shared" si="963"/>
        <v>0</v>
      </c>
      <c r="O579" s="714" t="str">
        <f t="shared" si="853"/>
        <v/>
      </c>
      <c r="P579" s="736">
        <f t="shared" si="854"/>
        <v>0</v>
      </c>
      <c r="Q579" s="608">
        <v>0</v>
      </c>
      <c r="R579" s="755"/>
      <c r="S579" s="708" t="str">
        <f t="shared" si="855"/>
        <v/>
      </c>
      <c r="T579" s="50" t="str">
        <f t="shared" si="856"/>
        <v/>
      </c>
      <c r="U579" s="50">
        <f>ROUND(IF(K579="",0,+Q579/1659*(AC579*12*(1+tab!$D$181+tab!$D$180)-tab!$D$179)*tab!$D$177),-1)</f>
        <v>0</v>
      </c>
      <c r="V579" s="36" t="str">
        <f t="shared" si="857"/>
        <v/>
      </c>
      <c r="W579" s="698"/>
      <c r="X579" s="605"/>
      <c r="Y579" s="646"/>
      <c r="Z579" s="670"/>
      <c r="AA579" s="600"/>
      <c r="AB579" s="646"/>
      <c r="AC579" s="679">
        <f t="shared" si="931"/>
        <v>0</v>
      </c>
      <c r="AD579" s="680">
        <f t="shared" si="858"/>
        <v>0.56000000000000005</v>
      </c>
      <c r="AE579" s="681">
        <f t="shared" si="859"/>
        <v>0</v>
      </c>
      <c r="AF579" s="681">
        <f t="shared" si="860"/>
        <v>0</v>
      </c>
      <c r="AG579" s="681">
        <f t="shared" si="861"/>
        <v>0</v>
      </c>
      <c r="AH579" s="682">
        <f t="shared" si="862"/>
        <v>0</v>
      </c>
      <c r="AI579" s="682" t="str">
        <f t="shared" si="863"/>
        <v/>
      </c>
      <c r="AJ579" s="682">
        <f t="shared" si="864"/>
        <v>0</v>
      </c>
      <c r="AK579" s="683">
        <f t="shared" si="865"/>
        <v>0.5</v>
      </c>
      <c r="AL579" s="600">
        <f t="shared" si="866"/>
        <v>0</v>
      </c>
      <c r="AM579" s="646">
        <f t="shared" si="867"/>
        <v>0</v>
      </c>
      <c r="AN579" s="630"/>
      <c r="AR579" s="326"/>
    </row>
    <row r="580" spans="3:44" ht="12.75" customHeight="1" x14ac:dyDescent="0.2">
      <c r="C580" s="2"/>
      <c r="D580" s="140" t="str">
        <f t="shared" si="846"/>
        <v/>
      </c>
      <c r="E580" s="222" t="str">
        <f t="shared" ref="E580:F580" si="964">IF(E408=0,"",E408)</f>
        <v/>
      </c>
      <c r="F580" s="222" t="str">
        <f t="shared" si="964"/>
        <v/>
      </c>
      <c r="G580" s="140" t="str">
        <f t="shared" si="848"/>
        <v/>
      </c>
      <c r="H580" s="223" t="str">
        <f t="shared" si="849"/>
        <v/>
      </c>
      <c r="I580" s="751" t="str">
        <f t="shared" si="850"/>
        <v/>
      </c>
      <c r="J580" s="248" t="str">
        <f t="shared" si="929"/>
        <v/>
      </c>
      <c r="K580" s="713" t="str">
        <f t="shared" si="851"/>
        <v/>
      </c>
      <c r="L580" s="625"/>
      <c r="M580" s="738">
        <f t="shared" ref="M580:N580" si="965">IF(M408="","",M408)</f>
        <v>0</v>
      </c>
      <c r="N580" s="738">
        <f t="shared" si="965"/>
        <v>0</v>
      </c>
      <c r="O580" s="714" t="str">
        <f t="shared" si="853"/>
        <v/>
      </c>
      <c r="P580" s="736">
        <f t="shared" si="854"/>
        <v>0</v>
      </c>
      <c r="Q580" s="608">
        <v>0</v>
      </c>
      <c r="R580" s="755"/>
      <c r="S580" s="708" t="str">
        <f t="shared" si="855"/>
        <v/>
      </c>
      <c r="T580" s="50" t="str">
        <f t="shared" si="856"/>
        <v/>
      </c>
      <c r="U580" s="50">
        <f>ROUND(IF(K580="",0,+Q580/1659*(AC580*12*(1+tab!$D$181+tab!$D$180)-tab!$D$179)*tab!$D$177),-1)</f>
        <v>0</v>
      </c>
      <c r="V580" s="36" t="str">
        <f t="shared" si="857"/>
        <v/>
      </c>
      <c r="W580" s="698"/>
      <c r="X580" s="605"/>
      <c r="Y580" s="646"/>
      <c r="Z580" s="670"/>
      <c r="AA580" s="600"/>
      <c r="AB580" s="646"/>
      <c r="AC580" s="679">
        <f t="shared" si="931"/>
        <v>0</v>
      </c>
      <c r="AD580" s="680">
        <f t="shared" si="858"/>
        <v>0.56000000000000005</v>
      </c>
      <c r="AE580" s="681">
        <f t="shared" si="859"/>
        <v>0</v>
      </c>
      <c r="AF580" s="681">
        <f t="shared" si="860"/>
        <v>0</v>
      </c>
      <c r="AG580" s="681">
        <f t="shared" si="861"/>
        <v>0</v>
      </c>
      <c r="AH580" s="682">
        <f t="shared" si="862"/>
        <v>0</v>
      </c>
      <c r="AI580" s="682" t="str">
        <f t="shared" si="863"/>
        <v/>
      </c>
      <c r="AJ580" s="682">
        <f t="shared" si="864"/>
        <v>0</v>
      </c>
      <c r="AK580" s="683">
        <f t="shared" si="865"/>
        <v>0.5</v>
      </c>
      <c r="AL580" s="600">
        <f t="shared" si="866"/>
        <v>0</v>
      </c>
      <c r="AM580" s="646">
        <f t="shared" si="867"/>
        <v>0</v>
      </c>
      <c r="AN580" s="630"/>
      <c r="AR580" s="326"/>
    </row>
    <row r="581" spans="3:44" ht="12.75" customHeight="1" x14ac:dyDescent="0.2">
      <c r="C581" s="2"/>
      <c r="D581" s="140" t="str">
        <f t="shared" si="846"/>
        <v/>
      </c>
      <c r="E581" s="222" t="str">
        <f t="shared" ref="E581:F581" si="966">IF(E409=0,"",E409)</f>
        <v/>
      </c>
      <c r="F581" s="222" t="str">
        <f t="shared" si="966"/>
        <v/>
      </c>
      <c r="G581" s="140" t="str">
        <f t="shared" si="848"/>
        <v/>
      </c>
      <c r="H581" s="223" t="str">
        <f t="shared" si="849"/>
        <v/>
      </c>
      <c r="I581" s="751" t="str">
        <f t="shared" si="850"/>
        <v/>
      </c>
      <c r="J581" s="248" t="str">
        <f t="shared" si="929"/>
        <v/>
      </c>
      <c r="K581" s="713" t="str">
        <f t="shared" si="851"/>
        <v/>
      </c>
      <c r="L581" s="625"/>
      <c r="M581" s="738">
        <f t="shared" ref="M581:N581" si="967">IF(M409="","",M409)</f>
        <v>0</v>
      </c>
      <c r="N581" s="738">
        <f t="shared" si="967"/>
        <v>0</v>
      </c>
      <c r="O581" s="714" t="str">
        <f t="shared" si="853"/>
        <v/>
      </c>
      <c r="P581" s="736">
        <f t="shared" si="854"/>
        <v>0</v>
      </c>
      <c r="Q581" s="608">
        <v>0</v>
      </c>
      <c r="R581" s="755"/>
      <c r="S581" s="708" t="str">
        <f t="shared" si="855"/>
        <v/>
      </c>
      <c r="T581" s="50" t="str">
        <f t="shared" si="856"/>
        <v/>
      </c>
      <c r="U581" s="50">
        <f>ROUND(IF(K581="",0,+Q581/1659*(AC581*12*(1+tab!$D$181+tab!$D$180)-tab!$D$179)*tab!$D$177),-1)</f>
        <v>0</v>
      </c>
      <c r="V581" s="36" t="str">
        <f t="shared" si="857"/>
        <v/>
      </c>
      <c r="W581" s="698"/>
      <c r="X581" s="605"/>
      <c r="Y581" s="646"/>
      <c r="Z581" s="670"/>
      <c r="AA581" s="600"/>
      <c r="AB581" s="646"/>
      <c r="AC581" s="679">
        <f t="shared" si="931"/>
        <v>0</v>
      </c>
      <c r="AD581" s="680">
        <f t="shared" si="858"/>
        <v>0.56000000000000005</v>
      </c>
      <c r="AE581" s="681">
        <f t="shared" si="859"/>
        <v>0</v>
      </c>
      <c r="AF581" s="681">
        <f t="shared" si="860"/>
        <v>0</v>
      </c>
      <c r="AG581" s="681">
        <f t="shared" si="861"/>
        <v>0</v>
      </c>
      <c r="AH581" s="682">
        <f t="shared" si="862"/>
        <v>0</v>
      </c>
      <c r="AI581" s="682" t="str">
        <f t="shared" si="863"/>
        <v/>
      </c>
      <c r="AJ581" s="682">
        <f t="shared" si="864"/>
        <v>0</v>
      </c>
      <c r="AK581" s="683">
        <f t="shared" si="865"/>
        <v>0.5</v>
      </c>
      <c r="AL581" s="600">
        <f t="shared" si="866"/>
        <v>0</v>
      </c>
      <c r="AM581" s="646">
        <f t="shared" si="867"/>
        <v>0</v>
      </c>
      <c r="AN581" s="630"/>
      <c r="AR581" s="326"/>
    </row>
    <row r="582" spans="3:44" ht="12.75" customHeight="1" x14ac:dyDescent="0.2">
      <c r="C582" s="2"/>
      <c r="D582" s="140" t="str">
        <f t="shared" si="846"/>
        <v/>
      </c>
      <c r="E582" s="222" t="str">
        <f t="shared" ref="E582:F582" si="968">IF(E410=0,"",E410)</f>
        <v/>
      </c>
      <c r="F582" s="222" t="str">
        <f t="shared" si="968"/>
        <v/>
      </c>
      <c r="G582" s="140" t="str">
        <f t="shared" si="848"/>
        <v/>
      </c>
      <c r="H582" s="223" t="str">
        <f t="shared" si="849"/>
        <v/>
      </c>
      <c r="I582" s="751" t="str">
        <f t="shared" si="850"/>
        <v/>
      </c>
      <c r="J582" s="248" t="str">
        <f t="shared" si="929"/>
        <v/>
      </c>
      <c r="K582" s="713" t="str">
        <f t="shared" si="851"/>
        <v/>
      </c>
      <c r="L582" s="625"/>
      <c r="M582" s="738">
        <f t="shared" ref="M582:N582" si="969">IF(M410="","",M410)</f>
        <v>0</v>
      </c>
      <c r="N582" s="738">
        <f t="shared" si="969"/>
        <v>0</v>
      </c>
      <c r="O582" s="714" t="str">
        <f t="shared" si="853"/>
        <v/>
      </c>
      <c r="P582" s="736">
        <f t="shared" si="854"/>
        <v>0</v>
      </c>
      <c r="Q582" s="608">
        <v>0</v>
      </c>
      <c r="R582" s="755"/>
      <c r="S582" s="708" t="str">
        <f t="shared" si="855"/>
        <v/>
      </c>
      <c r="T582" s="50" t="str">
        <f t="shared" si="856"/>
        <v/>
      </c>
      <c r="U582" s="50">
        <f>ROUND(IF(K582="",0,+Q582/1659*(AC582*12*(1+tab!$D$181+tab!$D$180)-tab!$D$179)*tab!$D$177),-1)</f>
        <v>0</v>
      </c>
      <c r="V582" s="36" t="str">
        <f t="shared" si="857"/>
        <v/>
      </c>
      <c r="W582" s="698"/>
      <c r="X582" s="605"/>
      <c r="Y582" s="646"/>
      <c r="Z582" s="670"/>
      <c r="AA582" s="600"/>
      <c r="AB582" s="646"/>
      <c r="AC582" s="679">
        <f t="shared" si="931"/>
        <v>0</v>
      </c>
      <c r="AD582" s="680">
        <f t="shared" si="858"/>
        <v>0.56000000000000005</v>
      </c>
      <c r="AE582" s="681">
        <f t="shared" si="859"/>
        <v>0</v>
      </c>
      <c r="AF582" s="681">
        <f t="shared" si="860"/>
        <v>0</v>
      </c>
      <c r="AG582" s="681">
        <f t="shared" si="861"/>
        <v>0</v>
      </c>
      <c r="AH582" s="682">
        <f t="shared" si="862"/>
        <v>0</v>
      </c>
      <c r="AI582" s="682" t="str">
        <f t="shared" si="863"/>
        <v/>
      </c>
      <c r="AJ582" s="682">
        <f t="shared" si="864"/>
        <v>0</v>
      </c>
      <c r="AK582" s="683">
        <f t="shared" si="865"/>
        <v>0.5</v>
      </c>
      <c r="AL582" s="600">
        <f t="shared" si="866"/>
        <v>0</v>
      </c>
      <c r="AM582" s="646">
        <f t="shared" si="867"/>
        <v>0</v>
      </c>
      <c r="AN582" s="630"/>
      <c r="AR582" s="326"/>
    </row>
    <row r="583" spans="3:44" ht="12.75" customHeight="1" x14ac:dyDescent="0.2">
      <c r="C583" s="2"/>
      <c r="D583" s="140" t="str">
        <f t="shared" si="846"/>
        <v/>
      </c>
      <c r="E583" s="222" t="str">
        <f t="shared" ref="E583:F583" si="970">IF(E411=0,"",E411)</f>
        <v/>
      </c>
      <c r="F583" s="222" t="str">
        <f t="shared" si="970"/>
        <v/>
      </c>
      <c r="G583" s="140" t="str">
        <f t="shared" si="848"/>
        <v/>
      </c>
      <c r="H583" s="223" t="str">
        <f t="shared" si="849"/>
        <v/>
      </c>
      <c r="I583" s="751" t="str">
        <f t="shared" si="850"/>
        <v/>
      </c>
      <c r="J583" s="248" t="str">
        <f t="shared" si="929"/>
        <v/>
      </c>
      <c r="K583" s="713" t="str">
        <f t="shared" si="851"/>
        <v/>
      </c>
      <c r="L583" s="625"/>
      <c r="M583" s="738">
        <f t="shared" ref="M583:N583" si="971">IF(M411="","",M411)</f>
        <v>0</v>
      </c>
      <c r="N583" s="738">
        <f t="shared" si="971"/>
        <v>0</v>
      </c>
      <c r="O583" s="714" t="str">
        <f t="shared" si="853"/>
        <v/>
      </c>
      <c r="P583" s="736">
        <f t="shared" si="854"/>
        <v>0</v>
      </c>
      <c r="Q583" s="608">
        <v>0</v>
      </c>
      <c r="R583" s="755"/>
      <c r="S583" s="708" t="str">
        <f t="shared" si="855"/>
        <v/>
      </c>
      <c r="T583" s="50" t="str">
        <f t="shared" si="856"/>
        <v/>
      </c>
      <c r="U583" s="50">
        <f>ROUND(IF(K583="",0,+Q583/1659*(AC583*12*(1+tab!$D$181+tab!$D$180)-tab!$D$179)*tab!$D$177),-1)</f>
        <v>0</v>
      </c>
      <c r="V583" s="36" t="str">
        <f t="shared" si="857"/>
        <v/>
      </c>
      <c r="W583" s="698"/>
      <c r="X583" s="605"/>
      <c r="Y583" s="646"/>
      <c r="Z583" s="670"/>
      <c r="AA583" s="600"/>
      <c r="AB583" s="646"/>
      <c r="AC583" s="679">
        <f t="shared" si="931"/>
        <v>0</v>
      </c>
      <c r="AD583" s="680">
        <f t="shared" si="858"/>
        <v>0.56000000000000005</v>
      </c>
      <c r="AE583" s="681">
        <f t="shared" si="859"/>
        <v>0</v>
      </c>
      <c r="AF583" s="681">
        <f t="shared" si="860"/>
        <v>0</v>
      </c>
      <c r="AG583" s="681">
        <f t="shared" si="861"/>
        <v>0</v>
      </c>
      <c r="AH583" s="682">
        <f t="shared" si="862"/>
        <v>0</v>
      </c>
      <c r="AI583" s="682" t="str">
        <f t="shared" si="863"/>
        <v/>
      </c>
      <c r="AJ583" s="682">
        <f t="shared" si="864"/>
        <v>0</v>
      </c>
      <c r="AK583" s="683">
        <f t="shared" si="865"/>
        <v>0.5</v>
      </c>
      <c r="AL583" s="600">
        <f t="shared" si="866"/>
        <v>0</v>
      </c>
      <c r="AM583" s="646">
        <f t="shared" si="867"/>
        <v>0</v>
      </c>
      <c r="AN583" s="630"/>
      <c r="AR583" s="326"/>
    </row>
    <row r="584" spans="3:44" ht="12.75" customHeight="1" x14ac:dyDescent="0.2">
      <c r="C584" s="2"/>
      <c r="D584" s="140" t="str">
        <f t="shared" si="846"/>
        <v/>
      </c>
      <c r="E584" s="222" t="str">
        <f t="shared" ref="E584:F584" si="972">IF(E412=0,"",E412)</f>
        <v/>
      </c>
      <c r="F584" s="222" t="str">
        <f t="shared" si="972"/>
        <v/>
      </c>
      <c r="G584" s="140" t="str">
        <f t="shared" si="848"/>
        <v/>
      </c>
      <c r="H584" s="223" t="str">
        <f t="shared" si="849"/>
        <v/>
      </c>
      <c r="I584" s="751" t="str">
        <f t="shared" si="850"/>
        <v/>
      </c>
      <c r="J584" s="248" t="str">
        <f t="shared" si="929"/>
        <v/>
      </c>
      <c r="K584" s="713" t="str">
        <f t="shared" si="851"/>
        <v/>
      </c>
      <c r="L584" s="625"/>
      <c r="M584" s="738">
        <f t="shared" ref="M584:N584" si="973">IF(M412="","",M412)</f>
        <v>0</v>
      </c>
      <c r="N584" s="738">
        <f t="shared" si="973"/>
        <v>0</v>
      </c>
      <c r="O584" s="714" t="str">
        <f t="shared" si="853"/>
        <v/>
      </c>
      <c r="P584" s="736">
        <f t="shared" si="854"/>
        <v>0</v>
      </c>
      <c r="Q584" s="608">
        <v>0</v>
      </c>
      <c r="R584" s="755"/>
      <c r="S584" s="708" t="str">
        <f t="shared" si="855"/>
        <v/>
      </c>
      <c r="T584" s="50" t="str">
        <f t="shared" si="856"/>
        <v/>
      </c>
      <c r="U584" s="50">
        <f>ROUND(IF(K584="",0,+Q584/1659*(AC584*12*(1+tab!$D$181+tab!$D$180)-tab!$D$179)*tab!$D$177),-1)</f>
        <v>0</v>
      </c>
      <c r="V584" s="36" t="str">
        <f t="shared" si="857"/>
        <v/>
      </c>
      <c r="W584" s="698"/>
      <c r="X584" s="605"/>
      <c r="Y584" s="646"/>
      <c r="Z584" s="670"/>
      <c r="AA584" s="600"/>
      <c r="AB584" s="646"/>
      <c r="AC584" s="679">
        <f t="shared" si="931"/>
        <v>0</v>
      </c>
      <c r="AD584" s="680">
        <f t="shared" si="858"/>
        <v>0.56000000000000005</v>
      </c>
      <c r="AE584" s="681">
        <f t="shared" si="859"/>
        <v>0</v>
      </c>
      <c r="AF584" s="681">
        <f t="shared" si="860"/>
        <v>0</v>
      </c>
      <c r="AG584" s="681">
        <f t="shared" si="861"/>
        <v>0</v>
      </c>
      <c r="AH584" s="682">
        <f t="shared" si="862"/>
        <v>0</v>
      </c>
      <c r="AI584" s="682" t="str">
        <f t="shared" si="863"/>
        <v/>
      </c>
      <c r="AJ584" s="682">
        <f t="shared" si="864"/>
        <v>0</v>
      </c>
      <c r="AK584" s="683">
        <f t="shared" si="865"/>
        <v>0.5</v>
      </c>
      <c r="AL584" s="600">
        <f t="shared" si="866"/>
        <v>0</v>
      </c>
      <c r="AM584" s="646">
        <f t="shared" si="867"/>
        <v>0</v>
      </c>
      <c r="AN584" s="630"/>
      <c r="AR584" s="326"/>
    </row>
    <row r="585" spans="3:44" ht="12.75" customHeight="1" x14ac:dyDescent="0.2">
      <c r="C585" s="2"/>
      <c r="D585" s="140" t="str">
        <f t="shared" si="846"/>
        <v/>
      </c>
      <c r="E585" s="222" t="str">
        <f t="shared" ref="E585:F585" si="974">IF(E413=0,"",E413)</f>
        <v/>
      </c>
      <c r="F585" s="222" t="str">
        <f t="shared" si="974"/>
        <v/>
      </c>
      <c r="G585" s="140" t="str">
        <f t="shared" si="848"/>
        <v/>
      </c>
      <c r="H585" s="223" t="str">
        <f t="shared" si="849"/>
        <v/>
      </c>
      <c r="I585" s="751" t="str">
        <f t="shared" si="850"/>
        <v/>
      </c>
      <c r="J585" s="248" t="str">
        <f t="shared" si="929"/>
        <v/>
      </c>
      <c r="K585" s="713" t="str">
        <f t="shared" si="851"/>
        <v/>
      </c>
      <c r="L585" s="625"/>
      <c r="M585" s="738">
        <f t="shared" ref="M585:N585" si="975">IF(M413="","",M413)</f>
        <v>0</v>
      </c>
      <c r="N585" s="738">
        <f t="shared" si="975"/>
        <v>0</v>
      </c>
      <c r="O585" s="714" t="str">
        <f t="shared" si="853"/>
        <v/>
      </c>
      <c r="P585" s="736">
        <f t="shared" si="854"/>
        <v>0</v>
      </c>
      <c r="Q585" s="608">
        <v>0</v>
      </c>
      <c r="R585" s="755"/>
      <c r="S585" s="708" t="str">
        <f t="shared" si="855"/>
        <v/>
      </c>
      <c r="T585" s="50" t="str">
        <f t="shared" si="856"/>
        <v/>
      </c>
      <c r="U585" s="50">
        <f>ROUND(IF(K585="",0,+Q585/1659*(AC585*12*(1+tab!$D$181+tab!$D$180)-tab!$D$179)*tab!$D$177),-1)</f>
        <v>0</v>
      </c>
      <c r="V585" s="36" t="str">
        <f t="shared" si="857"/>
        <v/>
      </c>
      <c r="W585" s="698"/>
      <c r="X585" s="605"/>
      <c r="Y585" s="646"/>
      <c r="Z585" s="670"/>
      <c r="AA585" s="600"/>
      <c r="AB585" s="646"/>
      <c r="AC585" s="679">
        <f t="shared" si="931"/>
        <v>0</v>
      </c>
      <c r="AD585" s="680">
        <f t="shared" si="858"/>
        <v>0.56000000000000005</v>
      </c>
      <c r="AE585" s="681">
        <f t="shared" si="859"/>
        <v>0</v>
      </c>
      <c r="AF585" s="681">
        <f t="shared" si="860"/>
        <v>0</v>
      </c>
      <c r="AG585" s="681">
        <f t="shared" si="861"/>
        <v>0</v>
      </c>
      <c r="AH585" s="682">
        <f t="shared" si="862"/>
        <v>0</v>
      </c>
      <c r="AI585" s="682" t="str">
        <f t="shared" si="863"/>
        <v/>
      </c>
      <c r="AJ585" s="682">
        <f t="shared" si="864"/>
        <v>0</v>
      </c>
      <c r="AK585" s="683">
        <f t="shared" si="865"/>
        <v>0.5</v>
      </c>
      <c r="AL585" s="600">
        <f t="shared" si="866"/>
        <v>0</v>
      </c>
      <c r="AM585" s="646">
        <f t="shared" si="867"/>
        <v>0</v>
      </c>
      <c r="AN585" s="630"/>
      <c r="AR585" s="326"/>
    </row>
    <row r="586" spans="3:44" ht="12.75" customHeight="1" x14ac:dyDescent="0.2">
      <c r="C586" s="2"/>
      <c r="D586" s="140" t="str">
        <f t="shared" si="846"/>
        <v/>
      </c>
      <c r="E586" s="222" t="str">
        <f t="shared" ref="E586:F586" si="976">IF(E414=0,"",E414)</f>
        <v/>
      </c>
      <c r="F586" s="222" t="str">
        <f t="shared" si="976"/>
        <v/>
      </c>
      <c r="G586" s="140" t="str">
        <f t="shared" si="848"/>
        <v/>
      </c>
      <c r="H586" s="223" t="str">
        <f t="shared" si="849"/>
        <v/>
      </c>
      <c r="I586" s="751" t="str">
        <f t="shared" si="850"/>
        <v/>
      </c>
      <c r="J586" s="248" t="str">
        <f t="shared" si="929"/>
        <v/>
      </c>
      <c r="K586" s="713" t="str">
        <f t="shared" si="851"/>
        <v/>
      </c>
      <c r="L586" s="625"/>
      <c r="M586" s="738">
        <f t="shared" ref="M586:N586" si="977">IF(M414="","",M414)</f>
        <v>0</v>
      </c>
      <c r="N586" s="738">
        <f t="shared" si="977"/>
        <v>0</v>
      </c>
      <c r="O586" s="714" t="str">
        <f t="shared" si="853"/>
        <v/>
      </c>
      <c r="P586" s="736">
        <f t="shared" si="854"/>
        <v>0</v>
      </c>
      <c r="Q586" s="608">
        <v>0</v>
      </c>
      <c r="R586" s="755"/>
      <c r="S586" s="708" t="str">
        <f t="shared" si="855"/>
        <v/>
      </c>
      <c r="T586" s="50" t="str">
        <f t="shared" si="856"/>
        <v/>
      </c>
      <c r="U586" s="50">
        <f>ROUND(IF(K586="",0,+Q586/1659*(AC586*12*(1+tab!$D$181+tab!$D$180)-tab!$D$179)*tab!$D$177),-1)</f>
        <v>0</v>
      </c>
      <c r="V586" s="36" t="str">
        <f t="shared" si="857"/>
        <v/>
      </c>
      <c r="W586" s="698"/>
      <c r="X586" s="605"/>
      <c r="Y586" s="646"/>
      <c r="Z586" s="670"/>
      <c r="AA586" s="600"/>
      <c r="AB586" s="646"/>
      <c r="AC586" s="679">
        <f t="shared" si="931"/>
        <v>0</v>
      </c>
      <c r="AD586" s="680">
        <f t="shared" si="858"/>
        <v>0.56000000000000005</v>
      </c>
      <c r="AE586" s="681">
        <f t="shared" si="859"/>
        <v>0</v>
      </c>
      <c r="AF586" s="681">
        <f t="shared" si="860"/>
        <v>0</v>
      </c>
      <c r="AG586" s="681">
        <f t="shared" si="861"/>
        <v>0</v>
      </c>
      <c r="AH586" s="682">
        <f t="shared" si="862"/>
        <v>0</v>
      </c>
      <c r="AI586" s="682" t="str">
        <f t="shared" si="863"/>
        <v/>
      </c>
      <c r="AJ586" s="682">
        <f t="shared" si="864"/>
        <v>0</v>
      </c>
      <c r="AK586" s="683">
        <f t="shared" si="865"/>
        <v>0.5</v>
      </c>
      <c r="AL586" s="600">
        <f t="shared" si="866"/>
        <v>0</v>
      </c>
      <c r="AM586" s="646">
        <f t="shared" si="867"/>
        <v>0</v>
      </c>
      <c r="AN586" s="630"/>
      <c r="AR586" s="326"/>
    </row>
    <row r="587" spans="3:44" ht="12.75" customHeight="1" x14ac:dyDescent="0.2">
      <c r="C587" s="2"/>
      <c r="D587" s="140" t="str">
        <f t="shared" si="846"/>
        <v/>
      </c>
      <c r="E587" s="222" t="str">
        <f t="shared" ref="E587:F587" si="978">IF(E415=0,"",E415)</f>
        <v/>
      </c>
      <c r="F587" s="222" t="str">
        <f t="shared" si="978"/>
        <v/>
      </c>
      <c r="G587" s="140" t="str">
        <f t="shared" si="848"/>
        <v/>
      </c>
      <c r="H587" s="223" t="str">
        <f t="shared" si="849"/>
        <v/>
      </c>
      <c r="I587" s="751" t="str">
        <f t="shared" si="850"/>
        <v/>
      </c>
      <c r="J587" s="248" t="str">
        <f t="shared" si="929"/>
        <v/>
      </c>
      <c r="K587" s="713" t="str">
        <f t="shared" si="851"/>
        <v/>
      </c>
      <c r="L587" s="625"/>
      <c r="M587" s="738">
        <f t="shared" ref="M587:N587" si="979">IF(M415="","",M415)</f>
        <v>0</v>
      </c>
      <c r="N587" s="738">
        <f t="shared" si="979"/>
        <v>0</v>
      </c>
      <c r="O587" s="714" t="str">
        <f t="shared" si="853"/>
        <v/>
      </c>
      <c r="P587" s="736">
        <f t="shared" si="854"/>
        <v>0</v>
      </c>
      <c r="Q587" s="608">
        <v>0</v>
      </c>
      <c r="R587" s="755"/>
      <c r="S587" s="708" t="str">
        <f t="shared" si="855"/>
        <v/>
      </c>
      <c r="T587" s="50" t="str">
        <f t="shared" si="856"/>
        <v/>
      </c>
      <c r="U587" s="50">
        <f>ROUND(IF(K587="",0,+Q587/1659*(AC587*12*(1+tab!$D$181+tab!$D$180)-tab!$D$179)*tab!$D$177),-1)</f>
        <v>0</v>
      </c>
      <c r="V587" s="36" t="str">
        <f t="shared" si="857"/>
        <v/>
      </c>
      <c r="W587" s="698"/>
      <c r="X587" s="605"/>
      <c r="Y587" s="646"/>
      <c r="Z587" s="670"/>
      <c r="AA587" s="600"/>
      <c r="AB587" s="646"/>
      <c r="AC587" s="679">
        <f t="shared" si="931"/>
        <v>0</v>
      </c>
      <c r="AD587" s="680">
        <f t="shared" si="858"/>
        <v>0.56000000000000005</v>
      </c>
      <c r="AE587" s="681">
        <f t="shared" si="859"/>
        <v>0</v>
      </c>
      <c r="AF587" s="681">
        <f t="shared" si="860"/>
        <v>0</v>
      </c>
      <c r="AG587" s="681">
        <f t="shared" si="861"/>
        <v>0</v>
      </c>
      <c r="AH587" s="682">
        <f t="shared" si="862"/>
        <v>0</v>
      </c>
      <c r="AI587" s="682" t="str">
        <f t="shared" si="863"/>
        <v/>
      </c>
      <c r="AJ587" s="682">
        <f t="shared" si="864"/>
        <v>0</v>
      </c>
      <c r="AK587" s="683">
        <f t="shared" si="865"/>
        <v>0.5</v>
      </c>
      <c r="AL587" s="600">
        <f t="shared" si="866"/>
        <v>0</v>
      </c>
      <c r="AM587" s="646">
        <f t="shared" si="867"/>
        <v>0</v>
      </c>
      <c r="AN587" s="630"/>
      <c r="AR587" s="326"/>
    </row>
    <row r="588" spans="3:44" ht="12.75" customHeight="1" x14ac:dyDescent="0.2">
      <c r="C588" s="2"/>
      <c r="D588" s="140" t="str">
        <f t="shared" si="846"/>
        <v/>
      </c>
      <c r="E588" s="222" t="str">
        <f t="shared" ref="E588:F588" si="980">IF(E416=0,"",E416)</f>
        <v/>
      </c>
      <c r="F588" s="222" t="str">
        <f t="shared" si="980"/>
        <v/>
      </c>
      <c r="G588" s="140" t="str">
        <f t="shared" si="848"/>
        <v/>
      </c>
      <c r="H588" s="223" t="str">
        <f t="shared" si="849"/>
        <v/>
      </c>
      <c r="I588" s="751" t="str">
        <f t="shared" si="850"/>
        <v/>
      </c>
      <c r="J588" s="248" t="str">
        <f t="shared" si="929"/>
        <v/>
      </c>
      <c r="K588" s="713" t="str">
        <f t="shared" si="851"/>
        <v/>
      </c>
      <c r="L588" s="625"/>
      <c r="M588" s="738">
        <f t="shared" ref="M588:N588" si="981">IF(M416="","",M416)</f>
        <v>0</v>
      </c>
      <c r="N588" s="738">
        <f t="shared" si="981"/>
        <v>0</v>
      </c>
      <c r="O588" s="714" t="str">
        <f t="shared" si="853"/>
        <v/>
      </c>
      <c r="P588" s="736">
        <f t="shared" si="854"/>
        <v>0</v>
      </c>
      <c r="Q588" s="608">
        <v>0</v>
      </c>
      <c r="R588" s="755"/>
      <c r="S588" s="708" t="str">
        <f t="shared" si="855"/>
        <v/>
      </c>
      <c r="T588" s="50" t="str">
        <f t="shared" si="856"/>
        <v/>
      </c>
      <c r="U588" s="50">
        <f>ROUND(IF(K588="",0,+Q588/1659*(AC588*12*(1+tab!$D$181+tab!$D$180)-tab!$D$179)*tab!$D$177),-1)</f>
        <v>0</v>
      </c>
      <c r="V588" s="36" t="str">
        <f t="shared" si="857"/>
        <v/>
      </c>
      <c r="W588" s="698"/>
      <c r="X588" s="605"/>
      <c r="Y588" s="646"/>
      <c r="Z588" s="670"/>
      <c r="AA588" s="600"/>
      <c r="AB588" s="646"/>
      <c r="AC588" s="679">
        <f t="shared" si="931"/>
        <v>0</v>
      </c>
      <c r="AD588" s="680">
        <f t="shared" si="858"/>
        <v>0.56000000000000005</v>
      </c>
      <c r="AE588" s="681">
        <f t="shared" si="859"/>
        <v>0</v>
      </c>
      <c r="AF588" s="681">
        <f t="shared" si="860"/>
        <v>0</v>
      </c>
      <c r="AG588" s="681">
        <f t="shared" si="861"/>
        <v>0</v>
      </c>
      <c r="AH588" s="682">
        <f t="shared" si="862"/>
        <v>0</v>
      </c>
      <c r="AI588" s="682" t="str">
        <f t="shared" si="863"/>
        <v/>
      </c>
      <c r="AJ588" s="682">
        <f t="shared" si="864"/>
        <v>0</v>
      </c>
      <c r="AK588" s="683">
        <f t="shared" si="865"/>
        <v>0.5</v>
      </c>
      <c r="AL588" s="600">
        <f t="shared" si="866"/>
        <v>0</v>
      </c>
      <c r="AM588" s="646">
        <f t="shared" si="867"/>
        <v>0</v>
      </c>
      <c r="AN588" s="630"/>
      <c r="AR588" s="326"/>
    </row>
    <row r="589" spans="3:44" ht="12.75" customHeight="1" x14ac:dyDescent="0.2">
      <c r="C589" s="2"/>
      <c r="D589" s="140" t="str">
        <f t="shared" si="846"/>
        <v/>
      </c>
      <c r="E589" s="222" t="str">
        <f t="shared" ref="E589:F589" si="982">IF(E417=0,"",E417)</f>
        <v/>
      </c>
      <c r="F589" s="222" t="str">
        <f t="shared" si="982"/>
        <v/>
      </c>
      <c r="G589" s="140" t="str">
        <f t="shared" si="848"/>
        <v/>
      </c>
      <c r="H589" s="223" t="str">
        <f t="shared" si="849"/>
        <v/>
      </c>
      <c r="I589" s="751" t="str">
        <f t="shared" si="850"/>
        <v/>
      </c>
      <c r="J589" s="248" t="str">
        <f t="shared" si="929"/>
        <v/>
      </c>
      <c r="K589" s="713" t="str">
        <f t="shared" si="851"/>
        <v/>
      </c>
      <c r="L589" s="625"/>
      <c r="M589" s="738">
        <f t="shared" ref="M589:N589" si="983">IF(M417="","",M417)</f>
        <v>0</v>
      </c>
      <c r="N589" s="738">
        <f t="shared" si="983"/>
        <v>0</v>
      </c>
      <c r="O589" s="714" t="str">
        <f t="shared" si="853"/>
        <v/>
      </c>
      <c r="P589" s="736">
        <f t="shared" si="854"/>
        <v>0</v>
      </c>
      <c r="Q589" s="608">
        <v>0</v>
      </c>
      <c r="R589" s="755"/>
      <c r="S589" s="708" t="str">
        <f t="shared" si="855"/>
        <v/>
      </c>
      <c r="T589" s="50" t="str">
        <f t="shared" si="856"/>
        <v/>
      </c>
      <c r="U589" s="50">
        <f>ROUND(IF(K589="",0,+Q589/1659*(AC589*12*(1+tab!$D$181+tab!$D$180)-tab!$D$179)*tab!$D$177),-1)</f>
        <v>0</v>
      </c>
      <c r="V589" s="36" t="str">
        <f t="shared" si="857"/>
        <v/>
      </c>
      <c r="W589" s="698"/>
      <c r="X589" s="605"/>
      <c r="Y589" s="646"/>
      <c r="Z589" s="670"/>
      <c r="AA589" s="600"/>
      <c r="AB589" s="646"/>
      <c r="AC589" s="679">
        <f t="shared" si="931"/>
        <v>0</v>
      </c>
      <c r="AD589" s="680">
        <f t="shared" si="858"/>
        <v>0.56000000000000005</v>
      </c>
      <c r="AE589" s="681">
        <f t="shared" si="859"/>
        <v>0</v>
      </c>
      <c r="AF589" s="681">
        <f t="shared" si="860"/>
        <v>0</v>
      </c>
      <c r="AG589" s="681">
        <f t="shared" si="861"/>
        <v>0</v>
      </c>
      <c r="AH589" s="682">
        <f t="shared" si="862"/>
        <v>0</v>
      </c>
      <c r="AI589" s="682" t="str">
        <f t="shared" si="863"/>
        <v/>
      </c>
      <c r="AJ589" s="682">
        <f t="shared" si="864"/>
        <v>0</v>
      </c>
      <c r="AK589" s="683">
        <f t="shared" si="865"/>
        <v>0.5</v>
      </c>
      <c r="AL589" s="600">
        <f t="shared" si="866"/>
        <v>0</v>
      </c>
      <c r="AM589" s="646">
        <f t="shared" si="867"/>
        <v>0</v>
      </c>
      <c r="AN589" s="630"/>
      <c r="AR589" s="326"/>
    </row>
    <row r="590" spans="3:44" ht="12.75" customHeight="1" x14ac:dyDescent="0.2">
      <c r="C590" s="2"/>
      <c r="D590" s="140" t="str">
        <f t="shared" si="846"/>
        <v/>
      </c>
      <c r="E590" s="222" t="str">
        <f t="shared" ref="E590:F590" si="984">IF(E418=0,"",E418)</f>
        <v/>
      </c>
      <c r="F590" s="222" t="str">
        <f t="shared" si="984"/>
        <v/>
      </c>
      <c r="G590" s="140" t="str">
        <f t="shared" si="848"/>
        <v/>
      </c>
      <c r="H590" s="223" t="str">
        <f t="shared" si="849"/>
        <v/>
      </c>
      <c r="I590" s="751" t="str">
        <f t="shared" si="850"/>
        <v/>
      </c>
      <c r="J590" s="248" t="str">
        <f t="shared" si="929"/>
        <v/>
      </c>
      <c r="K590" s="713" t="str">
        <f t="shared" si="851"/>
        <v/>
      </c>
      <c r="L590" s="625"/>
      <c r="M590" s="738">
        <f t="shared" ref="M590:N590" si="985">IF(M418="","",M418)</f>
        <v>0</v>
      </c>
      <c r="N590" s="738">
        <f t="shared" si="985"/>
        <v>0</v>
      </c>
      <c r="O590" s="714" t="str">
        <f t="shared" si="853"/>
        <v/>
      </c>
      <c r="P590" s="736">
        <f t="shared" si="854"/>
        <v>0</v>
      </c>
      <c r="Q590" s="608">
        <v>0</v>
      </c>
      <c r="R590" s="755"/>
      <c r="S590" s="708" t="str">
        <f t="shared" si="855"/>
        <v/>
      </c>
      <c r="T590" s="50" t="str">
        <f t="shared" si="856"/>
        <v/>
      </c>
      <c r="U590" s="50">
        <f>ROUND(IF(K590="",0,+Q590/1659*(AC590*12*(1+tab!$D$181+tab!$D$180)-tab!$D$179)*tab!$D$177),-1)</f>
        <v>0</v>
      </c>
      <c r="V590" s="36" t="str">
        <f t="shared" si="857"/>
        <v/>
      </c>
      <c r="W590" s="698"/>
      <c r="X590" s="605"/>
      <c r="Y590" s="646"/>
      <c r="Z590" s="670"/>
      <c r="AA590" s="600"/>
      <c r="AB590" s="646"/>
      <c r="AC590" s="679">
        <f t="shared" si="931"/>
        <v>0</v>
      </c>
      <c r="AD590" s="680">
        <f t="shared" si="858"/>
        <v>0.56000000000000005</v>
      </c>
      <c r="AE590" s="681">
        <f t="shared" si="859"/>
        <v>0</v>
      </c>
      <c r="AF590" s="681">
        <f t="shared" si="860"/>
        <v>0</v>
      </c>
      <c r="AG590" s="681">
        <f t="shared" si="861"/>
        <v>0</v>
      </c>
      <c r="AH590" s="682">
        <f t="shared" si="862"/>
        <v>0</v>
      </c>
      <c r="AI590" s="682" t="str">
        <f t="shared" si="863"/>
        <v/>
      </c>
      <c r="AJ590" s="682">
        <f t="shared" si="864"/>
        <v>0</v>
      </c>
      <c r="AK590" s="683">
        <f t="shared" si="865"/>
        <v>0.5</v>
      </c>
      <c r="AL590" s="600">
        <f t="shared" si="866"/>
        <v>0</v>
      </c>
      <c r="AM590" s="646">
        <f t="shared" si="867"/>
        <v>0</v>
      </c>
      <c r="AN590" s="630"/>
      <c r="AR590" s="326"/>
    </row>
    <row r="591" spans="3:44" ht="12.75" customHeight="1" x14ac:dyDescent="0.2">
      <c r="C591" s="2"/>
      <c r="D591" s="140" t="str">
        <f t="shared" si="846"/>
        <v/>
      </c>
      <c r="E591" s="222" t="str">
        <f t="shared" ref="E591:F591" si="986">IF(E419=0,"",E419)</f>
        <v/>
      </c>
      <c r="F591" s="222" t="str">
        <f t="shared" si="986"/>
        <v/>
      </c>
      <c r="G591" s="140" t="str">
        <f t="shared" si="848"/>
        <v/>
      </c>
      <c r="H591" s="223" t="str">
        <f t="shared" si="849"/>
        <v/>
      </c>
      <c r="I591" s="751" t="str">
        <f t="shared" si="850"/>
        <v/>
      </c>
      <c r="J591" s="248" t="str">
        <f t="shared" si="929"/>
        <v/>
      </c>
      <c r="K591" s="713" t="str">
        <f t="shared" si="851"/>
        <v/>
      </c>
      <c r="L591" s="625"/>
      <c r="M591" s="738">
        <f t="shared" ref="M591:N591" si="987">IF(M419="","",M419)</f>
        <v>0</v>
      </c>
      <c r="N591" s="738">
        <f t="shared" si="987"/>
        <v>0</v>
      </c>
      <c r="O591" s="714" t="str">
        <f t="shared" si="853"/>
        <v/>
      </c>
      <c r="P591" s="736">
        <f t="shared" si="854"/>
        <v>0</v>
      </c>
      <c r="Q591" s="608">
        <v>0</v>
      </c>
      <c r="R591" s="755"/>
      <c r="S591" s="708" t="str">
        <f t="shared" si="855"/>
        <v/>
      </c>
      <c r="T591" s="50" t="str">
        <f t="shared" si="856"/>
        <v/>
      </c>
      <c r="U591" s="50">
        <f>ROUND(IF(K591="",0,+Q591/1659*(AC591*12*(1+tab!$D$181+tab!$D$180)-tab!$D$179)*tab!$D$177),-1)</f>
        <v>0</v>
      </c>
      <c r="V591" s="36" t="str">
        <f t="shared" si="857"/>
        <v/>
      </c>
      <c r="W591" s="698"/>
      <c r="X591" s="605"/>
      <c r="Y591" s="646"/>
      <c r="Z591" s="670"/>
      <c r="AA591" s="600"/>
      <c r="AB591" s="646"/>
      <c r="AC591" s="679">
        <f t="shared" si="931"/>
        <v>0</v>
      </c>
      <c r="AD591" s="680">
        <f t="shared" si="858"/>
        <v>0.56000000000000005</v>
      </c>
      <c r="AE591" s="681">
        <f t="shared" si="859"/>
        <v>0</v>
      </c>
      <c r="AF591" s="681">
        <f t="shared" si="860"/>
        <v>0</v>
      </c>
      <c r="AG591" s="681">
        <f t="shared" si="861"/>
        <v>0</v>
      </c>
      <c r="AH591" s="682">
        <f t="shared" si="862"/>
        <v>0</v>
      </c>
      <c r="AI591" s="682" t="str">
        <f t="shared" si="863"/>
        <v/>
      </c>
      <c r="AJ591" s="682">
        <f t="shared" si="864"/>
        <v>0</v>
      </c>
      <c r="AK591" s="683">
        <f t="shared" si="865"/>
        <v>0.5</v>
      </c>
      <c r="AL591" s="600">
        <f t="shared" si="866"/>
        <v>0</v>
      </c>
      <c r="AM591" s="646">
        <f t="shared" si="867"/>
        <v>0</v>
      </c>
      <c r="AN591" s="630"/>
      <c r="AR591" s="326"/>
    </row>
    <row r="592" spans="3:44" ht="12.75" customHeight="1" x14ac:dyDescent="0.2">
      <c r="C592" s="2"/>
      <c r="D592" s="140" t="str">
        <f t="shared" si="846"/>
        <v/>
      </c>
      <c r="E592" s="222" t="str">
        <f t="shared" ref="E592:F592" si="988">IF(E420=0,"",E420)</f>
        <v/>
      </c>
      <c r="F592" s="222" t="str">
        <f t="shared" si="988"/>
        <v/>
      </c>
      <c r="G592" s="140" t="str">
        <f t="shared" si="848"/>
        <v/>
      </c>
      <c r="H592" s="223" t="str">
        <f t="shared" si="849"/>
        <v/>
      </c>
      <c r="I592" s="751" t="str">
        <f t="shared" si="850"/>
        <v/>
      </c>
      <c r="J592" s="248" t="str">
        <f t="shared" si="929"/>
        <v/>
      </c>
      <c r="K592" s="713" t="str">
        <f t="shared" si="851"/>
        <v/>
      </c>
      <c r="L592" s="625"/>
      <c r="M592" s="738">
        <f t="shared" ref="M592:N592" si="989">IF(M420="","",M420)</f>
        <v>0</v>
      </c>
      <c r="N592" s="738">
        <f t="shared" si="989"/>
        <v>0</v>
      </c>
      <c r="O592" s="714" t="str">
        <f t="shared" si="853"/>
        <v/>
      </c>
      <c r="P592" s="736">
        <f t="shared" si="854"/>
        <v>0</v>
      </c>
      <c r="Q592" s="608">
        <v>0</v>
      </c>
      <c r="R592" s="755"/>
      <c r="S592" s="708" t="str">
        <f t="shared" si="855"/>
        <v/>
      </c>
      <c r="T592" s="50" t="str">
        <f t="shared" si="856"/>
        <v/>
      </c>
      <c r="U592" s="50">
        <f>ROUND(IF(K592="",0,+Q592/1659*(AC592*12*(1+tab!$D$181+tab!$D$180)-tab!$D$179)*tab!$D$177),-1)</f>
        <v>0</v>
      </c>
      <c r="V592" s="36" t="str">
        <f t="shared" si="857"/>
        <v/>
      </c>
      <c r="W592" s="698"/>
      <c r="X592" s="605"/>
      <c r="Y592" s="646"/>
      <c r="Z592" s="670"/>
      <c r="AA592" s="600"/>
      <c r="AB592" s="646"/>
      <c r="AC592" s="679">
        <f t="shared" si="931"/>
        <v>0</v>
      </c>
      <c r="AD592" s="680">
        <f t="shared" si="858"/>
        <v>0.56000000000000005</v>
      </c>
      <c r="AE592" s="681">
        <f t="shared" si="859"/>
        <v>0</v>
      </c>
      <c r="AF592" s="681">
        <f t="shared" si="860"/>
        <v>0</v>
      </c>
      <c r="AG592" s="681">
        <f t="shared" si="861"/>
        <v>0</v>
      </c>
      <c r="AH592" s="682">
        <f t="shared" si="862"/>
        <v>0</v>
      </c>
      <c r="AI592" s="682" t="str">
        <f t="shared" si="863"/>
        <v/>
      </c>
      <c r="AJ592" s="682">
        <f t="shared" si="864"/>
        <v>0</v>
      </c>
      <c r="AK592" s="683">
        <f t="shared" si="865"/>
        <v>0.5</v>
      </c>
      <c r="AL592" s="600">
        <f t="shared" si="866"/>
        <v>0</v>
      </c>
      <c r="AM592" s="646">
        <f t="shared" si="867"/>
        <v>0</v>
      </c>
      <c r="AN592" s="630"/>
      <c r="AR592" s="326"/>
    </row>
    <row r="593" spans="3:44" ht="12.75" customHeight="1" x14ac:dyDescent="0.2">
      <c r="C593" s="2"/>
      <c r="D593" s="140" t="str">
        <f t="shared" si="846"/>
        <v/>
      </c>
      <c r="E593" s="222" t="str">
        <f t="shared" ref="E593:F593" si="990">IF(E421=0,"",E421)</f>
        <v/>
      </c>
      <c r="F593" s="222" t="str">
        <f t="shared" si="990"/>
        <v/>
      </c>
      <c r="G593" s="140" t="str">
        <f t="shared" si="848"/>
        <v/>
      </c>
      <c r="H593" s="223" t="str">
        <f t="shared" si="849"/>
        <v/>
      </c>
      <c r="I593" s="751" t="str">
        <f t="shared" si="850"/>
        <v/>
      </c>
      <c r="J593" s="248" t="str">
        <f t="shared" si="929"/>
        <v/>
      </c>
      <c r="K593" s="713" t="str">
        <f t="shared" si="851"/>
        <v/>
      </c>
      <c r="L593" s="625"/>
      <c r="M593" s="738">
        <f t="shared" ref="M593:N593" si="991">IF(M421="","",M421)</f>
        <v>0</v>
      </c>
      <c r="N593" s="738">
        <f t="shared" si="991"/>
        <v>0</v>
      </c>
      <c r="O593" s="714" t="str">
        <f t="shared" si="853"/>
        <v/>
      </c>
      <c r="P593" s="736">
        <f t="shared" si="854"/>
        <v>0</v>
      </c>
      <c r="Q593" s="608">
        <v>0</v>
      </c>
      <c r="R593" s="755"/>
      <c r="S593" s="708" t="str">
        <f t="shared" si="855"/>
        <v/>
      </c>
      <c r="T593" s="50" t="str">
        <f t="shared" si="856"/>
        <v/>
      </c>
      <c r="U593" s="50">
        <f>ROUND(IF(K593="",0,+Q593/1659*(AC593*12*(1+tab!$D$181+tab!$D$180)-tab!$D$179)*tab!$D$177),-1)</f>
        <v>0</v>
      </c>
      <c r="V593" s="36" t="str">
        <f t="shared" si="857"/>
        <v/>
      </c>
      <c r="W593" s="698"/>
      <c r="X593" s="605"/>
      <c r="Y593" s="646"/>
      <c r="Z593" s="670"/>
      <c r="AA593" s="600"/>
      <c r="AB593" s="646"/>
      <c r="AC593" s="679">
        <f t="shared" si="931"/>
        <v>0</v>
      </c>
      <c r="AD593" s="680">
        <f t="shared" si="858"/>
        <v>0.56000000000000005</v>
      </c>
      <c r="AE593" s="681">
        <f t="shared" si="859"/>
        <v>0</v>
      </c>
      <c r="AF593" s="681">
        <f t="shared" si="860"/>
        <v>0</v>
      </c>
      <c r="AG593" s="681">
        <f t="shared" si="861"/>
        <v>0</v>
      </c>
      <c r="AH593" s="682">
        <f t="shared" si="862"/>
        <v>0</v>
      </c>
      <c r="AI593" s="682" t="str">
        <f t="shared" si="863"/>
        <v/>
      </c>
      <c r="AJ593" s="682">
        <f t="shared" si="864"/>
        <v>0</v>
      </c>
      <c r="AK593" s="683">
        <f t="shared" si="865"/>
        <v>0.5</v>
      </c>
      <c r="AL593" s="600">
        <f t="shared" si="866"/>
        <v>0</v>
      </c>
      <c r="AM593" s="646">
        <f t="shared" si="867"/>
        <v>0</v>
      </c>
      <c r="AN593" s="630"/>
      <c r="AR593" s="326"/>
    </row>
    <row r="594" spans="3:44" ht="12.75" customHeight="1" x14ac:dyDescent="0.2">
      <c r="C594" s="2"/>
      <c r="D594" s="140" t="str">
        <f t="shared" si="846"/>
        <v/>
      </c>
      <c r="E594" s="222" t="str">
        <f t="shared" ref="E594:F594" si="992">IF(E422=0,"",E422)</f>
        <v/>
      </c>
      <c r="F594" s="222" t="str">
        <f t="shared" si="992"/>
        <v/>
      </c>
      <c r="G594" s="140" t="str">
        <f t="shared" si="848"/>
        <v/>
      </c>
      <c r="H594" s="223" t="str">
        <f t="shared" si="849"/>
        <v/>
      </c>
      <c r="I594" s="751" t="str">
        <f t="shared" si="850"/>
        <v/>
      </c>
      <c r="J594" s="248" t="str">
        <f t="shared" si="929"/>
        <v/>
      </c>
      <c r="K594" s="713" t="str">
        <f t="shared" si="851"/>
        <v/>
      </c>
      <c r="L594" s="625"/>
      <c r="M594" s="738">
        <f t="shared" ref="M594:N594" si="993">IF(M422="","",M422)</f>
        <v>0</v>
      </c>
      <c r="N594" s="738">
        <f t="shared" si="993"/>
        <v>0</v>
      </c>
      <c r="O594" s="714" t="str">
        <f t="shared" si="853"/>
        <v/>
      </c>
      <c r="P594" s="736">
        <f t="shared" si="854"/>
        <v>0</v>
      </c>
      <c r="Q594" s="608">
        <v>0</v>
      </c>
      <c r="R594" s="755"/>
      <c r="S594" s="708" t="str">
        <f t="shared" si="855"/>
        <v/>
      </c>
      <c r="T594" s="50" t="str">
        <f t="shared" si="856"/>
        <v/>
      </c>
      <c r="U594" s="50">
        <f>ROUND(IF(K594="",0,+Q594/1659*(AC594*12*(1+tab!$D$181+tab!$D$180)-tab!$D$179)*tab!$D$177),-1)</f>
        <v>0</v>
      </c>
      <c r="V594" s="36" t="str">
        <f t="shared" si="857"/>
        <v/>
      </c>
      <c r="W594" s="698"/>
      <c r="X594" s="605"/>
      <c r="Y594" s="646"/>
      <c r="Z594" s="670"/>
      <c r="AA594" s="600"/>
      <c r="AB594" s="646"/>
      <c r="AC594" s="679">
        <f t="shared" si="931"/>
        <v>0</v>
      </c>
      <c r="AD594" s="680">
        <f t="shared" si="858"/>
        <v>0.56000000000000005</v>
      </c>
      <c r="AE594" s="681">
        <f t="shared" si="859"/>
        <v>0</v>
      </c>
      <c r="AF594" s="681">
        <f t="shared" si="860"/>
        <v>0</v>
      </c>
      <c r="AG594" s="681">
        <f t="shared" si="861"/>
        <v>0</v>
      </c>
      <c r="AH594" s="682">
        <f t="shared" si="862"/>
        <v>0</v>
      </c>
      <c r="AI594" s="682" t="str">
        <f t="shared" si="863"/>
        <v/>
      </c>
      <c r="AJ594" s="682">
        <f t="shared" si="864"/>
        <v>0</v>
      </c>
      <c r="AK594" s="683">
        <f t="shared" si="865"/>
        <v>0.5</v>
      </c>
      <c r="AL594" s="600">
        <f t="shared" si="866"/>
        <v>0</v>
      </c>
      <c r="AM594" s="646">
        <f t="shared" si="867"/>
        <v>0</v>
      </c>
      <c r="AN594" s="630"/>
      <c r="AR594" s="326"/>
    </row>
    <row r="595" spans="3:44" ht="12.75" customHeight="1" x14ac:dyDescent="0.2">
      <c r="C595" s="2"/>
      <c r="D595" s="140" t="str">
        <f t="shared" si="846"/>
        <v/>
      </c>
      <c r="E595" s="222" t="str">
        <f t="shared" ref="E595:F595" si="994">IF(E423=0,"",E423)</f>
        <v/>
      </c>
      <c r="F595" s="222" t="str">
        <f t="shared" si="994"/>
        <v/>
      </c>
      <c r="G595" s="140" t="str">
        <f t="shared" si="848"/>
        <v/>
      </c>
      <c r="H595" s="223" t="str">
        <f t="shared" si="849"/>
        <v/>
      </c>
      <c r="I595" s="751" t="str">
        <f t="shared" si="850"/>
        <v/>
      </c>
      <c r="J595" s="248" t="str">
        <f t="shared" ref="J595:J626" si="995">IF(E595="","",IF(J423+1&gt;VLOOKUP(I595,sal19juni,18,FALSE),J423,J423+1))</f>
        <v/>
      </c>
      <c r="K595" s="713" t="str">
        <f t="shared" si="851"/>
        <v/>
      </c>
      <c r="L595" s="625"/>
      <c r="M595" s="738">
        <f t="shared" ref="M595:N595" si="996">IF(M423="","",M423)</f>
        <v>0</v>
      </c>
      <c r="N595" s="738">
        <f t="shared" si="996"/>
        <v>0</v>
      </c>
      <c r="O595" s="714" t="str">
        <f t="shared" si="853"/>
        <v/>
      </c>
      <c r="P595" s="736">
        <f t="shared" si="854"/>
        <v>0</v>
      </c>
      <c r="Q595" s="608">
        <v>0</v>
      </c>
      <c r="R595" s="755"/>
      <c r="S595" s="708" t="str">
        <f t="shared" si="855"/>
        <v/>
      </c>
      <c r="T595" s="50" t="str">
        <f t="shared" si="856"/>
        <v/>
      </c>
      <c r="U595" s="50">
        <f>ROUND(IF(K595="",0,+Q595/1659*(AC595*12*(1+tab!$D$181+tab!$D$180)-tab!$D$179)*tab!$D$177),-1)</f>
        <v>0</v>
      </c>
      <c r="V595" s="36" t="str">
        <f t="shared" si="857"/>
        <v/>
      </c>
      <c r="W595" s="698"/>
      <c r="X595" s="605"/>
      <c r="Y595" s="646"/>
      <c r="Z595" s="670"/>
      <c r="AA595" s="600"/>
      <c r="AB595" s="646"/>
      <c r="AC595" s="679">
        <f t="shared" ref="AC595:AC626" si="997">IF(K595="",0,5/12*VLOOKUP(I595,sal19juni,J595+1,FALSE)+7/12*VLOOKUP(I595,sal19juni,J595+1,FALSE))</f>
        <v>0</v>
      </c>
      <c r="AD595" s="680">
        <f t="shared" si="858"/>
        <v>0.56000000000000005</v>
      </c>
      <c r="AE595" s="681">
        <f t="shared" si="859"/>
        <v>0</v>
      </c>
      <c r="AF595" s="681">
        <f t="shared" si="860"/>
        <v>0</v>
      </c>
      <c r="AG595" s="681">
        <f t="shared" si="861"/>
        <v>0</v>
      </c>
      <c r="AH595" s="682">
        <f t="shared" si="862"/>
        <v>0</v>
      </c>
      <c r="AI595" s="682" t="str">
        <f t="shared" si="863"/>
        <v/>
      </c>
      <c r="AJ595" s="682">
        <f t="shared" si="864"/>
        <v>0</v>
      </c>
      <c r="AK595" s="683">
        <f t="shared" si="865"/>
        <v>0.5</v>
      </c>
      <c r="AL595" s="600">
        <f t="shared" si="866"/>
        <v>0</v>
      </c>
      <c r="AM595" s="646">
        <f t="shared" si="867"/>
        <v>0</v>
      </c>
      <c r="AN595" s="630"/>
      <c r="AR595" s="326"/>
    </row>
    <row r="596" spans="3:44" ht="12.75" customHeight="1" x14ac:dyDescent="0.2">
      <c r="C596" s="2"/>
      <c r="D596" s="140" t="str">
        <f t="shared" ref="D596:D659" si="998">IF(D424="","",D424)</f>
        <v/>
      </c>
      <c r="E596" s="222" t="str">
        <f t="shared" ref="E596:F596" si="999">IF(E424=0,"",E424)</f>
        <v/>
      </c>
      <c r="F596" s="222" t="str">
        <f t="shared" si="999"/>
        <v/>
      </c>
      <c r="G596" s="140" t="str">
        <f t="shared" ref="G596:G659" si="1000">IF(G424="","",G424+1)</f>
        <v/>
      </c>
      <c r="H596" s="223" t="str">
        <f t="shared" ref="H596:H659" si="1001">IF(H424="","",H424)</f>
        <v/>
      </c>
      <c r="I596" s="751" t="str">
        <f t="shared" ref="I596:I659" si="1002">IF(I424=0,"",I424)</f>
        <v/>
      </c>
      <c r="J596" s="248" t="str">
        <f t="shared" si="995"/>
        <v/>
      </c>
      <c r="K596" s="713" t="str">
        <f t="shared" ref="K596:K659" si="1003">IF(K424="","",K424)</f>
        <v/>
      </c>
      <c r="L596" s="625"/>
      <c r="M596" s="738">
        <f t="shared" ref="M596:N596" si="1004">IF(M424="","",M424)</f>
        <v>0</v>
      </c>
      <c r="N596" s="738">
        <f t="shared" si="1004"/>
        <v>0</v>
      </c>
      <c r="O596" s="714" t="str">
        <f t="shared" ref="O596:O659" si="1005">IF(K596="","",K596*50)</f>
        <v/>
      </c>
      <c r="P596" s="736">
        <f t="shared" ref="P596:P659" si="1006">SUM(M596:O596)</f>
        <v>0</v>
      </c>
      <c r="Q596" s="608">
        <v>0</v>
      </c>
      <c r="R596" s="755"/>
      <c r="S596" s="708" t="str">
        <f t="shared" ref="S596:S659" si="1007">IF(K596="","",(1659*K596-P596)*AF596)</f>
        <v/>
      </c>
      <c r="T596" s="50" t="str">
        <f t="shared" ref="T596:T659" si="1008">IF(K596="","",P596*AG596+AE596*(AI596+AJ596*(1-AK596)))</f>
        <v/>
      </c>
      <c r="U596" s="50">
        <f>ROUND(IF(K596="",0,+Q596/1659*(AC596*12*(1+tab!$D$181+tab!$D$180)-tab!$D$179)*tab!$D$177),-1)</f>
        <v>0</v>
      </c>
      <c r="V596" s="36" t="str">
        <f t="shared" ref="V596:V659" si="1009">IF(K596="","",IF(E596=0,0,(S596+T596+U596)))</f>
        <v/>
      </c>
      <c r="W596" s="698"/>
      <c r="X596" s="605"/>
      <c r="Y596" s="646"/>
      <c r="Z596" s="670"/>
      <c r="AA596" s="600"/>
      <c r="AB596" s="646"/>
      <c r="AC596" s="679">
        <f t="shared" si="997"/>
        <v>0</v>
      </c>
      <c r="AD596" s="680">
        <f t="shared" ref="AD596:AD659" si="1010">+AD$529</f>
        <v>0.56000000000000005</v>
      </c>
      <c r="AE596" s="681">
        <f t="shared" ref="AE596:AE659" si="1011">AC596*12/1659</f>
        <v>0</v>
      </c>
      <c r="AF596" s="681">
        <f t="shared" ref="AF596:AF659" si="1012">AC596*12*(1+AD596)/1659</f>
        <v>0</v>
      </c>
      <c r="AG596" s="681">
        <f t="shared" ref="AG596:AG659" si="1013">+AF596-AE596</f>
        <v>0</v>
      </c>
      <c r="AH596" s="682">
        <f t="shared" ref="AH596:AH659" si="1014">Q596</f>
        <v>0</v>
      </c>
      <c r="AI596" s="682" t="str">
        <f t="shared" ref="AI596:AI659" si="1015">+O596</f>
        <v/>
      </c>
      <c r="AJ596" s="682">
        <f t="shared" ref="AJ596:AJ659" si="1016">(M596+N596)</f>
        <v>0</v>
      </c>
      <c r="AK596" s="683">
        <f t="shared" ref="AK596:AK659" si="1017">IF(I596&gt;8,50%,40%)</f>
        <v>0.5</v>
      </c>
      <c r="AL596" s="600">
        <f t="shared" ref="AL596:AL659" si="1018">IF(G596&lt;25,0,IF(G596=25,25,IF(G596&lt;40,0,IF(G596=40,40,IF(G596&gt;=40,0)))))</f>
        <v>0</v>
      </c>
      <c r="AM596" s="646">
        <f t="shared" ref="AM596:AM659" si="1019">IF(AL596=25,AC596*1.08*K596/2,IF(AL596=40,AC596*1.08*K596,0))</f>
        <v>0</v>
      </c>
      <c r="AN596" s="630"/>
      <c r="AR596" s="326"/>
    </row>
    <row r="597" spans="3:44" ht="12.75" customHeight="1" x14ac:dyDescent="0.2">
      <c r="C597" s="2"/>
      <c r="D597" s="140" t="str">
        <f t="shared" si="998"/>
        <v/>
      </c>
      <c r="E597" s="222" t="str">
        <f t="shared" ref="E597:F597" si="1020">IF(E425=0,"",E425)</f>
        <v/>
      </c>
      <c r="F597" s="222" t="str">
        <f t="shared" si="1020"/>
        <v/>
      </c>
      <c r="G597" s="140" t="str">
        <f t="shared" si="1000"/>
        <v/>
      </c>
      <c r="H597" s="223" t="str">
        <f t="shared" si="1001"/>
        <v/>
      </c>
      <c r="I597" s="751" t="str">
        <f t="shared" si="1002"/>
        <v/>
      </c>
      <c r="J597" s="248" t="str">
        <f t="shared" si="995"/>
        <v/>
      </c>
      <c r="K597" s="713" t="str">
        <f t="shared" si="1003"/>
        <v/>
      </c>
      <c r="L597" s="625"/>
      <c r="M597" s="738">
        <f t="shared" ref="M597:N597" si="1021">IF(M425="","",M425)</f>
        <v>0</v>
      </c>
      <c r="N597" s="738">
        <f t="shared" si="1021"/>
        <v>0</v>
      </c>
      <c r="O597" s="714" t="str">
        <f t="shared" si="1005"/>
        <v/>
      </c>
      <c r="P597" s="736">
        <f t="shared" si="1006"/>
        <v>0</v>
      </c>
      <c r="Q597" s="608">
        <v>0</v>
      </c>
      <c r="R597" s="755"/>
      <c r="S597" s="708" t="str">
        <f t="shared" si="1007"/>
        <v/>
      </c>
      <c r="T597" s="50" t="str">
        <f t="shared" si="1008"/>
        <v/>
      </c>
      <c r="U597" s="50">
        <f>ROUND(IF(K597="",0,+Q597/1659*(AC597*12*(1+tab!$D$181+tab!$D$180)-tab!$D$179)*tab!$D$177),-1)</f>
        <v>0</v>
      </c>
      <c r="V597" s="36" t="str">
        <f t="shared" si="1009"/>
        <v/>
      </c>
      <c r="W597" s="698"/>
      <c r="X597" s="605"/>
      <c r="Y597" s="646"/>
      <c r="Z597" s="670"/>
      <c r="AA597" s="600"/>
      <c r="AB597" s="646"/>
      <c r="AC597" s="679">
        <f t="shared" si="997"/>
        <v>0</v>
      </c>
      <c r="AD597" s="680">
        <f t="shared" si="1010"/>
        <v>0.56000000000000005</v>
      </c>
      <c r="AE597" s="681">
        <f t="shared" si="1011"/>
        <v>0</v>
      </c>
      <c r="AF597" s="681">
        <f t="shared" si="1012"/>
        <v>0</v>
      </c>
      <c r="AG597" s="681">
        <f t="shared" si="1013"/>
        <v>0</v>
      </c>
      <c r="AH597" s="682">
        <f t="shared" si="1014"/>
        <v>0</v>
      </c>
      <c r="AI597" s="682" t="str">
        <f t="shared" si="1015"/>
        <v/>
      </c>
      <c r="AJ597" s="682">
        <f t="shared" si="1016"/>
        <v>0</v>
      </c>
      <c r="AK597" s="683">
        <f t="shared" si="1017"/>
        <v>0.5</v>
      </c>
      <c r="AL597" s="600">
        <f t="shared" si="1018"/>
        <v>0</v>
      </c>
      <c r="AM597" s="646">
        <f t="shared" si="1019"/>
        <v>0</v>
      </c>
      <c r="AN597" s="630"/>
      <c r="AR597" s="326"/>
    </row>
    <row r="598" spans="3:44" ht="12.75" customHeight="1" x14ac:dyDescent="0.2">
      <c r="C598" s="2"/>
      <c r="D598" s="140" t="str">
        <f t="shared" si="998"/>
        <v/>
      </c>
      <c r="E598" s="222" t="str">
        <f t="shared" ref="E598:F598" si="1022">IF(E426=0,"",E426)</f>
        <v/>
      </c>
      <c r="F598" s="222" t="str">
        <f t="shared" si="1022"/>
        <v/>
      </c>
      <c r="G598" s="140" t="str">
        <f t="shared" si="1000"/>
        <v/>
      </c>
      <c r="H598" s="223" t="str">
        <f t="shared" si="1001"/>
        <v/>
      </c>
      <c r="I598" s="751" t="str">
        <f t="shared" si="1002"/>
        <v/>
      </c>
      <c r="J598" s="248" t="str">
        <f t="shared" si="995"/>
        <v/>
      </c>
      <c r="K598" s="713" t="str">
        <f t="shared" si="1003"/>
        <v/>
      </c>
      <c r="L598" s="625"/>
      <c r="M598" s="738">
        <f t="shared" ref="M598:N598" si="1023">IF(M426="","",M426)</f>
        <v>0</v>
      </c>
      <c r="N598" s="738">
        <f t="shared" si="1023"/>
        <v>0</v>
      </c>
      <c r="O598" s="714" t="str">
        <f t="shared" si="1005"/>
        <v/>
      </c>
      <c r="P598" s="736">
        <f t="shared" si="1006"/>
        <v>0</v>
      </c>
      <c r="Q598" s="608">
        <v>0</v>
      </c>
      <c r="R598" s="755"/>
      <c r="S598" s="708" t="str">
        <f t="shared" si="1007"/>
        <v/>
      </c>
      <c r="T598" s="50" t="str">
        <f t="shared" si="1008"/>
        <v/>
      </c>
      <c r="U598" s="50">
        <f>ROUND(IF(K598="",0,+Q598/1659*(AC598*12*(1+tab!$D$181+tab!$D$180)-tab!$D$179)*tab!$D$177),-1)</f>
        <v>0</v>
      </c>
      <c r="V598" s="36" t="str">
        <f t="shared" si="1009"/>
        <v/>
      </c>
      <c r="W598" s="698"/>
      <c r="X598" s="605"/>
      <c r="Y598" s="646"/>
      <c r="Z598" s="670"/>
      <c r="AA598" s="600"/>
      <c r="AB598" s="646"/>
      <c r="AC598" s="679">
        <f t="shared" si="997"/>
        <v>0</v>
      </c>
      <c r="AD598" s="680">
        <f t="shared" si="1010"/>
        <v>0.56000000000000005</v>
      </c>
      <c r="AE598" s="681">
        <f t="shared" si="1011"/>
        <v>0</v>
      </c>
      <c r="AF598" s="681">
        <f t="shared" si="1012"/>
        <v>0</v>
      </c>
      <c r="AG598" s="681">
        <f t="shared" si="1013"/>
        <v>0</v>
      </c>
      <c r="AH598" s="682">
        <f t="shared" si="1014"/>
        <v>0</v>
      </c>
      <c r="AI598" s="682" t="str">
        <f t="shared" si="1015"/>
        <v/>
      </c>
      <c r="AJ598" s="682">
        <f t="shared" si="1016"/>
        <v>0</v>
      </c>
      <c r="AK598" s="683">
        <f t="shared" si="1017"/>
        <v>0.5</v>
      </c>
      <c r="AL598" s="600">
        <f t="shared" si="1018"/>
        <v>0</v>
      </c>
      <c r="AM598" s="646">
        <f t="shared" si="1019"/>
        <v>0</v>
      </c>
      <c r="AN598" s="630"/>
      <c r="AR598" s="326"/>
    </row>
    <row r="599" spans="3:44" ht="12.75" customHeight="1" x14ac:dyDescent="0.2">
      <c r="C599" s="2"/>
      <c r="D599" s="140" t="str">
        <f t="shared" si="998"/>
        <v/>
      </c>
      <c r="E599" s="222" t="str">
        <f t="shared" ref="E599:F599" si="1024">IF(E427=0,"",E427)</f>
        <v/>
      </c>
      <c r="F599" s="222" t="str">
        <f t="shared" si="1024"/>
        <v/>
      </c>
      <c r="G599" s="140" t="str">
        <f t="shared" si="1000"/>
        <v/>
      </c>
      <c r="H599" s="223" t="str">
        <f t="shared" si="1001"/>
        <v/>
      </c>
      <c r="I599" s="751" t="str">
        <f t="shared" si="1002"/>
        <v/>
      </c>
      <c r="J599" s="248" t="str">
        <f t="shared" si="995"/>
        <v/>
      </c>
      <c r="K599" s="713" t="str">
        <f t="shared" si="1003"/>
        <v/>
      </c>
      <c r="L599" s="625"/>
      <c r="M599" s="738">
        <f t="shared" ref="M599:N599" si="1025">IF(M427="","",M427)</f>
        <v>0</v>
      </c>
      <c r="N599" s="738">
        <f t="shared" si="1025"/>
        <v>0</v>
      </c>
      <c r="O599" s="714" t="str">
        <f t="shared" si="1005"/>
        <v/>
      </c>
      <c r="P599" s="736">
        <f t="shared" si="1006"/>
        <v>0</v>
      </c>
      <c r="Q599" s="608">
        <v>0</v>
      </c>
      <c r="R599" s="755"/>
      <c r="S599" s="708" t="str">
        <f t="shared" si="1007"/>
        <v/>
      </c>
      <c r="T599" s="50" t="str">
        <f t="shared" si="1008"/>
        <v/>
      </c>
      <c r="U599" s="50">
        <f>ROUND(IF(K599="",0,+Q599/1659*(AC599*12*(1+tab!$D$181+tab!$D$180)-tab!$D$179)*tab!$D$177),-1)</f>
        <v>0</v>
      </c>
      <c r="V599" s="36" t="str">
        <f t="shared" si="1009"/>
        <v/>
      </c>
      <c r="W599" s="698"/>
      <c r="X599" s="605"/>
      <c r="Y599" s="646"/>
      <c r="Z599" s="670"/>
      <c r="AA599" s="600"/>
      <c r="AB599" s="646"/>
      <c r="AC599" s="679">
        <f t="shared" si="997"/>
        <v>0</v>
      </c>
      <c r="AD599" s="680">
        <f t="shared" si="1010"/>
        <v>0.56000000000000005</v>
      </c>
      <c r="AE599" s="681">
        <f t="shared" si="1011"/>
        <v>0</v>
      </c>
      <c r="AF599" s="681">
        <f t="shared" si="1012"/>
        <v>0</v>
      </c>
      <c r="AG599" s="681">
        <f t="shared" si="1013"/>
        <v>0</v>
      </c>
      <c r="AH599" s="682">
        <f t="shared" si="1014"/>
        <v>0</v>
      </c>
      <c r="AI599" s="682" t="str">
        <f t="shared" si="1015"/>
        <v/>
      </c>
      <c r="AJ599" s="682">
        <f t="shared" si="1016"/>
        <v>0</v>
      </c>
      <c r="AK599" s="683">
        <f t="shared" si="1017"/>
        <v>0.5</v>
      </c>
      <c r="AL599" s="600">
        <f t="shared" si="1018"/>
        <v>0</v>
      </c>
      <c r="AM599" s="646">
        <f t="shared" si="1019"/>
        <v>0</v>
      </c>
      <c r="AN599" s="630"/>
      <c r="AR599" s="326"/>
    </row>
    <row r="600" spans="3:44" ht="12.75" customHeight="1" x14ac:dyDescent="0.2">
      <c r="C600" s="2"/>
      <c r="D600" s="140" t="str">
        <f t="shared" si="998"/>
        <v/>
      </c>
      <c r="E600" s="222" t="str">
        <f t="shared" ref="E600:F600" si="1026">IF(E428=0,"",E428)</f>
        <v/>
      </c>
      <c r="F600" s="222" t="str">
        <f t="shared" si="1026"/>
        <v/>
      </c>
      <c r="G600" s="140" t="str">
        <f t="shared" si="1000"/>
        <v/>
      </c>
      <c r="H600" s="223" t="str">
        <f t="shared" si="1001"/>
        <v/>
      </c>
      <c r="I600" s="751" t="str">
        <f t="shared" si="1002"/>
        <v/>
      </c>
      <c r="J600" s="248" t="str">
        <f t="shared" si="995"/>
        <v/>
      </c>
      <c r="K600" s="713" t="str">
        <f t="shared" si="1003"/>
        <v/>
      </c>
      <c r="L600" s="625"/>
      <c r="M600" s="738">
        <f t="shared" ref="M600:N600" si="1027">IF(M428="","",M428)</f>
        <v>0</v>
      </c>
      <c r="N600" s="738">
        <f t="shared" si="1027"/>
        <v>0</v>
      </c>
      <c r="O600" s="714" t="str">
        <f t="shared" si="1005"/>
        <v/>
      </c>
      <c r="P600" s="736">
        <f t="shared" si="1006"/>
        <v>0</v>
      </c>
      <c r="Q600" s="608">
        <v>0</v>
      </c>
      <c r="R600" s="755"/>
      <c r="S600" s="708" t="str">
        <f t="shared" si="1007"/>
        <v/>
      </c>
      <c r="T600" s="50" t="str">
        <f t="shared" si="1008"/>
        <v/>
      </c>
      <c r="U600" s="50">
        <f>ROUND(IF(K600="",0,+Q600/1659*(AC600*12*(1+tab!$D$181+tab!$D$180)-tab!$D$179)*tab!$D$177),-1)</f>
        <v>0</v>
      </c>
      <c r="V600" s="36" t="str">
        <f t="shared" si="1009"/>
        <v/>
      </c>
      <c r="W600" s="698"/>
      <c r="X600" s="605"/>
      <c r="Y600" s="646"/>
      <c r="Z600" s="670"/>
      <c r="AA600" s="600"/>
      <c r="AB600" s="646"/>
      <c r="AC600" s="679">
        <f t="shared" si="997"/>
        <v>0</v>
      </c>
      <c r="AD600" s="680">
        <f t="shared" si="1010"/>
        <v>0.56000000000000005</v>
      </c>
      <c r="AE600" s="681">
        <f t="shared" si="1011"/>
        <v>0</v>
      </c>
      <c r="AF600" s="681">
        <f t="shared" si="1012"/>
        <v>0</v>
      </c>
      <c r="AG600" s="681">
        <f t="shared" si="1013"/>
        <v>0</v>
      </c>
      <c r="AH600" s="682">
        <f t="shared" si="1014"/>
        <v>0</v>
      </c>
      <c r="AI600" s="682" t="str">
        <f t="shared" si="1015"/>
        <v/>
      </c>
      <c r="AJ600" s="682">
        <f t="shared" si="1016"/>
        <v>0</v>
      </c>
      <c r="AK600" s="683">
        <f t="shared" si="1017"/>
        <v>0.5</v>
      </c>
      <c r="AL600" s="600">
        <f t="shared" si="1018"/>
        <v>0</v>
      </c>
      <c r="AM600" s="646">
        <f t="shared" si="1019"/>
        <v>0</v>
      </c>
      <c r="AN600" s="630"/>
      <c r="AR600" s="326"/>
    </row>
    <row r="601" spans="3:44" ht="12.75" customHeight="1" x14ac:dyDescent="0.2">
      <c r="C601" s="2"/>
      <c r="D601" s="140" t="str">
        <f t="shared" si="998"/>
        <v/>
      </c>
      <c r="E601" s="222" t="str">
        <f t="shared" ref="E601:F601" si="1028">IF(E429=0,"",E429)</f>
        <v/>
      </c>
      <c r="F601" s="222" t="str">
        <f t="shared" si="1028"/>
        <v/>
      </c>
      <c r="G601" s="140" t="str">
        <f t="shared" si="1000"/>
        <v/>
      </c>
      <c r="H601" s="223" t="str">
        <f t="shared" si="1001"/>
        <v/>
      </c>
      <c r="I601" s="751" t="str">
        <f t="shared" si="1002"/>
        <v/>
      </c>
      <c r="J601" s="248" t="str">
        <f t="shared" si="995"/>
        <v/>
      </c>
      <c r="K601" s="713" t="str">
        <f t="shared" si="1003"/>
        <v/>
      </c>
      <c r="L601" s="625"/>
      <c r="M601" s="738">
        <f t="shared" ref="M601:N601" si="1029">IF(M429="","",M429)</f>
        <v>0</v>
      </c>
      <c r="N601" s="738">
        <f t="shared" si="1029"/>
        <v>0</v>
      </c>
      <c r="O601" s="714" t="str">
        <f t="shared" si="1005"/>
        <v/>
      </c>
      <c r="P601" s="736">
        <f t="shared" si="1006"/>
        <v>0</v>
      </c>
      <c r="Q601" s="608">
        <v>0</v>
      </c>
      <c r="R601" s="755"/>
      <c r="S601" s="708" t="str">
        <f t="shared" si="1007"/>
        <v/>
      </c>
      <c r="T601" s="50" t="str">
        <f t="shared" si="1008"/>
        <v/>
      </c>
      <c r="U601" s="50">
        <f>ROUND(IF(K601="",0,+Q601/1659*(AC601*12*(1+tab!$D$181+tab!$D$180)-tab!$D$179)*tab!$D$177),-1)</f>
        <v>0</v>
      </c>
      <c r="V601" s="36" t="str">
        <f t="shared" si="1009"/>
        <v/>
      </c>
      <c r="W601" s="698"/>
      <c r="X601" s="605"/>
      <c r="Y601" s="646"/>
      <c r="Z601" s="670"/>
      <c r="AA601" s="600"/>
      <c r="AB601" s="646"/>
      <c r="AC601" s="679">
        <f t="shared" si="997"/>
        <v>0</v>
      </c>
      <c r="AD601" s="680">
        <f t="shared" si="1010"/>
        <v>0.56000000000000005</v>
      </c>
      <c r="AE601" s="681">
        <f t="shared" si="1011"/>
        <v>0</v>
      </c>
      <c r="AF601" s="681">
        <f t="shared" si="1012"/>
        <v>0</v>
      </c>
      <c r="AG601" s="681">
        <f t="shared" si="1013"/>
        <v>0</v>
      </c>
      <c r="AH601" s="682">
        <f t="shared" si="1014"/>
        <v>0</v>
      </c>
      <c r="AI601" s="682" t="str">
        <f t="shared" si="1015"/>
        <v/>
      </c>
      <c r="AJ601" s="682">
        <f t="shared" si="1016"/>
        <v>0</v>
      </c>
      <c r="AK601" s="683">
        <f t="shared" si="1017"/>
        <v>0.5</v>
      </c>
      <c r="AL601" s="600">
        <f t="shared" si="1018"/>
        <v>0</v>
      </c>
      <c r="AM601" s="646">
        <f t="shared" si="1019"/>
        <v>0</v>
      </c>
      <c r="AN601" s="630"/>
      <c r="AR601" s="326"/>
    </row>
    <row r="602" spans="3:44" ht="12.75" customHeight="1" x14ac:dyDescent="0.2">
      <c r="C602" s="2"/>
      <c r="D602" s="140" t="str">
        <f t="shared" si="998"/>
        <v/>
      </c>
      <c r="E602" s="222" t="str">
        <f t="shared" ref="E602:F602" si="1030">IF(E430=0,"",E430)</f>
        <v/>
      </c>
      <c r="F602" s="222" t="str">
        <f t="shared" si="1030"/>
        <v/>
      </c>
      <c r="G602" s="140" t="str">
        <f t="shared" si="1000"/>
        <v/>
      </c>
      <c r="H602" s="223" t="str">
        <f t="shared" si="1001"/>
        <v/>
      </c>
      <c r="I602" s="751" t="str">
        <f t="shared" si="1002"/>
        <v/>
      </c>
      <c r="J602" s="248" t="str">
        <f t="shared" si="995"/>
        <v/>
      </c>
      <c r="K602" s="713" t="str">
        <f t="shared" si="1003"/>
        <v/>
      </c>
      <c r="L602" s="625"/>
      <c r="M602" s="738">
        <f t="shared" ref="M602:N602" si="1031">IF(M430="","",M430)</f>
        <v>0</v>
      </c>
      <c r="N602" s="738">
        <f t="shared" si="1031"/>
        <v>0</v>
      </c>
      <c r="O602" s="714" t="str">
        <f t="shared" si="1005"/>
        <v/>
      </c>
      <c r="P602" s="736">
        <f t="shared" si="1006"/>
        <v>0</v>
      </c>
      <c r="Q602" s="608">
        <v>0</v>
      </c>
      <c r="R602" s="755"/>
      <c r="S602" s="708" t="str">
        <f t="shared" si="1007"/>
        <v/>
      </c>
      <c r="T602" s="50" t="str">
        <f t="shared" si="1008"/>
        <v/>
      </c>
      <c r="U602" s="50">
        <f>ROUND(IF(K602="",0,+Q602/1659*(AC602*12*(1+tab!$D$181+tab!$D$180)-tab!$D$179)*tab!$D$177),-1)</f>
        <v>0</v>
      </c>
      <c r="V602" s="36" t="str">
        <f t="shared" si="1009"/>
        <v/>
      </c>
      <c r="W602" s="698"/>
      <c r="X602" s="605"/>
      <c r="Y602" s="646"/>
      <c r="Z602" s="670"/>
      <c r="AA602" s="600"/>
      <c r="AB602" s="646"/>
      <c r="AC602" s="679">
        <f t="shared" si="997"/>
        <v>0</v>
      </c>
      <c r="AD602" s="680">
        <f t="shared" si="1010"/>
        <v>0.56000000000000005</v>
      </c>
      <c r="AE602" s="681">
        <f t="shared" si="1011"/>
        <v>0</v>
      </c>
      <c r="AF602" s="681">
        <f t="shared" si="1012"/>
        <v>0</v>
      </c>
      <c r="AG602" s="681">
        <f t="shared" si="1013"/>
        <v>0</v>
      </c>
      <c r="AH602" s="682">
        <f t="shared" si="1014"/>
        <v>0</v>
      </c>
      <c r="AI602" s="682" t="str">
        <f t="shared" si="1015"/>
        <v/>
      </c>
      <c r="AJ602" s="682">
        <f t="shared" si="1016"/>
        <v>0</v>
      </c>
      <c r="AK602" s="683">
        <f t="shared" si="1017"/>
        <v>0.5</v>
      </c>
      <c r="AL602" s="600">
        <f t="shared" si="1018"/>
        <v>0</v>
      </c>
      <c r="AM602" s="646">
        <f t="shared" si="1019"/>
        <v>0</v>
      </c>
      <c r="AN602" s="630"/>
      <c r="AR602" s="326"/>
    </row>
    <row r="603" spans="3:44" ht="12.75" customHeight="1" x14ac:dyDescent="0.2">
      <c r="C603" s="2"/>
      <c r="D603" s="140" t="str">
        <f t="shared" si="998"/>
        <v/>
      </c>
      <c r="E603" s="222" t="str">
        <f t="shared" ref="E603:F603" si="1032">IF(E431=0,"",E431)</f>
        <v/>
      </c>
      <c r="F603" s="222" t="str">
        <f t="shared" si="1032"/>
        <v/>
      </c>
      <c r="G603" s="140" t="str">
        <f t="shared" si="1000"/>
        <v/>
      </c>
      <c r="H603" s="223" t="str">
        <f t="shared" si="1001"/>
        <v/>
      </c>
      <c r="I603" s="751" t="str">
        <f t="shared" si="1002"/>
        <v/>
      </c>
      <c r="J603" s="248" t="str">
        <f t="shared" si="995"/>
        <v/>
      </c>
      <c r="K603" s="713" t="str">
        <f t="shared" si="1003"/>
        <v/>
      </c>
      <c r="L603" s="625"/>
      <c r="M603" s="738">
        <f t="shared" ref="M603:N603" si="1033">IF(M431="","",M431)</f>
        <v>0</v>
      </c>
      <c r="N603" s="738">
        <f t="shared" si="1033"/>
        <v>0</v>
      </c>
      <c r="O603" s="714" t="str">
        <f t="shared" si="1005"/>
        <v/>
      </c>
      <c r="P603" s="736">
        <f t="shared" si="1006"/>
        <v>0</v>
      </c>
      <c r="Q603" s="608">
        <v>0</v>
      </c>
      <c r="R603" s="755"/>
      <c r="S603" s="708" t="str">
        <f t="shared" si="1007"/>
        <v/>
      </c>
      <c r="T603" s="50" t="str">
        <f t="shared" si="1008"/>
        <v/>
      </c>
      <c r="U603" s="50">
        <f>ROUND(IF(K603="",0,+Q603/1659*(AC603*12*(1+tab!$D$181+tab!$D$180)-tab!$D$179)*tab!$D$177),-1)</f>
        <v>0</v>
      </c>
      <c r="V603" s="36" t="str">
        <f t="shared" si="1009"/>
        <v/>
      </c>
      <c r="W603" s="698"/>
      <c r="X603" s="605"/>
      <c r="Y603" s="646"/>
      <c r="Z603" s="670"/>
      <c r="AA603" s="600"/>
      <c r="AB603" s="646"/>
      <c r="AC603" s="679">
        <f t="shared" si="997"/>
        <v>0</v>
      </c>
      <c r="AD603" s="680">
        <f t="shared" si="1010"/>
        <v>0.56000000000000005</v>
      </c>
      <c r="AE603" s="681">
        <f t="shared" si="1011"/>
        <v>0</v>
      </c>
      <c r="AF603" s="681">
        <f t="shared" si="1012"/>
        <v>0</v>
      </c>
      <c r="AG603" s="681">
        <f t="shared" si="1013"/>
        <v>0</v>
      </c>
      <c r="AH603" s="682">
        <f t="shared" si="1014"/>
        <v>0</v>
      </c>
      <c r="AI603" s="682" t="str">
        <f t="shared" si="1015"/>
        <v/>
      </c>
      <c r="AJ603" s="682">
        <f t="shared" si="1016"/>
        <v>0</v>
      </c>
      <c r="AK603" s="683">
        <f t="shared" si="1017"/>
        <v>0.5</v>
      </c>
      <c r="AL603" s="600">
        <f t="shared" si="1018"/>
        <v>0</v>
      </c>
      <c r="AM603" s="646">
        <f t="shared" si="1019"/>
        <v>0</v>
      </c>
      <c r="AN603" s="630"/>
      <c r="AR603" s="326"/>
    </row>
    <row r="604" spans="3:44" ht="12.75" customHeight="1" x14ac:dyDescent="0.2">
      <c r="C604" s="2"/>
      <c r="D604" s="140" t="str">
        <f t="shared" si="998"/>
        <v/>
      </c>
      <c r="E604" s="222" t="str">
        <f t="shared" ref="E604:F604" si="1034">IF(E432=0,"",E432)</f>
        <v/>
      </c>
      <c r="F604" s="222" t="str">
        <f t="shared" si="1034"/>
        <v/>
      </c>
      <c r="G604" s="140" t="str">
        <f t="shared" si="1000"/>
        <v/>
      </c>
      <c r="H604" s="223" t="str">
        <f t="shared" si="1001"/>
        <v/>
      </c>
      <c r="I604" s="751" t="str">
        <f t="shared" si="1002"/>
        <v/>
      </c>
      <c r="J604" s="248" t="str">
        <f t="shared" si="995"/>
        <v/>
      </c>
      <c r="K604" s="713" t="str">
        <f t="shared" si="1003"/>
        <v/>
      </c>
      <c r="L604" s="625"/>
      <c r="M604" s="738">
        <f t="shared" ref="M604:N604" si="1035">IF(M432="","",M432)</f>
        <v>0</v>
      </c>
      <c r="N604" s="738">
        <f t="shared" si="1035"/>
        <v>0</v>
      </c>
      <c r="O604" s="714" t="str">
        <f t="shared" si="1005"/>
        <v/>
      </c>
      <c r="P604" s="736">
        <f t="shared" si="1006"/>
        <v>0</v>
      </c>
      <c r="Q604" s="608">
        <v>0</v>
      </c>
      <c r="R604" s="755"/>
      <c r="S604" s="708" t="str">
        <f t="shared" si="1007"/>
        <v/>
      </c>
      <c r="T604" s="50" t="str">
        <f t="shared" si="1008"/>
        <v/>
      </c>
      <c r="U604" s="50">
        <f>ROUND(IF(K604="",0,+Q604/1659*(AC604*12*(1+tab!$D$181+tab!$D$180)-tab!$D$179)*tab!$D$177),-1)</f>
        <v>0</v>
      </c>
      <c r="V604" s="36" t="str">
        <f t="shared" si="1009"/>
        <v/>
      </c>
      <c r="W604" s="698"/>
      <c r="X604" s="605"/>
      <c r="Y604" s="646"/>
      <c r="Z604" s="670"/>
      <c r="AA604" s="600"/>
      <c r="AB604" s="646"/>
      <c r="AC604" s="679">
        <f t="shared" si="997"/>
        <v>0</v>
      </c>
      <c r="AD604" s="680">
        <f t="shared" si="1010"/>
        <v>0.56000000000000005</v>
      </c>
      <c r="AE604" s="681">
        <f t="shared" si="1011"/>
        <v>0</v>
      </c>
      <c r="AF604" s="681">
        <f t="shared" si="1012"/>
        <v>0</v>
      </c>
      <c r="AG604" s="681">
        <f t="shared" si="1013"/>
        <v>0</v>
      </c>
      <c r="AH604" s="682">
        <f t="shared" si="1014"/>
        <v>0</v>
      </c>
      <c r="AI604" s="682" t="str">
        <f t="shared" si="1015"/>
        <v/>
      </c>
      <c r="AJ604" s="682">
        <f t="shared" si="1016"/>
        <v>0</v>
      </c>
      <c r="AK604" s="683">
        <f t="shared" si="1017"/>
        <v>0.5</v>
      </c>
      <c r="AL604" s="600">
        <f t="shared" si="1018"/>
        <v>0</v>
      </c>
      <c r="AM604" s="646">
        <f t="shared" si="1019"/>
        <v>0</v>
      </c>
      <c r="AN604" s="630"/>
      <c r="AR604" s="326"/>
    </row>
    <row r="605" spans="3:44" ht="12.75" customHeight="1" x14ac:dyDescent="0.2">
      <c r="C605" s="2"/>
      <c r="D605" s="140" t="str">
        <f t="shared" si="998"/>
        <v/>
      </c>
      <c r="E605" s="222" t="str">
        <f t="shared" ref="E605:F605" si="1036">IF(E433=0,"",E433)</f>
        <v/>
      </c>
      <c r="F605" s="222" t="str">
        <f t="shared" si="1036"/>
        <v/>
      </c>
      <c r="G605" s="140" t="str">
        <f t="shared" si="1000"/>
        <v/>
      </c>
      <c r="H605" s="223" t="str">
        <f t="shared" si="1001"/>
        <v/>
      </c>
      <c r="I605" s="751" t="str">
        <f t="shared" si="1002"/>
        <v/>
      </c>
      <c r="J605" s="248" t="str">
        <f t="shared" si="995"/>
        <v/>
      </c>
      <c r="K605" s="713" t="str">
        <f t="shared" si="1003"/>
        <v/>
      </c>
      <c r="L605" s="625"/>
      <c r="M605" s="738">
        <f t="shared" ref="M605:N605" si="1037">IF(M433="","",M433)</f>
        <v>0</v>
      </c>
      <c r="N605" s="738">
        <f t="shared" si="1037"/>
        <v>0</v>
      </c>
      <c r="O605" s="714" t="str">
        <f t="shared" si="1005"/>
        <v/>
      </c>
      <c r="P605" s="736">
        <f t="shared" si="1006"/>
        <v>0</v>
      </c>
      <c r="Q605" s="608">
        <v>0</v>
      </c>
      <c r="R605" s="755"/>
      <c r="S605" s="708" t="str">
        <f t="shared" si="1007"/>
        <v/>
      </c>
      <c r="T605" s="50" t="str">
        <f t="shared" si="1008"/>
        <v/>
      </c>
      <c r="U605" s="50">
        <f>ROUND(IF(K605="",0,+Q605/1659*(AC605*12*(1+tab!$D$181+tab!$D$180)-tab!$D$179)*tab!$D$177),-1)</f>
        <v>0</v>
      </c>
      <c r="V605" s="36" t="str">
        <f t="shared" si="1009"/>
        <v/>
      </c>
      <c r="W605" s="698"/>
      <c r="X605" s="605"/>
      <c r="Y605" s="646"/>
      <c r="Z605" s="670"/>
      <c r="AA605" s="600"/>
      <c r="AB605" s="646"/>
      <c r="AC605" s="679">
        <f t="shared" si="997"/>
        <v>0</v>
      </c>
      <c r="AD605" s="680">
        <f t="shared" si="1010"/>
        <v>0.56000000000000005</v>
      </c>
      <c r="AE605" s="681">
        <f t="shared" si="1011"/>
        <v>0</v>
      </c>
      <c r="AF605" s="681">
        <f t="shared" si="1012"/>
        <v>0</v>
      </c>
      <c r="AG605" s="681">
        <f t="shared" si="1013"/>
        <v>0</v>
      </c>
      <c r="AH605" s="682">
        <f t="shared" si="1014"/>
        <v>0</v>
      </c>
      <c r="AI605" s="682" t="str">
        <f t="shared" si="1015"/>
        <v/>
      </c>
      <c r="AJ605" s="682">
        <f t="shared" si="1016"/>
        <v>0</v>
      </c>
      <c r="AK605" s="683">
        <f t="shared" si="1017"/>
        <v>0.5</v>
      </c>
      <c r="AL605" s="600">
        <f t="shared" si="1018"/>
        <v>0</v>
      </c>
      <c r="AM605" s="646">
        <f t="shared" si="1019"/>
        <v>0</v>
      </c>
      <c r="AN605" s="630"/>
      <c r="AR605" s="326"/>
    </row>
    <row r="606" spans="3:44" ht="12.75" customHeight="1" x14ac:dyDescent="0.2">
      <c r="C606" s="2"/>
      <c r="D606" s="140" t="str">
        <f t="shared" si="998"/>
        <v/>
      </c>
      <c r="E606" s="222" t="str">
        <f t="shared" ref="E606:F606" si="1038">IF(E434=0,"",E434)</f>
        <v/>
      </c>
      <c r="F606" s="222" t="str">
        <f t="shared" si="1038"/>
        <v/>
      </c>
      <c r="G606" s="140" t="str">
        <f t="shared" si="1000"/>
        <v/>
      </c>
      <c r="H606" s="223" t="str">
        <f t="shared" si="1001"/>
        <v/>
      </c>
      <c r="I606" s="751" t="str">
        <f t="shared" si="1002"/>
        <v/>
      </c>
      <c r="J606" s="248" t="str">
        <f t="shared" si="995"/>
        <v/>
      </c>
      <c r="K606" s="713" t="str">
        <f t="shared" si="1003"/>
        <v/>
      </c>
      <c r="L606" s="625"/>
      <c r="M606" s="738">
        <f t="shared" ref="M606:N606" si="1039">IF(M434="","",M434)</f>
        <v>0</v>
      </c>
      <c r="N606" s="738">
        <f t="shared" si="1039"/>
        <v>0</v>
      </c>
      <c r="O606" s="714" t="str">
        <f t="shared" si="1005"/>
        <v/>
      </c>
      <c r="P606" s="736">
        <f t="shared" si="1006"/>
        <v>0</v>
      </c>
      <c r="Q606" s="608">
        <v>0</v>
      </c>
      <c r="R606" s="755"/>
      <c r="S606" s="708" t="str">
        <f t="shared" si="1007"/>
        <v/>
      </c>
      <c r="T606" s="50" t="str">
        <f t="shared" si="1008"/>
        <v/>
      </c>
      <c r="U606" s="50">
        <f>ROUND(IF(K606="",0,+Q606/1659*(AC606*12*(1+tab!$D$181+tab!$D$180)-tab!$D$179)*tab!$D$177),-1)</f>
        <v>0</v>
      </c>
      <c r="V606" s="36" t="str">
        <f t="shared" si="1009"/>
        <v/>
      </c>
      <c r="W606" s="698"/>
      <c r="X606" s="605"/>
      <c r="Y606" s="646"/>
      <c r="Z606" s="670"/>
      <c r="AA606" s="600"/>
      <c r="AB606" s="646"/>
      <c r="AC606" s="679">
        <f t="shared" si="997"/>
        <v>0</v>
      </c>
      <c r="AD606" s="680">
        <f t="shared" si="1010"/>
        <v>0.56000000000000005</v>
      </c>
      <c r="AE606" s="681">
        <f t="shared" si="1011"/>
        <v>0</v>
      </c>
      <c r="AF606" s="681">
        <f t="shared" si="1012"/>
        <v>0</v>
      </c>
      <c r="AG606" s="681">
        <f t="shared" si="1013"/>
        <v>0</v>
      </c>
      <c r="AH606" s="682">
        <f t="shared" si="1014"/>
        <v>0</v>
      </c>
      <c r="AI606" s="682" t="str">
        <f t="shared" si="1015"/>
        <v/>
      </c>
      <c r="AJ606" s="682">
        <f t="shared" si="1016"/>
        <v>0</v>
      </c>
      <c r="AK606" s="683">
        <f t="shared" si="1017"/>
        <v>0.5</v>
      </c>
      <c r="AL606" s="600">
        <f t="shared" si="1018"/>
        <v>0</v>
      </c>
      <c r="AM606" s="646">
        <f t="shared" si="1019"/>
        <v>0</v>
      </c>
      <c r="AN606" s="630"/>
      <c r="AR606" s="326"/>
    </row>
    <row r="607" spans="3:44" ht="12.75" customHeight="1" x14ac:dyDescent="0.2">
      <c r="C607" s="2"/>
      <c r="D607" s="140" t="str">
        <f t="shared" si="998"/>
        <v/>
      </c>
      <c r="E607" s="222" t="str">
        <f t="shared" ref="E607:F607" si="1040">IF(E435=0,"",E435)</f>
        <v/>
      </c>
      <c r="F607" s="222" t="str">
        <f t="shared" si="1040"/>
        <v/>
      </c>
      <c r="G607" s="140" t="str">
        <f t="shared" si="1000"/>
        <v/>
      </c>
      <c r="H607" s="223" t="str">
        <f t="shared" si="1001"/>
        <v/>
      </c>
      <c r="I607" s="751" t="str">
        <f t="shared" si="1002"/>
        <v/>
      </c>
      <c r="J607" s="248" t="str">
        <f t="shared" si="995"/>
        <v/>
      </c>
      <c r="K607" s="713" t="str">
        <f t="shared" si="1003"/>
        <v/>
      </c>
      <c r="L607" s="625"/>
      <c r="M607" s="738">
        <f t="shared" ref="M607:N607" si="1041">IF(M435="","",M435)</f>
        <v>0</v>
      </c>
      <c r="N607" s="738">
        <f t="shared" si="1041"/>
        <v>0</v>
      </c>
      <c r="O607" s="714" t="str">
        <f t="shared" si="1005"/>
        <v/>
      </c>
      <c r="P607" s="736">
        <f t="shared" si="1006"/>
        <v>0</v>
      </c>
      <c r="Q607" s="608">
        <v>0</v>
      </c>
      <c r="R607" s="755"/>
      <c r="S607" s="708" t="str">
        <f t="shared" si="1007"/>
        <v/>
      </c>
      <c r="T607" s="50" t="str">
        <f t="shared" si="1008"/>
        <v/>
      </c>
      <c r="U607" s="50">
        <f>ROUND(IF(K607="",0,+Q607/1659*(AC607*12*(1+tab!$D$181+tab!$D$180)-tab!$D$179)*tab!$D$177),-1)</f>
        <v>0</v>
      </c>
      <c r="V607" s="36" t="str">
        <f t="shared" si="1009"/>
        <v/>
      </c>
      <c r="W607" s="698"/>
      <c r="X607" s="605"/>
      <c r="Y607" s="646"/>
      <c r="Z607" s="670"/>
      <c r="AA607" s="600"/>
      <c r="AB607" s="646"/>
      <c r="AC607" s="679">
        <f t="shared" si="997"/>
        <v>0</v>
      </c>
      <c r="AD607" s="680">
        <f t="shared" si="1010"/>
        <v>0.56000000000000005</v>
      </c>
      <c r="AE607" s="681">
        <f t="shared" si="1011"/>
        <v>0</v>
      </c>
      <c r="AF607" s="681">
        <f t="shared" si="1012"/>
        <v>0</v>
      </c>
      <c r="AG607" s="681">
        <f t="shared" si="1013"/>
        <v>0</v>
      </c>
      <c r="AH607" s="682">
        <f t="shared" si="1014"/>
        <v>0</v>
      </c>
      <c r="AI607" s="682" t="str">
        <f t="shared" si="1015"/>
        <v/>
      </c>
      <c r="AJ607" s="682">
        <f t="shared" si="1016"/>
        <v>0</v>
      </c>
      <c r="AK607" s="683">
        <f t="shared" si="1017"/>
        <v>0.5</v>
      </c>
      <c r="AL607" s="600">
        <f t="shared" si="1018"/>
        <v>0</v>
      </c>
      <c r="AM607" s="646">
        <f t="shared" si="1019"/>
        <v>0</v>
      </c>
      <c r="AN607" s="630"/>
      <c r="AR607" s="326"/>
    </row>
    <row r="608" spans="3:44" ht="12.75" customHeight="1" x14ac:dyDescent="0.2">
      <c r="C608" s="2"/>
      <c r="D608" s="140" t="str">
        <f t="shared" si="998"/>
        <v/>
      </c>
      <c r="E608" s="222" t="str">
        <f t="shared" ref="E608:F608" si="1042">IF(E436=0,"",E436)</f>
        <v/>
      </c>
      <c r="F608" s="222" t="str">
        <f t="shared" si="1042"/>
        <v/>
      </c>
      <c r="G608" s="140" t="str">
        <f t="shared" si="1000"/>
        <v/>
      </c>
      <c r="H608" s="223" t="str">
        <f t="shared" si="1001"/>
        <v/>
      </c>
      <c r="I608" s="751" t="str">
        <f t="shared" si="1002"/>
        <v/>
      </c>
      <c r="J608" s="248" t="str">
        <f t="shared" si="995"/>
        <v/>
      </c>
      <c r="K608" s="713" t="str">
        <f t="shared" si="1003"/>
        <v/>
      </c>
      <c r="L608" s="625"/>
      <c r="M608" s="738">
        <f t="shared" ref="M608:N608" si="1043">IF(M436="","",M436)</f>
        <v>0</v>
      </c>
      <c r="N608" s="738">
        <f t="shared" si="1043"/>
        <v>0</v>
      </c>
      <c r="O608" s="714" t="str">
        <f t="shared" si="1005"/>
        <v/>
      </c>
      <c r="P608" s="736">
        <f t="shared" si="1006"/>
        <v>0</v>
      </c>
      <c r="Q608" s="608">
        <v>0</v>
      </c>
      <c r="R608" s="755"/>
      <c r="S608" s="708" t="str">
        <f t="shared" si="1007"/>
        <v/>
      </c>
      <c r="T608" s="50" t="str">
        <f t="shared" si="1008"/>
        <v/>
      </c>
      <c r="U608" s="50">
        <f>ROUND(IF(K608="",0,+Q608/1659*(AC608*12*(1+tab!$D$181+tab!$D$180)-tab!$D$179)*tab!$D$177),-1)</f>
        <v>0</v>
      </c>
      <c r="V608" s="36" t="str">
        <f t="shared" si="1009"/>
        <v/>
      </c>
      <c r="W608" s="698"/>
      <c r="X608" s="605"/>
      <c r="Y608" s="646"/>
      <c r="Z608" s="670"/>
      <c r="AA608" s="600"/>
      <c r="AB608" s="646"/>
      <c r="AC608" s="679">
        <f t="shared" si="997"/>
        <v>0</v>
      </c>
      <c r="AD608" s="680">
        <f t="shared" si="1010"/>
        <v>0.56000000000000005</v>
      </c>
      <c r="AE608" s="681">
        <f t="shared" si="1011"/>
        <v>0</v>
      </c>
      <c r="AF608" s="681">
        <f t="shared" si="1012"/>
        <v>0</v>
      </c>
      <c r="AG608" s="681">
        <f t="shared" si="1013"/>
        <v>0</v>
      </c>
      <c r="AH608" s="682">
        <f t="shared" si="1014"/>
        <v>0</v>
      </c>
      <c r="AI608" s="682" t="str">
        <f t="shared" si="1015"/>
        <v/>
      </c>
      <c r="AJ608" s="682">
        <f t="shared" si="1016"/>
        <v>0</v>
      </c>
      <c r="AK608" s="683">
        <f t="shared" si="1017"/>
        <v>0.5</v>
      </c>
      <c r="AL608" s="600">
        <f t="shared" si="1018"/>
        <v>0</v>
      </c>
      <c r="AM608" s="646">
        <f t="shared" si="1019"/>
        <v>0</v>
      </c>
      <c r="AN608" s="630"/>
      <c r="AR608" s="326"/>
    </row>
    <row r="609" spans="3:44" ht="12.75" customHeight="1" x14ac:dyDescent="0.2">
      <c r="C609" s="2"/>
      <c r="D609" s="140" t="str">
        <f t="shared" si="998"/>
        <v/>
      </c>
      <c r="E609" s="222" t="str">
        <f t="shared" ref="E609:F609" si="1044">IF(E437=0,"",E437)</f>
        <v/>
      </c>
      <c r="F609" s="222" t="str">
        <f t="shared" si="1044"/>
        <v/>
      </c>
      <c r="G609" s="140" t="str">
        <f t="shared" si="1000"/>
        <v/>
      </c>
      <c r="H609" s="223" t="str">
        <f t="shared" si="1001"/>
        <v/>
      </c>
      <c r="I609" s="751" t="str">
        <f t="shared" si="1002"/>
        <v/>
      </c>
      <c r="J609" s="248" t="str">
        <f t="shared" si="995"/>
        <v/>
      </c>
      <c r="K609" s="713" t="str">
        <f t="shared" si="1003"/>
        <v/>
      </c>
      <c r="L609" s="625"/>
      <c r="M609" s="738">
        <f t="shared" ref="M609:N609" si="1045">IF(M437="","",M437)</f>
        <v>0</v>
      </c>
      <c r="N609" s="738">
        <f t="shared" si="1045"/>
        <v>0</v>
      </c>
      <c r="O609" s="714" t="str">
        <f t="shared" si="1005"/>
        <v/>
      </c>
      <c r="P609" s="736">
        <f t="shared" si="1006"/>
        <v>0</v>
      </c>
      <c r="Q609" s="608">
        <v>0</v>
      </c>
      <c r="R609" s="755"/>
      <c r="S609" s="708" t="str">
        <f t="shared" si="1007"/>
        <v/>
      </c>
      <c r="T609" s="50" t="str">
        <f t="shared" si="1008"/>
        <v/>
      </c>
      <c r="U609" s="50">
        <f>ROUND(IF(K609="",0,+Q609/1659*(AC609*12*(1+tab!$D$181+tab!$D$180)-tab!$D$179)*tab!$D$177),-1)</f>
        <v>0</v>
      </c>
      <c r="V609" s="36" t="str">
        <f t="shared" si="1009"/>
        <v/>
      </c>
      <c r="W609" s="698"/>
      <c r="X609" s="605"/>
      <c r="Y609" s="646"/>
      <c r="Z609" s="670"/>
      <c r="AA609" s="600"/>
      <c r="AB609" s="646"/>
      <c r="AC609" s="679">
        <f t="shared" si="997"/>
        <v>0</v>
      </c>
      <c r="AD609" s="680">
        <f t="shared" si="1010"/>
        <v>0.56000000000000005</v>
      </c>
      <c r="AE609" s="681">
        <f t="shared" si="1011"/>
        <v>0</v>
      </c>
      <c r="AF609" s="681">
        <f t="shared" si="1012"/>
        <v>0</v>
      </c>
      <c r="AG609" s="681">
        <f t="shared" si="1013"/>
        <v>0</v>
      </c>
      <c r="AH609" s="682">
        <f t="shared" si="1014"/>
        <v>0</v>
      </c>
      <c r="AI609" s="682" t="str">
        <f t="shared" si="1015"/>
        <v/>
      </c>
      <c r="AJ609" s="682">
        <f t="shared" si="1016"/>
        <v>0</v>
      </c>
      <c r="AK609" s="683">
        <f t="shared" si="1017"/>
        <v>0.5</v>
      </c>
      <c r="AL609" s="600">
        <f t="shared" si="1018"/>
        <v>0</v>
      </c>
      <c r="AM609" s="646">
        <f t="shared" si="1019"/>
        <v>0</v>
      </c>
      <c r="AN609" s="630"/>
      <c r="AR609" s="326"/>
    </row>
    <row r="610" spans="3:44" ht="12.75" customHeight="1" x14ac:dyDescent="0.2">
      <c r="C610" s="2"/>
      <c r="D610" s="140" t="str">
        <f t="shared" si="998"/>
        <v/>
      </c>
      <c r="E610" s="222" t="str">
        <f t="shared" ref="E610:F610" si="1046">IF(E438=0,"",E438)</f>
        <v/>
      </c>
      <c r="F610" s="222" t="str">
        <f t="shared" si="1046"/>
        <v/>
      </c>
      <c r="G610" s="140" t="str">
        <f t="shared" si="1000"/>
        <v/>
      </c>
      <c r="H610" s="223" t="str">
        <f t="shared" si="1001"/>
        <v/>
      </c>
      <c r="I610" s="751" t="str">
        <f t="shared" si="1002"/>
        <v/>
      </c>
      <c r="J610" s="248" t="str">
        <f t="shared" si="995"/>
        <v/>
      </c>
      <c r="K610" s="713" t="str">
        <f t="shared" si="1003"/>
        <v/>
      </c>
      <c r="L610" s="625"/>
      <c r="M610" s="738">
        <f t="shared" ref="M610:N610" si="1047">IF(M438="","",M438)</f>
        <v>0</v>
      </c>
      <c r="N610" s="738">
        <f t="shared" si="1047"/>
        <v>0</v>
      </c>
      <c r="O610" s="714" t="str">
        <f t="shared" si="1005"/>
        <v/>
      </c>
      <c r="P610" s="736">
        <f t="shared" si="1006"/>
        <v>0</v>
      </c>
      <c r="Q610" s="608">
        <v>0</v>
      </c>
      <c r="R610" s="755"/>
      <c r="S610" s="708" t="str">
        <f t="shared" si="1007"/>
        <v/>
      </c>
      <c r="T610" s="50" t="str">
        <f t="shared" si="1008"/>
        <v/>
      </c>
      <c r="U610" s="50">
        <f>ROUND(IF(K610="",0,+Q610/1659*(AC610*12*(1+tab!$D$181+tab!$D$180)-tab!$D$179)*tab!$D$177),-1)</f>
        <v>0</v>
      </c>
      <c r="V610" s="36" t="str">
        <f t="shared" si="1009"/>
        <v/>
      </c>
      <c r="W610" s="698"/>
      <c r="X610" s="605"/>
      <c r="Y610" s="646"/>
      <c r="Z610" s="670"/>
      <c r="AA610" s="600"/>
      <c r="AB610" s="646"/>
      <c r="AC610" s="679">
        <f t="shared" si="997"/>
        <v>0</v>
      </c>
      <c r="AD610" s="680">
        <f t="shared" si="1010"/>
        <v>0.56000000000000005</v>
      </c>
      <c r="AE610" s="681">
        <f t="shared" si="1011"/>
        <v>0</v>
      </c>
      <c r="AF610" s="681">
        <f t="shared" si="1012"/>
        <v>0</v>
      </c>
      <c r="AG610" s="681">
        <f t="shared" si="1013"/>
        <v>0</v>
      </c>
      <c r="AH610" s="682">
        <f t="shared" si="1014"/>
        <v>0</v>
      </c>
      <c r="AI610" s="682" t="str">
        <f t="shared" si="1015"/>
        <v/>
      </c>
      <c r="AJ610" s="682">
        <f t="shared" si="1016"/>
        <v>0</v>
      </c>
      <c r="AK610" s="683">
        <f t="shared" si="1017"/>
        <v>0.5</v>
      </c>
      <c r="AL610" s="600">
        <f t="shared" si="1018"/>
        <v>0</v>
      </c>
      <c r="AM610" s="646">
        <f t="shared" si="1019"/>
        <v>0</v>
      </c>
      <c r="AN610" s="630"/>
      <c r="AR610" s="326"/>
    </row>
    <row r="611" spans="3:44" ht="12.75" customHeight="1" x14ac:dyDescent="0.2">
      <c r="C611" s="2"/>
      <c r="D611" s="140" t="str">
        <f t="shared" si="998"/>
        <v/>
      </c>
      <c r="E611" s="222" t="str">
        <f t="shared" ref="E611:F611" si="1048">IF(E439=0,"",E439)</f>
        <v/>
      </c>
      <c r="F611" s="222" t="str">
        <f t="shared" si="1048"/>
        <v/>
      </c>
      <c r="G611" s="140" t="str">
        <f t="shared" si="1000"/>
        <v/>
      </c>
      <c r="H611" s="223" t="str">
        <f t="shared" si="1001"/>
        <v/>
      </c>
      <c r="I611" s="751" t="str">
        <f t="shared" si="1002"/>
        <v/>
      </c>
      <c r="J611" s="248" t="str">
        <f t="shared" si="995"/>
        <v/>
      </c>
      <c r="K611" s="713" t="str">
        <f t="shared" si="1003"/>
        <v/>
      </c>
      <c r="L611" s="625"/>
      <c r="M611" s="738">
        <f t="shared" ref="M611:N611" si="1049">IF(M439="","",M439)</f>
        <v>0</v>
      </c>
      <c r="N611" s="738">
        <f t="shared" si="1049"/>
        <v>0</v>
      </c>
      <c r="O611" s="714" t="str">
        <f t="shared" si="1005"/>
        <v/>
      </c>
      <c r="P611" s="736">
        <f t="shared" si="1006"/>
        <v>0</v>
      </c>
      <c r="Q611" s="608">
        <v>0</v>
      </c>
      <c r="R611" s="755"/>
      <c r="S611" s="708" t="str">
        <f t="shared" si="1007"/>
        <v/>
      </c>
      <c r="T611" s="50" t="str">
        <f t="shared" si="1008"/>
        <v/>
      </c>
      <c r="U611" s="50">
        <f>ROUND(IF(K611="",0,+Q611/1659*(AC611*12*(1+tab!$D$181+tab!$D$180)-tab!$D$179)*tab!$D$177),-1)</f>
        <v>0</v>
      </c>
      <c r="V611" s="36" t="str">
        <f t="shared" si="1009"/>
        <v/>
      </c>
      <c r="W611" s="698"/>
      <c r="X611" s="605"/>
      <c r="Y611" s="646"/>
      <c r="Z611" s="670"/>
      <c r="AA611" s="600"/>
      <c r="AB611" s="646"/>
      <c r="AC611" s="679">
        <f t="shared" si="997"/>
        <v>0</v>
      </c>
      <c r="AD611" s="680">
        <f t="shared" si="1010"/>
        <v>0.56000000000000005</v>
      </c>
      <c r="AE611" s="681">
        <f t="shared" si="1011"/>
        <v>0</v>
      </c>
      <c r="AF611" s="681">
        <f t="shared" si="1012"/>
        <v>0</v>
      </c>
      <c r="AG611" s="681">
        <f t="shared" si="1013"/>
        <v>0</v>
      </c>
      <c r="AH611" s="682">
        <f t="shared" si="1014"/>
        <v>0</v>
      </c>
      <c r="AI611" s="682" t="str">
        <f t="shared" si="1015"/>
        <v/>
      </c>
      <c r="AJ611" s="682">
        <f t="shared" si="1016"/>
        <v>0</v>
      </c>
      <c r="AK611" s="683">
        <f t="shared" si="1017"/>
        <v>0.5</v>
      </c>
      <c r="AL611" s="600">
        <f t="shared" si="1018"/>
        <v>0</v>
      </c>
      <c r="AM611" s="646">
        <f t="shared" si="1019"/>
        <v>0</v>
      </c>
      <c r="AN611" s="630"/>
      <c r="AR611" s="326"/>
    </row>
    <row r="612" spans="3:44" ht="12.75" customHeight="1" x14ac:dyDescent="0.2">
      <c r="C612" s="2"/>
      <c r="D612" s="140" t="str">
        <f t="shared" si="998"/>
        <v/>
      </c>
      <c r="E612" s="222" t="str">
        <f t="shared" ref="E612:F612" si="1050">IF(E440=0,"",E440)</f>
        <v/>
      </c>
      <c r="F612" s="222" t="str">
        <f t="shared" si="1050"/>
        <v/>
      </c>
      <c r="G612" s="140" t="str">
        <f t="shared" si="1000"/>
        <v/>
      </c>
      <c r="H612" s="223" t="str">
        <f t="shared" si="1001"/>
        <v/>
      </c>
      <c r="I612" s="751" t="str">
        <f t="shared" si="1002"/>
        <v/>
      </c>
      <c r="J612" s="248" t="str">
        <f t="shared" si="995"/>
        <v/>
      </c>
      <c r="K612" s="713" t="str">
        <f t="shared" si="1003"/>
        <v/>
      </c>
      <c r="L612" s="625"/>
      <c r="M612" s="738">
        <f t="shared" ref="M612:N612" si="1051">IF(M440="","",M440)</f>
        <v>0</v>
      </c>
      <c r="N612" s="738">
        <f t="shared" si="1051"/>
        <v>0</v>
      </c>
      <c r="O612" s="714" t="str">
        <f t="shared" si="1005"/>
        <v/>
      </c>
      <c r="P612" s="736">
        <f t="shared" si="1006"/>
        <v>0</v>
      </c>
      <c r="Q612" s="608">
        <v>0</v>
      </c>
      <c r="R612" s="755"/>
      <c r="S612" s="708" t="str">
        <f t="shared" si="1007"/>
        <v/>
      </c>
      <c r="T612" s="50" t="str">
        <f t="shared" si="1008"/>
        <v/>
      </c>
      <c r="U612" s="50">
        <f>ROUND(IF(K612="",0,+Q612/1659*(AC612*12*(1+tab!$D$181+tab!$D$180)-tab!$D$179)*tab!$D$177),-1)</f>
        <v>0</v>
      </c>
      <c r="V612" s="36" t="str">
        <f t="shared" si="1009"/>
        <v/>
      </c>
      <c r="W612" s="698"/>
      <c r="X612" s="605"/>
      <c r="Y612" s="646"/>
      <c r="Z612" s="670"/>
      <c r="AA612" s="600"/>
      <c r="AB612" s="646"/>
      <c r="AC612" s="679">
        <f t="shared" si="997"/>
        <v>0</v>
      </c>
      <c r="AD612" s="680">
        <f t="shared" si="1010"/>
        <v>0.56000000000000005</v>
      </c>
      <c r="AE612" s="681">
        <f t="shared" si="1011"/>
        <v>0</v>
      </c>
      <c r="AF612" s="681">
        <f t="shared" si="1012"/>
        <v>0</v>
      </c>
      <c r="AG612" s="681">
        <f t="shared" si="1013"/>
        <v>0</v>
      </c>
      <c r="AH612" s="682">
        <f t="shared" si="1014"/>
        <v>0</v>
      </c>
      <c r="AI612" s="682" t="str">
        <f t="shared" si="1015"/>
        <v/>
      </c>
      <c r="AJ612" s="682">
        <f t="shared" si="1016"/>
        <v>0</v>
      </c>
      <c r="AK612" s="683">
        <f t="shared" si="1017"/>
        <v>0.5</v>
      </c>
      <c r="AL612" s="600">
        <f t="shared" si="1018"/>
        <v>0</v>
      </c>
      <c r="AM612" s="646">
        <f t="shared" si="1019"/>
        <v>0</v>
      </c>
      <c r="AN612" s="630"/>
      <c r="AR612" s="326"/>
    </row>
    <row r="613" spans="3:44" ht="12.75" customHeight="1" x14ac:dyDescent="0.2">
      <c r="C613" s="2"/>
      <c r="D613" s="140" t="str">
        <f t="shared" si="998"/>
        <v/>
      </c>
      <c r="E613" s="222" t="str">
        <f t="shared" ref="E613:F613" si="1052">IF(E441=0,"",E441)</f>
        <v/>
      </c>
      <c r="F613" s="222" t="str">
        <f t="shared" si="1052"/>
        <v/>
      </c>
      <c r="G613" s="140" t="str">
        <f t="shared" si="1000"/>
        <v/>
      </c>
      <c r="H613" s="223" t="str">
        <f t="shared" si="1001"/>
        <v/>
      </c>
      <c r="I613" s="751" t="str">
        <f t="shared" si="1002"/>
        <v/>
      </c>
      <c r="J613" s="248" t="str">
        <f t="shared" si="995"/>
        <v/>
      </c>
      <c r="K613" s="713" t="str">
        <f t="shared" si="1003"/>
        <v/>
      </c>
      <c r="L613" s="625"/>
      <c r="M613" s="738">
        <f t="shared" ref="M613:N613" si="1053">IF(M441="","",M441)</f>
        <v>0</v>
      </c>
      <c r="N613" s="738">
        <f t="shared" si="1053"/>
        <v>0</v>
      </c>
      <c r="O613" s="714" t="str">
        <f t="shared" si="1005"/>
        <v/>
      </c>
      <c r="P613" s="736">
        <f t="shared" si="1006"/>
        <v>0</v>
      </c>
      <c r="Q613" s="608">
        <v>0</v>
      </c>
      <c r="R613" s="755"/>
      <c r="S613" s="708" t="str">
        <f t="shared" si="1007"/>
        <v/>
      </c>
      <c r="T613" s="50" t="str">
        <f t="shared" si="1008"/>
        <v/>
      </c>
      <c r="U613" s="50">
        <f>ROUND(IF(K613="",0,+Q613/1659*(AC613*12*(1+tab!$D$181+tab!$D$180)-tab!$D$179)*tab!$D$177),-1)</f>
        <v>0</v>
      </c>
      <c r="V613" s="36" t="str">
        <f t="shared" si="1009"/>
        <v/>
      </c>
      <c r="W613" s="698"/>
      <c r="X613" s="605"/>
      <c r="Y613" s="646"/>
      <c r="Z613" s="670"/>
      <c r="AA613" s="600"/>
      <c r="AB613" s="646"/>
      <c r="AC613" s="679">
        <f t="shared" si="997"/>
        <v>0</v>
      </c>
      <c r="AD613" s="680">
        <f t="shared" si="1010"/>
        <v>0.56000000000000005</v>
      </c>
      <c r="AE613" s="681">
        <f t="shared" si="1011"/>
        <v>0</v>
      </c>
      <c r="AF613" s="681">
        <f t="shared" si="1012"/>
        <v>0</v>
      </c>
      <c r="AG613" s="681">
        <f t="shared" si="1013"/>
        <v>0</v>
      </c>
      <c r="AH613" s="682">
        <f t="shared" si="1014"/>
        <v>0</v>
      </c>
      <c r="AI613" s="682" t="str">
        <f t="shared" si="1015"/>
        <v/>
      </c>
      <c r="AJ613" s="682">
        <f t="shared" si="1016"/>
        <v>0</v>
      </c>
      <c r="AK613" s="683">
        <f t="shared" si="1017"/>
        <v>0.5</v>
      </c>
      <c r="AL613" s="600">
        <f t="shared" si="1018"/>
        <v>0</v>
      </c>
      <c r="AM613" s="646">
        <f t="shared" si="1019"/>
        <v>0</v>
      </c>
      <c r="AN613" s="630"/>
      <c r="AR613" s="326"/>
    </row>
    <row r="614" spans="3:44" ht="12.75" customHeight="1" x14ac:dyDescent="0.2">
      <c r="C614" s="2"/>
      <c r="D614" s="140" t="str">
        <f t="shared" si="998"/>
        <v/>
      </c>
      <c r="E614" s="222" t="str">
        <f t="shared" ref="E614:F614" si="1054">IF(E442=0,"",E442)</f>
        <v/>
      </c>
      <c r="F614" s="222" t="str">
        <f t="shared" si="1054"/>
        <v/>
      </c>
      <c r="G614" s="140" t="str">
        <f t="shared" si="1000"/>
        <v/>
      </c>
      <c r="H614" s="223" t="str">
        <f t="shared" si="1001"/>
        <v/>
      </c>
      <c r="I614" s="751" t="str">
        <f t="shared" si="1002"/>
        <v/>
      </c>
      <c r="J614" s="248" t="str">
        <f t="shared" si="995"/>
        <v/>
      </c>
      <c r="K614" s="713" t="str">
        <f t="shared" si="1003"/>
        <v/>
      </c>
      <c r="L614" s="625"/>
      <c r="M614" s="738">
        <f t="shared" ref="M614:N614" si="1055">IF(M442="","",M442)</f>
        <v>0</v>
      </c>
      <c r="N614" s="738">
        <f t="shared" si="1055"/>
        <v>0</v>
      </c>
      <c r="O614" s="714" t="str">
        <f t="shared" si="1005"/>
        <v/>
      </c>
      <c r="P614" s="736">
        <f t="shared" si="1006"/>
        <v>0</v>
      </c>
      <c r="Q614" s="608">
        <v>0</v>
      </c>
      <c r="R614" s="755"/>
      <c r="S614" s="708" t="str">
        <f t="shared" si="1007"/>
        <v/>
      </c>
      <c r="T614" s="50" t="str">
        <f t="shared" si="1008"/>
        <v/>
      </c>
      <c r="U614" s="50">
        <f>ROUND(IF(K614="",0,+Q614/1659*(AC614*12*(1+tab!$D$181+tab!$D$180)-tab!$D$179)*tab!$D$177),-1)</f>
        <v>0</v>
      </c>
      <c r="V614" s="36" t="str">
        <f t="shared" si="1009"/>
        <v/>
      </c>
      <c r="W614" s="698"/>
      <c r="X614" s="605"/>
      <c r="Y614" s="646"/>
      <c r="Z614" s="670"/>
      <c r="AA614" s="600"/>
      <c r="AB614" s="646"/>
      <c r="AC614" s="679">
        <f t="shared" si="997"/>
        <v>0</v>
      </c>
      <c r="AD614" s="680">
        <f t="shared" si="1010"/>
        <v>0.56000000000000005</v>
      </c>
      <c r="AE614" s="681">
        <f t="shared" si="1011"/>
        <v>0</v>
      </c>
      <c r="AF614" s="681">
        <f t="shared" si="1012"/>
        <v>0</v>
      </c>
      <c r="AG614" s="681">
        <f t="shared" si="1013"/>
        <v>0</v>
      </c>
      <c r="AH614" s="682">
        <f t="shared" si="1014"/>
        <v>0</v>
      </c>
      <c r="AI614" s="682" t="str">
        <f t="shared" si="1015"/>
        <v/>
      </c>
      <c r="AJ614" s="682">
        <f t="shared" si="1016"/>
        <v>0</v>
      </c>
      <c r="AK614" s="683">
        <f t="shared" si="1017"/>
        <v>0.5</v>
      </c>
      <c r="AL614" s="600">
        <f t="shared" si="1018"/>
        <v>0</v>
      </c>
      <c r="AM614" s="646">
        <f t="shared" si="1019"/>
        <v>0</v>
      </c>
      <c r="AN614" s="630"/>
      <c r="AR614" s="326"/>
    </row>
    <row r="615" spans="3:44" ht="12.75" customHeight="1" x14ac:dyDescent="0.2">
      <c r="C615" s="2"/>
      <c r="D615" s="140" t="str">
        <f t="shared" si="998"/>
        <v/>
      </c>
      <c r="E615" s="222" t="str">
        <f t="shared" ref="E615:F615" si="1056">IF(E443=0,"",E443)</f>
        <v/>
      </c>
      <c r="F615" s="222" t="str">
        <f t="shared" si="1056"/>
        <v/>
      </c>
      <c r="G615" s="140" t="str">
        <f t="shared" si="1000"/>
        <v/>
      </c>
      <c r="H615" s="223" t="str">
        <f t="shared" si="1001"/>
        <v/>
      </c>
      <c r="I615" s="751" t="str">
        <f t="shared" si="1002"/>
        <v/>
      </c>
      <c r="J615" s="248" t="str">
        <f t="shared" si="995"/>
        <v/>
      </c>
      <c r="K615" s="713" t="str">
        <f t="shared" si="1003"/>
        <v/>
      </c>
      <c r="L615" s="625"/>
      <c r="M615" s="738">
        <f t="shared" ref="M615:N615" si="1057">IF(M443="","",M443)</f>
        <v>0</v>
      </c>
      <c r="N615" s="738">
        <f t="shared" si="1057"/>
        <v>0</v>
      </c>
      <c r="O615" s="714" t="str">
        <f t="shared" si="1005"/>
        <v/>
      </c>
      <c r="P615" s="736">
        <f t="shared" si="1006"/>
        <v>0</v>
      </c>
      <c r="Q615" s="608">
        <v>0</v>
      </c>
      <c r="R615" s="755"/>
      <c r="S615" s="708" t="str">
        <f t="shared" si="1007"/>
        <v/>
      </c>
      <c r="T615" s="50" t="str">
        <f t="shared" si="1008"/>
        <v/>
      </c>
      <c r="U615" s="50">
        <f>ROUND(IF(K615="",0,+Q615/1659*(AC615*12*(1+tab!$D$181+tab!$D$180)-tab!$D$179)*tab!$D$177),-1)</f>
        <v>0</v>
      </c>
      <c r="V615" s="36" t="str">
        <f t="shared" si="1009"/>
        <v/>
      </c>
      <c r="W615" s="698"/>
      <c r="X615" s="605"/>
      <c r="Y615" s="646"/>
      <c r="Z615" s="670"/>
      <c r="AA615" s="600"/>
      <c r="AB615" s="646"/>
      <c r="AC615" s="679">
        <f t="shared" si="997"/>
        <v>0</v>
      </c>
      <c r="AD615" s="680">
        <f t="shared" si="1010"/>
        <v>0.56000000000000005</v>
      </c>
      <c r="AE615" s="681">
        <f t="shared" si="1011"/>
        <v>0</v>
      </c>
      <c r="AF615" s="681">
        <f t="shared" si="1012"/>
        <v>0</v>
      </c>
      <c r="AG615" s="681">
        <f t="shared" si="1013"/>
        <v>0</v>
      </c>
      <c r="AH615" s="682">
        <f t="shared" si="1014"/>
        <v>0</v>
      </c>
      <c r="AI615" s="682" t="str">
        <f t="shared" si="1015"/>
        <v/>
      </c>
      <c r="AJ615" s="682">
        <f t="shared" si="1016"/>
        <v>0</v>
      </c>
      <c r="AK615" s="683">
        <f t="shared" si="1017"/>
        <v>0.5</v>
      </c>
      <c r="AL615" s="600">
        <f t="shared" si="1018"/>
        <v>0</v>
      </c>
      <c r="AM615" s="646">
        <f t="shared" si="1019"/>
        <v>0</v>
      </c>
      <c r="AN615" s="630"/>
      <c r="AR615" s="326"/>
    </row>
    <row r="616" spans="3:44" ht="12.75" customHeight="1" x14ac:dyDescent="0.2">
      <c r="C616" s="2"/>
      <c r="D616" s="140" t="str">
        <f t="shared" si="998"/>
        <v/>
      </c>
      <c r="E616" s="222" t="str">
        <f t="shared" ref="E616:F616" si="1058">IF(E444=0,"",E444)</f>
        <v/>
      </c>
      <c r="F616" s="222" t="str">
        <f t="shared" si="1058"/>
        <v/>
      </c>
      <c r="G616" s="140" t="str">
        <f t="shared" si="1000"/>
        <v/>
      </c>
      <c r="H616" s="223" t="str">
        <f t="shared" si="1001"/>
        <v/>
      </c>
      <c r="I616" s="751" t="str">
        <f t="shared" si="1002"/>
        <v/>
      </c>
      <c r="J616" s="248" t="str">
        <f t="shared" si="995"/>
        <v/>
      </c>
      <c r="K616" s="713" t="str">
        <f t="shared" si="1003"/>
        <v/>
      </c>
      <c r="L616" s="625"/>
      <c r="M616" s="738">
        <f t="shared" ref="M616:N616" si="1059">IF(M444="","",M444)</f>
        <v>0</v>
      </c>
      <c r="N616" s="738">
        <f t="shared" si="1059"/>
        <v>0</v>
      </c>
      <c r="O616" s="714" t="str">
        <f t="shared" si="1005"/>
        <v/>
      </c>
      <c r="P616" s="736">
        <f t="shared" si="1006"/>
        <v>0</v>
      </c>
      <c r="Q616" s="608">
        <v>0</v>
      </c>
      <c r="R616" s="755"/>
      <c r="S616" s="708" t="str">
        <f t="shared" si="1007"/>
        <v/>
      </c>
      <c r="T616" s="50" t="str">
        <f t="shared" si="1008"/>
        <v/>
      </c>
      <c r="U616" s="50">
        <f>ROUND(IF(K616="",0,+Q616/1659*(AC616*12*(1+tab!$D$181+tab!$D$180)-tab!$D$179)*tab!$D$177),-1)</f>
        <v>0</v>
      </c>
      <c r="V616" s="36" t="str">
        <f t="shared" si="1009"/>
        <v/>
      </c>
      <c r="W616" s="698"/>
      <c r="X616" s="605"/>
      <c r="Y616" s="646"/>
      <c r="Z616" s="670"/>
      <c r="AA616" s="600"/>
      <c r="AB616" s="646"/>
      <c r="AC616" s="679">
        <f t="shared" si="997"/>
        <v>0</v>
      </c>
      <c r="AD616" s="680">
        <f t="shared" si="1010"/>
        <v>0.56000000000000005</v>
      </c>
      <c r="AE616" s="681">
        <f t="shared" si="1011"/>
        <v>0</v>
      </c>
      <c r="AF616" s="681">
        <f t="shared" si="1012"/>
        <v>0</v>
      </c>
      <c r="AG616" s="681">
        <f t="shared" si="1013"/>
        <v>0</v>
      </c>
      <c r="AH616" s="682">
        <f t="shared" si="1014"/>
        <v>0</v>
      </c>
      <c r="AI616" s="682" t="str">
        <f t="shared" si="1015"/>
        <v/>
      </c>
      <c r="AJ616" s="682">
        <f t="shared" si="1016"/>
        <v>0</v>
      </c>
      <c r="AK616" s="683">
        <f t="shared" si="1017"/>
        <v>0.5</v>
      </c>
      <c r="AL616" s="600">
        <f t="shared" si="1018"/>
        <v>0</v>
      </c>
      <c r="AM616" s="646">
        <f t="shared" si="1019"/>
        <v>0</v>
      </c>
      <c r="AN616" s="630"/>
      <c r="AR616" s="326"/>
    </row>
    <row r="617" spans="3:44" ht="12.75" customHeight="1" x14ac:dyDescent="0.2">
      <c r="C617" s="2"/>
      <c r="D617" s="140" t="str">
        <f t="shared" si="998"/>
        <v/>
      </c>
      <c r="E617" s="222" t="str">
        <f t="shared" ref="E617:F617" si="1060">IF(E445=0,"",E445)</f>
        <v/>
      </c>
      <c r="F617" s="222" t="str">
        <f t="shared" si="1060"/>
        <v/>
      </c>
      <c r="G617" s="140" t="str">
        <f t="shared" si="1000"/>
        <v/>
      </c>
      <c r="H617" s="223" t="str">
        <f t="shared" si="1001"/>
        <v/>
      </c>
      <c r="I617" s="751" t="str">
        <f t="shared" si="1002"/>
        <v/>
      </c>
      <c r="J617" s="248" t="str">
        <f t="shared" si="995"/>
        <v/>
      </c>
      <c r="K617" s="713" t="str">
        <f t="shared" si="1003"/>
        <v/>
      </c>
      <c r="L617" s="625"/>
      <c r="M617" s="738">
        <f t="shared" ref="M617:N617" si="1061">IF(M445="","",M445)</f>
        <v>0</v>
      </c>
      <c r="N617" s="738">
        <f t="shared" si="1061"/>
        <v>0</v>
      </c>
      <c r="O617" s="714" t="str">
        <f t="shared" si="1005"/>
        <v/>
      </c>
      <c r="P617" s="736">
        <f t="shared" si="1006"/>
        <v>0</v>
      </c>
      <c r="Q617" s="608">
        <v>0</v>
      </c>
      <c r="R617" s="755"/>
      <c r="S617" s="708" t="str">
        <f t="shared" si="1007"/>
        <v/>
      </c>
      <c r="T617" s="50" t="str">
        <f t="shared" si="1008"/>
        <v/>
      </c>
      <c r="U617" s="50">
        <f>ROUND(IF(K617="",0,+Q617/1659*(AC617*12*(1+tab!$D$181+tab!$D$180)-tab!$D$179)*tab!$D$177),-1)</f>
        <v>0</v>
      </c>
      <c r="V617" s="36" t="str">
        <f t="shared" si="1009"/>
        <v/>
      </c>
      <c r="W617" s="698"/>
      <c r="X617" s="605"/>
      <c r="Y617" s="646"/>
      <c r="Z617" s="670"/>
      <c r="AA617" s="600"/>
      <c r="AB617" s="646"/>
      <c r="AC617" s="679">
        <f t="shared" si="997"/>
        <v>0</v>
      </c>
      <c r="AD617" s="680">
        <f t="shared" si="1010"/>
        <v>0.56000000000000005</v>
      </c>
      <c r="AE617" s="681">
        <f t="shared" si="1011"/>
        <v>0</v>
      </c>
      <c r="AF617" s="681">
        <f t="shared" si="1012"/>
        <v>0</v>
      </c>
      <c r="AG617" s="681">
        <f t="shared" si="1013"/>
        <v>0</v>
      </c>
      <c r="AH617" s="682">
        <f t="shared" si="1014"/>
        <v>0</v>
      </c>
      <c r="AI617" s="682" t="str">
        <f t="shared" si="1015"/>
        <v/>
      </c>
      <c r="AJ617" s="682">
        <f t="shared" si="1016"/>
        <v>0</v>
      </c>
      <c r="AK617" s="683">
        <f t="shared" si="1017"/>
        <v>0.5</v>
      </c>
      <c r="AL617" s="600">
        <f t="shared" si="1018"/>
        <v>0</v>
      </c>
      <c r="AM617" s="646">
        <f t="shared" si="1019"/>
        <v>0</v>
      </c>
      <c r="AN617" s="630"/>
      <c r="AR617" s="326"/>
    </row>
    <row r="618" spans="3:44" ht="12.75" customHeight="1" x14ac:dyDescent="0.2">
      <c r="C618" s="2"/>
      <c r="D618" s="140" t="str">
        <f t="shared" si="998"/>
        <v/>
      </c>
      <c r="E618" s="222" t="str">
        <f t="shared" ref="E618:F618" si="1062">IF(E446=0,"",E446)</f>
        <v/>
      </c>
      <c r="F618" s="222" t="str">
        <f t="shared" si="1062"/>
        <v/>
      </c>
      <c r="G618" s="140" t="str">
        <f t="shared" si="1000"/>
        <v/>
      </c>
      <c r="H618" s="223" t="str">
        <f t="shared" si="1001"/>
        <v/>
      </c>
      <c r="I618" s="751" t="str">
        <f t="shared" si="1002"/>
        <v/>
      </c>
      <c r="J618" s="248" t="str">
        <f t="shared" si="995"/>
        <v/>
      </c>
      <c r="K618" s="713" t="str">
        <f t="shared" si="1003"/>
        <v/>
      </c>
      <c r="L618" s="625"/>
      <c r="M618" s="738">
        <f t="shared" ref="M618:N618" si="1063">IF(M446="","",M446)</f>
        <v>0</v>
      </c>
      <c r="N618" s="738">
        <f t="shared" si="1063"/>
        <v>0</v>
      </c>
      <c r="O618" s="714" t="str">
        <f t="shared" si="1005"/>
        <v/>
      </c>
      <c r="P618" s="736">
        <f t="shared" si="1006"/>
        <v>0</v>
      </c>
      <c r="Q618" s="608">
        <v>0</v>
      </c>
      <c r="R618" s="755"/>
      <c r="S618" s="708" t="str">
        <f t="shared" si="1007"/>
        <v/>
      </c>
      <c r="T618" s="50" t="str">
        <f t="shared" si="1008"/>
        <v/>
      </c>
      <c r="U618" s="50">
        <f>ROUND(IF(K618="",0,+Q618/1659*(AC618*12*(1+tab!$D$181+tab!$D$180)-tab!$D$179)*tab!$D$177),-1)</f>
        <v>0</v>
      </c>
      <c r="V618" s="36" t="str">
        <f t="shared" si="1009"/>
        <v/>
      </c>
      <c r="W618" s="698"/>
      <c r="X618" s="605"/>
      <c r="Y618" s="646"/>
      <c r="Z618" s="670"/>
      <c r="AA618" s="600"/>
      <c r="AB618" s="646"/>
      <c r="AC618" s="679">
        <f t="shared" si="997"/>
        <v>0</v>
      </c>
      <c r="AD618" s="680">
        <f t="shared" si="1010"/>
        <v>0.56000000000000005</v>
      </c>
      <c r="AE618" s="681">
        <f t="shared" si="1011"/>
        <v>0</v>
      </c>
      <c r="AF618" s="681">
        <f t="shared" si="1012"/>
        <v>0</v>
      </c>
      <c r="AG618" s="681">
        <f t="shared" si="1013"/>
        <v>0</v>
      </c>
      <c r="AH618" s="682">
        <f t="shared" si="1014"/>
        <v>0</v>
      </c>
      <c r="AI618" s="682" t="str">
        <f t="shared" si="1015"/>
        <v/>
      </c>
      <c r="AJ618" s="682">
        <f t="shared" si="1016"/>
        <v>0</v>
      </c>
      <c r="AK618" s="683">
        <f t="shared" si="1017"/>
        <v>0.5</v>
      </c>
      <c r="AL618" s="600">
        <f t="shared" si="1018"/>
        <v>0</v>
      </c>
      <c r="AM618" s="646">
        <f t="shared" si="1019"/>
        <v>0</v>
      </c>
      <c r="AN618" s="630"/>
      <c r="AR618" s="326"/>
    </row>
    <row r="619" spans="3:44" ht="12.75" customHeight="1" x14ac:dyDescent="0.2">
      <c r="C619" s="2"/>
      <c r="D619" s="140" t="str">
        <f t="shared" si="998"/>
        <v/>
      </c>
      <c r="E619" s="222" t="str">
        <f t="shared" ref="E619:F619" si="1064">IF(E447=0,"",E447)</f>
        <v/>
      </c>
      <c r="F619" s="222" t="str">
        <f t="shared" si="1064"/>
        <v/>
      </c>
      <c r="G619" s="140" t="str">
        <f t="shared" si="1000"/>
        <v/>
      </c>
      <c r="H619" s="223" t="str">
        <f t="shared" si="1001"/>
        <v/>
      </c>
      <c r="I619" s="751" t="str">
        <f t="shared" si="1002"/>
        <v/>
      </c>
      <c r="J619" s="248" t="str">
        <f t="shared" si="995"/>
        <v/>
      </c>
      <c r="K619" s="713" t="str">
        <f t="shared" si="1003"/>
        <v/>
      </c>
      <c r="L619" s="625"/>
      <c r="M619" s="738">
        <f t="shared" ref="M619:N619" si="1065">IF(M447="","",M447)</f>
        <v>0</v>
      </c>
      <c r="N619" s="738">
        <f t="shared" si="1065"/>
        <v>0</v>
      </c>
      <c r="O619" s="714" t="str">
        <f t="shared" si="1005"/>
        <v/>
      </c>
      <c r="P619" s="736">
        <f t="shared" si="1006"/>
        <v>0</v>
      </c>
      <c r="Q619" s="608">
        <v>0</v>
      </c>
      <c r="R619" s="755"/>
      <c r="S619" s="708" t="str">
        <f t="shared" si="1007"/>
        <v/>
      </c>
      <c r="T619" s="50" t="str">
        <f t="shared" si="1008"/>
        <v/>
      </c>
      <c r="U619" s="50">
        <f>ROUND(IF(K619="",0,+Q619/1659*(AC619*12*(1+tab!$D$181+tab!$D$180)-tab!$D$179)*tab!$D$177),-1)</f>
        <v>0</v>
      </c>
      <c r="V619" s="36" t="str">
        <f t="shared" si="1009"/>
        <v/>
      </c>
      <c r="W619" s="698"/>
      <c r="X619" s="605"/>
      <c r="Y619" s="646"/>
      <c r="Z619" s="670"/>
      <c r="AA619" s="600"/>
      <c r="AB619" s="646"/>
      <c r="AC619" s="679">
        <f t="shared" si="997"/>
        <v>0</v>
      </c>
      <c r="AD619" s="680">
        <f t="shared" si="1010"/>
        <v>0.56000000000000005</v>
      </c>
      <c r="AE619" s="681">
        <f t="shared" si="1011"/>
        <v>0</v>
      </c>
      <c r="AF619" s="681">
        <f t="shared" si="1012"/>
        <v>0</v>
      </c>
      <c r="AG619" s="681">
        <f t="shared" si="1013"/>
        <v>0</v>
      </c>
      <c r="AH619" s="682">
        <f t="shared" si="1014"/>
        <v>0</v>
      </c>
      <c r="AI619" s="682" t="str">
        <f t="shared" si="1015"/>
        <v/>
      </c>
      <c r="AJ619" s="682">
        <f t="shared" si="1016"/>
        <v>0</v>
      </c>
      <c r="AK619" s="683">
        <f t="shared" si="1017"/>
        <v>0.5</v>
      </c>
      <c r="AL619" s="600">
        <f t="shared" si="1018"/>
        <v>0</v>
      </c>
      <c r="AM619" s="646">
        <f t="shared" si="1019"/>
        <v>0</v>
      </c>
      <c r="AN619" s="630"/>
      <c r="AR619" s="326"/>
    </row>
    <row r="620" spans="3:44" ht="12.75" customHeight="1" x14ac:dyDescent="0.2">
      <c r="C620" s="2"/>
      <c r="D620" s="140" t="str">
        <f t="shared" si="998"/>
        <v/>
      </c>
      <c r="E620" s="222" t="str">
        <f t="shared" ref="E620:F620" si="1066">IF(E448=0,"",E448)</f>
        <v/>
      </c>
      <c r="F620" s="222" t="str">
        <f t="shared" si="1066"/>
        <v/>
      </c>
      <c r="G620" s="140" t="str">
        <f t="shared" si="1000"/>
        <v/>
      </c>
      <c r="H620" s="223" t="str">
        <f t="shared" si="1001"/>
        <v/>
      </c>
      <c r="I620" s="751" t="str">
        <f t="shared" si="1002"/>
        <v/>
      </c>
      <c r="J620" s="248" t="str">
        <f t="shared" si="995"/>
        <v/>
      </c>
      <c r="K620" s="713" t="str">
        <f t="shared" si="1003"/>
        <v/>
      </c>
      <c r="L620" s="625"/>
      <c r="M620" s="738">
        <f t="shared" ref="M620:N620" si="1067">IF(M448="","",M448)</f>
        <v>0</v>
      </c>
      <c r="N620" s="738">
        <f t="shared" si="1067"/>
        <v>0</v>
      </c>
      <c r="O620" s="714" t="str">
        <f t="shared" si="1005"/>
        <v/>
      </c>
      <c r="P620" s="736">
        <f t="shared" si="1006"/>
        <v>0</v>
      </c>
      <c r="Q620" s="608">
        <v>0</v>
      </c>
      <c r="R620" s="755"/>
      <c r="S620" s="708" t="str">
        <f t="shared" si="1007"/>
        <v/>
      </c>
      <c r="T620" s="50" t="str">
        <f t="shared" si="1008"/>
        <v/>
      </c>
      <c r="U620" s="50">
        <f>ROUND(IF(K620="",0,+Q620/1659*(AC620*12*(1+tab!$D$181+tab!$D$180)-tab!$D$179)*tab!$D$177),-1)</f>
        <v>0</v>
      </c>
      <c r="V620" s="36" t="str">
        <f t="shared" si="1009"/>
        <v/>
      </c>
      <c r="W620" s="698"/>
      <c r="X620" s="605"/>
      <c r="Y620" s="646"/>
      <c r="Z620" s="670"/>
      <c r="AA620" s="600"/>
      <c r="AB620" s="646"/>
      <c r="AC620" s="679">
        <f t="shared" si="997"/>
        <v>0</v>
      </c>
      <c r="AD620" s="680">
        <f t="shared" si="1010"/>
        <v>0.56000000000000005</v>
      </c>
      <c r="AE620" s="681">
        <f t="shared" si="1011"/>
        <v>0</v>
      </c>
      <c r="AF620" s="681">
        <f t="shared" si="1012"/>
        <v>0</v>
      </c>
      <c r="AG620" s="681">
        <f t="shared" si="1013"/>
        <v>0</v>
      </c>
      <c r="AH620" s="682">
        <f t="shared" si="1014"/>
        <v>0</v>
      </c>
      <c r="AI620" s="682" t="str">
        <f t="shared" si="1015"/>
        <v/>
      </c>
      <c r="AJ620" s="682">
        <f t="shared" si="1016"/>
        <v>0</v>
      </c>
      <c r="AK620" s="683">
        <f t="shared" si="1017"/>
        <v>0.5</v>
      </c>
      <c r="AL620" s="600">
        <f t="shared" si="1018"/>
        <v>0</v>
      </c>
      <c r="AM620" s="646">
        <f t="shared" si="1019"/>
        <v>0</v>
      </c>
      <c r="AN620" s="630"/>
      <c r="AR620" s="326"/>
    </row>
    <row r="621" spans="3:44" ht="12.75" customHeight="1" x14ac:dyDescent="0.2">
      <c r="C621" s="2"/>
      <c r="D621" s="140" t="str">
        <f t="shared" si="998"/>
        <v/>
      </c>
      <c r="E621" s="222" t="str">
        <f t="shared" ref="E621:F621" si="1068">IF(E449=0,"",E449)</f>
        <v/>
      </c>
      <c r="F621" s="222" t="str">
        <f t="shared" si="1068"/>
        <v/>
      </c>
      <c r="G621" s="140" t="str">
        <f t="shared" si="1000"/>
        <v/>
      </c>
      <c r="H621" s="223" t="str">
        <f t="shared" si="1001"/>
        <v/>
      </c>
      <c r="I621" s="751" t="str">
        <f t="shared" si="1002"/>
        <v/>
      </c>
      <c r="J621" s="248" t="str">
        <f t="shared" si="995"/>
        <v/>
      </c>
      <c r="K621" s="713" t="str">
        <f t="shared" si="1003"/>
        <v/>
      </c>
      <c r="L621" s="625"/>
      <c r="M621" s="738">
        <f t="shared" ref="M621:N621" si="1069">IF(M449="","",M449)</f>
        <v>0</v>
      </c>
      <c r="N621" s="738">
        <f t="shared" si="1069"/>
        <v>0</v>
      </c>
      <c r="O621" s="714" t="str">
        <f t="shared" si="1005"/>
        <v/>
      </c>
      <c r="P621" s="736">
        <f t="shared" si="1006"/>
        <v>0</v>
      </c>
      <c r="Q621" s="608">
        <v>0</v>
      </c>
      <c r="R621" s="755"/>
      <c r="S621" s="708" t="str">
        <f t="shared" si="1007"/>
        <v/>
      </c>
      <c r="T621" s="50" t="str">
        <f t="shared" si="1008"/>
        <v/>
      </c>
      <c r="U621" s="50">
        <f>ROUND(IF(K621="",0,+Q621/1659*(AC621*12*(1+tab!$D$181+tab!$D$180)-tab!$D$179)*tab!$D$177),-1)</f>
        <v>0</v>
      </c>
      <c r="V621" s="36" t="str">
        <f t="shared" si="1009"/>
        <v/>
      </c>
      <c r="W621" s="698"/>
      <c r="X621" s="605"/>
      <c r="Y621" s="646"/>
      <c r="Z621" s="670"/>
      <c r="AA621" s="600"/>
      <c r="AB621" s="646"/>
      <c r="AC621" s="679">
        <f t="shared" si="997"/>
        <v>0</v>
      </c>
      <c r="AD621" s="680">
        <f t="shared" si="1010"/>
        <v>0.56000000000000005</v>
      </c>
      <c r="AE621" s="681">
        <f t="shared" si="1011"/>
        <v>0</v>
      </c>
      <c r="AF621" s="681">
        <f t="shared" si="1012"/>
        <v>0</v>
      </c>
      <c r="AG621" s="681">
        <f t="shared" si="1013"/>
        <v>0</v>
      </c>
      <c r="AH621" s="682">
        <f t="shared" si="1014"/>
        <v>0</v>
      </c>
      <c r="AI621" s="682" t="str">
        <f t="shared" si="1015"/>
        <v/>
      </c>
      <c r="AJ621" s="682">
        <f t="shared" si="1016"/>
        <v>0</v>
      </c>
      <c r="AK621" s="683">
        <f t="shared" si="1017"/>
        <v>0.5</v>
      </c>
      <c r="AL621" s="600">
        <f t="shared" si="1018"/>
        <v>0</v>
      </c>
      <c r="AM621" s="646">
        <f t="shared" si="1019"/>
        <v>0</v>
      </c>
      <c r="AN621" s="630"/>
      <c r="AR621" s="326"/>
    </row>
    <row r="622" spans="3:44" ht="12.75" customHeight="1" x14ac:dyDescent="0.2">
      <c r="C622" s="2"/>
      <c r="D622" s="140" t="str">
        <f t="shared" si="998"/>
        <v/>
      </c>
      <c r="E622" s="222" t="str">
        <f t="shared" ref="E622:F622" si="1070">IF(E450=0,"",E450)</f>
        <v/>
      </c>
      <c r="F622" s="222" t="str">
        <f t="shared" si="1070"/>
        <v/>
      </c>
      <c r="G622" s="140" t="str">
        <f t="shared" si="1000"/>
        <v/>
      </c>
      <c r="H622" s="223" t="str">
        <f t="shared" si="1001"/>
        <v/>
      </c>
      <c r="I622" s="751" t="str">
        <f t="shared" si="1002"/>
        <v/>
      </c>
      <c r="J622" s="248" t="str">
        <f t="shared" si="995"/>
        <v/>
      </c>
      <c r="K622" s="713" t="str">
        <f t="shared" si="1003"/>
        <v/>
      </c>
      <c r="L622" s="625"/>
      <c r="M622" s="738">
        <f t="shared" ref="M622:N622" si="1071">IF(M450="","",M450)</f>
        <v>0</v>
      </c>
      <c r="N622" s="738">
        <f t="shared" si="1071"/>
        <v>0</v>
      </c>
      <c r="O622" s="714" t="str">
        <f t="shared" si="1005"/>
        <v/>
      </c>
      <c r="P622" s="736">
        <f t="shared" si="1006"/>
        <v>0</v>
      </c>
      <c r="Q622" s="608">
        <v>0</v>
      </c>
      <c r="R622" s="755"/>
      <c r="S622" s="708" t="str">
        <f t="shared" si="1007"/>
        <v/>
      </c>
      <c r="T622" s="50" t="str">
        <f t="shared" si="1008"/>
        <v/>
      </c>
      <c r="U622" s="50">
        <f>ROUND(IF(K622="",0,+Q622/1659*(AC622*12*(1+tab!$D$181+tab!$D$180)-tab!$D$179)*tab!$D$177),-1)</f>
        <v>0</v>
      </c>
      <c r="V622" s="36" t="str">
        <f t="shared" si="1009"/>
        <v/>
      </c>
      <c r="W622" s="698"/>
      <c r="X622" s="605"/>
      <c r="Y622" s="646"/>
      <c r="Z622" s="670"/>
      <c r="AA622" s="600"/>
      <c r="AB622" s="646"/>
      <c r="AC622" s="679">
        <f t="shared" si="997"/>
        <v>0</v>
      </c>
      <c r="AD622" s="680">
        <f t="shared" si="1010"/>
        <v>0.56000000000000005</v>
      </c>
      <c r="AE622" s="681">
        <f t="shared" si="1011"/>
        <v>0</v>
      </c>
      <c r="AF622" s="681">
        <f t="shared" si="1012"/>
        <v>0</v>
      </c>
      <c r="AG622" s="681">
        <f t="shared" si="1013"/>
        <v>0</v>
      </c>
      <c r="AH622" s="682">
        <f t="shared" si="1014"/>
        <v>0</v>
      </c>
      <c r="AI622" s="682" t="str">
        <f t="shared" si="1015"/>
        <v/>
      </c>
      <c r="AJ622" s="682">
        <f t="shared" si="1016"/>
        <v>0</v>
      </c>
      <c r="AK622" s="683">
        <f t="shared" si="1017"/>
        <v>0.5</v>
      </c>
      <c r="AL622" s="600">
        <f t="shared" si="1018"/>
        <v>0</v>
      </c>
      <c r="AM622" s="646">
        <f t="shared" si="1019"/>
        <v>0</v>
      </c>
      <c r="AN622" s="630"/>
      <c r="AR622" s="326"/>
    </row>
    <row r="623" spans="3:44" ht="12.75" customHeight="1" x14ac:dyDescent="0.2">
      <c r="C623" s="2"/>
      <c r="D623" s="140" t="str">
        <f t="shared" si="998"/>
        <v/>
      </c>
      <c r="E623" s="222" t="str">
        <f t="shared" ref="E623:F623" si="1072">IF(E451=0,"",E451)</f>
        <v/>
      </c>
      <c r="F623" s="222" t="str">
        <f t="shared" si="1072"/>
        <v/>
      </c>
      <c r="G623" s="140" t="str">
        <f t="shared" si="1000"/>
        <v/>
      </c>
      <c r="H623" s="223" t="str">
        <f t="shared" si="1001"/>
        <v/>
      </c>
      <c r="I623" s="751" t="str">
        <f t="shared" si="1002"/>
        <v/>
      </c>
      <c r="J623" s="248" t="str">
        <f t="shared" si="995"/>
        <v/>
      </c>
      <c r="K623" s="713" t="str">
        <f t="shared" si="1003"/>
        <v/>
      </c>
      <c r="L623" s="625"/>
      <c r="M623" s="738">
        <f t="shared" ref="M623:N623" si="1073">IF(M451="","",M451)</f>
        <v>0</v>
      </c>
      <c r="N623" s="738">
        <f t="shared" si="1073"/>
        <v>0</v>
      </c>
      <c r="O623" s="714" t="str">
        <f t="shared" si="1005"/>
        <v/>
      </c>
      <c r="P623" s="736">
        <f t="shared" si="1006"/>
        <v>0</v>
      </c>
      <c r="Q623" s="608">
        <v>0</v>
      </c>
      <c r="R623" s="755"/>
      <c r="S623" s="708" t="str">
        <f t="shared" si="1007"/>
        <v/>
      </c>
      <c r="T623" s="50" t="str">
        <f t="shared" si="1008"/>
        <v/>
      </c>
      <c r="U623" s="50">
        <f>ROUND(IF(K623="",0,+Q623/1659*(AC623*12*(1+tab!$D$181+tab!$D$180)-tab!$D$179)*tab!$D$177),-1)</f>
        <v>0</v>
      </c>
      <c r="V623" s="36" t="str">
        <f t="shared" si="1009"/>
        <v/>
      </c>
      <c r="W623" s="698"/>
      <c r="X623" s="605"/>
      <c r="Y623" s="646"/>
      <c r="Z623" s="670"/>
      <c r="AA623" s="600"/>
      <c r="AB623" s="646"/>
      <c r="AC623" s="679">
        <f t="shared" si="997"/>
        <v>0</v>
      </c>
      <c r="AD623" s="680">
        <f t="shared" si="1010"/>
        <v>0.56000000000000005</v>
      </c>
      <c r="AE623" s="681">
        <f t="shared" si="1011"/>
        <v>0</v>
      </c>
      <c r="AF623" s="681">
        <f t="shared" si="1012"/>
        <v>0</v>
      </c>
      <c r="AG623" s="681">
        <f t="shared" si="1013"/>
        <v>0</v>
      </c>
      <c r="AH623" s="682">
        <f t="shared" si="1014"/>
        <v>0</v>
      </c>
      <c r="AI623" s="682" t="str">
        <f t="shared" si="1015"/>
        <v/>
      </c>
      <c r="AJ623" s="682">
        <f t="shared" si="1016"/>
        <v>0</v>
      </c>
      <c r="AK623" s="683">
        <f t="shared" si="1017"/>
        <v>0.5</v>
      </c>
      <c r="AL623" s="600">
        <f t="shared" si="1018"/>
        <v>0</v>
      </c>
      <c r="AM623" s="646">
        <f t="shared" si="1019"/>
        <v>0</v>
      </c>
      <c r="AN623" s="630"/>
      <c r="AR623" s="326"/>
    </row>
    <row r="624" spans="3:44" ht="12.75" customHeight="1" x14ac:dyDescent="0.2">
      <c r="C624" s="2"/>
      <c r="D624" s="140" t="str">
        <f t="shared" si="998"/>
        <v/>
      </c>
      <c r="E624" s="222" t="str">
        <f t="shared" ref="E624:F624" si="1074">IF(E452=0,"",E452)</f>
        <v/>
      </c>
      <c r="F624" s="222" t="str">
        <f t="shared" si="1074"/>
        <v/>
      </c>
      <c r="G624" s="140" t="str">
        <f t="shared" si="1000"/>
        <v/>
      </c>
      <c r="H624" s="223" t="str">
        <f t="shared" si="1001"/>
        <v/>
      </c>
      <c r="I624" s="751" t="str">
        <f t="shared" si="1002"/>
        <v/>
      </c>
      <c r="J624" s="248" t="str">
        <f t="shared" si="995"/>
        <v/>
      </c>
      <c r="K624" s="713" t="str">
        <f t="shared" si="1003"/>
        <v/>
      </c>
      <c r="L624" s="625"/>
      <c r="M624" s="738">
        <f t="shared" ref="M624:N624" si="1075">IF(M452="","",M452)</f>
        <v>0</v>
      </c>
      <c r="N624" s="738">
        <f t="shared" si="1075"/>
        <v>0</v>
      </c>
      <c r="O624" s="714" t="str">
        <f t="shared" si="1005"/>
        <v/>
      </c>
      <c r="P624" s="736">
        <f t="shared" si="1006"/>
        <v>0</v>
      </c>
      <c r="Q624" s="608">
        <v>0</v>
      </c>
      <c r="R624" s="755"/>
      <c r="S624" s="708" t="str">
        <f t="shared" si="1007"/>
        <v/>
      </c>
      <c r="T624" s="50" t="str">
        <f t="shared" si="1008"/>
        <v/>
      </c>
      <c r="U624" s="50">
        <f>ROUND(IF(K624="",0,+Q624/1659*(AC624*12*(1+tab!$D$181+tab!$D$180)-tab!$D$179)*tab!$D$177),-1)</f>
        <v>0</v>
      </c>
      <c r="V624" s="36" t="str">
        <f t="shared" si="1009"/>
        <v/>
      </c>
      <c r="W624" s="698"/>
      <c r="X624" s="605"/>
      <c r="Y624" s="646"/>
      <c r="Z624" s="670"/>
      <c r="AA624" s="600"/>
      <c r="AB624" s="646"/>
      <c r="AC624" s="679">
        <f t="shared" si="997"/>
        <v>0</v>
      </c>
      <c r="AD624" s="680">
        <f t="shared" si="1010"/>
        <v>0.56000000000000005</v>
      </c>
      <c r="AE624" s="681">
        <f t="shared" si="1011"/>
        <v>0</v>
      </c>
      <c r="AF624" s="681">
        <f t="shared" si="1012"/>
        <v>0</v>
      </c>
      <c r="AG624" s="681">
        <f t="shared" si="1013"/>
        <v>0</v>
      </c>
      <c r="AH624" s="682">
        <f t="shared" si="1014"/>
        <v>0</v>
      </c>
      <c r="AI624" s="682" t="str">
        <f t="shared" si="1015"/>
        <v/>
      </c>
      <c r="AJ624" s="682">
        <f t="shared" si="1016"/>
        <v>0</v>
      </c>
      <c r="AK624" s="683">
        <f t="shared" si="1017"/>
        <v>0.5</v>
      </c>
      <c r="AL624" s="600">
        <f t="shared" si="1018"/>
        <v>0</v>
      </c>
      <c r="AM624" s="646">
        <f t="shared" si="1019"/>
        <v>0</v>
      </c>
      <c r="AN624" s="630"/>
      <c r="AR624" s="326"/>
    </row>
    <row r="625" spans="3:44" ht="12.75" customHeight="1" x14ac:dyDescent="0.2">
      <c r="C625" s="2"/>
      <c r="D625" s="140" t="str">
        <f t="shared" si="998"/>
        <v/>
      </c>
      <c r="E625" s="222" t="str">
        <f t="shared" ref="E625:F625" si="1076">IF(E453=0,"",E453)</f>
        <v/>
      </c>
      <c r="F625" s="222" t="str">
        <f t="shared" si="1076"/>
        <v/>
      </c>
      <c r="G625" s="140" t="str">
        <f t="shared" si="1000"/>
        <v/>
      </c>
      <c r="H625" s="223" t="str">
        <f t="shared" si="1001"/>
        <v/>
      </c>
      <c r="I625" s="751" t="str">
        <f t="shared" si="1002"/>
        <v/>
      </c>
      <c r="J625" s="248" t="str">
        <f t="shared" si="995"/>
        <v/>
      </c>
      <c r="K625" s="713" t="str">
        <f t="shared" si="1003"/>
        <v/>
      </c>
      <c r="L625" s="625"/>
      <c r="M625" s="738">
        <f t="shared" ref="M625:N625" si="1077">IF(M453="","",M453)</f>
        <v>0</v>
      </c>
      <c r="N625" s="738">
        <f t="shared" si="1077"/>
        <v>0</v>
      </c>
      <c r="O625" s="714" t="str">
        <f t="shared" si="1005"/>
        <v/>
      </c>
      <c r="P625" s="736">
        <f t="shared" si="1006"/>
        <v>0</v>
      </c>
      <c r="Q625" s="608">
        <v>0</v>
      </c>
      <c r="R625" s="755"/>
      <c r="S625" s="708" t="str">
        <f t="shared" si="1007"/>
        <v/>
      </c>
      <c r="T625" s="50" t="str">
        <f t="shared" si="1008"/>
        <v/>
      </c>
      <c r="U625" s="50">
        <f>ROUND(IF(K625="",0,+Q625/1659*(AC625*12*(1+tab!$D$181+tab!$D$180)-tab!$D$179)*tab!$D$177),-1)</f>
        <v>0</v>
      </c>
      <c r="V625" s="36" t="str">
        <f t="shared" si="1009"/>
        <v/>
      </c>
      <c r="W625" s="698"/>
      <c r="X625" s="605"/>
      <c r="Y625" s="646"/>
      <c r="Z625" s="670"/>
      <c r="AA625" s="600"/>
      <c r="AB625" s="646"/>
      <c r="AC625" s="679">
        <f t="shared" si="997"/>
        <v>0</v>
      </c>
      <c r="AD625" s="680">
        <f t="shared" si="1010"/>
        <v>0.56000000000000005</v>
      </c>
      <c r="AE625" s="681">
        <f t="shared" si="1011"/>
        <v>0</v>
      </c>
      <c r="AF625" s="681">
        <f t="shared" si="1012"/>
        <v>0</v>
      </c>
      <c r="AG625" s="681">
        <f t="shared" si="1013"/>
        <v>0</v>
      </c>
      <c r="AH625" s="682">
        <f t="shared" si="1014"/>
        <v>0</v>
      </c>
      <c r="AI625" s="682" t="str">
        <f t="shared" si="1015"/>
        <v/>
      </c>
      <c r="AJ625" s="682">
        <f t="shared" si="1016"/>
        <v>0</v>
      </c>
      <c r="AK625" s="683">
        <f t="shared" si="1017"/>
        <v>0.5</v>
      </c>
      <c r="AL625" s="600">
        <f t="shared" si="1018"/>
        <v>0</v>
      </c>
      <c r="AM625" s="646">
        <f t="shared" si="1019"/>
        <v>0</v>
      </c>
      <c r="AN625" s="630"/>
      <c r="AR625" s="326"/>
    </row>
    <row r="626" spans="3:44" ht="12.75" customHeight="1" x14ac:dyDescent="0.2">
      <c r="C626" s="2"/>
      <c r="D626" s="140" t="str">
        <f t="shared" si="998"/>
        <v/>
      </c>
      <c r="E626" s="222" t="str">
        <f t="shared" ref="E626:F626" si="1078">IF(E454=0,"",E454)</f>
        <v/>
      </c>
      <c r="F626" s="222" t="str">
        <f t="shared" si="1078"/>
        <v/>
      </c>
      <c r="G626" s="140" t="str">
        <f t="shared" si="1000"/>
        <v/>
      </c>
      <c r="H626" s="223" t="str">
        <f t="shared" si="1001"/>
        <v/>
      </c>
      <c r="I626" s="751" t="str">
        <f t="shared" si="1002"/>
        <v/>
      </c>
      <c r="J626" s="248" t="str">
        <f t="shared" si="995"/>
        <v/>
      </c>
      <c r="K626" s="713" t="str">
        <f t="shared" si="1003"/>
        <v/>
      </c>
      <c r="L626" s="625"/>
      <c r="M626" s="738">
        <f t="shared" ref="M626:N626" si="1079">IF(M454="","",M454)</f>
        <v>0</v>
      </c>
      <c r="N626" s="738">
        <f t="shared" si="1079"/>
        <v>0</v>
      </c>
      <c r="O626" s="714" t="str">
        <f t="shared" si="1005"/>
        <v/>
      </c>
      <c r="P626" s="736">
        <f t="shared" si="1006"/>
        <v>0</v>
      </c>
      <c r="Q626" s="608">
        <v>0</v>
      </c>
      <c r="R626" s="755"/>
      <c r="S626" s="708" t="str">
        <f t="shared" si="1007"/>
        <v/>
      </c>
      <c r="T626" s="50" t="str">
        <f t="shared" si="1008"/>
        <v/>
      </c>
      <c r="U626" s="50">
        <f>ROUND(IF(K626="",0,+Q626/1659*(AC626*12*(1+tab!$D$181+tab!$D$180)-tab!$D$179)*tab!$D$177),-1)</f>
        <v>0</v>
      </c>
      <c r="V626" s="36" t="str">
        <f t="shared" si="1009"/>
        <v/>
      </c>
      <c r="W626" s="698"/>
      <c r="X626" s="605"/>
      <c r="Y626" s="646"/>
      <c r="Z626" s="670"/>
      <c r="AA626" s="600"/>
      <c r="AB626" s="646"/>
      <c r="AC626" s="679">
        <f t="shared" si="997"/>
        <v>0</v>
      </c>
      <c r="AD626" s="680">
        <f t="shared" si="1010"/>
        <v>0.56000000000000005</v>
      </c>
      <c r="AE626" s="681">
        <f t="shared" si="1011"/>
        <v>0</v>
      </c>
      <c r="AF626" s="681">
        <f t="shared" si="1012"/>
        <v>0</v>
      </c>
      <c r="AG626" s="681">
        <f t="shared" si="1013"/>
        <v>0</v>
      </c>
      <c r="AH626" s="682">
        <f t="shared" si="1014"/>
        <v>0</v>
      </c>
      <c r="AI626" s="682" t="str">
        <f t="shared" si="1015"/>
        <v/>
      </c>
      <c r="AJ626" s="682">
        <f t="shared" si="1016"/>
        <v>0</v>
      </c>
      <c r="AK626" s="683">
        <f t="shared" si="1017"/>
        <v>0.5</v>
      </c>
      <c r="AL626" s="600">
        <f t="shared" si="1018"/>
        <v>0</v>
      </c>
      <c r="AM626" s="646">
        <f t="shared" si="1019"/>
        <v>0</v>
      </c>
      <c r="AN626" s="630"/>
      <c r="AR626" s="326"/>
    </row>
    <row r="627" spans="3:44" ht="12.75" customHeight="1" x14ac:dyDescent="0.2">
      <c r="C627" s="2"/>
      <c r="D627" s="140" t="str">
        <f t="shared" si="998"/>
        <v/>
      </c>
      <c r="E627" s="222" t="str">
        <f t="shared" ref="E627:F627" si="1080">IF(E455=0,"",E455)</f>
        <v/>
      </c>
      <c r="F627" s="222" t="str">
        <f t="shared" si="1080"/>
        <v/>
      </c>
      <c r="G627" s="140" t="str">
        <f t="shared" si="1000"/>
        <v/>
      </c>
      <c r="H627" s="223" t="str">
        <f t="shared" si="1001"/>
        <v/>
      </c>
      <c r="I627" s="751" t="str">
        <f t="shared" si="1002"/>
        <v/>
      </c>
      <c r="J627" s="248" t="str">
        <f t="shared" ref="J627:J658" si="1081">IF(E627="","",IF(J455+1&gt;VLOOKUP(I627,sal19juni,18,FALSE),J455,J455+1))</f>
        <v/>
      </c>
      <c r="K627" s="713" t="str">
        <f t="shared" si="1003"/>
        <v/>
      </c>
      <c r="L627" s="625"/>
      <c r="M627" s="738">
        <f t="shared" ref="M627:N627" si="1082">IF(M455="","",M455)</f>
        <v>0</v>
      </c>
      <c r="N627" s="738">
        <f t="shared" si="1082"/>
        <v>0</v>
      </c>
      <c r="O627" s="714" t="str">
        <f t="shared" si="1005"/>
        <v/>
      </c>
      <c r="P627" s="736">
        <f t="shared" si="1006"/>
        <v>0</v>
      </c>
      <c r="Q627" s="608">
        <v>0</v>
      </c>
      <c r="R627" s="755"/>
      <c r="S627" s="708" t="str">
        <f t="shared" si="1007"/>
        <v/>
      </c>
      <c r="T627" s="50" t="str">
        <f t="shared" si="1008"/>
        <v/>
      </c>
      <c r="U627" s="50">
        <f>ROUND(IF(K627="",0,+Q627/1659*(AC627*12*(1+tab!$D$181+tab!$D$180)-tab!$D$179)*tab!$D$177),-1)</f>
        <v>0</v>
      </c>
      <c r="V627" s="36" t="str">
        <f t="shared" si="1009"/>
        <v/>
      </c>
      <c r="W627" s="698"/>
      <c r="X627" s="605"/>
      <c r="Y627" s="646"/>
      <c r="Z627" s="670"/>
      <c r="AA627" s="600"/>
      <c r="AB627" s="646"/>
      <c r="AC627" s="679">
        <f t="shared" ref="AC627:AC658" si="1083">IF(K627="",0,5/12*VLOOKUP(I627,sal19juni,J627+1,FALSE)+7/12*VLOOKUP(I627,sal19juni,J627+1,FALSE))</f>
        <v>0</v>
      </c>
      <c r="AD627" s="680">
        <f t="shared" si="1010"/>
        <v>0.56000000000000005</v>
      </c>
      <c r="AE627" s="681">
        <f t="shared" si="1011"/>
        <v>0</v>
      </c>
      <c r="AF627" s="681">
        <f t="shared" si="1012"/>
        <v>0</v>
      </c>
      <c r="AG627" s="681">
        <f t="shared" si="1013"/>
        <v>0</v>
      </c>
      <c r="AH627" s="682">
        <f t="shared" si="1014"/>
        <v>0</v>
      </c>
      <c r="AI627" s="682" t="str">
        <f t="shared" si="1015"/>
        <v/>
      </c>
      <c r="AJ627" s="682">
        <f t="shared" si="1016"/>
        <v>0</v>
      </c>
      <c r="AK627" s="683">
        <f t="shared" si="1017"/>
        <v>0.5</v>
      </c>
      <c r="AL627" s="600">
        <f t="shared" si="1018"/>
        <v>0</v>
      </c>
      <c r="AM627" s="646">
        <f t="shared" si="1019"/>
        <v>0</v>
      </c>
      <c r="AN627" s="630"/>
      <c r="AR627" s="326"/>
    </row>
    <row r="628" spans="3:44" ht="12.75" customHeight="1" x14ac:dyDescent="0.2">
      <c r="C628" s="2"/>
      <c r="D628" s="140" t="str">
        <f t="shared" si="998"/>
        <v/>
      </c>
      <c r="E628" s="222" t="str">
        <f t="shared" ref="E628:F628" si="1084">IF(E456=0,"",E456)</f>
        <v/>
      </c>
      <c r="F628" s="222" t="str">
        <f t="shared" si="1084"/>
        <v/>
      </c>
      <c r="G628" s="140" t="str">
        <f t="shared" si="1000"/>
        <v/>
      </c>
      <c r="H628" s="223" t="str">
        <f t="shared" si="1001"/>
        <v/>
      </c>
      <c r="I628" s="751" t="str">
        <f t="shared" si="1002"/>
        <v/>
      </c>
      <c r="J628" s="248" t="str">
        <f t="shared" si="1081"/>
        <v/>
      </c>
      <c r="K628" s="713" t="str">
        <f t="shared" si="1003"/>
        <v/>
      </c>
      <c r="L628" s="625"/>
      <c r="M628" s="738">
        <f t="shared" ref="M628:N628" si="1085">IF(M456="","",M456)</f>
        <v>0</v>
      </c>
      <c r="N628" s="738">
        <f t="shared" si="1085"/>
        <v>0</v>
      </c>
      <c r="O628" s="714" t="str">
        <f t="shared" si="1005"/>
        <v/>
      </c>
      <c r="P628" s="736">
        <f t="shared" si="1006"/>
        <v>0</v>
      </c>
      <c r="Q628" s="608">
        <v>0</v>
      </c>
      <c r="R628" s="755"/>
      <c r="S628" s="708" t="str">
        <f t="shared" si="1007"/>
        <v/>
      </c>
      <c r="T628" s="50" t="str">
        <f t="shared" si="1008"/>
        <v/>
      </c>
      <c r="U628" s="50">
        <f>ROUND(IF(K628="",0,+Q628/1659*(AC628*12*(1+tab!$D$181+tab!$D$180)-tab!$D$179)*tab!$D$177),-1)</f>
        <v>0</v>
      </c>
      <c r="V628" s="36" t="str">
        <f t="shared" si="1009"/>
        <v/>
      </c>
      <c r="W628" s="698"/>
      <c r="X628" s="605"/>
      <c r="Y628" s="646"/>
      <c r="Z628" s="670"/>
      <c r="AA628" s="600"/>
      <c r="AB628" s="646"/>
      <c r="AC628" s="679">
        <f t="shared" si="1083"/>
        <v>0</v>
      </c>
      <c r="AD628" s="680">
        <f t="shared" si="1010"/>
        <v>0.56000000000000005</v>
      </c>
      <c r="AE628" s="681">
        <f t="shared" si="1011"/>
        <v>0</v>
      </c>
      <c r="AF628" s="681">
        <f t="shared" si="1012"/>
        <v>0</v>
      </c>
      <c r="AG628" s="681">
        <f t="shared" si="1013"/>
        <v>0</v>
      </c>
      <c r="AH628" s="682">
        <f t="shared" si="1014"/>
        <v>0</v>
      </c>
      <c r="AI628" s="682" t="str">
        <f t="shared" si="1015"/>
        <v/>
      </c>
      <c r="AJ628" s="682">
        <f t="shared" si="1016"/>
        <v>0</v>
      </c>
      <c r="AK628" s="683">
        <f t="shared" si="1017"/>
        <v>0.5</v>
      </c>
      <c r="AL628" s="600">
        <f t="shared" si="1018"/>
        <v>0</v>
      </c>
      <c r="AM628" s="646">
        <f t="shared" si="1019"/>
        <v>0</v>
      </c>
      <c r="AN628" s="630"/>
      <c r="AR628" s="326"/>
    </row>
    <row r="629" spans="3:44" ht="12.75" customHeight="1" x14ac:dyDescent="0.2">
      <c r="C629" s="2"/>
      <c r="D629" s="140" t="str">
        <f t="shared" si="998"/>
        <v/>
      </c>
      <c r="E629" s="222" t="str">
        <f t="shared" ref="E629:F629" si="1086">IF(E457=0,"",E457)</f>
        <v/>
      </c>
      <c r="F629" s="222" t="str">
        <f t="shared" si="1086"/>
        <v/>
      </c>
      <c r="G629" s="140" t="str">
        <f t="shared" si="1000"/>
        <v/>
      </c>
      <c r="H629" s="223" t="str">
        <f t="shared" si="1001"/>
        <v/>
      </c>
      <c r="I629" s="751" t="str">
        <f t="shared" si="1002"/>
        <v/>
      </c>
      <c r="J629" s="248" t="str">
        <f t="shared" si="1081"/>
        <v/>
      </c>
      <c r="K629" s="713" t="str">
        <f t="shared" si="1003"/>
        <v/>
      </c>
      <c r="L629" s="625"/>
      <c r="M629" s="738">
        <f t="shared" ref="M629:N629" si="1087">IF(M457="","",M457)</f>
        <v>0</v>
      </c>
      <c r="N629" s="738">
        <f t="shared" si="1087"/>
        <v>0</v>
      </c>
      <c r="O629" s="714" t="str">
        <f t="shared" si="1005"/>
        <v/>
      </c>
      <c r="P629" s="736">
        <f t="shared" si="1006"/>
        <v>0</v>
      </c>
      <c r="Q629" s="608">
        <v>0</v>
      </c>
      <c r="R629" s="755"/>
      <c r="S629" s="708" t="str">
        <f t="shared" si="1007"/>
        <v/>
      </c>
      <c r="T629" s="50" t="str">
        <f t="shared" si="1008"/>
        <v/>
      </c>
      <c r="U629" s="50">
        <f>ROUND(IF(K629="",0,+Q629/1659*(AC629*12*(1+tab!$D$181+tab!$D$180)-tab!$D$179)*tab!$D$177),-1)</f>
        <v>0</v>
      </c>
      <c r="V629" s="36" t="str">
        <f t="shared" si="1009"/>
        <v/>
      </c>
      <c r="W629" s="698"/>
      <c r="X629" s="605"/>
      <c r="Y629" s="646"/>
      <c r="Z629" s="670"/>
      <c r="AA629" s="600"/>
      <c r="AB629" s="646"/>
      <c r="AC629" s="679">
        <f t="shared" si="1083"/>
        <v>0</v>
      </c>
      <c r="AD629" s="680">
        <f t="shared" si="1010"/>
        <v>0.56000000000000005</v>
      </c>
      <c r="AE629" s="681">
        <f t="shared" si="1011"/>
        <v>0</v>
      </c>
      <c r="AF629" s="681">
        <f t="shared" si="1012"/>
        <v>0</v>
      </c>
      <c r="AG629" s="681">
        <f t="shared" si="1013"/>
        <v>0</v>
      </c>
      <c r="AH629" s="682">
        <f t="shared" si="1014"/>
        <v>0</v>
      </c>
      <c r="AI629" s="682" t="str">
        <f t="shared" si="1015"/>
        <v/>
      </c>
      <c r="AJ629" s="682">
        <f t="shared" si="1016"/>
        <v>0</v>
      </c>
      <c r="AK629" s="683">
        <f t="shared" si="1017"/>
        <v>0.5</v>
      </c>
      <c r="AL629" s="600">
        <f t="shared" si="1018"/>
        <v>0</v>
      </c>
      <c r="AM629" s="646">
        <f t="shared" si="1019"/>
        <v>0</v>
      </c>
      <c r="AN629" s="630"/>
      <c r="AR629" s="326"/>
    </row>
    <row r="630" spans="3:44" ht="12.75" customHeight="1" x14ac:dyDescent="0.2">
      <c r="C630" s="2"/>
      <c r="D630" s="140" t="str">
        <f t="shared" si="998"/>
        <v/>
      </c>
      <c r="E630" s="222" t="str">
        <f t="shared" ref="E630:F630" si="1088">IF(E458=0,"",E458)</f>
        <v/>
      </c>
      <c r="F630" s="222" t="str">
        <f t="shared" si="1088"/>
        <v/>
      </c>
      <c r="G630" s="140" t="str">
        <f t="shared" si="1000"/>
        <v/>
      </c>
      <c r="H630" s="223" t="str">
        <f t="shared" si="1001"/>
        <v/>
      </c>
      <c r="I630" s="751" t="str">
        <f t="shared" si="1002"/>
        <v/>
      </c>
      <c r="J630" s="248" t="str">
        <f t="shared" si="1081"/>
        <v/>
      </c>
      <c r="K630" s="713" t="str">
        <f t="shared" si="1003"/>
        <v/>
      </c>
      <c r="L630" s="625"/>
      <c r="M630" s="738">
        <f t="shared" ref="M630:N630" si="1089">IF(M458="","",M458)</f>
        <v>0</v>
      </c>
      <c r="N630" s="738">
        <f t="shared" si="1089"/>
        <v>0</v>
      </c>
      <c r="O630" s="714" t="str">
        <f t="shared" si="1005"/>
        <v/>
      </c>
      <c r="P630" s="736">
        <f t="shared" si="1006"/>
        <v>0</v>
      </c>
      <c r="Q630" s="608">
        <v>0</v>
      </c>
      <c r="R630" s="755"/>
      <c r="S630" s="708" t="str">
        <f t="shared" si="1007"/>
        <v/>
      </c>
      <c r="T630" s="50" t="str">
        <f t="shared" si="1008"/>
        <v/>
      </c>
      <c r="U630" s="50">
        <f>ROUND(IF(K630="",0,+Q630/1659*(AC630*12*(1+tab!$D$181+tab!$D$180)-tab!$D$179)*tab!$D$177),-1)</f>
        <v>0</v>
      </c>
      <c r="V630" s="36" t="str">
        <f t="shared" si="1009"/>
        <v/>
      </c>
      <c r="W630" s="698"/>
      <c r="X630" s="605"/>
      <c r="Y630" s="646"/>
      <c r="Z630" s="670"/>
      <c r="AA630" s="600"/>
      <c r="AB630" s="646"/>
      <c r="AC630" s="679">
        <f t="shared" si="1083"/>
        <v>0</v>
      </c>
      <c r="AD630" s="680">
        <f t="shared" si="1010"/>
        <v>0.56000000000000005</v>
      </c>
      <c r="AE630" s="681">
        <f t="shared" si="1011"/>
        <v>0</v>
      </c>
      <c r="AF630" s="681">
        <f t="shared" si="1012"/>
        <v>0</v>
      </c>
      <c r="AG630" s="681">
        <f t="shared" si="1013"/>
        <v>0</v>
      </c>
      <c r="AH630" s="682">
        <f t="shared" si="1014"/>
        <v>0</v>
      </c>
      <c r="AI630" s="682" t="str">
        <f t="shared" si="1015"/>
        <v/>
      </c>
      <c r="AJ630" s="682">
        <f t="shared" si="1016"/>
        <v>0</v>
      </c>
      <c r="AK630" s="683">
        <f t="shared" si="1017"/>
        <v>0.5</v>
      </c>
      <c r="AL630" s="600">
        <f t="shared" si="1018"/>
        <v>0</v>
      </c>
      <c r="AM630" s="646">
        <f t="shared" si="1019"/>
        <v>0</v>
      </c>
      <c r="AN630" s="630"/>
      <c r="AR630" s="326"/>
    </row>
    <row r="631" spans="3:44" ht="12.75" customHeight="1" x14ac:dyDescent="0.2">
      <c r="C631" s="2"/>
      <c r="D631" s="140" t="str">
        <f t="shared" si="998"/>
        <v/>
      </c>
      <c r="E631" s="222" t="str">
        <f t="shared" ref="E631:F631" si="1090">IF(E459=0,"",E459)</f>
        <v/>
      </c>
      <c r="F631" s="222" t="str">
        <f t="shared" si="1090"/>
        <v/>
      </c>
      <c r="G631" s="140" t="str">
        <f t="shared" si="1000"/>
        <v/>
      </c>
      <c r="H631" s="223" t="str">
        <f t="shared" si="1001"/>
        <v/>
      </c>
      <c r="I631" s="751" t="str">
        <f t="shared" si="1002"/>
        <v/>
      </c>
      <c r="J631" s="248" t="str">
        <f t="shared" si="1081"/>
        <v/>
      </c>
      <c r="K631" s="713" t="str">
        <f t="shared" si="1003"/>
        <v/>
      </c>
      <c r="L631" s="625"/>
      <c r="M631" s="738">
        <f t="shared" ref="M631:N631" si="1091">IF(M459="","",M459)</f>
        <v>0</v>
      </c>
      <c r="N631" s="738">
        <f t="shared" si="1091"/>
        <v>0</v>
      </c>
      <c r="O631" s="714" t="str">
        <f t="shared" si="1005"/>
        <v/>
      </c>
      <c r="P631" s="736">
        <f t="shared" si="1006"/>
        <v>0</v>
      </c>
      <c r="Q631" s="608">
        <v>0</v>
      </c>
      <c r="R631" s="755"/>
      <c r="S631" s="708" t="str">
        <f t="shared" si="1007"/>
        <v/>
      </c>
      <c r="T631" s="50" t="str">
        <f t="shared" si="1008"/>
        <v/>
      </c>
      <c r="U631" s="50">
        <f>ROUND(IF(K631="",0,+Q631/1659*(AC631*12*(1+tab!$D$181+tab!$D$180)-tab!$D$179)*tab!$D$177),-1)</f>
        <v>0</v>
      </c>
      <c r="V631" s="36" t="str">
        <f t="shared" si="1009"/>
        <v/>
      </c>
      <c r="W631" s="698"/>
      <c r="X631" s="605"/>
      <c r="Y631" s="646"/>
      <c r="Z631" s="670"/>
      <c r="AA631" s="600"/>
      <c r="AB631" s="646"/>
      <c r="AC631" s="679">
        <f t="shared" si="1083"/>
        <v>0</v>
      </c>
      <c r="AD631" s="680">
        <f t="shared" si="1010"/>
        <v>0.56000000000000005</v>
      </c>
      <c r="AE631" s="681">
        <f t="shared" si="1011"/>
        <v>0</v>
      </c>
      <c r="AF631" s="681">
        <f t="shared" si="1012"/>
        <v>0</v>
      </c>
      <c r="AG631" s="681">
        <f t="shared" si="1013"/>
        <v>0</v>
      </c>
      <c r="AH631" s="682">
        <f t="shared" si="1014"/>
        <v>0</v>
      </c>
      <c r="AI631" s="682" t="str">
        <f t="shared" si="1015"/>
        <v/>
      </c>
      <c r="AJ631" s="682">
        <f t="shared" si="1016"/>
        <v>0</v>
      </c>
      <c r="AK631" s="683">
        <f t="shared" si="1017"/>
        <v>0.5</v>
      </c>
      <c r="AL631" s="600">
        <f t="shared" si="1018"/>
        <v>0</v>
      </c>
      <c r="AM631" s="646">
        <f t="shared" si="1019"/>
        <v>0</v>
      </c>
      <c r="AN631" s="630"/>
      <c r="AR631" s="326"/>
    </row>
    <row r="632" spans="3:44" ht="12.75" customHeight="1" x14ac:dyDescent="0.2">
      <c r="C632" s="2"/>
      <c r="D632" s="140" t="str">
        <f t="shared" si="998"/>
        <v/>
      </c>
      <c r="E632" s="222" t="str">
        <f t="shared" ref="E632:F632" si="1092">IF(E460=0,"",E460)</f>
        <v/>
      </c>
      <c r="F632" s="222" t="str">
        <f t="shared" si="1092"/>
        <v/>
      </c>
      <c r="G632" s="140" t="str">
        <f t="shared" si="1000"/>
        <v/>
      </c>
      <c r="H632" s="223" t="str">
        <f t="shared" si="1001"/>
        <v/>
      </c>
      <c r="I632" s="751" t="str">
        <f t="shared" si="1002"/>
        <v/>
      </c>
      <c r="J632" s="248" t="str">
        <f t="shared" si="1081"/>
        <v/>
      </c>
      <c r="K632" s="713" t="str">
        <f t="shared" si="1003"/>
        <v/>
      </c>
      <c r="L632" s="625"/>
      <c r="M632" s="738">
        <f t="shared" ref="M632:N632" si="1093">IF(M460="","",M460)</f>
        <v>0</v>
      </c>
      <c r="N632" s="738">
        <f t="shared" si="1093"/>
        <v>0</v>
      </c>
      <c r="O632" s="714" t="str">
        <f t="shared" si="1005"/>
        <v/>
      </c>
      <c r="P632" s="736">
        <f t="shared" si="1006"/>
        <v>0</v>
      </c>
      <c r="Q632" s="608">
        <v>0</v>
      </c>
      <c r="R632" s="755"/>
      <c r="S632" s="708" t="str">
        <f t="shared" si="1007"/>
        <v/>
      </c>
      <c r="T632" s="50" t="str">
        <f t="shared" si="1008"/>
        <v/>
      </c>
      <c r="U632" s="50">
        <f>ROUND(IF(K632="",0,+Q632/1659*(AC632*12*(1+tab!$D$181+tab!$D$180)-tab!$D$179)*tab!$D$177),-1)</f>
        <v>0</v>
      </c>
      <c r="V632" s="36" t="str">
        <f t="shared" si="1009"/>
        <v/>
      </c>
      <c r="W632" s="698"/>
      <c r="X632" s="605"/>
      <c r="Y632" s="646"/>
      <c r="Z632" s="670"/>
      <c r="AA632" s="600"/>
      <c r="AB632" s="646"/>
      <c r="AC632" s="679">
        <f t="shared" si="1083"/>
        <v>0</v>
      </c>
      <c r="AD632" s="680">
        <f t="shared" si="1010"/>
        <v>0.56000000000000005</v>
      </c>
      <c r="AE632" s="681">
        <f t="shared" si="1011"/>
        <v>0</v>
      </c>
      <c r="AF632" s="681">
        <f t="shared" si="1012"/>
        <v>0</v>
      </c>
      <c r="AG632" s="681">
        <f t="shared" si="1013"/>
        <v>0</v>
      </c>
      <c r="AH632" s="682">
        <f t="shared" si="1014"/>
        <v>0</v>
      </c>
      <c r="AI632" s="682" t="str">
        <f t="shared" si="1015"/>
        <v/>
      </c>
      <c r="AJ632" s="682">
        <f t="shared" si="1016"/>
        <v>0</v>
      </c>
      <c r="AK632" s="683">
        <f t="shared" si="1017"/>
        <v>0.5</v>
      </c>
      <c r="AL632" s="600">
        <f t="shared" si="1018"/>
        <v>0</v>
      </c>
      <c r="AM632" s="646">
        <f t="shared" si="1019"/>
        <v>0</v>
      </c>
      <c r="AN632" s="630"/>
      <c r="AR632" s="326"/>
    </row>
    <row r="633" spans="3:44" ht="12.75" customHeight="1" x14ac:dyDescent="0.2">
      <c r="C633" s="2"/>
      <c r="D633" s="140" t="str">
        <f t="shared" si="998"/>
        <v/>
      </c>
      <c r="E633" s="222" t="str">
        <f t="shared" ref="E633:F633" si="1094">IF(E461=0,"",E461)</f>
        <v/>
      </c>
      <c r="F633" s="222" t="str">
        <f t="shared" si="1094"/>
        <v/>
      </c>
      <c r="G633" s="140" t="str">
        <f t="shared" si="1000"/>
        <v/>
      </c>
      <c r="H633" s="223" t="str">
        <f t="shared" si="1001"/>
        <v/>
      </c>
      <c r="I633" s="751" t="str">
        <f t="shared" si="1002"/>
        <v/>
      </c>
      <c r="J633" s="248" t="str">
        <f t="shared" si="1081"/>
        <v/>
      </c>
      <c r="K633" s="713" t="str">
        <f t="shared" si="1003"/>
        <v/>
      </c>
      <c r="L633" s="625"/>
      <c r="M633" s="738">
        <f t="shared" ref="M633:N633" si="1095">IF(M461="","",M461)</f>
        <v>0</v>
      </c>
      <c r="N633" s="738">
        <f t="shared" si="1095"/>
        <v>0</v>
      </c>
      <c r="O633" s="714" t="str">
        <f t="shared" si="1005"/>
        <v/>
      </c>
      <c r="P633" s="736">
        <f t="shared" si="1006"/>
        <v>0</v>
      </c>
      <c r="Q633" s="608">
        <v>0</v>
      </c>
      <c r="R633" s="755"/>
      <c r="S633" s="708" t="str">
        <f t="shared" si="1007"/>
        <v/>
      </c>
      <c r="T633" s="50" t="str">
        <f t="shared" si="1008"/>
        <v/>
      </c>
      <c r="U633" s="50">
        <f>ROUND(IF(K633="",0,+Q633/1659*(AC633*12*(1+tab!$D$181+tab!$D$180)-tab!$D$179)*tab!$D$177),-1)</f>
        <v>0</v>
      </c>
      <c r="V633" s="36" t="str">
        <f t="shared" si="1009"/>
        <v/>
      </c>
      <c r="W633" s="698"/>
      <c r="X633" s="605"/>
      <c r="Y633" s="646"/>
      <c r="Z633" s="670"/>
      <c r="AA633" s="600"/>
      <c r="AB633" s="646"/>
      <c r="AC633" s="679">
        <f t="shared" si="1083"/>
        <v>0</v>
      </c>
      <c r="AD633" s="680">
        <f t="shared" si="1010"/>
        <v>0.56000000000000005</v>
      </c>
      <c r="AE633" s="681">
        <f t="shared" si="1011"/>
        <v>0</v>
      </c>
      <c r="AF633" s="681">
        <f t="shared" si="1012"/>
        <v>0</v>
      </c>
      <c r="AG633" s="681">
        <f t="shared" si="1013"/>
        <v>0</v>
      </c>
      <c r="AH633" s="682">
        <f t="shared" si="1014"/>
        <v>0</v>
      </c>
      <c r="AI633" s="682" t="str">
        <f t="shared" si="1015"/>
        <v/>
      </c>
      <c r="AJ633" s="682">
        <f t="shared" si="1016"/>
        <v>0</v>
      </c>
      <c r="AK633" s="683">
        <f t="shared" si="1017"/>
        <v>0.5</v>
      </c>
      <c r="AL633" s="600">
        <f t="shared" si="1018"/>
        <v>0</v>
      </c>
      <c r="AM633" s="646">
        <f t="shared" si="1019"/>
        <v>0</v>
      </c>
      <c r="AN633" s="630"/>
      <c r="AR633" s="326"/>
    </row>
    <row r="634" spans="3:44" ht="12.75" customHeight="1" x14ac:dyDescent="0.2">
      <c r="C634" s="2"/>
      <c r="D634" s="140" t="str">
        <f t="shared" si="998"/>
        <v/>
      </c>
      <c r="E634" s="222" t="str">
        <f t="shared" ref="E634:F634" si="1096">IF(E462=0,"",E462)</f>
        <v/>
      </c>
      <c r="F634" s="222" t="str">
        <f t="shared" si="1096"/>
        <v/>
      </c>
      <c r="G634" s="140" t="str">
        <f t="shared" si="1000"/>
        <v/>
      </c>
      <c r="H634" s="223" t="str">
        <f t="shared" si="1001"/>
        <v/>
      </c>
      <c r="I634" s="751" t="str">
        <f t="shared" si="1002"/>
        <v/>
      </c>
      <c r="J634" s="248" t="str">
        <f t="shared" si="1081"/>
        <v/>
      </c>
      <c r="K634" s="713" t="str">
        <f t="shared" si="1003"/>
        <v/>
      </c>
      <c r="L634" s="625"/>
      <c r="M634" s="738">
        <f t="shared" ref="M634:N634" si="1097">IF(M462="","",M462)</f>
        <v>0</v>
      </c>
      <c r="N634" s="738">
        <f t="shared" si="1097"/>
        <v>0</v>
      </c>
      <c r="O634" s="714" t="str">
        <f t="shared" si="1005"/>
        <v/>
      </c>
      <c r="P634" s="736">
        <f t="shared" si="1006"/>
        <v>0</v>
      </c>
      <c r="Q634" s="608">
        <v>0</v>
      </c>
      <c r="R634" s="755"/>
      <c r="S634" s="708" t="str">
        <f t="shared" si="1007"/>
        <v/>
      </c>
      <c r="T634" s="50" t="str">
        <f t="shared" si="1008"/>
        <v/>
      </c>
      <c r="U634" s="50">
        <f>ROUND(IF(K634="",0,+Q634/1659*(AC634*12*(1+tab!$D$181+tab!$D$180)-tab!$D$179)*tab!$D$177),-1)</f>
        <v>0</v>
      </c>
      <c r="V634" s="36" t="str">
        <f t="shared" si="1009"/>
        <v/>
      </c>
      <c r="W634" s="698"/>
      <c r="X634" s="605"/>
      <c r="Y634" s="646"/>
      <c r="Z634" s="670"/>
      <c r="AA634" s="600"/>
      <c r="AB634" s="646"/>
      <c r="AC634" s="679">
        <f t="shared" si="1083"/>
        <v>0</v>
      </c>
      <c r="AD634" s="680">
        <f t="shared" si="1010"/>
        <v>0.56000000000000005</v>
      </c>
      <c r="AE634" s="681">
        <f t="shared" si="1011"/>
        <v>0</v>
      </c>
      <c r="AF634" s="681">
        <f t="shared" si="1012"/>
        <v>0</v>
      </c>
      <c r="AG634" s="681">
        <f t="shared" si="1013"/>
        <v>0</v>
      </c>
      <c r="AH634" s="682">
        <f t="shared" si="1014"/>
        <v>0</v>
      </c>
      <c r="AI634" s="682" t="str">
        <f t="shared" si="1015"/>
        <v/>
      </c>
      <c r="AJ634" s="682">
        <f t="shared" si="1016"/>
        <v>0</v>
      </c>
      <c r="AK634" s="683">
        <f t="shared" si="1017"/>
        <v>0.5</v>
      </c>
      <c r="AL634" s="600">
        <f t="shared" si="1018"/>
        <v>0</v>
      </c>
      <c r="AM634" s="646">
        <f t="shared" si="1019"/>
        <v>0</v>
      </c>
      <c r="AN634" s="630"/>
      <c r="AR634" s="326"/>
    </row>
    <row r="635" spans="3:44" ht="12.75" customHeight="1" x14ac:dyDescent="0.2">
      <c r="C635" s="2"/>
      <c r="D635" s="140" t="str">
        <f t="shared" si="998"/>
        <v/>
      </c>
      <c r="E635" s="222" t="str">
        <f t="shared" ref="E635:F635" si="1098">IF(E463=0,"",E463)</f>
        <v/>
      </c>
      <c r="F635" s="222" t="str">
        <f t="shared" si="1098"/>
        <v/>
      </c>
      <c r="G635" s="140" t="str">
        <f t="shared" si="1000"/>
        <v/>
      </c>
      <c r="H635" s="223" t="str">
        <f t="shared" si="1001"/>
        <v/>
      </c>
      <c r="I635" s="751" t="str">
        <f t="shared" si="1002"/>
        <v/>
      </c>
      <c r="J635" s="248" t="str">
        <f t="shared" si="1081"/>
        <v/>
      </c>
      <c r="K635" s="713" t="str">
        <f t="shared" si="1003"/>
        <v/>
      </c>
      <c r="L635" s="625"/>
      <c r="M635" s="738">
        <f t="shared" ref="M635:N635" si="1099">IF(M463="","",M463)</f>
        <v>0</v>
      </c>
      <c r="N635" s="738">
        <f t="shared" si="1099"/>
        <v>0</v>
      </c>
      <c r="O635" s="714" t="str">
        <f t="shared" si="1005"/>
        <v/>
      </c>
      <c r="P635" s="736">
        <f t="shared" si="1006"/>
        <v>0</v>
      </c>
      <c r="Q635" s="608">
        <v>0</v>
      </c>
      <c r="R635" s="755"/>
      <c r="S635" s="708" t="str">
        <f t="shared" si="1007"/>
        <v/>
      </c>
      <c r="T635" s="50" t="str">
        <f t="shared" si="1008"/>
        <v/>
      </c>
      <c r="U635" s="50">
        <f>ROUND(IF(K635="",0,+Q635/1659*(AC635*12*(1+tab!$D$181+tab!$D$180)-tab!$D$179)*tab!$D$177),-1)</f>
        <v>0</v>
      </c>
      <c r="V635" s="36" t="str">
        <f t="shared" si="1009"/>
        <v/>
      </c>
      <c r="W635" s="698"/>
      <c r="X635" s="605"/>
      <c r="Y635" s="646"/>
      <c r="Z635" s="670"/>
      <c r="AA635" s="600"/>
      <c r="AB635" s="646"/>
      <c r="AC635" s="679">
        <f t="shared" si="1083"/>
        <v>0</v>
      </c>
      <c r="AD635" s="680">
        <f t="shared" si="1010"/>
        <v>0.56000000000000005</v>
      </c>
      <c r="AE635" s="681">
        <f t="shared" si="1011"/>
        <v>0</v>
      </c>
      <c r="AF635" s="681">
        <f t="shared" si="1012"/>
        <v>0</v>
      </c>
      <c r="AG635" s="681">
        <f t="shared" si="1013"/>
        <v>0</v>
      </c>
      <c r="AH635" s="682">
        <f t="shared" si="1014"/>
        <v>0</v>
      </c>
      <c r="AI635" s="682" t="str">
        <f t="shared" si="1015"/>
        <v/>
      </c>
      <c r="AJ635" s="682">
        <f t="shared" si="1016"/>
        <v>0</v>
      </c>
      <c r="AK635" s="683">
        <f t="shared" si="1017"/>
        <v>0.5</v>
      </c>
      <c r="AL635" s="600">
        <f t="shared" si="1018"/>
        <v>0</v>
      </c>
      <c r="AM635" s="646">
        <f t="shared" si="1019"/>
        <v>0</v>
      </c>
      <c r="AN635" s="630"/>
      <c r="AR635" s="326"/>
    </row>
    <row r="636" spans="3:44" ht="12.75" customHeight="1" x14ac:dyDescent="0.2">
      <c r="C636" s="2"/>
      <c r="D636" s="140" t="str">
        <f t="shared" si="998"/>
        <v/>
      </c>
      <c r="E636" s="222" t="str">
        <f t="shared" ref="E636:F636" si="1100">IF(E464=0,"",E464)</f>
        <v/>
      </c>
      <c r="F636" s="222" t="str">
        <f t="shared" si="1100"/>
        <v/>
      </c>
      <c r="G636" s="140" t="str">
        <f t="shared" si="1000"/>
        <v/>
      </c>
      <c r="H636" s="223" t="str">
        <f t="shared" si="1001"/>
        <v/>
      </c>
      <c r="I636" s="751" t="str">
        <f t="shared" si="1002"/>
        <v/>
      </c>
      <c r="J636" s="248" t="str">
        <f t="shared" si="1081"/>
        <v/>
      </c>
      <c r="K636" s="713" t="str">
        <f t="shared" si="1003"/>
        <v/>
      </c>
      <c r="L636" s="625"/>
      <c r="M636" s="738">
        <f t="shared" ref="M636:N636" si="1101">IF(M464="","",M464)</f>
        <v>0</v>
      </c>
      <c r="N636" s="738">
        <f t="shared" si="1101"/>
        <v>0</v>
      </c>
      <c r="O636" s="714" t="str">
        <f t="shared" si="1005"/>
        <v/>
      </c>
      <c r="P636" s="736">
        <f t="shared" si="1006"/>
        <v>0</v>
      </c>
      <c r="Q636" s="608">
        <v>0</v>
      </c>
      <c r="R636" s="755"/>
      <c r="S636" s="708" t="str">
        <f t="shared" si="1007"/>
        <v/>
      </c>
      <c r="T636" s="50" t="str">
        <f t="shared" si="1008"/>
        <v/>
      </c>
      <c r="U636" s="50">
        <f>ROUND(IF(K636="",0,+Q636/1659*(AC636*12*(1+tab!$D$181+tab!$D$180)-tab!$D$179)*tab!$D$177),-1)</f>
        <v>0</v>
      </c>
      <c r="V636" s="36" t="str">
        <f t="shared" si="1009"/>
        <v/>
      </c>
      <c r="W636" s="698"/>
      <c r="X636" s="605"/>
      <c r="Y636" s="646"/>
      <c r="Z636" s="670"/>
      <c r="AA636" s="600"/>
      <c r="AB636" s="646"/>
      <c r="AC636" s="679">
        <f t="shared" si="1083"/>
        <v>0</v>
      </c>
      <c r="AD636" s="680">
        <f t="shared" si="1010"/>
        <v>0.56000000000000005</v>
      </c>
      <c r="AE636" s="681">
        <f t="shared" si="1011"/>
        <v>0</v>
      </c>
      <c r="AF636" s="681">
        <f t="shared" si="1012"/>
        <v>0</v>
      </c>
      <c r="AG636" s="681">
        <f t="shared" si="1013"/>
        <v>0</v>
      </c>
      <c r="AH636" s="682">
        <f t="shared" si="1014"/>
        <v>0</v>
      </c>
      <c r="AI636" s="682" t="str">
        <f t="shared" si="1015"/>
        <v/>
      </c>
      <c r="AJ636" s="682">
        <f t="shared" si="1016"/>
        <v>0</v>
      </c>
      <c r="AK636" s="683">
        <f t="shared" si="1017"/>
        <v>0.5</v>
      </c>
      <c r="AL636" s="600">
        <f t="shared" si="1018"/>
        <v>0</v>
      </c>
      <c r="AM636" s="646">
        <f t="shared" si="1019"/>
        <v>0</v>
      </c>
      <c r="AN636" s="630"/>
      <c r="AR636" s="326"/>
    </row>
    <row r="637" spans="3:44" ht="12.75" customHeight="1" x14ac:dyDescent="0.2">
      <c r="C637" s="2"/>
      <c r="D637" s="140" t="str">
        <f t="shared" si="998"/>
        <v/>
      </c>
      <c r="E637" s="222" t="str">
        <f t="shared" ref="E637:F637" si="1102">IF(E465=0,"",E465)</f>
        <v/>
      </c>
      <c r="F637" s="222" t="str">
        <f t="shared" si="1102"/>
        <v/>
      </c>
      <c r="G637" s="140" t="str">
        <f t="shared" si="1000"/>
        <v/>
      </c>
      <c r="H637" s="223" t="str">
        <f t="shared" si="1001"/>
        <v/>
      </c>
      <c r="I637" s="751" t="str">
        <f t="shared" si="1002"/>
        <v/>
      </c>
      <c r="J637" s="248" t="str">
        <f t="shared" si="1081"/>
        <v/>
      </c>
      <c r="K637" s="713" t="str">
        <f t="shared" si="1003"/>
        <v/>
      </c>
      <c r="L637" s="625"/>
      <c r="M637" s="738">
        <f t="shared" ref="M637:N637" si="1103">IF(M465="","",M465)</f>
        <v>0</v>
      </c>
      <c r="N637" s="738">
        <f t="shared" si="1103"/>
        <v>0</v>
      </c>
      <c r="O637" s="714" t="str">
        <f t="shared" si="1005"/>
        <v/>
      </c>
      <c r="P637" s="736">
        <f t="shared" si="1006"/>
        <v>0</v>
      </c>
      <c r="Q637" s="608">
        <v>0</v>
      </c>
      <c r="R637" s="755"/>
      <c r="S637" s="708" t="str">
        <f t="shared" si="1007"/>
        <v/>
      </c>
      <c r="T637" s="50" t="str">
        <f t="shared" si="1008"/>
        <v/>
      </c>
      <c r="U637" s="50">
        <f>ROUND(IF(K637="",0,+Q637/1659*(AC637*12*(1+tab!$D$181+tab!$D$180)-tab!$D$179)*tab!$D$177),-1)</f>
        <v>0</v>
      </c>
      <c r="V637" s="36" t="str">
        <f t="shared" si="1009"/>
        <v/>
      </c>
      <c r="W637" s="698"/>
      <c r="X637" s="605"/>
      <c r="Y637" s="646"/>
      <c r="Z637" s="670"/>
      <c r="AA637" s="600"/>
      <c r="AB637" s="646"/>
      <c r="AC637" s="679">
        <f t="shared" si="1083"/>
        <v>0</v>
      </c>
      <c r="AD637" s="680">
        <f t="shared" si="1010"/>
        <v>0.56000000000000005</v>
      </c>
      <c r="AE637" s="681">
        <f t="shared" si="1011"/>
        <v>0</v>
      </c>
      <c r="AF637" s="681">
        <f t="shared" si="1012"/>
        <v>0</v>
      </c>
      <c r="AG637" s="681">
        <f t="shared" si="1013"/>
        <v>0</v>
      </c>
      <c r="AH637" s="682">
        <f t="shared" si="1014"/>
        <v>0</v>
      </c>
      <c r="AI637" s="682" t="str">
        <f t="shared" si="1015"/>
        <v/>
      </c>
      <c r="AJ637" s="682">
        <f t="shared" si="1016"/>
        <v>0</v>
      </c>
      <c r="AK637" s="683">
        <f t="shared" si="1017"/>
        <v>0.5</v>
      </c>
      <c r="AL637" s="600">
        <f t="shared" si="1018"/>
        <v>0</v>
      </c>
      <c r="AM637" s="646">
        <f t="shared" si="1019"/>
        <v>0</v>
      </c>
      <c r="AN637" s="630"/>
      <c r="AR637" s="326"/>
    </row>
    <row r="638" spans="3:44" ht="12.75" customHeight="1" x14ac:dyDescent="0.2">
      <c r="C638" s="2"/>
      <c r="D638" s="140" t="str">
        <f t="shared" si="998"/>
        <v/>
      </c>
      <c r="E638" s="222" t="str">
        <f t="shared" ref="E638:F638" si="1104">IF(E466=0,"",E466)</f>
        <v/>
      </c>
      <c r="F638" s="222" t="str">
        <f t="shared" si="1104"/>
        <v/>
      </c>
      <c r="G638" s="140" t="str">
        <f t="shared" si="1000"/>
        <v/>
      </c>
      <c r="H638" s="223" t="str">
        <f t="shared" si="1001"/>
        <v/>
      </c>
      <c r="I638" s="751" t="str">
        <f t="shared" si="1002"/>
        <v/>
      </c>
      <c r="J638" s="248" t="str">
        <f t="shared" si="1081"/>
        <v/>
      </c>
      <c r="K638" s="713" t="str">
        <f t="shared" si="1003"/>
        <v/>
      </c>
      <c r="L638" s="625"/>
      <c r="M638" s="738">
        <f t="shared" ref="M638:N638" si="1105">IF(M466="","",M466)</f>
        <v>0</v>
      </c>
      <c r="N638" s="738">
        <f t="shared" si="1105"/>
        <v>0</v>
      </c>
      <c r="O638" s="714" t="str">
        <f t="shared" si="1005"/>
        <v/>
      </c>
      <c r="P638" s="736">
        <f t="shared" si="1006"/>
        <v>0</v>
      </c>
      <c r="Q638" s="608">
        <v>0</v>
      </c>
      <c r="R638" s="755"/>
      <c r="S638" s="708" t="str">
        <f t="shared" si="1007"/>
        <v/>
      </c>
      <c r="T638" s="50" t="str">
        <f t="shared" si="1008"/>
        <v/>
      </c>
      <c r="U638" s="50">
        <f>ROUND(IF(K638="",0,+Q638/1659*(AC638*12*(1+tab!$D$181+tab!$D$180)-tab!$D$179)*tab!$D$177),-1)</f>
        <v>0</v>
      </c>
      <c r="V638" s="36" t="str">
        <f t="shared" si="1009"/>
        <v/>
      </c>
      <c r="W638" s="698"/>
      <c r="X638" s="605"/>
      <c r="Y638" s="646"/>
      <c r="Z638" s="670"/>
      <c r="AA638" s="600"/>
      <c r="AB638" s="646"/>
      <c r="AC638" s="679">
        <f t="shared" si="1083"/>
        <v>0</v>
      </c>
      <c r="AD638" s="680">
        <f t="shared" si="1010"/>
        <v>0.56000000000000005</v>
      </c>
      <c r="AE638" s="681">
        <f t="shared" si="1011"/>
        <v>0</v>
      </c>
      <c r="AF638" s="681">
        <f t="shared" si="1012"/>
        <v>0</v>
      </c>
      <c r="AG638" s="681">
        <f t="shared" si="1013"/>
        <v>0</v>
      </c>
      <c r="AH638" s="682">
        <f t="shared" si="1014"/>
        <v>0</v>
      </c>
      <c r="AI638" s="682" t="str">
        <f t="shared" si="1015"/>
        <v/>
      </c>
      <c r="AJ638" s="682">
        <f t="shared" si="1016"/>
        <v>0</v>
      </c>
      <c r="AK638" s="683">
        <f t="shared" si="1017"/>
        <v>0.5</v>
      </c>
      <c r="AL638" s="600">
        <f t="shared" si="1018"/>
        <v>0</v>
      </c>
      <c r="AM638" s="646">
        <f t="shared" si="1019"/>
        <v>0</v>
      </c>
      <c r="AN638" s="630"/>
      <c r="AR638" s="326"/>
    </row>
    <row r="639" spans="3:44" ht="12.75" customHeight="1" x14ac:dyDescent="0.2">
      <c r="C639" s="2"/>
      <c r="D639" s="140" t="str">
        <f t="shared" si="998"/>
        <v/>
      </c>
      <c r="E639" s="222" t="str">
        <f t="shared" ref="E639:F639" si="1106">IF(E467=0,"",E467)</f>
        <v/>
      </c>
      <c r="F639" s="222" t="str">
        <f t="shared" si="1106"/>
        <v/>
      </c>
      <c r="G639" s="140" t="str">
        <f t="shared" si="1000"/>
        <v/>
      </c>
      <c r="H639" s="223" t="str">
        <f t="shared" si="1001"/>
        <v/>
      </c>
      <c r="I639" s="751" t="str">
        <f t="shared" si="1002"/>
        <v/>
      </c>
      <c r="J639" s="248" t="str">
        <f t="shared" si="1081"/>
        <v/>
      </c>
      <c r="K639" s="713" t="str">
        <f t="shared" si="1003"/>
        <v/>
      </c>
      <c r="L639" s="625"/>
      <c r="M639" s="738">
        <f t="shared" ref="M639:N639" si="1107">IF(M467="","",M467)</f>
        <v>0</v>
      </c>
      <c r="N639" s="738">
        <f t="shared" si="1107"/>
        <v>0</v>
      </c>
      <c r="O639" s="714" t="str">
        <f t="shared" si="1005"/>
        <v/>
      </c>
      <c r="P639" s="736">
        <f t="shared" si="1006"/>
        <v>0</v>
      </c>
      <c r="Q639" s="608">
        <v>0</v>
      </c>
      <c r="R639" s="755"/>
      <c r="S639" s="708" t="str">
        <f t="shared" si="1007"/>
        <v/>
      </c>
      <c r="T639" s="50" t="str">
        <f t="shared" si="1008"/>
        <v/>
      </c>
      <c r="U639" s="50">
        <f>ROUND(IF(K639="",0,+Q639/1659*(AC639*12*(1+tab!$D$181+tab!$D$180)-tab!$D$179)*tab!$D$177),-1)</f>
        <v>0</v>
      </c>
      <c r="V639" s="36" t="str">
        <f t="shared" si="1009"/>
        <v/>
      </c>
      <c r="W639" s="698"/>
      <c r="X639" s="605"/>
      <c r="Y639" s="646"/>
      <c r="Z639" s="670"/>
      <c r="AA639" s="600"/>
      <c r="AB639" s="646"/>
      <c r="AC639" s="679">
        <f t="shared" si="1083"/>
        <v>0</v>
      </c>
      <c r="AD639" s="680">
        <f t="shared" si="1010"/>
        <v>0.56000000000000005</v>
      </c>
      <c r="AE639" s="681">
        <f t="shared" si="1011"/>
        <v>0</v>
      </c>
      <c r="AF639" s="681">
        <f t="shared" si="1012"/>
        <v>0</v>
      </c>
      <c r="AG639" s="681">
        <f t="shared" si="1013"/>
        <v>0</v>
      </c>
      <c r="AH639" s="682">
        <f t="shared" si="1014"/>
        <v>0</v>
      </c>
      <c r="AI639" s="682" t="str">
        <f t="shared" si="1015"/>
        <v/>
      </c>
      <c r="AJ639" s="682">
        <f t="shared" si="1016"/>
        <v>0</v>
      </c>
      <c r="AK639" s="683">
        <f t="shared" si="1017"/>
        <v>0.5</v>
      </c>
      <c r="AL639" s="600">
        <f t="shared" si="1018"/>
        <v>0</v>
      </c>
      <c r="AM639" s="646">
        <f t="shared" si="1019"/>
        <v>0</v>
      </c>
      <c r="AN639" s="630"/>
      <c r="AR639" s="326"/>
    </row>
    <row r="640" spans="3:44" ht="12.75" customHeight="1" x14ac:dyDescent="0.2">
      <c r="C640" s="2"/>
      <c r="D640" s="140" t="str">
        <f t="shared" si="998"/>
        <v/>
      </c>
      <c r="E640" s="222" t="str">
        <f t="shared" ref="E640:F640" si="1108">IF(E468=0,"",E468)</f>
        <v/>
      </c>
      <c r="F640" s="222" t="str">
        <f t="shared" si="1108"/>
        <v/>
      </c>
      <c r="G640" s="140" t="str">
        <f t="shared" si="1000"/>
        <v/>
      </c>
      <c r="H640" s="223" t="str">
        <f t="shared" si="1001"/>
        <v/>
      </c>
      <c r="I640" s="751" t="str">
        <f t="shared" si="1002"/>
        <v/>
      </c>
      <c r="J640" s="248" t="str">
        <f t="shared" si="1081"/>
        <v/>
      </c>
      <c r="K640" s="713" t="str">
        <f t="shared" si="1003"/>
        <v/>
      </c>
      <c r="L640" s="625"/>
      <c r="M640" s="738">
        <f t="shared" ref="M640:N640" si="1109">IF(M468="","",M468)</f>
        <v>0</v>
      </c>
      <c r="N640" s="738">
        <f t="shared" si="1109"/>
        <v>0</v>
      </c>
      <c r="O640" s="714" t="str">
        <f t="shared" si="1005"/>
        <v/>
      </c>
      <c r="P640" s="736">
        <f t="shared" si="1006"/>
        <v>0</v>
      </c>
      <c r="Q640" s="608">
        <v>0</v>
      </c>
      <c r="R640" s="755"/>
      <c r="S640" s="708" t="str">
        <f t="shared" si="1007"/>
        <v/>
      </c>
      <c r="T640" s="50" t="str">
        <f t="shared" si="1008"/>
        <v/>
      </c>
      <c r="U640" s="50">
        <f>ROUND(IF(K640="",0,+Q640/1659*(AC640*12*(1+tab!$D$181+tab!$D$180)-tab!$D$179)*tab!$D$177),-1)</f>
        <v>0</v>
      </c>
      <c r="V640" s="36" t="str">
        <f t="shared" si="1009"/>
        <v/>
      </c>
      <c r="W640" s="698"/>
      <c r="X640" s="605"/>
      <c r="Y640" s="646"/>
      <c r="Z640" s="670"/>
      <c r="AA640" s="600"/>
      <c r="AB640" s="646"/>
      <c r="AC640" s="679">
        <f t="shared" si="1083"/>
        <v>0</v>
      </c>
      <c r="AD640" s="680">
        <f t="shared" si="1010"/>
        <v>0.56000000000000005</v>
      </c>
      <c r="AE640" s="681">
        <f t="shared" si="1011"/>
        <v>0</v>
      </c>
      <c r="AF640" s="681">
        <f t="shared" si="1012"/>
        <v>0</v>
      </c>
      <c r="AG640" s="681">
        <f t="shared" si="1013"/>
        <v>0</v>
      </c>
      <c r="AH640" s="682">
        <f t="shared" si="1014"/>
        <v>0</v>
      </c>
      <c r="AI640" s="682" t="str">
        <f t="shared" si="1015"/>
        <v/>
      </c>
      <c r="AJ640" s="682">
        <f t="shared" si="1016"/>
        <v>0</v>
      </c>
      <c r="AK640" s="683">
        <f t="shared" si="1017"/>
        <v>0.5</v>
      </c>
      <c r="AL640" s="600">
        <f t="shared" si="1018"/>
        <v>0</v>
      </c>
      <c r="AM640" s="646">
        <f t="shared" si="1019"/>
        <v>0</v>
      </c>
      <c r="AN640" s="630"/>
      <c r="AR640" s="326"/>
    </row>
    <row r="641" spans="3:44" ht="12.75" customHeight="1" x14ac:dyDescent="0.2">
      <c r="C641" s="2"/>
      <c r="D641" s="140" t="str">
        <f t="shared" si="998"/>
        <v/>
      </c>
      <c r="E641" s="222" t="str">
        <f t="shared" ref="E641:F641" si="1110">IF(E469=0,"",E469)</f>
        <v/>
      </c>
      <c r="F641" s="222" t="str">
        <f t="shared" si="1110"/>
        <v/>
      </c>
      <c r="G641" s="140" t="str">
        <f t="shared" si="1000"/>
        <v/>
      </c>
      <c r="H641" s="223" t="str">
        <f t="shared" si="1001"/>
        <v/>
      </c>
      <c r="I641" s="751" t="str">
        <f t="shared" si="1002"/>
        <v/>
      </c>
      <c r="J641" s="248" t="str">
        <f t="shared" si="1081"/>
        <v/>
      </c>
      <c r="K641" s="713" t="str">
        <f t="shared" si="1003"/>
        <v/>
      </c>
      <c r="L641" s="625"/>
      <c r="M641" s="738">
        <f t="shared" ref="M641:N641" si="1111">IF(M469="","",M469)</f>
        <v>0</v>
      </c>
      <c r="N641" s="738">
        <f t="shared" si="1111"/>
        <v>0</v>
      </c>
      <c r="O641" s="714" t="str">
        <f t="shared" si="1005"/>
        <v/>
      </c>
      <c r="P641" s="736">
        <f t="shared" si="1006"/>
        <v>0</v>
      </c>
      <c r="Q641" s="608">
        <v>0</v>
      </c>
      <c r="R641" s="755"/>
      <c r="S641" s="708" t="str">
        <f t="shared" si="1007"/>
        <v/>
      </c>
      <c r="T641" s="50" t="str">
        <f t="shared" si="1008"/>
        <v/>
      </c>
      <c r="U641" s="50">
        <f>ROUND(IF(K641="",0,+Q641/1659*(AC641*12*(1+tab!$D$181+tab!$D$180)-tab!$D$179)*tab!$D$177),-1)</f>
        <v>0</v>
      </c>
      <c r="V641" s="36" t="str">
        <f t="shared" si="1009"/>
        <v/>
      </c>
      <c r="W641" s="698"/>
      <c r="X641" s="605"/>
      <c r="Y641" s="646"/>
      <c r="Z641" s="670"/>
      <c r="AA641" s="600"/>
      <c r="AB641" s="646"/>
      <c r="AC641" s="679">
        <f t="shared" si="1083"/>
        <v>0</v>
      </c>
      <c r="AD641" s="680">
        <f t="shared" si="1010"/>
        <v>0.56000000000000005</v>
      </c>
      <c r="AE641" s="681">
        <f t="shared" si="1011"/>
        <v>0</v>
      </c>
      <c r="AF641" s="681">
        <f t="shared" si="1012"/>
        <v>0</v>
      </c>
      <c r="AG641" s="681">
        <f t="shared" si="1013"/>
        <v>0</v>
      </c>
      <c r="AH641" s="682">
        <f t="shared" si="1014"/>
        <v>0</v>
      </c>
      <c r="AI641" s="682" t="str">
        <f t="shared" si="1015"/>
        <v/>
      </c>
      <c r="AJ641" s="682">
        <f t="shared" si="1016"/>
        <v>0</v>
      </c>
      <c r="AK641" s="683">
        <f t="shared" si="1017"/>
        <v>0.5</v>
      </c>
      <c r="AL641" s="600">
        <f t="shared" si="1018"/>
        <v>0</v>
      </c>
      <c r="AM641" s="646">
        <f t="shared" si="1019"/>
        <v>0</v>
      </c>
      <c r="AN641" s="630"/>
      <c r="AR641" s="326"/>
    </row>
    <row r="642" spans="3:44" ht="12.75" customHeight="1" x14ac:dyDescent="0.2">
      <c r="C642" s="2"/>
      <c r="D642" s="140" t="str">
        <f t="shared" si="998"/>
        <v/>
      </c>
      <c r="E642" s="222" t="str">
        <f t="shared" ref="E642:F642" si="1112">IF(E470=0,"",E470)</f>
        <v/>
      </c>
      <c r="F642" s="222" t="str">
        <f t="shared" si="1112"/>
        <v/>
      </c>
      <c r="G642" s="140" t="str">
        <f t="shared" si="1000"/>
        <v/>
      </c>
      <c r="H642" s="223" t="str">
        <f t="shared" si="1001"/>
        <v/>
      </c>
      <c r="I642" s="751" t="str">
        <f t="shared" si="1002"/>
        <v/>
      </c>
      <c r="J642" s="248" t="str">
        <f t="shared" si="1081"/>
        <v/>
      </c>
      <c r="K642" s="713" t="str">
        <f t="shared" si="1003"/>
        <v/>
      </c>
      <c r="L642" s="625"/>
      <c r="M642" s="738">
        <f t="shared" ref="M642:N642" si="1113">IF(M470="","",M470)</f>
        <v>0</v>
      </c>
      <c r="N642" s="738">
        <f t="shared" si="1113"/>
        <v>0</v>
      </c>
      <c r="O642" s="714" t="str">
        <f t="shared" si="1005"/>
        <v/>
      </c>
      <c r="P642" s="736">
        <f t="shared" si="1006"/>
        <v>0</v>
      </c>
      <c r="Q642" s="608">
        <v>0</v>
      </c>
      <c r="R642" s="755"/>
      <c r="S642" s="708" t="str">
        <f t="shared" si="1007"/>
        <v/>
      </c>
      <c r="T642" s="50" t="str">
        <f t="shared" si="1008"/>
        <v/>
      </c>
      <c r="U642" s="50">
        <f>ROUND(IF(K642="",0,+Q642/1659*(AC642*12*(1+tab!$D$181+tab!$D$180)-tab!$D$179)*tab!$D$177),-1)</f>
        <v>0</v>
      </c>
      <c r="V642" s="36" t="str">
        <f t="shared" si="1009"/>
        <v/>
      </c>
      <c r="W642" s="698"/>
      <c r="X642" s="605"/>
      <c r="Y642" s="646"/>
      <c r="Z642" s="670"/>
      <c r="AA642" s="600"/>
      <c r="AB642" s="646"/>
      <c r="AC642" s="679">
        <f t="shared" si="1083"/>
        <v>0</v>
      </c>
      <c r="AD642" s="680">
        <f t="shared" si="1010"/>
        <v>0.56000000000000005</v>
      </c>
      <c r="AE642" s="681">
        <f t="shared" si="1011"/>
        <v>0</v>
      </c>
      <c r="AF642" s="681">
        <f t="shared" si="1012"/>
        <v>0</v>
      </c>
      <c r="AG642" s="681">
        <f t="shared" si="1013"/>
        <v>0</v>
      </c>
      <c r="AH642" s="682">
        <f t="shared" si="1014"/>
        <v>0</v>
      </c>
      <c r="AI642" s="682" t="str">
        <f t="shared" si="1015"/>
        <v/>
      </c>
      <c r="AJ642" s="682">
        <f t="shared" si="1016"/>
        <v>0</v>
      </c>
      <c r="AK642" s="683">
        <f t="shared" si="1017"/>
        <v>0.5</v>
      </c>
      <c r="AL642" s="600">
        <f t="shared" si="1018"/>
        <v>0</v>
      </c>
      <c r="AM642" s="646">
        <f t="shared" si="1019"/>
        <v>0</v>
      </c>
      <c r="AN642" s="630"/>
      <c r="AR642" s="326"/>
    </row>
    <row r="643" spans="3:44" ht="12.75" customHeight="1" x14ac:dyDescent="0.2">
      <c r="C643" s="2"/>
      <c r="D643" s="140" t="str">
        <f t="shared" si="998"/>
        <v/>
      </c>
      <c r="E643" s="222" t="str">
        <f t="shared" ref="E643:F643" si="1114">IF(E471=0,"",E471)</f>
        <v/>
      </c>
      <c r="F643" s="222" t="str">
        <f t="shared" si="1114"/>
        <v/>
      </c>
      <c r="G643" s="140" t="str">
        <f t="shared" si="1000"/>
        <v/>
      </c>
      <c r="H643" s="223" t="str">
        <f t="shared" si="1001"/>
        <v/>
      </c>
      <c r="I643" s="751" t="str">
        <f t="shared" si="1002"/>
        <v/>
      </c>
      <c r="J643" s="248" t="str">
        <f t="shared" si="1081"/>
        <v/>
      </c>
      <c r="K643" s="713" t="str">
        <f t="shared" si="1003"/>
        <v/>
      </c>
      <c r="L643" s="625"/>
      <c r="M643" s="738">
        <f t="shared" ref="M643:N643" si="1115">IF(M471="","",M471)</f>
        <v>0</v>
      </c>
      <c r="N643" s="738">
        <f t="shared" si="1115"/>
        <v>0</v>
      </c>
      <c r="O643" s="714" t="str">
        <f t="shared" si="1005"/>
        <v/>
      </c>
      <c r="P643" s="736">
        <f t="shared" si="1006"/>
        <v>0</v>
      </c>
      <c r="Q643" s="608">
        <v>0</v>
      </c>
      <c r="R643" s="755"/>
      <c r="S643" s="708" t="str">
        <f t="shared" si="1007"/>
        <v/>
      </c>
      <c r="T643" s="50" t="str">
        <f t="shared" si="1008"/>
        <v/>
      </c>
      <c r="U643" s="50">
        <f>ROUND(IF(K643="",0,+Q643/1659*(AC643*12*(1+tab!$D$181+tab!$D$180)-tab!$D$179)*tab!$D$177),-1)</f>
        <v>0</v>
      </c>
      <c r="V643" s="36" t="str">
        <f t="shared" si="1009"/>
        <v/>
      </c>
      <c r="W643" s="698"/>
      <c r="X643" s="605"/>
      <c r="Y643" s="646"/>
      <c r="Z643" s="670"/>
      <c r="AA643" s="600"/>
      <c r="AB643" s="646"/>
      <c r="AC643" s="679">
        <f t="shared" si="1083"/>
        <v>0</v>
      </c>
      <c r="AD643" s="680">
        <f t="shared" si="1010"/>
        <v>0.56000000000000005</v>
      </c>
      <c r="AE643" s="681">
        <f t="shared" si="1011"/>
        <v>0</v>
      </c>
      <c r="AF643" s="681">
        <f t="shared" si="1012"/>
        <v>0</v>
      </c>
      <c r="AG643" s="681">
        <f t="shared" si="1013"/>
        <v>0</v>
      </c>
      <c r="AH643" s="682">
        <f t="shared" si="1014"/>
        <v>0</v>
      </c>
      <c r="AI643" s="682" t="str">
        <f t="shared" si="1015"/>
        <v/>
      </c>
      <c r="AJ643" s="682">
        <f t="shared" si="1016"/>
        <v>0</v>
      </c>
      <c r="AK643" s="683">
        <f t="shared" si="1017"/>
        <v>0.5</v>
      </c>
      <c r="AL643" s="600">
        <f t="shared" si="1018"/>
        <v>0</v>
      </c>
      <c r="AM643" s="646">
        <f t="shared" si="1019"/>
        <v>0</v>
      </c>
      <c r="AN643" s="630"/>
      <c r="AR643" s="326"/>
    </row>
    <row r="644" spans="3:44" ht="12.75" customHeight="1" x14ac:dyDescent="0.2">
      <c r="C644" s="2"/>
      <c r="D644" s="140" t="str">
        <f t="shared" si="998"/>
        <v/>
      </c>
      <c r="E644" s="222" t="str">
        <f t="shared" ref="E644:F644" si="1116">IF(E472=0,"",E472)</f>
        <v/>
      </c>
      <c r="F644" s="222" t="str">
        <f t="shared" si="1116"/>
        <v/>
      </c>
      <c r="G644" s="140" t="str">
        <f t="shared" si="1000"/>
        <v/>
      </c>
      <c r="H644" s="223" t="str">
        <f t="shared" si="1001"/>
        <v/>
      </c>
      <c r="I644" s="751" t="str">
        <f t="shared" si="1002"/>
        <v/>
      </c>
      <c r="J644" s="248" t="str">
        <f t="shared" si="1081"/>
        <v/>
      </c>
      <c r="K644" s="713" t="str">
        <f t="shared" si="1003"/>
        <v/>
      </c>
      <c r="L644" s="625"/>
      <c r="M644" s="738">
        <f t="shared" ref="M644:N644" si="1117">IF(M472="","",M472)</f>
        <v>0</v>
      </c>
      <c r="N644" s="738">
        <f t="shared" si="1117"/>
        <v>0</v>
      </c>
      <c r="O644" s="714" t="str">
        <f t="shared" si="1005"/>
        <v/>
      </c>
      <c r="P644" s="736">
        <f t="shared" si="1006"/>
        <v>0</v>
      </c>
      <c r="Q644" s="608">
        <v>0</v>
      </c>
      <c r="R644" s="755"/>
      <c r="S644" s="708" t="str">
        <f t="shared" si="1007"/>
        <v/>
      </c>
      <c r="T644" s="50" t="str">
        <f t="shared" si="1008"/>
        <v/>
      </c>
      <c r="U644" s="50">
        <f>ROUND(IF(K644="",0,+Q644/1659*(AC644*12*(1+tab!$D$181+tab!$D$180)-tab!$D$179)*tab!$D$177),-1)</f>
        <v>0</v>
      </c>
      <c r="V644" s="36" t="str">
        <f t="shared" si="1009"/>
        <v/>
      </c>
      <c r="W644" s="698"/>
      <c r="X644" s="605"/>
      <c r="Y644" s="646"/>
      <c r="Z644" s="670"/>
      <c r="AA644" s="600"/>
      <c r="AB644" s="646"/>
      <c r="AC644" s="679">
        <f t="shared" si="1083"/>
        <v>0</v>
      </c>
      <c r="AD644" s="680">
        <f t="shared" si="1010"/>
        <v>0.56000000000000005</v>
      </c>
      <c r="AE644" s="681">
        <f t="shared" si="1011"/>
        <v>0</v>
      </c>
      <c r="AF644" s="681">
        <f t="shared" si="1012"/>
        <v>0</v>
      </c>
      <c r="AG644" s="681">
        <f t="shared" si="1013"/>
        <v>0</v>
      </c>
      <c r="AH644" s="682">
        <f t="shared" si="1014"/>
        <v>0</v>
      </c>
      <c r="AI644" s="682" t="str">
        <f t="shared" si="1015"/>
        <v/>
      </c>
      <c r="AJ644" s="682">
        <f t="shared" si="1016"/>
        <v>0</v>
      </c>
      <c r="AK644" s="683">
        <f t="shared" si="1017"/>
        <v>0.5</v>
      </c>
      <c r="AL644" s="600">
        <f t="shared" si="1018"/>
        <v>0</v>
      </c>
      <c r="AM644" s="646">
        <f t="shared" si="1019"/>
        <v>0</v>
      </c>
      <c r="AN644" s="630"/>
      <c r="AR644" s="326"/>
    </row>
    <row r="645" spans="3:44" ht="12.75" customHeight="1" x14ac:dyDescent="0.2">
      <c r="C645" s="2"/>
      <c r="D645" s="140" t="str">
        <f t="shared" si="998"/>
        <v/>
      </c>
      <c r="E645" s="222" t="str">
        <f t="shared" ref="E645:F645" si="1118">IF(E473=0,"",E473)</f>
        <v/>
      </c>
      <c r="F645" s="222" t="str">
        <f t="shared" si="1118"/>
        <v/>
      </c>
      <c r="G645" s="140" t="str">
        <f t="shared" si="1000"/>
        <v/>
      </c>
      <c r="H645" s="223" t="str">
        <f t="shared" si="1001"/>
        <v/>
      </c>
      <c r="I645" s="751" t="str">
        <f t="shared" si="1002"/>
        <v/>
      </c>
      <c r="J645" s="248" t="str">
        <f t="shared" si="1081"/>
        <v/>
      </c>
      <c r="K645" s="713" t="str">
        <f t="shared" si="1003"/>
        <v/>
      </c>
      <c r="L645" s="625"/>
      <c r="M645" s="738">
        <f t="shared" ref="M645:N645" si="1119">IF(M473="","",M473)</f>
        <v>0</v>
      </c>
      <c r="N645" s="738">
        <f t="shared" si="1119"/>
        <v>0</v>
      </c>
      <c r="O645" s="714" t="str">
        <f t="shared" si="1005"/>
        <v/>
      </c>
      <c r="P645" s="736">
        <f t="shared" si="1006"/>
        <v>0</v>
      </c>
      <c r="Q645" s="608">
        <v>0</v>
      </c>
      <c r="R645" s="755"/>
      <c r="S645" s="708" t="str">
        <f t="shared" si="1007"/>
        <v/>
      </c>
      <c r="T645" s="50" t="str">
        <f t="shared" si="1008"/>
        <v/>
      </c>
      <c r="U645" s="50">
        <f>ROUND(IF(K645="",0,+Q645/1659*(AC645*12*(1+tab!$D$181+tab!$D$180)-tab!$D$179)*tab!$D$177),-1)</f>
        <v>0</v>
      </c>
      <c r="V645" s="36" t="str">
        <f t="shared" si="1009"/>
        <v/>
      </c>
      <c r="W645" s="698"/>
      <c r="X645" s="605"/>
      <c r="Y645" s="646"/>
      <c r="Z645" s="670"/>
      <c r="AA645" s="600"/>
      <c r="AB645" s="646"/>
      <c r="AC645" s="679">
        <f t="shared" si="1083"/>
        <v>0</v>
      </c>
      <c r="AD645" s="680">
        <f t="shared" si="1010"/>
        <v>0.56000000000000005</v>
      </c>
      <c r="AE645" s="681">
        <f t="shared" si="1011"/>
        <v>0</v>
      </c>
      <c r="AF645" s="681">
        <f t="shared" si="1012"/>
        <v>0</v>
      </c>
      <c r="AG645" s="681">
        <f t="shared" si="1013"/>
        <v>0</v>
      </c>
      <c r="AH645" s="682">
        <f t="shared" si="1014"/>
        <v>0</v>
      </c>
      <c r="AI645" s="682" t="str">
        <f t="shared" si="1015"/>
        <v/>
      </c>
      <c r="AJ645" s="682">
        <f t="shared" si="1016"/>
        <v>0</v>
      </c>
      <c r="AK645" s="683">
        <f t="shared" si="1017"/>
        <v>0.5</v>
      </c>
      <c r="AL645" s="600">
        <f t="shared" si="1018"/>
        <v>0</v>
      </c>
      <c r="AM645" s="646">
        <f t="shared" si="1019"/>
        <v>0</v>
      </c>
      <c r="AN645" s="630"/>
      <c r="AR645" s="326"/>
    </row>
    <row r="646" spans="3:44" ht="12.75" customHeight="1" x14ac:dyDescent="0.2">
      <c r="C646" s="2"/>
      <c r="D646" s="140" t="str">
        <f t="shared" si="998"/>
        <v/>
      </c>
      <c r="E646" s="222" t="str">
        <f t="shared" ref="E646:F646" si="1120">IF(E474=0,"",E474)</f>
        <v/>
      </c>
      <c r="F646" s="222" t="str">
        <f t="shared" si="1120"/>
        <v/>
      </c>
      <c r="G646" s="140" t="str">
        <f t="shared" si="1000"/>
        <v/>
      </c>
      <c r="H646" s="223" t="str">
        <f t="shared" si="1001"/>
        <v/>
      </c>
      <c r="I646" s="751" t="str">
        <f t="shared" si="1002"/>
        <v/>
      </c>
      <c r="J646" s="248" t="str">
        <f t="shared" si="1081"/>
        <v/>
      </c>
      <c r="K646" s="713" t="str">
        <f t="shared" si="1003"/>
        <v/>
      </c>
      <c r="L646" s="625"/>
      <c r="M646" s="738">
        <f t="shared" ref="M646:N646" si="1121">IF(M474="","",M474)</f>
        <v>0</v>
      </c>
      <c r="N646" s="738">
        <f t="shared" si="1121"/>
        <v>0</v>
      </c>
      <c r="O646" s="714" t="str">
        <f t="shared" si="1005"/>
        <v/>
      </c>
      <c r="P646" s="736">
        <f t="shared" si="1006"/>
        <v>0</v>
      </c>
      <c r="Q646" s="608">
        <v>0</v>
      </c>
      <c r="R646" s="755"/>
      <c r="S646" s="708" t="str">
        <f t="shared" si="1007"/>
        <v/>
      </c>
      <c r="T646" s="50" t="str">
        <f t="shared" si="1008"/>
        <v/>
      </c>
      <c r="U646" s="50">
        <f>ROUND(IF(K646="",0,+Q646/1659*(AC646*12*(1+tab!$D$181+tab!$D$180)-tab!$D$179)*tab!$D$177),-1)</f>
        <v>0</v>
      </c>
      <c r="V646" s="36" t="str">
        <f t="shared" si="1009"/>
        <v/>
      </c>
      <c r="W646" s="698"/>
      <c r="X646" s="605"/>
      <c r="Y646" s="646"/>
      <c r="Z646" s="670"/>
      <c r="AA646" s="600"/>
      <c r="AB646" s="646"/>
      <c r="AC646" s="679">
        <f t="shared" si="1083"/>
        <v>0</v>
      </c>
      <c r="AD646" s="680">
        <f t="shared" si="1010"/>
        <v>0.56000000000000005</v>
      </c>
      <c r="AE646" s="681">
        <f t="shared" si="1011"/>
        <v>0</v>
      </c>
      <c r="AF646" s="681">
        <f t="shared" si="1012"/>
        <v>0</v>
      </c>
      <c r="AG646" s="681">
        <f t="shared" si="1013"/>
        <v>0</v>
      </c>
      <c r="AH646" s="682">
        <f t="shared" si="1014"/>
        <v>0</v>
      </c>
      <c r="AI646" s="682" t="str">
        <f t="shared" si="1015"/>
        <v/>
      </c>
      <c r="AJ646" s="682">
        <f t="shared" si="1016"/>
        <v>0</v>
      </c>
      <c r="AK646" s="683">
        <f t="shared" si="1017"/>
        <v>0.5</v>
      </c>
      <c r="AL646" s="600">
        <f t="shared" si="1018"/>
        <v>0</v>
      </c>
      <c r="AM646" s="646">
        <f t="shared" si="1019"/>
        <v>0</v>
      </c>
      <c r="AN646" s="630"/>
      <c r="AR646" s="326"/>
    </row>
    <row r="647" spans="3:44" ht="12.75" customHeight="1" x14ac:dyDescent="0.2">
      <c r="C647" s="2"/>
      <c r="D647" s="140" t="str">
        <f t="shared" si="998"/>
        <v/>
      </c>
      <c r="E647" s="222" t="str">
        <f t="shared" ref="E647:F647" si="1122">IF(E475=0,"",E475)</f>
        <v/>
      </c>
      <c r="F647" s="222" t="str">
        <f t="shared" si="1122"/>
        <v/>
      </c>
      <c r="G647" s="140" t="str">
        <f t="shared" si="1000"/>
        <v/>
      </c>
      <c r="H647" s="223" t="str">
        <f t="shared" si="1001"/>
        <v/>
      </c>
      <c r="I647" s="751" t="str">
        <f t="shared" si="1002"/>
        <v/>
      </c>
      <c r="J647" s="248" t="str">
        <f t="shared" si="1081"/>
        <v/>
      </c>
      <c r="K647" s="713" t="str">
        <f t="shared" si="1003"/>
        <v/>
      </c>
      <c r="L647" s="625"/>
      <c r="M647" s="738">
        <f t="shared" ref="M647:N647" si="1123">IF(M475="","",M475)</f>
        <v>0</v>
      </c>
      <c r="N647" s="738">
        <f t="shared" si="1123"/>
        <v>0</v>
      </c>
      <c r="O647" s="714" t="str">
        <f t="shared" si="1005"/>
        <v/>
      </c>
      <c r="P647" s="736">
        <f t="shared" si="1006"/>
        <v>0</v>
      </c>
      <c r="Q647" s="608">
        <v>0</v>
      </c>
      <c r="R647" s="755"/>
      <c r="S647" s="708" t="str">
        <f t="shared" si="1007"/>
        <v/>
      </c>
      <c r="T647" s="50" t="str">
        <f t="shared" si="1008"/>
        <v/>
      </c>
      <c r="U647" s="50">
        <f>ROUND(IF(K647="",0,+Q647/1659*(AC647*12*(1+tab!$D$181+tab!$D$180)-tab!$D$179)*tab!$D$177),-1)</f>
        <v>0</v>
      </c>
      <c r="V647" s="36" t="str">
        <f t="shared" si="1009"/>
        <v/>
      </c>
      <c r="W647" s="698"/>
      <c r="X647" s="605"/>
      <c r="Y647" s="646"/>
      <c r="Z647" s="670"/>
      <c r="AA647" s="600"/>
      <c r="AB647" s="646"/>
      <c r="AC647" s="679">
        <f t="shared" si="1083"/>
        <v>0</v>
      </c>
      <c r="AD647" s="680">
        <f t="shared" si="1010"/>
        <v>0.56000000000000005</v>
      </c>
      <c r="AE647" s="681">
        <f t="shared" si="1011"/>
        <v>0</v>
      </c>
      <c r="AF647" s="681">
        <f t="shared" si="1012"/>
        <v>0</v>
      </c>
      <c r="AG647" s="681">
        <f t="shared" si="1013"/>
        <v>0</v>
      </c>
      <c r="AH647" s="682">
        <f t="shared" si="1014"/>
        <v>0</v>
      </c>
      <c r="AI647" s="682" t="str">
        <f t="shared" si="1015"/>
        <v/>
      </c>
      <c r="AJ647" s="682">
        <f t="shared" si="1016"/>
        <v>0</v>
      </c>
      <c r="AK647" s="683">
        <f t="shared" si="1017"/>
        <v>0.5</v>
      </c>
      <c r="AL647" s="600">
        <f t="shared" si="1018"/>
        <v>0</v>
      </c>
      <c r="AM647" s="646">
        <f t="shared" si="1019"/>
        <v>0</v>
      </c>
      <c r="AN647" s="630"/>
      <c r="AR647" s="326"/>
    </row>
    <row r="648" spans="3:44" ht="12.75" customHeight="1" x14ac:dyDescent="0.2">
      <c r="C648" s="2"/>
      <c r="D648" s="140" t="str">
        <f t="shared" si="998"/>
        <v/>
      </c>
      <c r="E648" s="222" t="str">
        <f t="shared" ref="E648:F648" si="1124">IF(E476=0,"",E476)</f>
        <v/>
      </c>
      <c r="F648" s="222" t="str">
        <f t="shared" si="1124"/>
        <v/>
      </c>
      <c r="G648" s="140" t="str">
        <f t="shared" si="1000"/>
        <v/>
      </c>
      <c r="H648" s="223" t="str">
        <f t="shared" si="1001"/>
        <v/>
      </c>
      <c r="I648" s="751" t="str">
        <f t="shared" si="1002"/>
        <v/>
      </c>
      <c r="J648" s="248" t="str">
        <f t="shared" si="1081"/>
        <v/>
      </c>
      <c r="K648" s="713" t="str">
        <f t="shared" si="1003"/>
        <v/>
      </c>
      <c r="L648" s="625"/>
      <c r="M648" s="738">
        <f t="shared" ref="M648:N648" si="1125">IF(M476="","",M476)</f>
        <v>0</v>
      </c>
      <c r="N648" s="738">
        <f t="shared" si="1125"/>
        <v>0</v>
      </c>
      <c r="O648" s="714" t="str">
        <f t="shared" si="1005"/>
        <v/>
      </c>
      <c r="P648" s="736">
        <f t="shared" si="1006"/>
        <v>0</v>
      </c>
      <c r="Q648" s="608">
        <v>0</v>
      </c>
      <c r="R648" s="755"/>
      <c r="S648" s="708" t="str">
        <f t="shared" si="1007"/>
        <v/>
      </c>
      <c r="T648" s="50" t="str">
        <f t="shared" si="1008"/>
        <v/>
      </c>
      <c r="U648" s="50">
        <f>ROUND(IF(K648="",0,+Q648/1659*(AC648*12*(1+tab!$D$181+tab!$D$180)-tab!$D$179)*tab!$D$177),-1)</f>
        <v>0</v>
      </c>
      <c r="V648" s="36" t="str">
        <f t="shared" si="1009"/>
        <v/>
      </c>
      <c r="W648" s="698"/>
      <c r="X648" s="605"/>
      <c r="Y648" s="646"/>
      <c r="Z648" s="670"/>
      <c r="AA648" s="600"/>
      <c r="AB648" s="646"/>
      <c r="AC648" s="679">
        <f t="shared" si="1083"/>
        <v>0</v>
      </c>
      <c r="AD648" s="680">
        <f t="shared" si="1010"/>
        <v>0.56000000000000005</v>
      </c>
      <c r="AE648" s="681">
        <f t="shared" si="1011"/>
        <v>0</v>
      </c>
      <c r="AF648" s="681">
        <f t="shared" si="1012"/>
        <v>0</v>
      </c>
      <c r="AG648" s="681">
        <f t="shared" si="1013"/>
        <v>0</v>
      </c>
      <c r="AH648" s="682">
        <f t="shared" si="1014"/>
        <v>0</v>
      </c>
      <c r="AI648" s="682" t="str">
        <f t="shared" si="1015"/>
        <v/>
      </c>
      <c r="AJ648" s="682">
        <f t="shared" si="1016"/>
        <v>0</v>
      </c>
      <c r="AK648" s="683">
        <f t="shared" si="1017"/>
        <v>0.5</v>
      </c>
      <c r="AL648" s="600">
        <f t="shared" si="1018"/>
        <v>0</v>
      </c>
      <c r="AM648" s="646">
        <f t="shared" si="1019"/>
        <v>0</v>
      </c>
      <c r="AN648" s="630"/>
      <c r="AR648" s="326"/>
    </row>
    <row r="649" spans="3:44" ht="12.75" customHeight="1" x14ac:dyDescent="0.2">
      <c r="C649" s="2"/>
      <c r="D649" s="140" t="str">
        <f t="shared" si="998"/>
        <v/>
      </c>
      <c r="E649" s="222" t="str">
        <f t="shared" ref="E649:F649" si="1126">IF(E477=0,"",E477)</f>
        <v/>
      </c>
      <c r="F649" s="222" t="str">
        <f t="shared" si="1126"/>
        <v/>
      </c>
      <c r="G649" s="140" t="str">
        <f t="shared" si="1000"/>
        <v/>
      </c>
      <c r="H649" s="223" t="str">
        <f t="shared" si="1001"/>
        <v/>
      </c>
      <c r="I649" s="751" t="str">
        <f t="shared" si="1002"/>
        <v/>
      </c>
      <c r="J649" s="248" t="str">
        <f t="shared" si="1081"/>
        <v/>
      </c>
      <c r="K649" s="713" t="str">
        <f t="shared" si="1003"/>
        <v/>
      </c>
      <c r="L649" s="625"/>
      <c r="M649" s="738">
        <f t="shared" ref="M649:N649" si="1127">IF(M477="","",M477)</f>
        <v>0</v>
      </c>
      <c r="N649" s="738">
        <f t="shared" si="1127"/>
        <v>0</v>
      </c>
      <c r="O649" s="714" t="str">
        <f t="shared" si="1005"/>
        <v/>
      </c>
      <c r="P649" s="736">
        <f t="shared" si="1006"/>
        <v>0</v>
      </c>
      <c r="Q649" s="608">
        <v>0</v>
      </c>
      <c r="R649" s="755"/>
      <c r="S649" s="708" t="str">
        <f t="shared" si="1007"/>
        <v/>
      </c>
      <c r="T649" s="50" t="str">
        <f t="shared" si="1008"/>
        <v/>
      </c>
      <c r="U649" s="50">
        <f>ROUND(IF(K649="",0,+Q649/1659*(AC649*12*(1+tab!$D$181+tab!$D$180)-tab!$D$179)*tab!$D$177),-1)</f>
        <v>0</v>
      </c>
      <c r="V649" s="36" t="str">
        <f t="shared" si="1009"/>
        <v/>
      </c>
      <c r="W649" s="698"/>
      <c r="X649" s="605"/>
      <c r="Y649" s="646"/>
      <c r="Z649" s="670"/>
      <c r="AA649" s="600"/>
      <c r="AB649" s="646"/>
      <c r="AC649" s="679">
        <f t="shared" si="1083"/>
        <v>0</v>
      </c>
      <c r="AD649" s="680">
        <f t="shared" si="1010"/>
        <v>0.56000000000000005</v>
      </c>
      <c r="AE649" s="681">
        <f t="shared" si="1011"/>
        <v>0</v>
      </c>
      <c r="AF649" s="681">
        <f t="shared" si="1012"/>
        <v>0</v>
      </c>
      <c r="AG649" s="681">
        <f t="shared" si="1013"/>
        <v>0</v>
      </c>
      <c r="AH649" s="682">
        <f t="shared" si="1014"/>
        <v>0</v>
      </c>
      <c r="AI649" s="682" t="str">
        <f t="shared" si="1015"/>
        <v/>
      </c>
      <c r="AJ649" s="682">
        <f t="shared" si="1016"/>
        <v>0</v>
      </c>
      <c r="AK649" s="683">
        <f t="shared" si="1017"/>
        <v>0.5</v>
      </c>
      <c r="AL649" s="600">
        <f t="shared" si="1018"/>
        <v>0</v>
      </c>
      <c r="AM649" s="646">
        <f t="shared" si="1019"/>
        <v>0</v>
      </c>
      <c r="AN649" s="630"/>
      <c r="AR649" s="326"/>
    </row>
    <row r="650" spans="3:44" ht="12.75" customHeight="1" x14ac:dyDescent="0.2">
      <c r="C650" s="2"/>
      <c r="D650" s="140" t="str">
        <f t="shared" si="998"/>
        <v/>
      </c>
      <c r="E650" s="222" t="str">
        <f t="shared" ref="E650:F650" si="1128">IF(E478=0,"",E478)</f>
        <v/>
      </c>
      <c r="F650" s="222" t="str">
        <f t="shared" si="1128"/>
        <v/>
      </c>
      <c r="G650" s="140" t="str">
        <f t="shared" si="1000"/>
        <v/>
      </c>
      <c r="H650" s="223" t="str">
        <f t="shared" si="1001"/>
        <v/>
      </c>
      <c r="I650" s="751" t="str">
        <f t="shared" si="1002"/>
        <v/>
      </c>
      <c r="J650" s="248" t="str">
        <f t="shared" si="1081"/>
        <v/>
      </c>
      <c r="K650" s="713" t="str">
        <f t="shared" si="1003"/>
        <v/>
      </c>
      <c r="L650" s="625"/>
      <c r="M650" s="738">
        <f t="shared" ref="M650:N650" si="1129">IF(M478="","",M478)</f>
        <v>0</v>
      </c>
      <c r="N650" s="738">
        <f t="shared" si="1129"/>
        <v>0</v>
      </c>
      <c r="O650" s="714" t="str">
        <f t="shared" si="1005"/>
        <v/>
      </c>
      <c r="P650" s="736">
        <f t="shared" si="1006"/>
        <v>0</v>
      </c>
      <c r="Q650" s="608">
        <v>0</v>
      </c>
      <c r="R650" s="755"/>
      <c r="S650" s="708" t="str">
        <f t="shared" si="1007"/>
        <v/>
      </c>
      <c r="T650" s="50" t="str">
        <f t="shared" si="1008"/>
        <v/>
      </c>
      <c r="U650" s="50">
        <f>ROUND(IF(K650="",0,+Q650/1659*(AC650*12*(1+tab!$D$181+tab!$D$180)-tab!$D$179)*tab!$D$177),-1)</f>
        <v>0</v>
      </c>
      <c r="V650" s="36" t="str">
        <f t="shared" si="1009"/>
        <v/>
      </c>
      <c r="W650" s="698"/>
      <c r="X650" s="605"/>
      <c r="Y650" s="646"/>
      <c r="Z650" s="670"/>
      <c r="AA650" s="600"/>
      <c r="AB650" s="646"/>
      <c r="AC650" s="679">
        <f t="shared" si="1083"/>
        <v>0</v>
      </c>
      <c r="AD650" s="680">
        <f t="shared" si="1010"/>
        <v>0.56000000000000005</v>
      </c>
      <c r="AE650" s="681">
        <f t="shared" si="1011"/>
        <v>0</v>
      </c>
      <c r="AF650" s="681">
        <f t="shared" si="1012"/>
        <v>0</v>
      </c>
      <c r="AG650" s="681">
        <f t="shared" si="1013"/>
        <v>0</v>
      </c>
      <c r="AH650" s="682">
        <f t="shared" si="1014"/>
        <v>0</v>
      </c>
      <c r="AI650" s="682" t="str">
        <f t="shared" si="1015"/>
        <v/>
      </c>
      <c r="AJ650" s="682">
        <f t="shared" si="1016"/>
        <v>0</v>
      </c>
      <c r="AK650" s="683">
        <f t="shared" si="1017"/>
        <v>0.5</v>
      </c>
      <c r="AL650" s="600">
        <f t="shared" si="1018"/>
        <v>0</v>
      </c>
      <c r="AM650" s="646">
        <f t="shared" si="1019"/>
        <v>0</v>
      </c>
      <c r="AN650" s="630"/>
      <c r="AR650" s="326"/>
    </row>
    <row r="651" spans="3:44" ht="12.75" customHeight="1" x14ac:dyDescent="0.2">
      <c r="C651" s="2"/>
      <c r="D651" s="140" t="str">
        <f t="shared" si="998"/>
        <v/>
      </c>
      <c r="E651" s="222" t="str">
        <f t="shared" ref="E651:F651" si="1130">IF(E479=0,"",E479)</f>
        <v/>
      </c>
      <c r="F651" s="222" t="str">
        <f t="shared" si="1130"/>
        <v/>
      </c>
      <c r="G651" s="140" t="str">
        <f t="shared" si="1000"/>
        <v/>
      </c>
      <c r="H651" s="223" t="str">
        <f t="shared" si="1001"/>
        <v/>
      </c>
      <c r="I651" s="751" t="str">
        <f t="shared" si="1002"/>
        <v/>
      </c>
      <c r="J651" s="248" t="str">
        <f t="shared" si="1081"/>
        <v/>
      </c>
      <c r="K651" s="713" t="str">
        <f t="shared" si="1003"/>
        <v/>
      </c>
      <c r="L651" s="625"/>
      <c r="M651" s="738">
        <f t="shared" ref="M651:N651" si="1131">IF(M479="","",M479)</f>
        <v>0</v>
      </c>
      <c r="N651" s="738">
        <f t="shared" si="1131"/>
        <v>0</v>
      </c>
      <c r="O651" s="714" t="str">
        <f t="shared" si="1005"/>
        <v/>
      </c>
      <c r="P651" s="736">
        <f t="shared" si="1006"/>
        <v>0</v>
      </c>
      <c r="Q651" s="608">
        <v>0</v>
      </c>
      <c r="R651" s="755"/>
      <c r="S651" s="708" t="str">
        <f t="shared" si="1007"/>
        <v/>
      </c>
      <c r="T651" s="50" t="str">
        <f t="shared" si="1008"/>
        <v/>
      </c>
      <c r="U651" s="50">
        <f>ROUND(IF(K651="",0,+Q651/1659*(AC651*12*(1+tab!$D$181+tab!$D$180)-tab!$D$179)*tab!$D$177),-1)</f>
        <v>0</v>
      </c>
      <c r="V651" s="36" t="str">
        <f t="shared" si="1009"/>
        <v/>
      </c>
      <c r="W651" s="698"/>
      <c r="X651" s="605"/>
      <c r="Y651" s="646"/>
      <c r="Z651" s="670"/>
      <c r="AA651" s="600"/>
      <c r="AB651" s="646"/>
      <c r="AC651" s="679">
        <f t="shared" si="1083"/>
        <v>0</v>
      </c>
      <c r="AD651" s="680">
        <f t="shared" si="1010"/>
        <v>0.56000000000000005</v>
      </c>
      <c r="AE651" s="681">
        <f t="shared" si="1011"/>
        <v>0</v>
      </c>
      <c r="AF651" s="681">
        <f t="shared" si="1012"/>
        <v>0</v>
      </c>
      <c r="AG651" s="681">
        <f t="shared" si="1013"/>
        <v>0</v>
      </c>
      <c r="AH651" s="682">
        <f t="shared" si="1014"/>
        <v>0</v>
      </c>
      <c r="AI651" s="682" t="str">
        <f t="shared" si="1015"/>
        <v/>
      </c>
      <c r="AJ651" s="682">
        <f t="shared" si="1016"/>
        <v>0</v>
      </c>
      <c r="AK651" s="683">
        <f t="shared" si="1017"/>
        <v>0.5</v>
      </c>
      <c r="AL651" s="600">
        <f t="shared" si="1018"/>
        <v>0</v>
      </c>
      <c r="AM651" s="646">
        <f t="shared" si="1019"/>
        <v>0</v>
      </c>
      <c r="AN651" s="630"/>
      <c r="AR651" s="326"/>
    </row>
    <row r="652" spans="3:44" ht="12.75" customHeight="1" x14ac:dyDescent="0.2">
      <c r="C652" s="2"/>
      <c r="D652" s="140" t="str">
        <f t="shared" si="998"/>
        <v/>
      </c>
      <c r="E652" s="222" t="str">
        <f t="shared" ref="E652:F652" si="1132">IF(E480=0,"",E480)</f>
        <v/>
      </c>
      <c r="F652" s="222" t="str">
        <f t="shared" si="1132"/>
        <v/>
      </c>
      <c r="G652" s="140" t="str">
        <f t="shared" si="1000"/>
        <v/>
      </c>
      <c r="H652" s="223" t="str">
        <f t="shared" si="1001"/>
        <v/>
      </c>
      <c r="I652" s="751" t="str">
        <f t="shared" si="1002"/>
        <v/>
      </c>
      <c r="J652" s="248" t="str">
        <f t="shared" si="1081"/>
        <v/>
      </c>
      <c r="K652" s="713" t="str">
        <f t="shared" si="1003"/>
        <v/>
      </c>
      <c r="L652" s="625"/>
      <c r="M652" s="738">
        <f t="shared" ref="M652:N652" si="1133">IF(M480="","",M480)</f>
        <v>0</v>
      </c>
      <c r="N652" s="738">
        <f t="shared" si="1133"/>
        <v>0</v>
      </c>
      <c r="O652" s="714" t="str">
        <f t="shared" si="1005"/>
        <v/>
      </c>
      <c r="P652" s="736">
        <f t="shared" si="1006"/>
        <v>0</v>
      </c>
      <c r="Q652" s="608">
        <v>0</v>
      </c>
      <c r="R652" s="755"/>
      <c r="S652" s="708" t="str">
        <f t="shared" si="1007"/>
        <v/>
      </c>
      <c r="T652" s="50" t="str">
        <f t="shared" si="1008"/>
        <v/>
      </c>
      <c r="U652" s="50">
        <f>ROUND(IF(K652="",0,+Q652/1659*(AC652*12*(1+tab!$D$181+tab!$D$180)-tab!$D$179)*tab!$D$177),-1)</f>
        <v>0</v>
      </c>
      <c r="V652" s="36" t="str">
        <f t="shared" si="1009"/>
        <v/>
      </c>
      <c r="W652" s="698"/>
      <c r="X652" s="605"/>
      <c r="Y652" s="646"/>
      <c r="Z652" s="670"/>
      <c r="AA652" s="600"/>
      <c r="AB652" s="646"/>
      <c r="AC652" s="679">
        <f t="shared" si="1083"/>
        <v>0</v>
      </c>
      <c r="AD652" s="680">
        <f t="shared" si="1010"/>
        <v>0.56000000000000005</v>
      </c>
      <c r="AE652" s="681">
        <f t="shared" si="1011"/>
        <v>0</v>
      </c>
      <c r="AF652" s="681">
        <f t="shared" si="1012"/>
        <v>0</v>
      </c>
      <c r="AG652" s="681">
        <f t="shared" si="1013"/>
        <v>0</v>
      </c>
      <c r="AH652" s="682">
        <f t="shared" si="1014"/>
        <v>0</v>
      </c>
      <c r="AI652" s="682" t="str">
        <f t="shared" si="1015"/>
        <v/>
      </c>
      <c r="AJ652" s="682">
        <f t="shared" si="1016"/>
        <v>0</v>
      </c>
      <c r="AK652" s="683">
        <f t="shared" si="1017"/>
        <v>0.5</v>
      </c>
      <c r="AL652" s="600">
        <f t="shared" si="1018"/>
        <v>0</v>
      </c>
      <c r="AM652" s="646">
        <f t="shared" si="1019"/>
        <v>0</v>
      </c>
      <c r="AN652" s="630"/>
      <c r="AR652" s="326"/>
    </row>
    <row r="653" spans="3:44" ht="12.75" customHeight="1" x14ac:dyDescent="0.2">
      <c r="C653" s="2"/>
      <c r="D653" s="140" t="str">
        <f t="shared" si="998"/>
        <v/>
      </c>
      <c r="E653" s="222" t="str">
        <f t="shared" ref="E653:F653" si="1134">IF(E481=0,"",E481)</f>
        <v/>
      </c>
      <c r="F653" s="222" t="str">
        <f t="shared" si="1134"/>
        <v/>
      </c>
      <c r="G653" s="140" t="str">
        <f t="shared" si="1000"/>
        <v/>
      </c>
      <c r="H653" s="223" t="str">
        <f t="shared" si="1001"/>
        <v/>
      </c>
      <c r="I653" s="751" t="str">
        <f t="shared" si="1002"/>
        <v/>
      </c>
      <c r="J653" s="248" t="str">
        <f t="shared" si="1081"/>
        <v/>
      </c>
      <c r="K653" s="713" t="str">
        <f t="shared" si="1003"/>
        <v/>
      </c>
      <c r="L653" s="625"/>
      <c r="M653" s="738">
        <f t="shared" ref="M653:N653" si="1135">IF(M481="","",M481)</f>
        <v>0</v>
      </c>
      <c r="N653" s="738">
        <f t="shared" si="1135"/>
        <v>0</v>
      </c>
      <c r="O653" s="714" t="str">
        <f t="shared" si="1005"/>
        <v/>
      </c>
      <c r="P653" s="736">
        <f t="shared" si="1006"/>
        <v>0</v>
      </c>
      <c r="Q653" s="608">
        <v>0</v>
      </c>
      <c r="R653" s="755"/>
      <c r="S653" s="708" t="str">
        <f t="shared" si="1007"/>
        <v/>
      </c>
      <c r="T653" s="50" t="str">
        <f t="shared" si="1008"/>
        <v/>
      </c>
      <c r="U653" s="50">
        <f>ROUND(IF(K653="",0,+Q653/1659*(AC653*12*(1+tab!$D$181+tab!$D$180)-tab!$D$179)*tab!$D$177),-1)</f>
        <v>0</v>
      </c>
      <c r="V653" s="36" t="str">
        <f t="shared" si="1009"/>
        <v/>
      </c>
      <c r="W653" s="698"/>
      <c r="X653" s="605"/>
      <c r="Y653" s="646"/>
      <c r="Z653" s="670"/>
      <c r="AA653" s="600"/>
      <c r="AB653" s="646"/>
      <c r="AC653" s="679">
        <f t="shared" si="1083"/>
        <v>0</v>
      </c>
      <c r="AD653" s="680">
        <f t="shared" si="1010"/>
        <v>0.56000000000000005</v>
      </c>
      <c r="AE653" s="681">
        <f t="shared" si="1011"/>
        <v>0</v>
      </c>
      <c r="AF653" s="681">
        <f t="shared" si="1012"/>
        <v>0</v>
      </c>
      <c r="AG653" s="681">
        <f t="shared" si="1013"/>
        <v>0</v>
      </c>
      <c r="AH653" s="682">
        <f t="shared" si="1014"/>
        <v>0</v>
      </c>
      <c r="AI653" s="682" t="str">
        <f t="shared" si="1015"/>
        <v/>
      </c>
      <c r="AJ653" s="682">
        <f t="shared" si="1016"/>
        <v>0</v>
      </c>
      <c r="AK653" s="683">
        <f t="shared" si="1017"/>
        <v>0.5</v>
      </c>
      <c r="AL653" s="600">
        <f t="shared" si="1018"/>
        <v>0</v>
      </c>
      <c r="AM653" s="646">
        <f t="shared" si="1019"/>
        <v>0</v>
      </c>
      <c r="AN653" s="630"/>
      <c r="AR653" s="326"/>
    </row>
    <row r="654" spans="3:44" ht="12.75" customHeight="1" x14ac:dyDescent="0.2">
      <c r="C654" s="2"/>
      <c r="D654" s="140" t="str">
        <f t="shared" si="998"/>
        <v/>
      </c>
      <c r="E654" s="222" t="str">
        <f t="shared" ref="E654:F654" si="1136">IF(E482=0,"",E482)</f>
        <v/>
      </c>
      <c r="F654" s="222" t="str">
        <f t="shared" si="1136"/>
        <v/>
      </c>
      <c r="G654" s="140" t="str">
        <f t="shared" si="1000"/>
        <v/>
      </c>
      <c r="H654" s="223" t="str">
        <f t="shared" si="1001"/>
        <v/>
      </c>
      <c r="I654" s="751" t="str">
        <f t="shared" si="1002"/>
        <v/>
      </c>
      <c r="J654" s="248" t="str">
        <f t="shared" si="1081"/>
        <v/>
      </c>
      <c r="K654" s="713" t="str">
        <f t="shared" si="1003"/>
        <v/>
      </c>
      <c r="L654" s="625"/>
      <c r="M654" s="738">
        <f t="shared" ref="M654:N654" si="1137">IF(M482="","",M482)</f>
        <v>0</v>
      </c>
      <c r="N654" s="738">
        <f t="shared" si="1137"/>
        <v>0</v>
      </c>
      <c r="O654" s="714" t="str">
        <f t="shared" si="1005"/>
        <v/>
      </c>
      <c r="P654" s="736">
        <f t="shared" si="1006"/>
        <v>0</v>
      </c>
      <c r="Q654" s="608">
        <v>0</v>
      </c>
      <c r="R654" s="755"/>
      <c r="S654" s="708" t="str">
        <f t="shared" si="1007"/>
        <v/>
      </c>
      <c r="T654" s="50" t="str">
        <f t="shared" si="1008"/>
        <v/>
      </c>
      <c r="U654" s="50">
        <f>ROUND(IF(K654="",0,+Q654/1659*(AC654*12*(1+tab!$D$181+tab!$D$180)-tab!$D$179)*tab!$D$177),-1)</f>
        <v>0</v>
      </c>
      <c r="V654" s="36" t="str">
        <f t="shared" si="1009"/>
        <v/>
      </c>
      <c r="W654" s="698"/>
      <c r="X654" s="605"/>
      <c r="Y654" s="646"/>
      <c r="Z654" s="670"/>
      <c r="AA654" s="600"/>
      <c r="AB654" s="646"/>
      <c r="AC654" s="679">
        <f t="shared" si="1083"/>
        <v>0</v>
      </c>
      <c r="AD654" s="680">
        <f t="shared" si="1010"/>
        <v>0.56000000000000005</v>
      </c>
      <c r="AE654" s="681">
        <f t="shared" si="1011"/>
        <v>0</v>
      </c>
      <c r="AF654" s="681">
        <f t="shared" si="1012"/>
        <v>0</v>
      </c>
      <c r="AG654" s="681">
        <f t="shared" si="1013"/>
        <v>0</v>
      </c>
      <c r="AH654" s="682">
        <f t="shared" si="1014"/>
        <v>0</v>
      </c>
      <c r="AI654" s="682" t="str">
        <f t="shared" si="1015"/>
        <v/>
      </c>
      <c r="AJ654" s="682">
        <f t="shared" si="1016"/>
        <v>0</v>
      </c>
      <c r="AK654" s="683">
        <f t="shared" si="1017"/>
        <v>0.5</v>
      </c>
      <c r="AL654" s="600">
        <f t="shared" si="1018"/>
        <v>0</v>
      </c>
      <c r="AM654" s="646">
        <f t="shared" si="1019"/>
        <v>0</v>
      </c>
      <c r="AN654" s="630"/>
      <c r="AR654" s="326"/>
    </row>
    <row r="655" spans="3:44" ht="12.75" customHeight="1" x14ac:dyDescent="0.2">
      <c r="C655" s="2"/>
      <c r="D655" s="140" t="str">
        <f t="shared" si="998"/>
        <v/>
      </c>
      <c r="E655" s="222" t="str">
        <f t="shared" ref="E655:F655" si="1138">IF(E483=0,"",E483)</f>
        <v/>
      </c>
      <c r="F655" s="222" t="str">
        <f t="shared" si="1138"/>
        <v/>
      </c>
      <c r="G655" s="140" t="str">
        <f t="shared" si="1000"/>
        <v/>
      </c>
      <c r="H655" s="223" t="str">
        <f t="shared" si="1001"/>
        <v/>
      </c>
      <c r="I655" s="751" t="str">
        <f t="shared" si="1002"/>
        <v/>
      </c>
      <c r="J655" s="248" t="str">
        <f t="shared" si="1081"/>
        <v/>
      </c>
      <c r="K655" s="713" t="str">
        <f t="shared" si="1003"/>
        <v/>
      </c>
      <c r="L655" s="625"/>
      <c r="M655" s="738">
        <f t="shared" ref="M655:N655" si="1139">IF(M483="","",M483)</f>
        <v>0</v>
      </c>
      <c r="N655" s="738">
        <f t="shared" si="1139"/>
        <v>0</v>
      </c>
      <c r="O655" s="714" t="str">
        <f t="shared" si="1005"/>
        <v/>
      </c>
      <c r="P655" s="736">
        <f t="shared" si="1006"/>
        <v>0</v>
      </c>
      <c r="Q655" s="608">
        <v>0</v>
      </c>
      <c r="R655" s="755"/>
      <c r="S655" s="708" t="str">
        <f t="shared" si="1007"/>
        <v/>
      </c>
      <c r="T655" s="50" t="str">
        <f t="shared" si="1008"/>
        <v/>
      </c>
      <c r="U655" s="50">
        <f>ROUND(IF(K655="",0,+Q655/1659*(AC655*12*(1+tab!$D$181+tab!$D$180)-tab!$D$179)*tab!$D$177),-1)</f>
        <v>0</v>
      </c>
      <c r="V655" s="36" t="str">
        <f t="shared" si="1009"/>
        <v/>
      </c>
      <c r="W655" s="698"/>
      <c r="X655" s="605"/>
      <c r="Y655" s="646"/>
      <c r="Z655" s="670"/>
      <c r="AA655" s="600"/>
      <c r="AB655" s="646"/>
      <c r="AC655" s="679">
        <f t="shared" si="1083"/>
        <v>0</v>
      </c>
      <c r="AD655" s="680">
        <f t="shared" si="1010"/>
        <v>0.56000000000000005</v>
      </c>
      <c r="AE655" s="681">
        <f t="shared" si="1011"/>
        <v>0</v>
      </c>
      <c r="AF655" s="681">
        <f t="shared" si="1012"/>
        <v>0</v>
      </c>
      <c r="AG655" s="681">
        <f t="shared" si="1013"/>
        <v>0</v>
      </c>
      <c r="AH655" s="682">
        <f t="shared" si="1014"/>
        <v>0</v>
      </c>
      <c r="AI655" s="682" t="str">
        <f t="shared" si="1015"/>
        <v/>
      </c>
      <c r="AJ655" s="682">
        <f t="shared" si="1016"/>
        <v>0</v>
      </c>
      <c r="AK655" s="683">
        <f t="shared" si="1017"/>
        <v>0.5</v>
      </c>
      <c r="AL655" s="600">
        <f t="shared" si="1018"/>
        <v>0</v>
      </c>
      <c r="AM655" s="646">
        <f t="shared" si="1019"/>
        <v>0</v>
      </c>
      <c r="AN655" s="630"/>
      <c r="AR655" s="326"/>
    </row>
    <row r="656" spans="3:44" ht="12.75" customHeight="1" x14ac:dyDescent="0.2">
      <c r="C656" s="2"/>
      <c r="D656" s="140" t="str">
        <f t="shared" si="998"/>
        <v/>
      </c>
      <c r="E656" s="222" t="str">
        <f t="shared" ref="E656:F656" si="1140">IF(E484=0,"",E484)</f>
        <v/>
      </c>
      <c r="F656" s="222" t="str">
        <f t="shared" si="1140"/>
        <v/>
      </c>
      <c r="G656" s="140" t="str">
        <f t="shared" si="1000"/>
        <v/>
      </c>
      <c r="H656" s="223" t="str">
        <f t="shared" si="1001"/>
        <v/>
      </c>
      <c r="I656" s="751" t="str">
        <f t="shared" si="1002"/>
        <v/>
      </c>
      <c r="J656" s="248" t="str">
        <f t="shared" si="1081"/>
        <v/>
      </c>
      <c r="K656" s="713" t="str">
        <f t="shared" si="1003"/>
        <v/>
      </c>
      <c r="L656" s="625"/>
      <c r="M656" s="738">
        <f t="shared" ref="M656:N656" si="1141">IF(M484="","",M484)</f>
        <v>0</v>
      </c>
      <c r="N656" s="738">
        <f t="shared" si="1141"/>
        <v>0</v>
      </c>
      <c r="O656" s="714" t="str">
        <f t="shared" si="1005"/>
        <v/>
      </c>
      <c r="P656" s="736">
        <f t="shared" si="1006"/>
        <v>0</v>
      </c>
      <c r="Q656" s="608">
        <v>0</v>
      </c>
      <c r="R656" s="755"/>
      <c r="S656" s="708" t="str">
        <f t="shared" si="1007"/>
        <v/>
      </c>
      <c r="T656" s="50" t="str">
        <f t="shared" si="1008"/>
        <v/>
      </c>
      <c r="U656" s="50">
        <f>ROUND(IF(K656="",0,+Q656/1659*(AC656*12*(1+tab!$D$181+tab!$D$180)-tab!$D$179)*tab!$D$177),-1)</f>
        <v>0</v>
      </c>
      <c r="V656" s="36" t="str">
        <f t="shared" si="1009"/>
        <v/>
      </c>
      <c r="W656" s="698"/>
      <c r="X656" s="605"/>
      <c r="Y656" s="646"/>
      <c r="Z656" s="670"/>
      <c r="AA656" s="600"/>
      <c r="AB656" s="646"/>
      <c r="AC656" s="679">
        <f t="shared" si="1083"/>
        <v>0</v>
      </c>
      <c r="AD656" s="680">
        <f t="shared" si="1010"/>
        <v>0.56000000000000005</v>
      </c>
      <c r="AE656" s="681">
        <f t="shared" si="1011"/>
        <v>0</v>
      </c>
      <c r="AF656" s="681">
        <f t="shared" si="1012"/>
        <v>0</v>
      </c>
      <c r="AG656" s="681">
        <f t="shared" si="1013"/>
        <v>0</v>
      </c>
      <c r="AH656" s="682">
        <f t="shared" si="1014"/>
        <v>0</v>
      </c>
      <c r="AI656" s="682" t="str">
        <f t="shared" si="1015"/>
        <v/>
      </c>
      <c r="AJ656" s="682">
        <f t="shared" si="1016"/>
        <v>0</v>
      </c>
      <c r="AK656" s="683">
        <f t="shared" si="1017"/>
        <v>0.5</v>
      </c>
      <c r="AL656" s="600">
        <f t="shared" si="1018"/>
        <v>0</v>
      </c>
      <c r="AM656" s="646">
        <f t="shared" si="1019"/>
        <v>0</v>
      </c>
      <c r="AN656" s="630"/>
      <c r="AR656" s="326"/>
    </row>
    <row r="657" spans="3:44" ht="12.75" customHeight="1" x14ac:dyDescent="0.2">
      <c r="C657" s="2"/>
      <c r="D657" s="140" t="str">
        <f t="shared" si="998"/>
        <v/>
      </c>
      <c r="E657" s="222" t="str">
        <f t="shared" ref="E657:F657" si="1142">IF(E485=0,"",E485)</f>
        <v/>
      </c>
      <c r="F657" s="222" t="str">
        <f t="shared" si="1142"/>
        <v/>
      </c>
      <c r="G657" s="140" t="str">
        <f t="shared" si="1000"/>
        <v/>
      </c>
      <c r="H657" s="223" t="str">
        <f t="shared" si="1001"/>
        <v/>
      </c>
      <c r="I657" s="751" t="str">
        <f t="shared" si="1002"/>
        <v/>
      </c>
      <c r="J657" s="248" t="str">
        <f t="shared" si="1081"/>
        <v/>
      </c>
      <c r="K657" s="713" t="str">
        <f t="shared" si="1003"/>
        <v/>
      </c>
      <c r="L657" s="625"/>
      <c r="M657" s="738">
        <f t="shared" ref="M657:N657" si="1143">IF(M485="","",M485)</f>
        <v>0</v>
      </c>
      <c r="N657" s="738">
        <f t="shared" si="1143"/>
        <v>0</v>
      </c>
      <c r="O657" s="714" t="str">
        <f t="shared" si="1005"/>
        <v/>
      </c>
      <c r="P657" s="736">
        <f t="shared" si="1006"/>
        <v>0</v>
      </c>
      <c r="Q657" s="608">
        <v>0</v>
      </c>
      <c r="R657" s="755"/>
      <c r="S657" s="708" t="str">
        <f t="shared" si="1007"/>
        <v/>
      </c>
      <c r="T657" s="50" t="str">
        <f t="shared" si="1008"/>
        <v/>
      </c>
      <c r="U657" s="50">
        <f>ROUND(IF(K657="",0,+Q657/1659*(AC657*12*(1+tab!$D$181+tab!$D$180)-tab!$D$179)*tab!$D$177),-1)</f>
        <v>0</v>
      </c>
      <c r="V657" s="36" t="str">
        <f t="shared" si="1009"/>
        <v/>
      </c>
      <c r="W657" s="698"/>
      <c r="X657" s="605"/>
      <c r="Y657" s="646"/>
      <c r="Z657" s="670"/>
      <c r="AA657" s="600"/>
      <c r="AB657" s="646"/>
      <c r="AC657" s="679">
        <f t="shared" si="1083"/>
        <v>0</v>
      </c>
      <c r="AD657" s="680">
        <f t="shared" si="1010"/>
        <v>0.56000000000000005</v>
      </c>
      <c r="AE657" s="681">
        <f t="shared" si="1011"/>
        <v>0</v>
      </c>
      <c r="AF657" s="681">
        <f t="shared" si="1012"/>
        <v>0</v>
      </c>
      <c r="AG657" s="681">
        <f t="shared" si="1013"/>
        <v>0</v>
      </c>
      <c r="AH657" s="682">
        <f t="shared" si="1014"/>
        <v>0</v>
      </c>
      <c r="AI657" s="682" t="str">
        <f t="shared" si="1015"/>
        <v/>
      </c>
      <c r="AJ657" s="682">
        <f t="shared" si="1016"/>
        <v>0</v>
      </c>
      <c r="AK657" s="683">
        <f t="shared" si="1017"/>
        <v>0.5</v>
      </c>
      <c r="AL657" s="600">
        <f t="shared" si="1018"/>
        <v>0</v>
      </c>
      <c r="AM657" s="646">
        <f t="shared" si="1019"/>
        <v>0</v>
      </c>
      <c r="AN657" s="630"/>
      <c r="AR657" s="326"/>
    </row>
    <row r="658" spans="3:44" ht="12.75" customHeight="1" x14ac:dyDescent="0.2">
      <c r="C658" s="2"/>
      <c r="D658" s="140" t="str">
        <f t="shared" si="998"/>
        <v/>
      </c>
      <c r="E658" s="222" t="str">
        <f t="shared" ref="E658:F658" si="1144">IF(E486=0,"",E486)</f>
        <v/>
      </c>
      <c r="F658" s="222" t="str">
        <f t="shared" si="1144"/>
        <v/>
      </c>
      <c r="G658" s="140" t="str">
        <f t="shared" si="1000"/>
        <v/>
      </c>
      <c r="H658" s="223" t="str">
        <f t="shared" si="1001"/>
        <v/>
      </c>
      <c r="I658" s="751" t="str">
        <f t="shared" si="1002"/>
        <v/>
      </c>
      <c r="J658" s="248" t="str">
        <f t="shared" si="1081"/>
        <v/>
      </c>
      <c r="K658" s="713" t="str">
        <f t="shared" si="1003"/>
        <v/>
      </c>
      <c r="L658" s="625"/>
      <c r="M658" s="738">
        <f t="shared" ref="M658:N658" si="1145">IF(M486="","",M486)</f>
        <v>0</v>
      </c>
      <c r="N658" s="738">
        <f t="shared" si="1145"/>
        <v>0</v>
      </c>
      <c r="O658" s="714" t="str">
        <f t="shared" si="1005"/>
        <v/>
      </c>
      <c r="P658" s="736">
        <f t="shared" si="1006"/>
        <v>0</v>
      </c>
      <c r="Q658" s="608">
        <v>0</v>
      </c>
      <c r="R658" s="755"/>
      <c r="S658" s="708" t="str">
        <f t="shared" si="1007"/>
        <v/>
      </c>
      <c r="T658" s="50" t="str">
        <f t="shared" si="1008"/>
        <v/>
      </c>
      <c r="U658" s="50">
        <f>ROUND(IF(K658="",0,+Q658/1659*(AC658*12*(1+tab!$D$181+tab!$D$180)-tab!$D$179)*tab!$D$177),-1)</f>
        <v>0</v>
      </c>
      <c r="V658" s="36" t="str">
        <f t="shared" si="1009"/>
        <v/>
      </c>
      <c r="W658" s="698"/>
      <c r="X658" s="605"/>
      <c r="Y658" s="646"/>
      <c r="Z658" s="670"/>
      <c r="AA658" s="600"/>
      <c r="AB658" s="646"/>
      <c r="AC658" s="679">
        <f t="shared" si="1083"/>
        <v>0</v>
      </c>
      <c r="AD658" s="680">
        <f t="shared" si="1010"/>
        <v>0.56000000000000005</v>
      </c>
      <c r="AE658" s="681">
        <f t="shared" si="1011"/>
        <v>0</v>
      </c>
      <c r="AF658" s="681">
        <f t="shared" si="1012"/>
        <v>0</v>
      </c>
      <c r="AG658" s="681">
        <f t="shared" si="1013"/>
        <v>0</v>
      </c>
      <c r="AH658" s="682">
        <f t="shared" si="1014"/>
        <v>0</v>
      </c>
      <c r="AI658" s="682" t="str">
        <f t="shared" si="1015"/>
        <v/>
      </c>
      <c r="AJ658" s="682">
        <f t="shared" si="1016"/>
        <v>0</v>
      </c>
      <c r="AK658" s="683">
        <f t="shared" si="1017"/>
        <v>0.5</v>
      </c>
      <c r="AL658" s="600">
        <f t="shared" si="1018"/>
        <v>0</v>
      </c>
      <c r="AM658" s="646">
        <f t="shared" si="1019"/>
        <v>0</v>
      </c>
      <c r="AN658" s="630"/>
      <c r="AR658" s="326"/>
    </row>
    <row r="659" spans="3:44" ht="12.75" customHeight="1" x14ac:dyDescent="0.2">
      <c r="C659" s="2"/>
      <c r="D659" s="140" t="str">
        <f t="shared" si="998"/>
        <v/>
      </c>
      <c r="E659" s="222" t="str">
        <f t="shared" ref="E659:F659" si="1146">IF(E487=0,"",E487)</f>
        <v/>
      </c>
      <c r="F659" s="222" t="str">
        <f t="shared" si="1146"/>
        <v/>
      </c>
      <c r="G659" s="140" t="str">
        <f t="shared" si="1000"/>
        <v/>
      </c>
      <c r="H659" s="223" t="str">
        <f t="shared" si="1001"/>
        <v/>
      </c>
      <c r="I659" s="751" t="str">
        <f t="shared" si="1002"/>
        <v/>
      </c>
      <c r="J659" s="248" t="str">
        <f t="shared" ref="J659:J690" si="1147">IF(E659="","",IF(J487+1&gt;VLOOKUP(I659,sal19juni,18,FALSE),J487,J487+1))</f>
        <v/>
      </c>
      <c r="K659" s="713" t="str">
        <f t="shared" si="1003"/>
        <v/>
      </c>
      <c r="L659" s="625"/>
      <c r="M659" s="738">
        <f t="shared" ref="M659:N659" si="1148">IF(M487="","",M487)</f>
        <v>0</v>
      </c>
      <c r="N659" s="738">
        <f t="shared" si="1148"/>
        <v>0</v>
      </c>
      <c r="O659" s="714" t="str">
        <f t="shared" si="1005"/>
        <v/>
      </c>
      <c r="P659" s="736">
        <f t="shared" si="1006"/>
        <v>0</v>
      </c>
      <c r="Q659" s="608">
        <v>0</v>
      </c>
      <c r="R659" s="755"/>
      <c r="S659" s="708" t="str">
        <f t="shared" si="1007"/>
        <v/>
      </c>
      <c r="T659" s="50" t="str">
        <f t="shared" si="1008"/>
        <v/>
      </c>
      <c r="U659" s="50">
        <f>ROUND(IF(K659="",0,+Q659/1659*(AC659*12*(1+tab!$D$181+tab!$D$180)-tab!$D$179)*tab!$D$177),-1)</f>
        <v>0</v>
      </c>
      <c r="V659" s="36" t="str">
        <f t="shared" si="1009"/>
        <v/>
      </c>
      <c r="W659" s="698"/>
      <c r="X659" s="605"/>
      <c r="Y659" s="646"/>
      <c r="Z659" s="670"/>
      <c r="AA659" s="600"/>
      <c r="AB659" s="646"/>
      <c r="AC659" s="679">
        <f t="shared" ref="AC659:AC690" si="1149">IF(K659="",0,5/12*VLOOKUP(I659,sal19juni,J659+1,FALSE)+7/12*VLOOKUP(I659,sal19juni,J659+1,FALSE))</f>
        <v>0</v>
      </c>
      <c r="AD659" s="680">
        <f t="shared" si="1010"/>
        <v>0.56000000000000005</v>
      </c>
      <c r="AE659" s="681">
        <f t="shared" si="1011"/>
        <v>0</v>
      </c>
      <c r="AF659" s="681">
        <f t="shared" si="1012"/>
        <v>0</v>
      </c>
      <c r="AG659" s="681">
        <f t="shared" si="1013"/>
        <v>0</v>
      </c>
      <c r="AH659" s="682">
        <f t="shared" si="1014"/>
        <v>0</v>
      </c>
      <c r="AI659" s="682" t="str">
        <f t="shared" si="1015"/>
        <v/>
      </c>
      <c r="AJ659" s="682">
        <f t="shared" si="1016"/>
        <v>0</v>
      </c>
      <c r="AK659" s="683">
        <f t="shared" si="1017"/>
        <v>0.5</v>
      </c>
      <c r="AL659" s="600">
        <f t="shared" si="1018"/>
        <v>0</v>
      </c>
      <c r="AM659" s="646">
        <f t="shared" si="1019"/>
        <v>0</v>
      </c>
      <c r="AN659" s="630"/>
      <c r="AR659" s="326"/>
    </row>
    <row r="660" spans="3:44" ht="12.75" customHeight="1" x14ac:dyDescent="0.2">
      <c r="C660" s="2"/>
      <c r="D660" s="140" t="str">
        <f t="shared" ref="D660:D690" si="1150">IF(D488="","",D488)</f>
        <v/>
      </c>
      <c r="E660" s="222" t="str">
        <f t="shared" ref="E660:F660" si="1151">IF(E488=0,"",E488)</f>
        <v/>
      </c>
      <c r="F660" s="222" t="str">
        <f t="shared" si="1151"/>
        <v/>
      </c>
      <c r="G660" s="140" t="str">
        <f t="shared" ref="G660:G690" si="1152">IF(G488="","",G488+1)</f>
        <v/>
      </c>
      <c r="H660" s="223" t="str">
        <f t="shared" ref="H660:H690" si="1153">IF(H488="","",H488)</f>
        <v/>
      </c>
      <c r="I660" s="751" t="str">
        <f t="shared" ref="I660:I690" si="1154">IF(I488=0,"",I488)</f>
        <v/>
      </c>
      <c r="J660" s="248" t="str">
        <f t="shared" si="1147"/>
        <v/>
      </c>
      <c r="K660" s="713" t="str">
        <f t="shared" ref="K660:K690" si="1155">IF(K488="","",K488)</f>
        <v/>
      </c>
      <c r="L660" s="625"/>
      <c r="M660" s="738">
        <f t="shared" ref="M660:N660" si="1156">IF(M488="","",M488)</f>
        <v>0</v>
      </c>
      <c r="N660" s="738">
        <f t="shared" si="1156"/>
        <v>0</v>
      </c>
      <c r="O660" s="714" t="str">
        <f t="shared" ref="O660:O690" si="1157">IF(K660="","",K660*50)</f>
        <v/>
      </c>
      <c r="P660" s="736">
        <f t="shared" ref="P660:P690" si="1158">SUM(M660:O660)</f>
        <v>0</v>
      </c>
      <c r="Q660" s="608">
        <v>0</v>
      </c>
      <c r="R660" s="755"/>
      <c r="S660" s="708" t="str">
        <f t="shared" ref="S660:S690" si="1159">IF(K660="","",(1659*K660-P660)*AF660)</f>
        <v/>
      </c>
      <c r="T660" s="50" t="str">
        <f t="shared" ref="T660:T690" si="1160">IF(K660="","",P660*AG660+AE660*(AI660+AJ660*(1-AK660)))</f>
        <v/>
      </c>
      <c r="U660" s="50">
        <f>ROUND(IF(K660="",0,+Q660/1659*(AC660*12*(1+tab!$D$181+tab!$D$180)-tab!$D$179)*tab!$D$177),-1)</f>
        <v>0</v>
      </c>
      <c r="V660" s="36" t="str">
        <f t="shared" ref="V660:V690" si="1161">IF(K660="","",IF(E660=0,0,(S660+T660+U660)))</f>
        <v/>
      </c>
      <c r="W660" s="698"/>
      <c r="X660" s="605"/>
      <c r="Y660" s="646"/>
      <c r="Z660" s="670"/>
      <c r="AA660" s="600"/>
      <c r="AB660" s="646"/>
      <c r="AC660" s="679">
        <f t="shared" si="1149"/>
        <v>0</v>
      </c>
      <c r="AD660" s="680">
        <f t="shared" ref="AD660:AD690" si="1162">+AD$529</f>
        <v>0.56000000000000005</v>
      </c>
      <c r="AE660" s="681">
        <f t="shared" ref="AE660:AE691" si="1163">AC660*12/1659</f>
        <v>0</v>
      </c>
      <c r="AF660" s="681">
        <f t="shared" ref="AF660:AF690" si="1164">AC660*12*(1+AD660)/1659</f>
        <v>0</v>
      </c>
      <c r="AG660" s="681">
        <f t="shared" ref="AG660:AG690" si="1165">+AF660-AE660</f>
        <v>0</v>
      </c>
      <c r="AH660" s="682">
        <f t="shared" ref="AH660:AH690" si="1166">Q660</f>
        <v>0</v>
      </c>
      <c r="AI660" s="682" t="str">
        <f t="shared" ref="AI660:AI690" si="1167">+O660</f>
        <v/>
      </c>
      <c r="AJ660" s="682">
        <f t="shared" ref="AJ660:AJ690" si="1168">(M660+N660)</f>
        <v>0</v>
      </c>
      <c r="AK660" s="683">
        <f t="shared" ref="AK660:AK690" si="1169">IF(I660&gt;8,50%,40%)</f>
        <v>0.5</v>
      </c>
      <c r="AL660" s="600">
        <f t="shared" ref="AL660:AL690" si="1170">IF(G660&lt;25,0,IF(G660=25,25,IF(G660&lt;40,0,IF(G660=40,40,IF(G660&gt;=40,0)))))</f>
        <v>0</v>
      </c>
      <c r="AM660" s="646">
        <f t="shared" ref="AM660:AM690" si="1171">IF(AL660=25,AC660*1.08*K660/2,IF(AL660=40,AC660*1.08*K660,0))</f>
        <v>0</v>
      </c>
      <c r="AN660" s="630"/>
      <c r="AR660" s="326"/>
    </row>
    <row r="661" spans="3:44" ht="12.75" customHeight="1" x14ac:dyDescent="0.2">
      <c r="C661" s="2"/>
      <c r="D661" s="140" t="str">
        <f t="shared" si="1150"/>
        <v/>
      </c>
      <c r="E661" s="222" t="str">
        <f t="shared" ref="E661:F661" si="1172">IF(E489=0,"",E489)</f>
        <v/>
      </c>
      <c r="F661" s="222" t="str">
        <f t="shared" si="1172"/>
        <v/>
      </c>
      <c r="G661" s="140" t="str">
        <f t="shared" si="1152"/>
        <v/>
      </c>
      <c r="H661" s="223" t="str">
        <f t="shared" si="1153"/>
        <v/>
      </c>
      <c r="I661" s="751" t="str">
        <f t="shared" si="1154"/>
        <v/>
      </c>
      <c r="J661" s="248" t="str">
        <f t="shared" si="1147"/>
        <v/>
      </c>
      <c r="K661" s="713" t="str">
        <f t="shared" si="1155"/>
        <v/>
      </c>
      <c r="L661" s="625"/>
      <c r="M661" s="738">
        <f t="shared" ref="M661:N661" si="1173">IF(M489="","",M489)</f>
        <v>0</v>
      </c>
      <c r="N661" s="738">
        <f t="shared" si="1173"/>
        <v>0</v>
      </c>
      <c r="O661" s="714" t="str">
        <f t="shared" si="1157"/>
        <v/>
      </c>
      <c r="P661" s="736">
        <f t="shared" si="1158"/>
        <v>0</v>
      </c>
      <c r="Q661" s="608">
        <v>0</v>
      </c>
      <c r="R661" s="755"/>
      <c r="S661" s="708" t="str">
        <f t="shared" si="1159"/>
        <v/>
      </c>
      <c r="T661" s="50" t="str">
        <f t="shared" si="1160"/>
        <v/>
      </c>
      <c r="U661" s="50">
        <f>ROUND(IF(K661="",0,+Q661/1659*(AC661*12*(1+tab!$D$181+tab!$D$180)-tab!$D$179)*tab!$D$177),-1)</f>
        <v>0</v>
      </c>
      <c r="V661" s="36" t="str">
        <f t="shared" si="1161"/>
        <v/>
      </c>
      <c r="W661" s="698"/>
      <c r="X661" s="605"/>
      <c r="Y661" s="646"/>
      <c r="Z661" s="670"/>
      <c r="AA661" s="600"/>
      <c r="AB661" s="646"/>
      <c r="AC661" s="679">
        <f t="shared" si="1149"/>
        <v>0</v>
      </c>
      <c r="AD661" s="680">
        <f t="shared" si="1162"/>
        <v>0.56000000000000005</v>
      </c>
      <c r="AE661" s="681">
        <f t="shared" si="1163"/>
        <v>0</v>
      </c>
      <c r="AF661" s="681">
        <f t="shared" si="1164"/>
        <v>0</v>
      </c>
      <c r="AG661" s="681">
        <f t="shared" si="1165"/>
        <v>0</v>
      </c>
      <c r="AH661" s="682">
        <f t="shared" si="1166"/>
        <v>0</v>
      </c>
      <c r="AI661" s="682" t="str">
        <f t="shared" si="1167"/>
        <v/>
      </c>
      <c r="AJ661" s="682">
        <f t="shared" si="1168"/>
        <v>0</v>
      </c>
      <c r="AK661" s="683">
        <f t="shared" si="1169"/>
        <v>0.5</v>
      </c>
      <c r="AL661" s="600">
        <f t="shared" si="1170"/>
        <v>0</v>
      </c>
      <c r="AM661" s="646">
        <f t="shared" si="1171"/>
        <v>0</v>
      </c>
      <c r="AN661" s="630"/>
      <c r="AR661" s="326"/>
    </row>
    <row r="662" spans="3:44" ht="12.75" customHeight="1" x14ac:dyDescent="0.2">
      <c r="C662" s="2"/>
      <c r="D662" s="140" t="str">
        <f t="shared" si="1150"/>
        <v/>
      </c>
      <c r="E662" s="222" t="str">
        <f t="shared" ref="E662:F662" si="1174">IF(E490=0,"",E490)</f>
        <v/>
      </c>
      <c r="F662" s="222" t="str">
        <f t="shared" si="1174"/>
        <v/>
      </c>
      <c r="G662" s="140" t="str">
        <f t="shared" si="1152"/>
        <v/>
      </c>
      <c r="H662" s="223" t="str">
        <f t="shared" si="1153"/>
        <v/>
      </c>
      <c r="I662" s="751" t="str">
        <f t="shared" si="1154"/>
        <v/>
      </c>
      <c r="J662" s="248" t="str">
        <f t="shared" si="1147"/>
        <v/>
      </c>
      <c r="K662" s="713" t="str">
        <f t="shared" si="1155"/>
        <v/>
      </c>
      <c r="L662" s="625"/>
      <c r="M662" s="738">
        <f t="shared" ref="M662:N662" si="1175">IF(M490="","",M490)</f>
        <v>0</v>
      </c>
      <c r="N662" s="738">
        <f t="shared" si="1175"/>
        <v>0</v>
      </c>
      <c r="O662" s="714" t="str">
        <f t="shared" si="1157"/>
        <v/>
      </c>
      <c r="P662" s="736">
        <f t="shared" si="1158"/>
        <v>0</v>
      </c>
      <c r="Q662" s="608">
        <v>0</v>
      </c>
      <c r="R662" s="755"/>
      <c r="S662" s="708" t="str">
        <f t="shared" si="1159"/>
        <v/>
      </c>
      <c r="T662" s="50" t="str">
        <f t="shared" si="1160"/>
        <v/>
      </c>
      <c r="U662" s="50">
        <f>ROUND(IF(K662="",0,+Q662/1659*(AC662*12*(1+tab!$D$181+tab!$D$180)-tab!$D$179)*tab!$D$177),-1)</f>
        <v>0</v>
      </c>
      <c r="V662" s="36" t="str">
        <f t="shared" si="1161"/>
        <v/>
      </c>
      <c r="W662" s="698"/>
      <c r="X662" s="605"/>
      <c r="Y662" s="646"/>
      <c r="Z662" s="670"/>
      <c r="AA662" s="600"/>
      <c r="AB662" s="646"/>
      <c r="AC662" s="679">
        <f t="shared" si="1149"/>
        <v>0</v>
      </c>
      <c r="AD662" s="680">
        <f t="shared" si="1162"/>
        <v>0.56000000000000005</v>
      </c>
      <c r="AE662" s="681">
        <f t="shared" si="1163"/>
        <v>0</v>
      </c>
      <c r="AF662" s="681">
        <f t="shared" si="1164"/>
        <v>0</v>
      </c>
      <c r="AG662" s="681">
        <f t="shared" si="1165"/>
        <v>0</v>
      </c>
      <c r="AH662" s="682">
        <f t="shared" si="1166"/>
        <v>0</v>
      </c>
      <c r="AI662" s="682" t="str">
        <f t="shared" si="1167"/>
        <v/>
      </c>
      <c r="AJ662" s="682">
        <f t="shared" si="1168"/>
        <v>0</v>
      </c>
      <c r="AK662" s="683">
        <f t="shared" si="1169"/>
        <v>0.5</v>
      </c>
      <c r="AL662" s="600">
        <f t="shared" si="1170"/>
        <v>0</v>
      </c>
      <c r="AM662" s="646">
        <f t="shared" si="1171"/>
        <v>0</v>
      </c>
      <c r="AN662" s="630"/>
      <c r="AR662" s="326"/>
    </row>
    <row r="663" spans="3:44" ht="12.75" customHeight="1" x14ac:dyDescent="0.2">
      <c r="C663" s="2"/>
      <c r="D663" s="140" t="str">
        <f t="shared" si="1150"/>
        <v/>
      </c>
      <c r="E663" s="222" t="str">
        <f t="shared" ref="E663:F663" si="1176">IF(E491=0,"",E491)</f>
        <v/>
      </c>
      <c r="F663" s="222" t="str">
        <f t="shared" si="1176"/>
        <v/>
      </c>
      <c r="G663" s="140" t="str">
        <f t="shared" si="1152"/>
        <v/>
      </c>
      <c r="H663" s="223" t="str">
        <f t="shared" si="1153"/>
        <v/>
      </c>
      <c r="I663" s="751" t="str">
        <f t="shared" si="1154"/>
        <v/>
      </c>
      <c r="J663" s="248" t="str">
        <f t="shared" si="1147"/>
        <v/>
      </c>
      <c r="K663" s="713" t="str">
        <f t="shared" si="1155"/>
        <v/>
      </c>
      <c r="L663" s="625"/>
      <c r="M663" s="738">
        <f t="shared" ref="M663:N663" si="1177">IF(M491="","",M491)</f>
        <v>0</v>
      </c>
      <c r="N663" s="738">
        <f t="shared" si="1177"/>
        <v>0</v>
      </c>
      <c r="O663" s="714" t="str">
        <f t="shared" si="1157"/>
        <v/>
      </c>
      <c r="P663" s="736">
        <f t="shared" si="1158"/>
        <v>0</v>
      </c>
      <c r="Q663" s="608">
        <v>0</v>
      </c>
      <c r="R663" s="755"/>
      <c r="S663" s="708" t="str">
        <f t="shared" si="1159"/>
        <v/>
      </c>
      <c r="T663" s="50" t="str">
        <f t="shared" si="1160"/>
        <v/>
      </c>
      <c r="U663" s="50">
        <f>ROUND(IF(K663="",0,+Q663/1659*(AC663*12*(1+tab!$D$181+tab!$D$180)-tab!$D$179)*tab!$D$177),-1)</f>
        <v>0</v>
      </c>
      <c r="V663" s="36" t="str">
        <f t="shared" si="1161"/>
        <v/>
      </c>
      <c r="W663" s="698"/>
      <c r="X663" s="605"/>
      <c r="Y663" s="646"/>
      <c r="Z663" s="670"/>
      <c r="AA663" s="600"/>
      <c r="AB663" s="646"/>
      <c r="AC663" s="679">
        <f t="shared" si="1149"/>
        <v>0</v>
      </c>
      <c r="AD663" s="680">
        <f t="shared" si="1162"/>
        <v>0.56000000000000005</v>
      </c>
      <c r="AE663" s="681">
        <f t="shared" si="1163"/>
        <v>0</v>
      </c>
      <c r="AF663" s="681">
        <f t="shared" si="1164"/>
        <v>0</v>
      </c>
      <c r="AG663" s="681">
        <f t="shared" si="1165"/>
        <v>0</v>
      </c>
      <c r="AH663" s="682">
        <f t="shared" si="1166"/>
        <v>0</v>
      </c>
      <c r="AI663" s="682" t="str">
        <f t="shared" si="1167"/>
        <v/>
      </c>
      <c r="AJ663" s="682">
        <f t="shared" si="1168"/>
        <v>0</v>
      </c>
      <c r="AK663" s="683">
        <f t="shared" si="1169"/>
        <v>0.5</v>
      </c>
      <c r="AL663" s="600">
        <f t="shared" si="1170"/>
        <v>0</v>
      </c>
      <c r="AM663" s="646">
        <f t="shared" si="1171"/>
        <v>0</v>
      </c>
      <c r="AN663" s="630"/>
      <c r="AR663" s="326"/>
    </row>
    <row r="664" spans="3:44" ht="12.75" customHeight="1" x14ac:dyDescent="0.2">
      <c r="C664" s="2"/>
      <c r="D664" s="140" t="str">
        <f t="shared" si="1150"/>
        <v/>
      </c>
      <c r="E664" s="222" t="str">
        <f t="shared" ref="E664:F664" si="1178">IF(E492=0,"",E492)</f>
        <v/>
      </c>
      <c r="F664" s="222" t="str">
        <f t="shared" si="1178"/>
        <v/>
      </c>
      <c r="G664" s="140" t="str">
        <f t="shared" si="1152"/>
        <v/>
      </c>
      <c r="H664" s="223" t="str">
        <f t="shared" si="1153"/>
        <v/>
      </c>
      <c r="I664" s="751" t="str">
        <f t="shared" si="1154"/>
        <v/>
      </c>
      <c r="J664" s="248" t="str">
        <f t="shared" si="1147"/>
        <v/>
      </c>
      <c r="K664" s="713" t="str">
        <f t="shared" si="1155"/>
        <v/>
      </c>
      <c r="L664" s="625"/>
      <c r="M664" s="738">
        <f t="shared" ref="M664:N664" si="1179">IF(M492="","",M492)</f>
        <v>0</v>
      </c>
      <c r="N664" s="738">
        <f t="shared" si="1179"/>
        <v>0</v>
      </c>
      <c r="O664" s="714" t="str">
        <f t="shared" si="1157"/>
        <v/>
      </c>
      <c r="P664" s="736">
        <f t="shared" si="1158"/>
        <v>0</v>
      </c>
      <c r="Q664" s="608">
        <v>0</v>
      </c>
      <c r="R664" s="755"/>
      <c r="S664" s="708" t="str">
        <f t="shared" si="1159"/>
        <v/>
      </c>
      <c r="T664" s="50" t="str">
        <f t="shared" si="1160"/>
        <v/>
      </c>
      <c r="U664" s="50">
        <f>ROUND(IF(K664="",0,+Q664/1659*(AC664*12*(1+tab!$D$181+tab!$D$180)-tab!$D$179)*tab!$D$177),-1)</f>
        <v>0</v>
      </c>
      <c r="V664" s="36" t="str">
        <f t="shared" si="1161"/>
        <v/>
      </c>
      <c r="W664" s="698"/>
      <c r="X664" s="605"/>
      <c r="Y664" s="646"/>
      <c r="Z664" s="670"/>
      <c r="AA664" s="600"/>
      <c r="AB664" s="646"/>
      <c r="AC664" s="679">
        <f t="shared" si="1149"/>
        <v>0</v>
      </c>
      <c r="AD664" s="680">
        <f t="shared" si="1162"/>
        <v>0.56000000000000005</v>
      </c>
      <c r="AE664" s="681">
        <f t="shared" si="1163"/>
        <v>0</v>
      </c>
      <c r="AF664" s="681">
        <f t="shared" si="1164"/>
        <v>0</v>
      </c>
      <c r="AG664" s="681">
        <f t="shared" si="1165"/>
        <v>0</v>
      </c>
      <c r="AH664" s="682">
        <f t="shared" si="1166"/>
        <v>0</v>
      </c>
      <c r="AI664" s="682" t="str">
        <f t="shared" si="1167"/>
        <v/>
      </c>
      <c r="AJ664" s="682">
        <f t="shared" si="1168"/>
        <v>0</v>
      </c>
      <c r="AK664" s="683">
        <f t="shared" si="1169"/>
        <v>0.5</v>
      </c>
      <c r="AL664" s="600">
        <f t="shared" si="1170"/>
        <v>0</v>
      </c>
      <c r="AM664" s="646">
        <f t="shared" si="1171"/>
        <v>0</v>
      </c>
      <c r="AN664" s="630"/>
      <c r="AR664" s="326"/>
    </row>
    <row r="665" spans="3:44" ht="12.75" customHeight="1" x14ac:dyDescent="0.2">
      <c r="C665" s="2"/>
      <c r="D665" s="140" t="str">
        <f t="shared" si="1150"/>
        <v/>
      </c>
      <c r="E665" s="222" t="str">
        <f t="shared" ref="E665:F665" si="1180">IF(E493=0,"",E493)</f>
        <v/>
      </c>
      <c r="F665" s="222" t="str">
        <f t="shared" si="1180"/>
        <v/>
      </c>
      <c r="G665" s="140" t="str">
        <f t="shared" si="1152"/>
        <v/>
      </c>
      <c r="H665" s="223" t="str">
        <f t="shared" si="1153"/>
        <v/>
      </c>
      <c r="I665" s="751" t="str">
        <f t="shared" si="1154"/>
        <v/>
      </c>
      <c r="J665" s="248" t="str">
        <f t="shared" si="1147"/>
        <v/>
      </c>
      <c r="K665" s="713" t="str">
        <f t="shared" si="1155"/>
        <v/>
      </c>
      <c r="L665" s="625"/>
      <c r="M665" s="738">
        <f t="shared" ref="M665:N665" si="1181">IF(M493="","",M493)</f>
        <v>0</v>
      </c>
      <c r="N665" s="738">
        <f t="shared" si="1181"/>
        <v>0</v>
      </c>
      <c r="O665" s="714" t="str">
        <f t="shared" si="1157"/>
        <v/>
      </c>
      <c r="P665" s="736">
        <f t="shared" si="1158"/>
        <v>0</v>
      </c>
      <c r="Q665" s="608">
        <v>0</v>
      </c>
      <c r="R665" s="755"/>
      <c r="S665" s="708" t="str">
        <f t="shared" si="1159"/>
        <v/>
      </c>
      <c r="T665" s="50" t="str">
        <f t="shared" si="1160"/>
        <v/>
      </c>
      <c r="U665" s="50">
        <f>ROUND(IF(K665="",0,+Q665/1659*(AC665*12*(1+tab!$D$181+tab!$D$180)-tab!$D$179)*tab!$D$177),-1)</f>
        <v>0</v>
      </c>
      <c r="V665" s="36" t="str">
        <f t="shared" si="1161"/>
        <v/>
      </c>
      <c r="W665" s="698"/>
      <c r="X665" s="605"/>
      <c r="Y665" s="646"/>
      <c r="Z665" s="670"/>
      <c r="AA665" s="600"/>
      <c r="AB665" s="646"/>
      <c r="AC665" s="679">
        <f t="shared" si="1149"/>
        <v>0</v>
      </c>
      <c r="AD665" s="680">
        <f t="shared" si="1162"/>
        <v>0.56000000000000005</v>
      </c>
      <c r="AE665" s="681">
        <f t="shared" si="1163"/>
        <v>0</v>
      </c>
      <c r="AF665" s="681">
        <f t="shared" si="1164"/>
        <v>0</v>
      </c>
      <c r="AG665" s="681">
        <f t="shared" si="1165"/>
        <v>0</v>
      </c>
      <c r="AH665" s="682">
        <f t="shared" si="1166"/>
        <v>0</v>
      </c>
      <c r="AI665" s="682" t="str">
        <f t="shared" si="1167"/>
        <v/>
      </c>
      <c r="AJ665" s="682">
        <f t="shared" si="1168"/>
        <v>0</v>
      </c>
      <c r="AK665" s="683">
        <f t="shared" si="1169"/>
        <v>0.5</v>
      </c>
      <c r="AL665" s="600">
        <f t="shared" si="1170"/>
        <v>0</v>
      </c>
      <c r="AM665" s="646">
        <f t="shared" si="1171"/>
        <v>0</v>
      </c>
      <c r="AN665" s="630"/>
      <c r="AR665" s="326"/>
    </row>
    <row r="666" spans="3:44" ht="12.75" customHeight="1" x14ac:dyDescent="0.2">
      <c r="C666" s="2"/>
      <c r="D666" s="140" t="str">
        <f t="shared" si="1150"/>
        <v/>
      </c>
      <c r="E666" s="222" t="str">
        <f t="shared" ref="E666:F666" si="1182">IF(E494=0,"",E494)</f>
        <v/>
      </c>
      <c r="F666" s="222" t="str">
        <f t="shared" si="1182"/>
        <v/>
      </c>
      <c r="G666" s="140" t="str">
        <f t="shared" si="1152"/>
        <v/>
      </c>
      <c r="H666" s="223" t="str">
        <f t="shared" si="1153"/>
        <v/>
      </c>
      <c r="I666" s="751" t="str">
        <f t="shared" si="1154"/>
        <v/>
      </c>
      <c r="J666" s="248" t="str">
        <f t="shared" si="1147"/>
        <v/>
      </c>
      <c r="K666" s="713" t="str">
        <f t="shared" si="1155"/>
        <v/>
      </c>
      <c r="L666" s="625"/>
      <c r="M666" s="738">
        <f t="shared" ref="M666:N666" si="1183">IF(M494="","",M494)</f>
        <v>0</v>
      </c>
      <c r="N666" s="738">
        <f t="shared" si="1183"/>
        <v>0</v>
      </c>
      <c r="O666" s="714" t="str">
        <f t="shared" si="1157"/>
        <v/>
      </c>
      <c r="P666" s="736">
        <f t="shared" si="1158"/>
        <v>0</v>
      </c>
      <c r="Q666" s="608">
        <v>0</v>
      </c>
      <c r="R666" s="755"/>
      <c r="S666" s="708" t="str">
        <f t="shared" si="1159"/>
        <v/>
      </c>
      <c r="T666" s="50" t="str">
        <f t="shared" si="1160"/>
        <v/>
      </c>
      <c r="U666" s="50">
        <f>ROUND(IF(K666="",0,+Q666/1659*(AC666*12*(1+tab!$D$181+tab!$D$180)-tab!$D$179)*tab!$D$177),-1)</f>
        <v>0</v>
      </c>
      <c r="V666" s="36" t="str">
        <f t="shared" si="1161"/>
        <v/>
      </c>
      <c r="W666" s="698"/>
      <c r="X666" s="605"/>
      <c r="Y666" s="646"/>
      <c r="Z666" s="670"/>
      <c r="AA666" s="600"/>
      <c r="AB666" s="646"/>
      <c r="AC666" s="679">
        <f t="shared" si="1149"/>
        <v>0</v>
      </c>
      <c r="AD666" s="680">
        <f t="shared" si="1162"/>
        <v>0.56000000000000005</v>
      </c>
      <c r="AE666" s="681">
        <f t="shared" si="1163"/>
        <v>0</v>
      </c>
      <c r="AF666" s="681">
        <f t="shared" si="1164"/>
        <v>0</v>
      </c>
      <c r="AG666" s="681">
        <f t="shared" si="1165"/>
        <v>0</v>
      </c>
      <c r="AH666" s="682">
        <f t="shared" si="1166"/>
        <v>0</v>
      </c>
      <c r="AI666" s="682" t="str">
        <f t="shared" si="1167"/>
        <v/>
      </c>
      <c r="AJ666" s="682">
        <f t="shared" si="1168"/>
        <v>0</v>
      </c>
      <c r="AK666" s="683">
        <f t="shared" si="1169"/>
        <v>0.5</v>
      </c>
      <c r="AL666" s="600">
        <f t="shared" si="1170"/>
        <v>0</v>
      </c>
      <c r="AM666" s="646">
        <f t="shared" si="1171"/>
        <v>0</v>
      </c>
      <c r="AN666" s="630"/>
      <c r="AR666" s="326"/>
    </row>
    <row r="667" spans="3:44" ht="12.75" customHeight="1" x14ac:dyDescent="0.2">
      <c r="C667" s="2"/>
      <c r="D667" s="140" t="str">
        <f t="shared" si="1150"/>
        <v/>
      </c>
      <c r="E667" s="222" t="str">
        <f t="shared" ref="E667:F667" si="1184">IF(E495=0,"",E495)</f>
        <v/>
      </c>
      <c r="F667" s="222" t="str">
        <f t="shared" si="1184"/>
        <v/>
      </c>
      <c r="G667" s="140" t="str">
        <f t="shared" si="1152"/>
        <v/>
      </c>
      <c r="H667" s="223" t="str">
        <f t="shared" si="1153"/>
        <v/>
      </c>
      <c r="I667" s="751" t="str">
        <f t="shared" si="1154"/>
        <v/>
      </c>
      <c r="J667" s="248" t="str">
        <f t="shared" si="1147"/>
        <v/>
      </c>
      <c r="K667" s="713" t="str">
        <f t="shared" si="1155"/>
        <v/>
      </c>
      <c r="L667" s="625"/>
      <c r="M667" s="738">
        <f t="shared" ref="M667:N667" si="1185">IF(M495="","",M495)</f>
        <v>0</v>
      </c>
      <c r="N667" s="738">
        <f t="shared" si="1185"/>
        <v>0</v>
      </c>
      <c r="O667" s="714" t="str">
        <f t="shared" si="1157"/>
        <v/>
      </c>
      <c r="P667" s="736">
        <f t="shared" si="1158"/>
        <v>0</v>
      </c>
      <c r="Q667" s="608">
        <v>0</v>
      </c>
      <c r="R667" s="755"/>
      <c r="S667" s="708" t="str">
        <f t="shared" si="1159"/>
        <v/>
      </c>
      <c r="T667" s="50" t="str">
        <f t="shared" si="1160"/>
        <v/>
      </c>
      <c r="U667" s="50">
        <f>ROUND(IF(K667="",0,+Q667/1659*(AC667*12*(1+tab!$D$181+tab!$D$180)-tab!$D$179)*tab!$D$177),-1)</f>
        <v>0</v>
      </c>
      <c r="V667" s="36" t="str">
        <f t="shared" si="1161"/>
        <v/>
      </c>
      <c r="W667" s="698"/>
      <c r="X667" s="605"/>
      <c r="Y667" s="646"/>
      <c r="Z667" s="670"/>
      <c r="AA667" s="600"/>
      <c r="AB667" s="646"/>
      <c r="AC667" s="679">
        <f t="shared" si="1149"/>
        <v>0</v>
      </c>
      <c r="AD667" s="680">
        <f t="shared" si="1162"/>
        <v>0.56000000000000005</v>
      </c>
      <c r="AE667" s="681">
        <f t="shared" si="1163"/>
        <v>0</v>
      </c>
      <c r="AF667" s="681">
        <f t="shared" si="1164"/>
        <v>0</v>
      </c>
      <c r="AG667" s="681">
        <f t="shared" si="1165"/>
        <v>0</v>
      </c>
      <c r="AH667" s="682">
        <f t="shared" si="1166"/>
        <v>0</v>
      </c>
      <c r="AI667" s="682" t="str">
        <f t="shared" si="1167"/>
        <v/>
      </c>
      <c r="AJ667" s="682">
        <f t="shared" si="1168"/>
        <v>0</v>
      </c>
      <c r="AK667" s="683">
        <f t="shared" si="1169"/>
        <v>0.5</v>
      </c>
      <c r="AL667" s="600">
        <f t="shared" si="1170"/>
        <v>0</v>
      </c>
      <c r="AM667" s="646">
        <f t="shared" si="1171"/>
        <v>0</v>
      </c>
      <c r="AN667" s="630"/>
      <c r="AR667" s="326"/>
    </row>
    <row r="668" spans="3:44" ht="12.75" customHeight="1" x14ac:dyDescent="0.2">
      <c r="C668" s="2"/>
      <c r="D668" s="140" t="str">
        <f t="shared" si="1150"/>
        <v/>
      </c>
      <c r="E668" s="222" t="str">
        <f t="shared" ref="E668:F668" si="1186">IF(E496=0,"",E496)</f>
        <v/>
      </c>
      <c r="F668" s="222" t="str">
        <f t="shared" si="1186"/>
        <v/>
      </c>
      <c r="G668" s="140" t="str">
        <f t="shared" si="1152"/>
        <v/>
      </c>
      <c r="H668" s="223" t="str">
        <f t="shared" si="1153"/>
        <v/>
      </c>
      <c r="I668" s="751" t="str">
        <f t="shared" si="1154"/>
        <v/>
      </c>
      <c r="J668" s="248" t="str">
        <f t="shared" si="1147"/>
        <v/>
      </c>
      <c r="K668" s="713" t="str">
        <f t="shared" si="1155"/>
        <v/>
      </c>
      <c r="L668" s="625"/>
      <c r="M668" s="738">
        <f t="shared" ref="M668:N668" si="1187">IF(M496="","",M496)</f>
        <v>0</v>
      </c>
      <c r="N668" s="738">
        <f t="shared" si="1187"/>
        <v>0</v>
      </c>
      <c r="O668" s="714" t="str">
        <f t="shared" si="1157"/>
        <v/>
      </c>
      <c r="P668" s="736">
        <f t="shared" si="1158"/>
        <v>0</v>
      </c>
      <c r="Q668" s="608">
        <v>0</v>
      </c>
      <c r="R668" s="755"/>
      <c r="S668" s="708" t="str">
        <f t="shared" si="1159"/>
        <v/>
      </c>
      <c r="T668" s="50" t="str">
        <f t="shared" si="1160"/>
        <v/>
      </c>
      <c r="U668" s="50">
        <f>ROUND(IF(K668="",0,+Q668/1659*(AC668*12*(1+tab!$D$181+tab!$D$180)-tab!$D$179)*tab!$D$177),-1)</f>
        <v>0</v>
      </c>
      <c r="V668" s="36" t="str">
        <f t="shared" si="1161"/>
        <v/>
      </c>
      <c r="W668" s="698"/>
      <c r="X668" s="605"/>
      <c r="Y668" s="646"/>
      <c r="Z668" s="670"/>
      <c r="AA668" s="600"/>
      <c r="AB668" s="646"/>
      <c r="AC668" s="679">
        <f t="shared" si="1149"/>
        <v>0</v>
      </c>
      <c r="AD668" s="680">
        <f t="shared" si="1162"/>
        <v>0.56000000000000005</v>
      </c>
      <c r="AE668" s="681">
        <f t="shared" si="1163"/>
        <v>0</v>
      </c>
      <c r="AF668" s="681">
        <f t="shared" si="1164"/>
        <v>0</v>
      </c>
      <c r="AG668" s="681">
        <f t="shared" si="1165"/>
        <v>0</v>
      </c>
      <c r="AH668" s="682">
        <f t="shared" si="1166"/>
        <v>0</v>
      </c>
      <c r="AI668" s="682" t="str">
        <f t="shared" si="1167"/>
        <v/>
      </c>
      <c r="AJ668" s="682">
        <f t="shared" si="1168"/>
        <v>0</v>
      </c>
      <c r="AK668" s="683">
        <f t="shared" si="1169"/>
        <v>0.5</v>
      </c>
      <c r="AL668" s="600">
        <f t="shared" si="1170"/>
        <v>0</v>
      </c>
      <c r="AM668" s="646">
        <f t="shared" si="1171"/>
        <v>0</v>
      </c>
      <c r="AN668" s="630"/>
      <c r="AR668" s="326"/>
    </row>
    <row r="669" spans="3:44" ht="12.75" customHeight="1" x14ac:dyDescent="0.2">
      <c r="C669" s="2"/>
      <c r="D669" s="140" t="str">
        <f t="shared" si="1150"/>
        <v/>
      </c>
      <c r="E669" s="222" t="str">
        <f t="shared" ref="E669:F669" si="1188">IF(E497=0,"",E497)</f>
        <v/>
      </c>
      <c r="F669" s="222" t="str">
        <f t="shared" si="1188"/>
        <v/>
      </c>
      <c r="G669" s="140" t="str">
        <f t="shared" si="1152"/>
        <v/>
      </c>
      <c r="H669" s="223" t="str">
        <f t="shared" si="1153"/>
        <v/>
      </c>
      <c r="I669" s="751" t="str">
        <f t="shared" si="1154"/>
        <v/>
      </c>
      <c r="J669" s="248" t="str">
        <f t="shared" si="1147"/>
        <v/>
      </c>
      <c r="K669" s="713" t="str">
        <f t="shared" si="1155"/>
        <v/>
      </c>
      <c r="L669" s="625"/>
      <c r="M669" s="738">
        <f t="shared" ref="M669:N669" si="1189">IF(M497="","",M497)</f>
        <v>0</v>
      </c>
      <c r="N669" s="738">
        <f t="shared" si="1189"/>
        <v>0</v>
      </c>
      <c r="O669" s="714" t="str">
        <f t="shared" si="1157"/>
        <v/>
      </c>
      <c r="P669" s="736">
        <f t="shared" si="1158"/>
        <v>0</v>
      </c>
      <c r="Q669" s="608">
        <v>0</v>
      </c>
      <c r="R669" s="755"/>
      <c r="S669" s="708" t="str">
        <f t="shared" si="1159"/>
        <v/>
      </c>
      <c r="T669" s="50" t="str">
        <f t="shared" si="1160"/>
        <v/>
      </c>
      <c r="U669" s="50">
        <f>ROUND(IF(K669="",0,+Q669/1659*(AC669*12*(1+tab!$D$181+tab!$D$180)-tab!$D$179)*tab!$D$177),-1)</f>
        <v>0</v>
      </c>
      <c r="V669" s="36" t="str">
        <f t="shared" si="1161"/>
        <v/>
      </c>
      <c r="W669" s="698"/>
      <c r="X669" s="605"/>
      <c r="Y669" s="646"/>
      <c r="Z669" s="670"/>
      <c r="AA669" s="600"/>
      <c r="AB669" s="646"/>
      <c r="AC669" s="679">
        <f t="shared" si="1149"/>
        <v>0</v>
      </c>
      <c r="AD669" s="680">
        <f t="shared" si="1162"/>
        <v>0.56000000000000005</v>
      </c>
      <c r="AE669" s="681">
        <f t="shared" si="1163"/>
        <v>0</v>
      </c>
      <c r="AF669" s="681">
        <f t="shared" si="1164"/>
        <v>0</v>
      </c>
      <c r="AG669" s="681">
        <f t="shared" si="1165"/>
        <v>0</v>
      </c>
      <c r="AH669" s="682">
        <f t="shared" si="1166"/>
        <v>0</v>
      </c>
      <c r="AI669" s="682" t="str">
        <f t="shared" si="1167"/>
        <v/>
      </c>
      <c r="AJ669" s="682">
        <f t="shared" si="1168"/>
        <v>0</v>
      </c>
      <c r="AK669" s="683">
        <f t="shared" si="1169"/>
        <v>0.5</v>
      </c>
      <c r="AL669" s="600">
        <f t="shared" si="1170"/>
        <v>0</v>
      </c>
      <c r="AM669" s="646">
        <f t="shared" si="1171"/>
        <v>0</v>
      </c>
      <c r="AN669" s="630"/>
      <c r="AR669" s="326"/>
    </row>
    <row r="670" spans="3:44" ht="12.75" customHeight="1" x14ac:dyDescent="0.2">
      <c r="C670" s="2"/>
      <c r="D670" s="140" t="str">
        <f t="shared" si="1150"/>
        <v/>
      </c>
      <c r="E670" s="222" t="str">
        <f t="shared" ref="E670:F670" si="1190">IF(E498=0,"",E498)</f>
        <v/>
      </c>
      <c r="F670" s="222" t="str">
        <f t="shared" si="1190"/>
        <v/>
      </c>
      <c r="G670" s="140" t="str">
        <f t="shared" si="1152"/>
        <v/>
      </c>
      <c r="H670" s="223" t="str">
        <f t="shared" si="1153"/>
        <v/>
      </c>
      <c r="I670" s="751" t="str">
        <f t="shared" si="1154"/>
        <v/>
      </c>
      <c r="J670" s="248" t="str">
        <f t="shared" si="1147"/>
        <v/>
      </c>
      <c r="K670" s="713" t="str">
        <f t="shared" si="1155"/>
        <v/>
      </c>
      <c r="L670" s="625"/>
      <c r="M670" s="738">
        <f t="shared" ref="M670:N670" si="1191">IF(M498="","",M498)</f>
        <v>0</v>
      </c>
      <c r="N670" s="738">
        <f t="shared" si="1191"/>
        <v>0</v>
      </c>
      <c r="O670" s="714" t="str">
        <f t="shared" si="1157"/>
        <v/>
      </c>
      <c r="P670" s="736">
        <f t="shared" si="1158"/>
        <v>0</v>
      </c>
      <c r="Q670" s="608">
        <v>0</v>
      </c>
      <c r="R670" s="755"/>
      <c r="S670" s="708" t="str">
        <f t="shared" si="1159"/>
        <v/>
      </c>
      <c r="T670" s="50" t="str">
        <f t="shared" si="1160"/>
        <v/>
      </c>
      <c r="U670" s="50">
        <f>ROUND(IF(K670="",0,+Q670/1659*(AC670*12*(1+tab!$D$181+tab!$D$180)-tab!$D$179)*tab!$D$177),-1)</f>
        <v>0</v>
      </c>
      <c r="V670" s="36" t="str">
        <f t="shared" si="1161"/>
        <v/>
      </c>
      <c r="W670" s="698"/>
      <c r="X670" s="605"/>
      <c r="Y670" s="646"/>
      <c r="Z670" s="670"/>
      <c r="AA670" s="600"/>
      <c r="AB670" s="646"/>
      <c r="AC670" s="679">
        <f t="shared" si="1149"/>
        <v>0</v>
      </c>
      <c r="AD670" s="680">
        <f t="shared" si="1162"/>
        <v>0.56000000000000005</v>
      </c>
      <c r="AE670" s="681">
        <f t="shared" si="1163"/>
        <v>0</v>
      </c>
      <c r="AF670" s="681">
        <f t="shared" si="1164"/>
        <v>0</v>
      </c>
      <c r="AG670" s="681">
        <f t="shared" si="1165"/>
        <v>0</v>
      </c>
      <c r="AH670" s="682">
        <f t="shared" si="1166"/>
        <v>0</v>
      </c>
      <c r="AI670" s="682" t="str">
        <f t="shared" si="1167"/>
        <v/>
      </c>
      <c r="AJ670" s="682">
        <f t="shared" si="1168"/>
        <v>0</v>
      </c>
      <c r="AK670" s="683">
        <f t="shared" si="1169"/>
        <v>0.5</v>
      </c>
      <c r="AL670" s="600">
        <f t="shared" si="1170"/>
        <v>0</v>
      </c>
      <c r="AM670" s="646">
        <f t="shared" si="1171"/>
        <v>0</v>
      </c>
      <c r="AN670" s="630"/>
      <c r="AR670" s="326"/>
    </row>
    <row r="671" spans="3:44" ht="12.75" customHeight="1" x14ac:dyDescent="0.2">
      <c r="C671" s="2"/>
      <c r="D671" s="140" t="str">
        <f t="shared" si="1150"/>
        <v/>
      </c>
      <c r="E671" s="222" t="str">
        <f t="shared" ref="E671:F671" si="1192">IF(E499=0,"",E499)</f>
        <v/>
      </c>
      <c r="F671" s="222" t="str">
        <f t="shared" si="1192"/>
        <v/>
      </c>
      <c r="G671" s="140" t="str">
        <f t="shared" si="1152"/>
        <v/>
      </c>
      <c r="H671" s="223" t="str">
        <f t="shared" si="1153"/>
        <v/>
      </c>
      <c r="I671" s="751" t="str">
        <f t="shared" si="1154"/>
        <v/>
      </c>
      <c r="J671" s="248" t="str">
        <f t="shared" si="1147"/>
        <v/>
      </c>
      <c r="K671" s="713" t="str">
        <f t="shared" si="1155"/>
        <v/>
      </c>
      <c r="L671" s="625"/>
      <c r="M671" s="738">
        <f t="shared" ref="M671:N671" si="1193">IF(M499="","",M499)</f>
        <v>0</v>
      </c>
      <c r="N671" s="738">
        <f t="shared" si="1193"/>
        <v>0</v>
      </c>
      <c r="O671" s="714" t="str">
        <f t="shared" si="1157"/>
        <v/>
      </c>
      <c r="P671" s="736">
        <f t="shared" si="1158"/>
        <v>0</v>
      </c>
      <c r="Q671" s="608">
        <v>0</v>
      </c>
      <c r="R671" s="755"/>
      <c r="S671" s="708" t="str">
        <f t="shared" si="1159"/>
        <v/>
      </c>
      <c r="T671" s="50" t="str">
        <f t="shared" si="1160"/>
        <v/>
      </c>
      <c r="U671" s="50">
        <f>ROUND(IF(K671="",0,+Q671/1659*(AC671*12*(1+tab!$D$181+tab!$D$180)-tab!$D$179)*tab!$D$177),-1)</f>
        <v>0</v>
      </c>
      <c r="V671" s="36" t="str">
        <f t="shared" si="1161"/>
        <v/>
      </c>
      <c r="W671" s="698"/>
      <c r="X671" s="605"/>
      <c r="Y671" s="646"/>
      <c r="Z671" s="670"/>
      <c r="AA671" s="600"/>
      <c r="AB671" s="646"/>
      <c r="AC671" s="679">
        <f t="shared" si="1149"/>
        <v>0</v>
      </c>
      <c r="AD671" s="680">
        <f t="shared" si="1162"/>
        <v>0.56000000000000005</v>
      </c>
      <c r="AE671" s="681">
        <f t="shared" si="1163"/>
        <v>0</v>
      </c>
      <c r="AF671" s="681">
        <f t="shared" si="1164"/>
        <v>0</v>
      </c>
      <c r="AG671" s="681">
        <f t="shared" si="1165"/>
        <v>0</v>
      </c>
      <c r="AH671" s="682">
        <f t="shared" si="1166"/>
        <v>0</v>
      </c>
      <c r="AI671" s="682" t="str">
        <f t="shared" si="1167"/>
        <v/>
      </c>
      <c r="AJ671" s="682">
        <f t="shared" si="1168"/>
        <v>0</v>
      </c>
      <c r="AK671" s="683">
        <f t="shared" si="1169"/>
        <v>0.5</v>
      </c>
      <c r="AL671" s="600">
        <f t="shared" si="1170"/>
        <v>0</v>
      </c>
      <c r="AM671" s="646">
        <f t="shared" si="1171"/>
        <v>0</v>
      </c>
      <c r="AN671" s="630"/>
      <c r="AR671" s="326"/>
    </row>
    <row r="672" spans="3:44" ht="12.75" customHeight="1" x14ac:dyDescent="0.2">
      <c r="C672" s="2"/>
      <c r="D672" s="140" t="str">
        <f t="shared" si="1150"/>
        <v/>
      </c>
      <c r="E672" s="222" t="str">
        <f t="shared" ref="E672:F672" si="1194">IF(E500=0,"",E500)</f>
        <v/>
      </c>
      <c r="F672" s="222" t="str">
        <f t="shared" si="1194"/>
        <v/>
      </c>
      <c r="G672" s="140" t="str">
        <f t="shared" si="1152"/>
        <v/>
      </c>
      <c r="H672" s="223" t="str">
        <f t="shared" si="1153"/>
        <v/>
      </c>
      <c r="I672" s="751" t="str">
        <f t="shared" si="1154"/>
        <v/>
      </c>
      <c r="J672" s="248" t="str">
        <f t="shared" si="1147"/>
        <v/>
      </c>
      <c r="K672" s="713" t="str">
        <f t="shared" si="1155"/>
        <v/>
      </c>
      <c r="L672" s="625"/>
      <c r="M672" s="738">
        <f t="shared" ref="M672:N672" si="1195">IF(M500="","",M500)</f>
        <v>0</v>
      </c>
      <c r="N672" s="738">
        <f t="shared" si="1195"/>
        <v>0</v>
      </c>
      <c r="O672" s="714" t="str">
        <f t="shared" si="1157"/>
        <v/>
      </c>
      <c r="P672" s="736">
        <f t="shared" si="1158"/>
        <v>0</v>
      </c>
      <c r="Q672" s="608">
        <v>0</v>
      </c>
      <c r="R672" s="755"/>
      <c r="S672" s="708" t="str">
        <f t="shared" si="1159"/>
        <v/>
      </c>
      <c r="T672" s="50" t="str">
        <f t="shared" si="1160"/>
        <v/>
      </c>
      <c r="U672" s="50">
        <f>ROUND(IF(K672="",0,+Q672/1659*(AC672*12*(1+tab!$D$181+tab!$D$180)-tab!$D$179)*tab!$D$177),-1)</f>
        <v>0</v>
      </c>
      <c r="V672" s="36" t="str">
        <f t="shared" si="1161"/>
        <v/>
      </c>
      <c r="W672" s="698"/>
      <c r="X672" s="605"/>
      <c r="Y672" s="646"/>
      <c r="Z672" s="670"/>
      <c r="AA672" s="600"/>
      <c r="AB672" s="646"/>
      <c r="AC672" s="679">
        <f t="shared" si="1149"/>
        <v>0</v>
      </c>
      <c r="AD672" s="680">
        <f t="shared" si="1162"/>
        <v>0.56000000000000005</v>
      </c>
      <c r="AE672" s="681">
        <f t="shared" si="1163"/>
        <v>0</v>
      </c>
      <c r="AF672" s="681">
        <f t="shared" si="1164"/>
        <v>0</v>
      </c>
      <c r="AG672" s="681">
        <f t="shared" si="1165"/>
        <v>0</v>
      </c>
      <c r="AH672" s="682">
        <f t="shared" si="1166"/>
        <v>0</v>
      </c>
      <c r="AI672" s="682" t="str">
        <f t="shared" si="1167"/>
        <v/>
      </c>
      <c r="AJ672" s="682">
        <f t="shared" si="1168"/>
        <v>0</v>
      </c>
      <c r="AK672" s="683">
        <f t="shared" si="1169"/>
        <v>0.5</v>
      </c>
      <c r="AL672" s="600">
        <f t="shared" si="1170"/>
        <v>0</v>
      </c>
      <c r="AM672" s="646">
        <f t="shared" si="1171"/>
        <v>0</v>
      </c>
      <c r="AN672" s="630"/>
      <c r="AR672" s="326"/>
    </row>
    <row r="673" spans="3:44" ht="12.75" customHeight="1" x14ac:dyDescent="0.2">
      <c r="C673" s="2"/>
      <c r="D673" s="140" t="str">
        <f t="shared" si="1150"/>
        <v/>
      </c>
      <c r="E673" s="222" t="str">
        <f t="shared" ref="E673:F673" si="1196">IF(E501=0,"",E501)</f>
        <v/>
      </c>
      <c r="F673" s="222" t="str">
        <f t="shared" si="1196"/>
        <v/>
      </c>
      <c r="G673" s="140" t="str">
        <f t="shared" si="1152"/>
        <v/>
      </c>
      <c r="H673" s="223" t="str">
        <f t="shared" si="1153"/>
        <v/>
      </c>
      <c r="I673" s="751" t="str">
        <f t="shared" si="1154"/>
        <v/>
      </c>
      <c r="J673" s="248" t="str">
        <f t="shared" si="1147"/>
        <v/>
      </c>
      <c r="K673" s="713" t="str">
        <f t="shared" si="1155"/>
        <v/>
      </c>
      <c r="L673" s="625"/>
      <c r="M673" s="738">
        <f t="shared" ref="M673:N673" si="1197">IF(M501="","",M501)</f>
        <v>0</v>
      </c>
      <c r="N673" s="738">
        <f t="shared" si="1197"/>
        <v>0</v>
      </c>
      <c r="O673" s="714" t="str">
        <f t="shared" si="1157"/>
        <v/>
      </c>
      <c r="P673" s="736">
        <f t="shared" si="1158"/>
        <v>0</v>
      </c>
      <c r="Q673" s="608">
        <v>0</v>
      </c>
      <c r="R673" s="755"/>
      <c r="S673" s="708" t="str">
        <f t="shared" si="1159"/>
        <v/>
      </c>
      <c r="T673" s="50" t="str">
        <f t="shared" si="1160"/>
        <v/>
      </c>
      <c r="U673" s="50">
        <f>ROUND(IF(K673="",0,+Q673/1659*(AC673*12*(1+tab!$D$181+tab!$D$180)-tab!$D$179)*tab!$D$177),-1)</f>
        <v>0</v>
      </c>
      <c r="V673" s="36" t="str">
        <f t="shared" si="1161"/>
        <v/>
      </c>
      <c r="W673" s="698"/>
      <c r="X673" s="605"/>
      <c r="Y673" s="646"/>
      <c r="Z673" s="670"/>
      <c r="AA673" s="600"/>
      <c r="AB673" s="646"/>
      <c r="AC673" s="679">
        <f t="shared" si="1149"/>
        <v>0</v>
      </c>
      <c r="AD673" s="680">
        <f t="shared" si="1162"/>
        <v>0.56000000000000005</v>
      </c>
      <c r="AE673" s="681">
        <f t="shared" si="1163"/>
        <v>0</v>
      </c>
      <c r="AF673" s="681">
        <f t="shared" si="1164"/>
        <v>0</v>
      </c>
      <c r="AG673" s="681">
        <f t="shared" si="1165"/>
        <v>0</v>
      </c>
      <c r="AH673" s="682">
        <f t="shared" si="1166"/>
        <v>0</v>
      </c>
      <c r="AI673" s="682" t="str">
        <f t="shared" si="1167"/>
        <v/>
      </c>
      <c r="AJ673" s="682">
        <f t="shared" si="1168"/>
        <v>0</v>
      </c>
      <c r="AK673" s="683">
        <f t="shared" si="1169"/>
        <v>0.5</v>
      </c>
      <c r="AL673" s="600">
        <f t="shared" si="1170"/>
        <v>0</v>
      </c>
      <c r="AM673" s="646">
        <f t="shared" si="1171"/>
        <v>0</v>
      </c>
      <c r="AN673" s="630"/>
      <c r="AR673" s="326"/>
    </row>
    <row r="674" spans="3:44" ht="12.75" customHeight="1" x14ac:dyDescent="0.2">
      <c r="C674" s="2"/>
      <c r="D674" s="140" t="str">
        <f t="shared" si="1150"/>
        <v/>
      </c>
      <c r="E674" s="222" t="str">
        <f t="shared" ref="E674:F674" si="1198">IF(E502=0,"",E502)</f>
        <v/>
      </c>
      <c r="F674" s="222" t="str">
        <f t="shared" si="1198"/>
        <v/>
      </c>
      <c r="G674" s="140" t="str">
        <f t="shared" si="1152"/>
        <v/>
      </c>
      <c r="H674" s="223" t="str">
        <f t="shared" si="1153"/>
        <v/>
      </c>
      <c r="I674" s="751" t="str">
        <f t="shared" si="1154"/>
        <v/>
      </c>
      <c r="J674" s="248" t="str">
        <f t="shared" si="1147"/>
        <v/>
      </c>
      <c r="K674" s="713" t="str">
        <f t="shared" si="1155"/>
        <v/>
      </c>
      <c r="L674" s="625"/>
      <c r="M674" s="738">
        <f t="shared" ref="M674:N674" si="1199">IF(M502="","",M502)</f>
        <v>0</v>
      </c>
      <c r="N674" s="738">
        <f t="shared" si="1199"/>
        <v>0</v>
      </c>
      <c r="O674" s="714" t="str">
        <f t="shared" si="1157"/>
        <v/>
      </c>
      <c r="P674" s="736">
        <f t="shared" si="1158"/>
        <v>0</v>
      </c>
      <c r="Q674" s="608">
        <v>0</v>
      </c>
      <c r="R674" s="755"/>
      <c r="S674" s="708" t="str">
        <f t="shared" si="1159"/>
        <v/>
      </c>
      <c r="T674" s="50" t="str">
        <f t="shared" si="1160"/>
        <v/>
      </c>
      <c r="U674" s="50">
        <f>ROUND(IF(K674="",0,+Q674/1659*(AC674*12*(1+tab!$D$181+tab!$D$180)-tab!$D$179)*tab!$D$177),-1)</f>
        <v>0</v>
      </c>
      <c r="V674" s="36" t="str">
        <f t="shared" si="1161"/>
        <v/>
      </c>
      <c r="W674" s="698"/>
      <c r="X674" s="605"/>
      <c r="Y674" s="646"/>
      <c r="Z674" s="670"/>
      <c r="AA674" s="600"/>
      <c r="AB674" s="646"/>
      <c r="AC674" s="679">
        <f t="shared" si="1149"/>
        <v>0</v>
      </c>
      <c r="AD674" s="680">
        <f t="shared" si="1162"/>
        <v>0.56000000000000005</v>
      </c>
      <c r="AE674" s="681">
        <f t="shared" si="1163"/>
        <v>0</v>
      </c>
      <c r="AF674" s="681">
        <f t="shared" si="1164"/>
        <v>0</v>
      </c>
      <c r="AG674" s="681">
        <f t="shared" si="1165"/>
        <v>0</v>
      </c>
      <c r="AH674" s="682">
        <f t="shared" si="1166"/>
        <v>0</v>
      </c>
      <c r="AI674" s="682" t="str">
        <f t="shared" si="1167"/>
        <v/>
      </c>
      <c r="AJ674" s="682">
        <f t="shared" si="1168"/>
        <v>0</v>
      </c>
      <c r="AK674" s="683">
        <f t="shared" si="1169"/>
        <v>0.5</v>
      </c>
      <c r="AL674" s="600">
        <f t="shared" si="1170"/>
        <v>0</v>
      </c>
      <c r="AM674" s="646">
        <f t="shared" si="1171"/>
        <v>0</v>
      </c>
      <c r="AN674" s="630"/>
      <c r="AR674" s="326"/>
    </row>
    <row r="675" spans="3:44" ht="12.75" customHeight="1" x14ac:dyDescent="0.2">
      <c r="C675" s="2"/>
      <c r="D675" s="140" t="str">
        <f t="shared" si="1150"/>
        <v/>
      </c>
      <c r="E675" s="222" t="str">
        <f t="shared" ref="E675:F675" si="1200">IF(E503=0,"",E503)</f>
        <v/>
      </c>
      <c r="F675" s="222" t="str">
        <f t="shared" si="1200"/>
        <v/>
      </c>
      <c r="G675" s="140" t="str">
        <f t="shared" si="1152"/>
        <v/>
      </c>
      <c r="H675" s="223" t="str">
        <f t="shared" si="1153"/>
        <v/>
      </c>
      <c r="I675" s="751" t="str">
        <f t="shared" si="1154"/>
        <v/>
      </c>
      <c r="J675" s="248" t="str">
        <f t="shared" si="1147"/>
        <v/>
      </c>
      <c r="K675" s="713" t="str">
        <f t="shared" si="1155"/>
        <v/>
      </c>
      <c r="L675" s="625"/>
      <c r="M675" s="738">
        <f t="shared" ref="M675:N675" si="1201">IF(M503="","",M503)</f>
        <v>0</v>
      </c>
      <c r="N675" s="738">
        <f t="shared" si="1201"/>
        <v>0</v>
      </c>
      <c r="O675" s="714" t="str">
        <f t="shared" si="1157"/>
        <v/>
      </c>
      <c r="P675" s="736">
        <f t="shared" si="1158"/>
        <v>0</v>
      </c>
      <c r="Q675" s="608">
        <v>0</v>
      </c>
      <c r="R675" s="755"/>
      <c r="S675" s="708" t="str">
        <f t="shared" si="1159"/>
        <v/>
      </c>
      <c r="T675" s="50" t="str">
        <f t="shared" si="1160"/>
        <v/>
      </c>
      <c r="U675" s="50">
        <f>ROUND(IF(K675="",0,+Q675/1659*(AC675*12*(1+tab!$D$181+tab!$D$180)-tab!$D$179)*tab!$D$177),-1)</f>
        <v>0</v>
      </c>
      <c r="V675" s="36" t="str">
        <f t="shared" si="1161"/>
        <v/>
      </c>
      <c r="W675" s="698"/>
      <c r="X675" s="605"/>
      <c r="Y675" s="646"/>
      <c r="Z675" s="670"/>
      <c r="AA675" s="600"/>
      <c r="AB675" s="646"/>
      <c r="AC675" s="679">
        <f t="shared" si="1149"/>
        <v>0</v>
      </c>
      <c r="AD675" s="680">
        <f t="shared" si="1162"/>
        <v>0.56000000000000005</v>
      </c>
      <c r="AE675" s="681">
        <f t="shared" si="1163"/>
        <v>0</v>
      </c>
      <c r="AF675" s="681">
        <f t="shared" si="1164"/>
        <v>0</v>
      </c>
      <c r="AG675" s="681">
        <f t="shared" si="1165"/>
        <v>0</v>
      </c>
      <c r="AH675" s="682">
        <f t="shared" si="1166"/>
        <v>0</v>
      </c>
      <c r="AI675" s="682" t="str">
        <f t="shared" si="1167"/>
        <v/>
      </c>
      <c r="AJ675" s="682">
        <f t="shared" si="1168"/>
        <v>0</v>
      </c>
      <c r="AK675" s="683">
        <f t="shared" si="1169"/>
        <v>0.5</v>
      </c>
      <c r="AL675" s="600">
        <f t="shared" si="1170"/>
        <v>0</v>
      </c>
      <c r="AM675" s="646">
        <f t="shared" si="1171"/>
        <v>0</v>
      </c>
      <c r="AN675" s="630"/>
      <c r="AR675" s="326"/>
    </row>
    <row r="676" spans="3:44" ht="12.75" customHeight="1" x14ac:dyDescent="0.2">
      <c r="C676" s="2"/>
      <c r="D676" s="140" t="str">
        <f t="shared" si="1150"/>
        <v/>
      </c>
      <c r="E676" s="222" t="str">
        <f t="shared" ref="E676:F676" si="1202">IF(E504=0,"",E504)</f>
        <v/>
      </c>
      <c r="F676" s="222" t="str">
        <f t="shared" si="1202"/>
        <v/>
      </c>
      <c r="G676" s="140" t="str">
        <f t="shared" si="1152"/>
        <v/>
      </c>
      <c r="H676" s="223" t="str">
        <f t="shared" si="1153"/>
        <v/>
      </c>
      <c r="I676" s="751" t="str">
        <f t="shared" si="1154"/>
        <v/>
      </c>
      <c r="J676" s="248" t="str">
        <f t="shared" si="1147"/>
        <v/>
      </c>
      <c r="K676" s="713" t="str">
        <f t="shared" si="1155"/>
        <v/>
      </c>
      <c r="L676" s="625"/>
      <c r="M676" s="738">
        <f t="shared" ref="M676:N676" si="1203">IF(M504="","",M504)</f>
        <v>0</v>
      </c>
      <c r="N676" s="738">
        <f t="shared" si="1203"/>
        <v>0</v>
      </c>
      <c r="O676" s="714" t="str">
        <f t="shared" si="1157"/>
        <v/>
      </c>
      <c r="P676" s="736">
        <f t="shared" si="1158"/>
        <v>0</v>
      </c>
      <c r="Q676" s="608">
        <v>0</v>
      </c>
      <c r="R676" s="755"/>
      <c r="S676" s="708" t="str">
        <f t="shared" si="1159"/>
        <v/>
      </c>
      <c r="T676" s="50" t="str">
        <f t="shared" si="1160"/>
        <v/>
      </c>
      <c r="U676" s="50">
        <f>ROUND(IF(K676="",0,+Q676/1659*(AC676*12*(1+tab!$D$181+tab!$D$180)-tab!$D$179)*tab!$D$177),-1)</f>
        <v>0</v>
      </c>
      <c r="V676" s="36" t="str">
        <f t="shared" si="1161"/>
        <v/>
      </c>
      <c r="W676" s="698"/>
      <c r="X676" s="605"/>
      <c r="Y676" s="646"/>
      <c r="Z676" s="670"/>
      <c r="AA676" s="600"/>
      <c r="AB676" s="646"/>
      <c r="AC676" s="679">
        <f t="shared" si="1149"/>
        <v>0</v>
      </c>
      <c r="AD676" s="680">
        <f t="shared" si="1162"/>
        <v>0.56000000000000005</v>
      </c>
      <c r="AE676" s="681">
        <f t="shared" si="1163"/>
        <v>0</v>
      </c>
      <c r="AF676" s="681">
        <f t="shared" si="1164"/>
        <v>0</v>
      </c>
      <c r="AG676" s="681">
        <f t="shared" si="1165"/>
        <v>0</v>
      </c>
      <c r="AH676" s="682">
        <f t="shared" si="1166"/>
        <v>0</v>
      </c>
      <c r="AI676" s="682" t="str">
        <f t="shared" si="1167"/>
        <v/>
      </c>
      <c r="AJ676" s="682">
        <f t="shared" si="1168"/>
        <v>0</v>
      </c>
      <c r="AK676" s="683">
        <f t="shared" si="1169"/>
        <v>0.5</v>
      </c>
      <c r="AL676" s="600">
        <f t="shared" si="1170"/>
        <v>0</v>
      </c>
      <c r="AM676" s="646">
        <f t="shared" si="1171"/>
        <v>0</v>
      </c>
      <c r="AN676" s="630"/>
      <c r="AR676" s="326"/>
    </row>
    <row r="677" spans="3:44" ht="12.75" customHeight="1" x14ac:dyDescent="0.2">
      <c r="C677" s="2"/>
      <c r="D677" s="140" t="str">
        <f t="shared" si="1150"/>
        <v/>
      </c>
      <c r="E677" s="222" t="str">
        <f t="shared" ref="E677:F677" si="1204">IF(E505=0,"",E505)</f>
        <v/>
      </c>
      <c r="F677" s="222" t="str">
        <f t="shared" si="1204"/>
        <v/>
      </c>
      <c r="G677" s="140" t="str">
        <f t="shared" si="1152"/>
        <v/>
      </c>
      <c r="H677" s="223" t="str">
        <f t="shared" si="1153"/>
        <v/>
      </c>
      <c r="I677" s="751" t="str">
        <f t="shared" si="1154"/>
        <v/>
      </c>
      <c r="J677" s="248" t="str">
        <f t="shared" si="1147"/>
        <v/>
      </c>
      <c r="K677" s="713" t="str">
        <f t="shared" si="1155"/>
        <v/>
      </c>
      <c r="L677" s="625"/>
      <c r="M677" s="738">
        <f t="shared" ref="M677:N677" si="1205">IF(M505="","",M505)</f>
        <v>0</v>
      </c>
      <c r="N677" s="738">
        <f t="shared" si="1205"/>
        <v>0</v>
      </c>
      <c r="O677" s="714" t="str">
        <f t="shared" si="1157"/>
        <v/>
      </c>
      <c r="P677" s="736">
        <f t="shared" si="1158"/>
        <v>0</v>
      </c>
      <c r="Q677" s="608">
        <v>0</v>
      </c>
      <c r="R677" s="755"/>
      <c r="S677" s="708" t="str">
        <f t="shared" si="1159"/>
        <v/>
      </c>
      <c r="T677" s="50" t="str">
        <f t="shared" si="1160"/>
        <v/>
      </c>
      <c r="U677" s="50">
        <f>ROUND(IF(K677="",0,+Q677/1659*(AC677*12*(1+tab!$D$181+tab!$D$180)-tab!$D$179)*tab!$D$177),-1)</f>
        <v>0</v>
      </c>
      <c r="V677" s="36" t="str">
        <f t="shared" si="1161"/>
        <v/>
      </c>
      <c r="W677" s="698"/>
      <c r="X677" s="605"/>
      <c r="Y677" s="646"/>
      <c r="Z677" s="670"/>
      <c r="AA677" s="600"/>
      <c r="AB677" s="646"/>
      <c r="AC677" s="679">
        <f t="shared" si="1149"/>
        <v>0</v>
      </c>
      <c r="AD677" s="680">
        <f t="shared" si="1162"/>
        <v>0.56000000000000005</v>
      </c>
      <c r="AE677" s="681">
        <f t="shared" si="1163"/>
        <v>0</v>
      </c>
      <c r="AF677" s="681">
        <f t="shared" si="1164"/>
        <v>0</v>
      </c>
      <c r="AG677" s="681">
        <f t="shared" si="1165"/>
        <v>0</v>
      </c>
      <c r="AH677" s="682">
        <f t="shared" si="1166"/>
        <v>0</v>
      </c>
      <c r="AI677" s="682" t="str">
        <f t="shared" si="1167"/>
        <v/>
      </c>
      <c r="AJ677" s="682">
        <f t="shared" si="1168"/>
        <v>0</v>
      </c>
      <c r="AK677" s="683">
        <f t="shared" si="1169"/>
        <v>0.5</v>
      </c>
      <c r="AL677" s="600">
        <f t="shared" si="1170"/>
        <v>0</v>
      </c>
      <c r="AM677" s="646">
        <f t="shared" si="1171"/>
        <v>0</v>
      </c>
      <c r="AN677" s="630"/>
      <c r="AR677" s="326"/>
    </row>
    <row r="678" spans="3:44" ht="12.75" customHeight="1" x14ac:dyDescent="0.2">
      <c r="C678" s="2"/>
      <c r="D678" s="140" t="str">
        <f t="shared" si="1150"/>
        <v/>
      </c>
      <c r="E678" s="222" t="str">
        <f t="shared" ref="E678:F678" si="1206">IF(E506=0,"",E506)</f>
        <v/>
      </c>
      <c r="F678" s="222" t="str">
        <f t="shared" si="1206"/>
        <v/>
      </c>
      <c r="G678" s="140" t="str">
        <f t="shared" si="1152"/>
        <v/>
      </c>
      <c r="H678" s="223" t="str">
        <f t="shared" si="1153"/>
        <v/>
      </c>
      <c r="I678" s="751" t="str">
        <f t="shared" si="1154"/>
        <v/>
      </c>
      <c r="J678" s="248" t="str">
        <f t="shared" si="1147"/>
        <v/>
      </c>
      <c r="K678" s="713" t="str">
        <f t="shared" si="1155"/>
        <v/>
      </c>
      <c r="L678" s="625"/>
      <c r="M678" s="738">
        <f t="shared" ref="M678:N678" si="1207">IF(M506="","",M506)</f>
        <v>0</v>
      </c>
      <c r="N678" s="738">
        <f t="shared" si="1207"/>
        <v>0</v>
      </c>
      <c r="O678" s="714" t="str">
        <f t="shared" si="1157"/>
        <v/>
      </c>
      <c r="P678" s="736">
        <f t="shared" si="1158"/>
        <v>0</v>
      </c>
      <c r="Q678" s="608">
        <v>0</v>
      </c>
      <c r="R678" s="755"/>
      <c r="S678" s="708" t="str">
        <f t="shared" si="1159"/>
        <v/>
      </c>
      <c r="T678" s="50" t="str">
        <f t="shared" si="1160"/>
        <v/>
      </c>
      <c r="U678" s="50">
        <f>ROUND(IF(K678="",0,+Q678/1659*(AC678*12*(1+tab!$D$181+tab!$D$180)-tab!$D$179)*tab!$D$177),-1)</f>
        <v>0</v>
      </c>
      <c r="V678" s="36" t="str">
        <f t="shared" si="1161"/>
        <v/>
      </c>
      <c r="W678" s="698"/>
      <c r="X678" s="605"/>
      <c r="Y678" s="646"/>
      <c r="Z678" s="670"/>
      <c r="AA678" s="600"/>
      <c r="AB678" s="646"/>
      <c r="AC678" s="679">
        <f t="shared" si="1149"/>
        <v>0</v>
      </c>
      <c r="AD678" s="680">
        <f t="shared" si="1162"/>
        <v>0.56000000000000005</v>
      </c>
      <c r="AE678" s="681">
        <f t="shared" si="1163"/>
        <v>0</v>
      </c>
      <c r="AF678" s="681">
        <f t="shared" si="1164"/>
        <v>0</v>
      </c>
      <c r="AG678" s="681">
        <f t="shared" si="1165"/>
        <v>0</v>
      </c>
      <c r="AH678" s="682">
        <f t="shared" si="1166"/>
        <v>0</v>
      </c>
      <c r="AI678" s="682" t="str">
        <f t="shared" si="1167"/>
        <v/>
      </c>
      <c r="AJ678" s="682">
        <f t="shared" si="1168"/>
        <v>0</v>
      </c>
      <c r="AK678" s="683">
        <f t="shared" si="1169"/>
        <v>0.5</v>
      </c>
      <c r="AL678" s="600">
        <f t="shared" si="1170"/>
        <v>0</v>
      </c>
      <c r="AM678" s="646">
        <f t="shared" si="1171"/>
        <v>0</v>
      </c>
      <c r="AN678" s="630"/>
      <c r="AR678" s="326"/>
    </row>
    <row r="679" spans="3:44" ht="12.75" customHeight="1" x14ac:dyDescent="0.2">
      <c r="C679" s="2"/>
      <c r="D679" s="140" t="str">
        <f t="shared" si="1150"/>
        <v/>
      </c>
      <c r="E679" s="222" t="str">
        <f t="shared" ref="E679:F679" si="1208">IF(E507=0,"",E507)</f>
        <v/>
      </c>
      <c r="F679" s="222" t="str">
        <f t="shared" si="1208"/>
        <v/>
      </c>
      <c r="G679" s="140" t="str">
        <f t="shared" si="1152"/>
        <v/>
      </c>
      <c r="H679" s="223" t="str">
        <f t="shared" si="1153"/>
        <v/>
      </c>
      <c r="I679" s="751" t="str">
        <f t="shared" si="1154"/>
        <v/>
      </c>
      <c r="J679" s="248" t="str">
        <f t="shared" si="1147"/>
        <v/>
      </c>
      <c r="K679" s="713" t="str">
        <f t="shared" si="1155"/>
        <v/>
      </c>
      <c r="L679" s="625"/>
      <c r="M679" s="738">
        <f t="shared" ref="M679:N679" si="1209">IF(M507="","",M507)</f>
        <v>0</v>
      </c>
      <c r="N679" s="738">
        <f t="shared" si="1209"/>
        <v>0</v>
      </c>
      <c r="O679" s="714" t="str">
        <f t="shared" si="1157"/>
        <v/>
      </c>
      <c r="P679" s="736">
        <f t="shared" si="1158"/>
        <v>0</v>
      </c>
      <c r="Q679" s="608">
        <v>0</v>
      </c>
      <c r="R679" s="755"/>
      <c r="S679" s="708" t="str">
        <f t="shared" si="1159"/>
        <v/>
      </c>
      <c r="T679" s="50" t="str">
        <f t="shared" si="1160"/>
        <v/>
      </c>
      <c r="U679" s="50">
        <f>ROUND(IF(K679="",0,+Q679/1659*(AC679*12*(1+tab!$D$181+tab!$D$180)-tab!$D$179)*tab!$D$177),-1)</f>
        <v>0</v>
      </c>
      <c r="V679" s="36" t="str">
        <f t="shared" si="1161"/>
        <v/>
      </c>
      <c r="W679" s="698"/>
      <c r="X679" s="605"/>
      <c r="Y679" s="646"/>
      <c r="Z679" s="670"/>
      <c r="AA679" s="600"/>
      <c r="AB679" s="646"/>
      <c r="AC679" s="679">
        <f t="shared" si="1149"/>
        <v>0</v>
      </c>
      <c r="AD679" s="680">
        <f t="shared" si="1162"/>
        <v>0.56000000000000005</v>
      </c>
      <c r="AE679" s="681">
        <f t="shared" si="1163"/>
        <v>0</v>
      </c>
      <c r="AF679" s="681">
        <f t="shared" si="1164"/>
        <v>0</v>
      </c>
      <c r="AG679" s="681">
        <f t="shared" si="1165"/>
        <v>0</v>
      </c>
      <c r="AH679" s="682">
        <f t="shared" si="1166"/>
        <v>0</v>
      </c>
      <c r="AI679" s="682" t="str">
        <f t="shared" si="1167"/>
        <v/>
      </c>
      <c r="AJ679" s="682">
        <f t="shared" si="1168"/>
        <v>0</v>
      </c>
      <c r="AK679" s="683">
        <f t="shared" si="1169"/>
        <v>0.5</v>
      </c>
      <c r="AL679" s="600">
        <f t="shared" si="1170"/>
        <v>0</v>
      </c>
      <c r="AM679" s="646">
        <f t="shared" si="1171"/>
        <v>0</v>
      </c>
      <c r="AN679" s="630"/>
      <c r="AR679" s="326"/>
    </row>
    <row r="680" spans="3:44" ht="12.75" customHeight="1" x14ac:dyDescent="0.2">
      <c r="C680" s="2"/>
      <c r="D680" s="140" t="str">
        <f t="shared" si="1150"/>
        <v/>
      </c>
      <c r="E680" s="222" t="str">
        <f t="shared" ref="E680:F680" si="1210">IF(E508=0,"",E508)</f>
        <v/>
      </c>
      <c r="F680" s="222" t="str">
        <f t="shared" si="1210"/>
        <v/>
      </c>
      <c r="G680" s="140" t="str">
        <f t="shared" si="1152"/>
        <v/>
      </c>
      <c r="H680" s="223" t="str">
        <f t="shared" si="1153"/>
        <v/>
      </c>
      <c r="I680" s="751" t="str">
        <f t="shared" si="1154"/>
        <v/>
      </c>
      <c r="J680" s="248" t="str">
        <f t="shared" si="1147"/>
        <v/>
      </c>
      <c r="K680" s="713" t="str">
        <f t="shared" si="1155"/>
        <v/>
      </c>
      <c r="L680" s="625"/>
      <c r="M680" s="738">
        <f t="shared" ref="M680:N680" si="1211">IF(M508="","",M508)</f>
        <v>0</v>
      </c>
      <c r="N680" s="738">
        <f t="shared" si="1211"/>
        <v>0</v>
      </c>
      <c r="O680" s="714" t="str">
        <f t="shared" si="1157"/>
        <v/>
      </c>
      <c r="P680" s="736">
        <f t="shared" si="1158"/>
        <v>0</v>
      </c>
      <c r="Q680" s="608">
        <v>0</v>
      </c>
      <c r="R680" s="755"/>
      <c r="S680" s="708" t="str">
        <f t="shared" si="1159"/>
        <v/>
      </c>
      <c r="T680" s="50" t="str">
        <f t="shared" si="1160"/>
        <v/>
      </c>
      <c r="U680" s="50">
        <f>ROUND(IF(K680="",0,+Q680/1659*(AC680*12*(1+tab!$D$181+tab!$D$180)-tab!$D$179)*tab!$D$177),-1)</f>
        <v>0</v>
      </c>
      <c r="V680" s="36" t="str">
        <f t="shared" si="1161"/>
        <v/>
      </c>
      <c r="W680" s="698"/>
      <c r="X680" s="605"/>
      <c r="Y680" s="646"/>
      <c r="Z680" s="670"/>
      <c r="AA680" s="600"/>
      <c r="AB680" s="646"/>
      <c r="AC680" s="679">
        <f t="shared" si="1149"/>
        <v>0</v>
      </c>
      <c r="AD680" s="680">
        <f t="shared" si="1162"/>
        <v>0.56000000000000005</v>
      </c>
      <c r="AE680" s="681">
        <f t="shared" si="1163"/>
        <v>0</v>
      </c>
      <c r="AF680" s="681">
        <f t="shared" si="1164"/>
        <v>0</v>
      </c>
      <c r="AG680" s="681">
        <f t="shared" si="1165"/>
        <v>0</v>
      </c>
      <c r="AH680" s="682">
        <f t="shared" si="1166"/>
        <v>0</v>
      </c>
      <c r="AI680" s="682" t="str">
        <f t="shared" si="1167"/>
        <v/>
      </c>
      <c r="AJ680" s="682">
        <f t="shared" si="1168"/>
        <v>0</v>
      </c>
      <c r="AK680" s="683">
        <f t="shared" si="1169"/>
        <v>0.5</v>
      </c>
      <c r="AL680" s="600">
        <f t="shared" si="1170"/>
        <v>0</v>
      </c>
      <c r="AM680" s="646">
        <f t="shared" si="1171"/>
        <v>0</v>
      </c>
      <c r="AN680" s="630"/>
      <c r="AR680" s="326"/>
    </row>
    <row r="681" spans="3:44" ht="12.75" customHeight="1" x14ac:dyDescent="0.2">
      <c r="C681" s="2"/>
      <c r="D681" s="140" t="str">
        <f t="shared" si="1150"/>
        <v/>
      </c>
      <c r="E681" s="222" t="str">
        <f t="shared" ref="E681:F681" si="1212">IF(E509=0,"",E509)</f>
        <v/>
      </c>
      <c r="F681" s="222" t="str">
        <f t="shared" si="1212"/>
        <v/>
      </c>
      <c r="G681" s="140" t="str">
        <f t="shared" si="1152"/>
        <v/>
      </c>
      <c r="H681" s="223" t="str">
        <f t="shared" si="1153"/>
        <v/>
      </c>
      <c r="I681" s="751" t="str">
        <f t="shared" si="1154"/>
        <v/>
      </c>
      <c r="J681" s="248" t="str">
        <f t="shared" si="1147"/>
        <v/>
      </c>
      <c r="K681" s="713" t="str">
        <f t="shared" si="1155"/>
        <v/>
      </c>
      <c r="L681" s="625"/>
      <c r="M681" s="738">
        <f t="shared" ref="M681:N681" si="1213">IF(M509="","",M509)</f>
        <v>0</v>
      </c>
      <c r="N681" s="738">
        <f t="shared" si="1213"/>
        <v>0</v>
      </c>
      <c r="O681" s="714" t="str">
        <f t="shared" si="1157"/>
        <v/>
      </c>
      <c r="P681" s="736">
        <f t="shared" si="1158"/>
        <v>0</v>
      </c>
      <c r="Q681" s="608">
        <v>0</v>
      </c>
      <c r="R681" s="755"/>
      <c r="S681" s="708" t="str">
        <f t="shared" si="1159"/>
        <v/>
      </c>
      <c r="T681" s="50" t="str">
        <f t="shared" si="1160"/>
        <v/>
      </c>
      <c r="U681" s="50">
        <f>ROUND(IF(K681="",0,+Q681/1659*(AC681*12*(1+tab!$D$181+tab!$D$180)-tab!$D$179)*tab!$D$177),-1)</f>
        <v>0</v>
      </c>
      <c r="V681" s="36" t="str">
        <f t="shared" si="1161"/>
        <v/>
      </c>
      <c r="W681" s="698"/>
      <c r="X681" s="605"/>
      <c r="Y681" s="646"/>
      <c r="Z681" s="670"/>
      <c r="AA681" s="600"/>
      <c r="AB681" s="646"/>
      <c r="AC681" s="679">
        <f t="shared" si="1149"/>
        <v>0</v>
      </c>
      <c r="AD681" s="680">
        <f t="shared" si="1162"/>
        <v>0.56000000000000005</v>
      </c>
      <c r="AE681" s="681">
        <f t="shared" si="1163"/>
        <v>0</v>
      </c>
      <c r="AF681" s="681">
        <f t="shared" si="1164"/>
        <v>0</v>
      </c>
      <c r="AG681" s="681">
        <f t="shared" si="1165"/>
        <v>0</v>
      </c>
      <c r="AH681" s="682">
        <f t="shared" si="1166"/>
        <v>0</v>
      </c>
      <c r="AI681" s="682" t="str">
        <f t="shared" si="1167"/>
        <v/>
      </c>
      <c r="AJ681" s="682">
        <f t="shared" si="1168"/>
        <v>0</v>
      </c>
      <c r="AK681" s="683">
        <f t="shared" si="1169"/>
        <v>0.5</v>
      </c>
      <c r="AL681" s="600">
        <f t="shared" si="1170"/>
        <v>0</v>
      </c>
      <c r="AM681" s="646">
        <f t="shared" si="1171"/>
        <v>0</v>
      </c>
      <c r="AN681" s="630"/>
      <c r="AR681" s="326"/>
    </row>
    <row r="682" spans="3:44" ht="12.75" customHeight="1" x14ac:dyDescent="0.2">
      <c r="C682" s="2"/>
      <c r="D682" s="140" t="str">
        <f t="shared" si="1150"/>
        <v/>
      </c>
      <c r="E682" s="222" t="str">
        <f t="shared" ref="E682:F682" si="1214">IF(E510=0,"",E510)</f>
        <v/>
      </c>
      <c r="F682" s="222" t="str">
        <f t="shared" si="1214"/>
        <v/>
      </c>
      <c r="G682" s="140" t="str">
        <f t="shared" si="1152"/>
        <v/>
      </c>
      <c r="H682" s="223" t="str">
        <f t="shared" si="1153"/>
        <v/>
      </c>
      <c r="I682" s="751" t="str">
        <f t="shared" si="1154"/>
        <v/>
      </c>
      <c r="J682" s="248" t="str">
        <f t="shared" si="1147"/>
        <v/>
      </c>
      <c r="K682" s="713" t="str">
        <f t="shared" si="1155"/>
        <v/>
      </c>
      <c r="L682" s="625"/>
      <c r="M682" s="738">
        <f t="shared" ref="M682:N682" si="1215">IF(M510="","",M510)</f>
        <v>0</v>
      </c>
      <c r="N682" s="738">
        <f t="shared" si="1215"/>
        <v>0</v>
      </c>
      <c r="O682" s="714" t="str">
        <f t="shared" si="1157"/>
        <v/>
      </c>
      <c r="P682" s="736">
        <f t="shared" si="1158"/>
        <v>0</v>
      </c>
      <c r="Q682" s="608">
        <v>0</v>
      </c>
      <c r="R682" s="755"/>
      <c r="S682" s="708" t="str">
        <f t="shared" si="1159"/>
        <v/>
      </c>
      <c r="T682" s="50" t="str">
        <f t="shared" si="1160"/>
        <v/>
      </c>
      <c r="U682" s="50">
        <f>ROUND(IF(K682="",0,+Q682/1659*(AC682*12*(1+tab!$D$181+tab!$D$180)-tab!$D$179)*tab!$D$177),-1)</f>
        <v>0</v>
      </c>
      <c r="V682" s="36" t="str">
        <f t="shared" si="1161"/>
        <v/>
      </c>
      <c r="W682" s="698"/>
      <c r="X682" s="605"/>
      <c r="Y682" s="646"/>
      <c r="Z682" s="670"/>
      <c r="AA682" s="600"/>
      <c r="AB682" s="646"/>
      <c r="AC682" s="679">
        <f t="shared" si="1149"/>
        <v>0</v>
      </c>
      <c r="AD682" s="680">
        <f t="shared" si="1162"/>
        <v>0.56000000000000005</v>
      </c>
      <c r="AE682" s="681">
        <f t="shared" si="1163"/>
        <v>0</v>
      </c>
      <c r="AF682" s="681">
        <f t="shared" si="1164"/>
        <v>0</v>
      </c>
      <c r="AG682" s="681">
        <f t="shared" si="1165"/>
        <v>0</v>
      </c>
      <c r="AH682" s="682">
        <f t="shared" si="1166"/>
        <v>0</v>
      </c>
      <c r="AI682" s="682" t="str">
        <f t="shared" si="1167"/>
        <v/>
      </c>
      <c r="AJ682" s="682">
        <f t="shared" si="1168"/>
        <v>0</v>
      </c>
      <c r="AK682" s="683">
        <f t="shared" si="1169"/>
        <v>0.5</v>
      </c>
      <c r="AL682" s="600">
        <f t="shared" si="1170"/>
        <v>0</v>
      </c>
      <c r="AM682" s="646">
        <f t="shared" si="1171"/>
        <v>0</v>
      </c>
      <c r="AN682" s="630"/>
      <c r="AR682" s="326"/>
    </row>
    <row r="683" spans="3:44" ht="12.75" customHeight="1" x14ac:dyDescent="0.2">
      <c r="C683" s="2"/>
      <c r="D683" s="140" t="str">
        <f t="shared" si="1150"/>
        <v/>
      </c>
      <c r="E683" s="222" t="str">
        <f t="shared" ref="E683:F683" si="1216">IF(E511=0,"",E511)</f>
        <v/>
      </c>
      <c r="F683" s="222" t="str">
        <f t="shared" si="1216"/>
        <v/>
      </c>
      <c r="G683" s="140" t="str">
        <f t="shared" si="1152"/>
        <v/>
      </c>
      <c r="H683" s="223" t="str">
        <f t="shared" si="1153"/>
        <v/>
      </c>
      <c r="I683" s="751" t="str">
        <f t="shared" si="1154"/>
        <v/>
      </c>
      <c r="J683" s="248" t="str">
        <f t="shared" si="1147"/>
        <v/>
      </c>
      <c r="K683" s="713" t="str">
        <f t="shared" si="1155"/>
        <v/>
      </c>
      <c r="L683" s="625"/>
      <c r="M683" s="738">
        <f t="shared" ref="M683:N683" si="1217">IF(M511="","",M511)</f>
        <v>0</v>
      </c>
      <c r="N683" s="738">
        <f t="shared" si="1217"/>
        <v>0</v>
      </c>
      <c r="O683" s="714" t="str">
        <f t="shared" si="1157"/>
        <v/>
      </c>
      <c r="P683" s="736">
        <f t="shared" si="1158"/>
        <v>0</v>
      </c>
      <c r="Q683" s="608">
        <v>0</v>
      </c>
      <c r="R683" s="755"/>
      <c r="S683" s="708" t="str">
        <f t="shared" si="1159"/>
        <v/>
      </c>
      <c r="T683" s="50" t="str">
        <f t="shared" si="1160"/>
        <v/>
      </c>
      <c r="U683" s="50">
        <f>ROUND(IF(K683="",0,+Q683/1659*(AC683*12*(1+tab!$D$181+tab!$D$180)-tab!$D$179)*tab!$D$177),-1)</f>
        <v>0</v>
      </c>
      <c r="V683" s="36" t="str">
        <f t="shared" si="1161"/>
        <v/>
      </c>
      <c r="W683" s="698"/>
      <c r="X683" s="605"/>
      <c r="Y683" s="646"/>
      <c r="Z683" s="670"/>
      <c r="AA683" s="600"/>
      <c r="AB683" s="646"/>
      <c r="AC683" s="679">
        <f t="shared" si="1149"/>
        <v>0</v>
      </c>
      <c r="AD683" s="680">
        <f t="shared" si="1162"/>
        <v>0.56000000000000005</v>
      </c>
      <c r="AE683" s="681">
        <f t="shared" si="1163"/>
        <v>0</v>
      </c>
      <c r="AF683" s="681">
        <f t="shared" si="1164"/>
        <v>0</v>
      </c>
      <c r="AG683" s="681">
        <f t="shared" si="1165"/>
        <v>0</v>
      </c>
      <c r="AH683" s="682">
        <f t="shared" si="1166"/>
        <v>0</v>
      </c>
      <c r="AI683" s="682" t="str">
        <f t="shared" si="1167"/>
        <v/>
      </c>
      <c r="AJ683" s="682">
        <f t="shared" si="1168"/>
        <v>0</v>
      </c>
      <c r="AK683" s="683">
        <f t="shared" si="1169"/>
        <v>0.5</v>
      </c>
      <c r="AL683" s="600">
        <f t="shared" si="1170"/>
        <v>0</v>
      </c>
      <c r="AM683" s="646">
        <f t="shared" si="1171"/>
        <v>0</v>
      </c>
      <c r="AN683" s="630"/>
      <c r="AR683" s="326"/>
    </row>
    <row r="684" spans="3:44" ht="12.75" customHeight="1" x14ac:dyDescent="0.2">
      <c r="C684" s="2"/>
      <c r="D684" s="140" t="str">
        <f t="shared" si="1150"/>
        <v/>
      </c>
      <c r="E684" s="222" t="str">
        <f t="shared" ref="E684:F684" si="1218">IF(E512=0,"",E512)</f>
        <v/>
      </c>
      <c r="F684" s="222" t="str">
        <f t="shared" si="1218"/>
        <v/>
      </c>
      <c r="G684" s="140" t="str">
        <f t="shared" si="1152"/>
        <v/>
      </c>
      <c r="H684" s="223" t="str">
        <f t="shared" si="1153"/>
        <v/>
      </c>
      <c r="I684" s="751" t="str">
        <f t="shared" si="1154"/>
        <v/>
      </c>
      <c r="J684" s="248" t="str">
        <f t="shared" si="1147"/>
        <v/>
      </c>
      <c r="K684" s="713" t="str">
        <f t="shared" si="1155"/>
        <v/>
      </c>
      <c r="L684" s="625"/>
      <c r="M684" s="738">
        <f t="shared" ref="M684:N684" si="1219">IF(M512="","",M512)</f>
        <v>0</v>
      </c>
      <c r="N684" s="738">
        <f t="shared" si="1219"/>
        <v>0</v>
      </c>
      <c r="O684" s="714" t="str">
        <f t="shared" si="1157"/>
        <v/>
      </c>
      <c r="P684" s="736">
        <f t="shared" si="1158"/>
        <v>0</v>
      </c>
      <c r="Q684" s="608">
        <v>0</v>
      </c>
      <c r="R684" s="755"/>
      <c r="S684" s="708" t="str">
        <f t="shared" si="1159"/>
        <v/>
      </c>
      <c r="T684" s="50" t="str">
        <f t="shared" si="1160"/>
        <v/>
      </c>
      <c r="U684" s="50">
        <f>ROUND(IF(K684="",0,+Q684/1659*(AC684*12*(1+tab!$D$181+tab!$D$180)-tab!$D$179)*tab!$D$177),-1)</f>
        <v>0</v>
      </c>
      <c r="V684" s="36" t="str">
        <f t="shared" si="1161"/>
        <v/>
      </c>
      <c r="W684" s="698"/>
      <c r="X684" s="605"/>
      <c r="Y684" s="646"/>
      <c r="Z684" s="670"/>
      <c r="AA684" s="600"/>
      <c r="AB684" s="646"/>
      <c r="AC684" s="679">
        <f t="shared" si="1149"/>
        <v>0</v>
      </c>
      <c r="AD684" s="680">
        <f t="shared" si="1162"/>
        <v>0.56000000000000005</v>
      </c>
      <c r="AE684" s="681">
        <f t="shared" si="1163"/>
        <v>0</v>
      </c>
      <c r="AF684" s="681">
        <f t="shared" si="1164"/>
        <v>0</v>
      </c>
      <c r="AG684" s="681">
        <f t="shared" si="1165"/>
        <v>0</v>
      </c>
      <c r="AH684" s="682">
        <f t="shared" si="1166"/>
        <v>0</v>
      </c>
      <c r="AI684" s="682" t="str">
        <f t="shared" si="1167"/>
        <v/>
      </c>
      <c r="AJ684" s="682">
        <f t="shared" si="1168"/>
        <v>0</v>
      </c>
      <c r="AK684" s="683">
        <f t="shared" si="1169"/>
        <v>0.5</v>
      </c>
      <c r="AL684" s="600">
        <f t="shared" si="1170"/>
        <v>0</v>
      </c>
      <c r="AM684" s="646">
        <f t="shared" si="1171"/>
        <v>0</v>
      </c>
      <c r="AN684" s="630"/>
      <c r="AR684" s="326"/>
    </row>
    <row r="685" spans="3:44" ht="12.75" customHeight="1" x14ac:dyDescent="0.2">
      <c r="C685" s="2"/>
      <c r="D685" s="140" t="str">
        <f t="shared" si="1150"/>
        <v/>
      </c>
      <c r="E685" s="222" t="str">
        <f t="shared" ref="E685:F685" si="1220">IF(E513=0,"",E513)</f>
        <v/>
      </c>
      <c r="F685" s="222" t="str">
        <f t="shared" si="1220"/>
        <v/>
      </c>
      <c r="G685" s="140" t="str">
        <f t="shared" si="1152"/>
        <v/>
      </c>
      <c r="H685" s="223" t="str">
        <f t="shared" si="1153"/>
        <v/>
      </c>
      <c r="I685" s="751" t="str">
        <f t="shared" si="1154"/>
        <v/>
      </c>
      <c r="J685" s="248" t="str">
        <f t="shared" si="1147"/>
        <v/>
      </c>
      <c r="K685" s="713" t="str">
        <f t="shared" si="1155"/>
        <v/>
      </c>
      <c r="L685" s="625"/>
      <c r="M685" s="738">
        <f t="shared" ref="M685:N685" si="1221">IF(M513="","",M513)</f>
        <v>0</v>
      </c>
      <c r="N685" s="738">
        <f t="shared" si="1221"/>
        <v>0</v>
      </c>
      <c r="O685" s="714" t="str">
        <f t="shared" si="1157"/>
        <v/>
      </c>
      <c r="P685" s="736">
        <f t="shared" si="1158"/>
        <v>0</v>
      </c>
      <c r="Q685" s="608">
        <v>0</v>
      </c>
      <c r="R685" s="755"/>
      <c r="S685" s="708" t="str">
        <f t="shared" si="1159"/>
        <v/>
      </c>
      <c r="T685" s="50" t="str">
        <f t="shared" si="1160"/>
        <v/>
      </c>
      <c r="U685" s="50">
        <f>ROUND(IF(K685="",0,+Q685/1659*(AC685*12*(1+tab!$D$181+tab!$D$180)-tab!$D$179)*tab!$D$177),-1)</f>
        <v>0</v>
      </c>
      <c r="V685" s="36" t="str">
        <f t="shared" si="1161"/>
        <v/>
      </c>
      <c r="W685" s="698"/>
      <c r="X685" s="605"/>
      <c r="Y685" s="646"/>
      <c r="Z685" s="670"/>
      <c r="AA685" s="600"/>
      <c r="AB685" s="646"/>
      <c r="AC685" s="679">
        <f t="shared" si="1149"/>
        <v>0</v>
      </c>
      <c r="AD685" s="680">
        <f t="shared" si="1162"/>
        <v>0.56000000000000005</v>
      </c>
      <c r="AE685" s="681">
        <f t="shared" si="1163"/>
        <v>0</v>
      </c>
      <c r="AF685" s="681">
        <f t="shared" si="1164"/>
        <v>0</v>
      </c>
      <c r="AG685" s="681">
        <f t="shared" si="1165"/>
        <v>0</v>
      </c>
      <c r="AH685" s="682">
        <f t="shared" si="1166"/>
        <v>0</v>
      </c>
      <c r="AI685" s="682" t="str">
        <f t="shared" si="1167"/>
        <v/>
      </c>
      <c r="AJ685" s="682">
        <f t="shared" si="1168"/>
        <v>0</v>
      </c>
      <c r="AK685" s="683">
        <f t="shared" si="1169"/>
        <v>0.5</v>
      </c>
      <c r="AL685" s="600">
        <f t="shared" si="1170"/>
        <v>0</v>
      </c>
      <c r="AM685" s="646">
        <f t="shared" si="1171"/>
        <v>0</v>
      </c>
      <c r="AN685" s="630"/>
      <c r="AR685" s="326"/>
    </row>
    <row r="686" spans="3:44" ht="12.75" customHeight="1" x14ac:dyDescent="0.2">
      <c r="C686" s="2"/>
      <c r="D686" s="140" t="str">
        <f t="shared" si="1150"/>
        <v/>
      </c>
      <c r="E686" s="222" t="str">
        <f t="shared" ref="E686:F686" si="1222">IF(E514=0,"",E514)</f>
        <v/>
      </c>
      <c r="F686" s="222" t="str">
        <f t="shared" si="1222"/>
        <v/>
      </c>
      <c r="G686" s="140" t="str">
        <f t="shared" si="1152"/>
        <v/>
      </c>
      <c r="H686" s="223" t="str">
        <f t="shared" si="1153"/>
        <v/>
      </c>
      <c r="I686" s="751" t="str">
        <f t="shared" si="1154"/>
        <v/>
      </c>
      <c r="J686" s="248" t="str">
        <f t="shared" si="1147"/>
        <v/>
      </c>
      <c r="K686" s="713" t="str">
        <f t="shared" si="1155"/>
        <v/>
      </c>
      <c r="L686" s="625"/>
      <c r="M686" s="738">
        <f t="shared" ref="M686:N686" si="1223">IF(M514="","",M514)</f>
        <v>0</v>
      </c>
      <c r="N686" s="738">
        <f t="shared" si="1223"/>
        <v>0</v>
      </c>
      <c r="O686" s="714" t="str">
        <f t="shared" si="1157"/>
        <v/>
      </c>
      <c r="P686" s="736">
        <f t="shared" si="1158"/>
        <v>0</v>
      </c>
      <c r="Q686" s="608">
        <v>0</v>
      </c>
      <c r="R686" s="755"/>
      <c r="S686" s="708" t="str">
        <f t="shared" si="1159"/>
        <v/>
      </c>
      <c r="T686" s="50" t="str">
        <f t="shared" si="1160"/>
        <v/>
      </c>
      <c r="U686" s="50">
        <f>ROUND(IF(K686="",0,+Q686/1659*(AC686*12*(1+tab!$D$181+tab!$D$180)-tab!$D$179)*tab!$D$177),-1)</f>
        <v>0</v>
      </c>
      <c r="V686" s="36" t="str">
        <f t="shared" si="1161"/>
        <v/>
      </c>
      <c r="W686" s="698"/>
      <c r="X686" s="605"/>
      <c r="Y686" s="646"/>
      <c r="Z686" s="670"/>
      <c r="AA686" s="600"/>
      <c r="AB686" s="646"/>
      <c r="AC686" s="679">
        <f t="shared" si="1149"/>
        <v>0</v>
      </c>
      <c r="AD686" s="680">
        <f t="shared" si="1162"/>
        <v>0.56000000000000005</v>
      </c>
      <c r="AE686" s="681">
        <f t="shared" si="1163"/>
        <v>0</v>
      </c>
      <c r="AF686" s="681">
        <f t="shared" si="1164"/>
        <v>0</v>
      </c>
      <c r="AG686" s="681">
        <f t="shared" si="1165"/>
        <v>0</v>
      </c>
      <c r="AH686" s="682">
        <f t="shared" si="1166"/>
        <v>0</v>
      </c>
      <c r="AI686" s="682" t="str">
        <f t="shared" si="1167"/>
        <v/>
      </c>
      <c r="AJ686" s="682">
        <f t="shared" si="1168"/>
        <v>0</v>
      </c>
      <c r="AK686" s="683">
        <f t="shared" si="1169"/>
        <v>0.5</v>
      </c>
      <c r="AL686" s="600">
        <f t="shared" si="1170"/>
        <v>0</v>
      </c>
      <c r="AM686" s="646">
        <f t="shared" si="1171"/>
        <v>0</v>
      </c>
      <c r="AN686" s="630"/>
      <c r="AR686" s="326"/>
    </row>
    <row r="687" spans="3:44" ht="12.75" customHeight="1" x14ac:dyDescent="0.2">
      <c r="C687" s="2"/>
      <c r="D687" s="140" t="str">
        <f t="shared" si="1150"/>
        <v/>
      </c>
      <c r="E687" s="222" t="str">
        <f t="shared" ref="E687:F687" si="1224">IF(E515=0,"",E515)</f>
        <v/>
      </c>
      <c r="F687" s="222" t="str">
        <f t="shared" si="1224"/>
        <v/>
      </c>
      <c r="G687" s="140" t="str">
        <f t="shared" si="1152"/>
        <v/>
      </c>
      <c r="H687" s="223" t="str">
        <f t="shared" si="1153"/>
        <v/>
      </c>
      <c r="I687" s="751" t="str">
        <f t="shared" si="1154"/>
        <v/>
      </c>
      <c r="J687" s="248" t="str">
        <f t="shared" si="1147"/>
        <v/>
      </c>
      <c r="K687" s="713" t="str">
        <f t="shared" si="1155"/>
        <v/>
      </c>
      <c r="L687" s="625"/>
      <c r="M687" s="738">
        <f t="shared" ref="M687:N687" si="1225">IF(M515="","",M515)</f>
        <v>0</v>
      </c>
      <c r="N687" s="738">
        <f t="shared" si="1225"/>
        <v>0</v>
      </c>
      <c r="O687" s="714" t="str">
        <f t="shared" si="1157"/>
        <v/>
      </c>
      <c r="P687" s="736">
        <f t="shared" si="1158"/>
        <v>0</v>
      </c>
      <c r="Q687" s="608">
        <v>0</v>
      </c>
      <c r="R687" s="755"/>
      <c r="S687" s="708" t="str">
        <f t="shared" si="1159"/>
        <v/>
      </c>
      <c r="T687" s="50" t="str">
        <f t="shared" si="1160"/>
        <v/>
      </c>
      <c r="U687" s="50">
        <f>ROUND(IF(K687="",0,+Q687/1659*(AC687*12*(1+tab!$D$181+tab!$D$180)-tab!$D$179)*tab!$D$177),-1)</f>
        <v>0</v>
      </c>
      <c r="V687" s="36" t="str">
        <f t="shared" si="1161"/>
        <v/>
      </c>
      <c r="W687" s="698"/>
      <c r="X687" s="605"/>
      <c r="Y687" s="646"/>
      <c r="Z687" s="670"/>
      <c r="AA687" s="600"/>
      <c r="AB687" s="646"/>
      <c r="AC687" s="679">
        <f t="shared" si="1149"/>
        <v>0</v>
      </c>
      <c r="AD687" s="680">
        <f t="shared" si="1162"/>
        <v>0.56000000000000005</v>
      </c>
      <c r="AE687" s="681">
        <f t="shared" si="1163"/>
        <v>0</v>
      </c>
      <c r="AF687" s="681">
        <f t="shared" si="1164"/>
        <v>0</v>
      </c>
      <c r="AG687" s="681">
        <f t="shared" si="1165"/>
        <v>0</v>
      </c>
      <c r="AH687" s="682">
        <f t="shared" si="1166"/>
        <v>0</v>
      </c>
      <c r="AI687" s="682" t="str">
        <f t="shared" si="1167"/>
        <v/>
      </c>
      <c r="AJ687" s="682">
        <f t="shared" si="1168"/>
        <v>0</v>
      </c>
      <c r="AK687" s="683">
        <f t="shared" si="1169"/>
        <v>0.5</v>
      </c>
      <c r="AL687" s="600">
        <f t="shared" si="1170"/>
        <v>0</v>
      </c>
      <c r="AM687" s="646">
        <f t="shared" si="1171"/>
        <v>0</v>
      </c>
      <c r="AN687" s="630"/>
      <c r="AR687" s="326"/>
    </row>
    <row r="688" spans="3:44" ht="12.75" customHeight="1" x14ac:dyDescent="0.2">
      <c r="C688" s="2"/>
      <c r="D688" s="140" t="str">
        <f t="shared" si="1150"/>
        <v/>
      </c>
      <c r="E688" s="222" t="str">
        <f t="shared" ref="E688:F688" si="1226">IF(E516=0,"",E516)</f>
        <v/>
      </c>
      <c r="F688" s="222" t="str">
        <f t="shared" si="1226"/>
        <v/>
      </c>
      <c r="G688" s="140" t="str">
        <f t="shared" si="1152"/>
        <v/>
      </c>
      <c r="H688" s="223" t="str">
        <f t="shared" si="1153"/>
        <v/>
      </c>
      <c r="I688" s="751" t="str">
        <f t="shared" si="1154"/>
        <v/>
      </c>
      <c r="J688" s="248" t="str">
        <f t="shared" si="1147"/>
        <v/>
      </c>
      <c r="K688" s="713" t="str">
        <f t="shared" si="1155"/>
        <v/>
      </c>
      <c r="L688" s="625"/>
      <c r="M688" s="738">
        <f t="shared" ref="M688:N688" si="1227">IF(M516="","",M516)</f>
        <v>0</v>
      </c>
      <c r="N688" s="738">
        <f t="shared" si="1227"/>
        <v>0</v>
      </c>
      <c r="O688" s="714" t="str">
        <f t="shared" si="1157"/>
        <v/>
      </c>
      <c r="P688" s="736">
        <f t="shared" si="1158"/>
        <v>0</v>
      </c>
      <c r="Q688" s="608">
        <v>0</v>
      </c>
      <c r="R688" s="755"/>
      <c r="S688" s="708" t="str">
        <f t="shared" si="1159"/>
        <v/>
      </c>
      <c r="T688" s="50" t="str">
        <f t="shared" si="1160"/>
        <v/>
      </c>
      <c r="U688" s="50">
        <f>ROUND(IF(K688="",0,+Q688/1659*(AC688*12*(1+tab!$D$181+tab!$D$180)-tab!$D$179)*tab!$D$177),-1)</f>
        <v>0</v>
      </c>
      <c r="V688" s="36" t="str">
        <f t="shared" si="1161"/>
        <v/>
      </c>
      <c r="W688" s="698"/>
      <c r="X688" s="605"/>
      <c r="Y688" s="646"/>
      <c r="Z688" s="670"/>
      <c r="AA688" s="600"/>
      <c r="AB688" s="646"/>
      <c r="AC688" s="679">
        <f t="shared" si="1149"/>
        <v>0</v>
      </c>
      <c r="AD688" s="680">
        <f t="shared" si="1162"/>
        <v>0.56000000000000005</v>
      </c>
      <c r="AE688" s="681">
        <f t="shared" si="1163"/>
        <v>0</v>
      </c>
      <c r="AF688" s="681">
        <f t="shared" si="1164"/>
        <v>0</v>
      </c>
      <c r="AG688" s="681">
        <f t="shared" si="1165"/>
        <v>0</v>
      </c>
      <c r="AH688" s="682">
        <f t="shared" si="1166"/>
        <v>0</v>
      </c>
      <c r="AI688" s="682" t="str">
        <f t="shared" si="1167"/>
        <v/>
      </c>
      <c r="AJ688" s="682">
        <f t="shared" si="1168"/>
        <v>0</v>
      </c>
      <c r="AK688" s="683">
        <f t="shared" si="1169"/>
        <v>0.5</v>
      </c>
      <c r="AL688" s="600">
        <f t="shared" si="1170"/>
        <v>0</v>
      </c>
      <c r="AM688" s="646">
        <f t="shared" si="1171"/>
        <v>0</v>
      </c>
      <c r="AN688" s="630"/>
      <c r="AR688" s="326"/>
    </row>
    <row r="689" spans="3:49" ht="12.75" customHeight="1" x14ac:dyDescent="0.2">
      <c r="C689" s="2"/>
      <c r="D689" s="140" t="str">
        <f t="shared" si="1150"/>
        <v/>
      </c>
      <c r="E689" s="222" t="str">
        <f t="shared" ref="E689:F689" si="1228">IF(E517=0,"",E517)</f>
        <v/>
      </c>
      <c r="F689" s="222" t="str">
        <f t="shared" si="1228"/>
        <v/>
      </c>
      <c r="G689" s="140" t="str">
        <f t="shared" si="1152"/>
        <v/>
      </c>
      <c r="H689" s="223" t="str">
        <f t="shared" si="1153"/>
        <v/>
      </c>
      <c r="I689" s="751" t="str">
        <f t="shared" si="1154"/>
        <v/>
      </c>
      <c r="J689" s="248" t="str">
        <f t="shared" si="1147"/>
        <v/>
      </c>
      <c r="K689" s="713" t="str">
        <f t="shared" si="1155"/>
        <v/>
      </c>
      <c r="L689" s="625"/>
      <c r="M689" s="738">
        <f t="shared" ref="M689:N689" si="1229">IF(M517="","",M517)</f>
        <v>0</v>
      </c>
      <c r="N689" s="738">
        <f t="shared" si="1229"/>
        <v>0</v>
      </c>
      <c r="O689" s="714" t="str">
        <f t="shared" si="1157"/>
        <v/>
      </c>
      <c r="P689" s="736">
        <f t="shared" si="1158"/>
        <v>0</v>
      </c>
      <c r="Q689" s="608">
        <v>0</v>
      </c>
      <c r="R689" s="755"/>
      <c r="S689" s="708" t="str">
        <f t="shared" si="1159"/>
        <v/>
      </c>
      <c r="T689" s="50" t="str">
        <f t="shared" si="1160"/>
        <v/>
      </c>
      <c r="U689" s="50">
        <f>ROUND(IF(K689="",0,+Q689/1659*(AC689*12*(1+tab!$D$181+tab!$D$180)-tab!$D$179)*tab!$D$177),-1)</f>
        <v>0</v>
      </c>
      <c r="V689" s="36" t="str">
        <f t="shared" si="1161"/>
        <v/>
      </c>
      <c r="W689" s="698"/>
      <c r="X689" s="605"/>
      <c r="Y689" s="646"/>
      <c r="Z689" s="670"/>
      <c r="AA689" s="600"/>
      <c r="AB689" s="646"/>
      <c r="AC689" s="679">
        <f t="shared" si="1149"/>
        <v>0</v>
      </c>
      <c r="AD689" s="680">
        <f t="shared" si="1162"/>
        <v>0.56000000000000005</v>
      </c>
      <c r="AE689" s="681">
        <f t="shared" si="1163"/>
        <v>0</v>
      </c>
      <c r="AF689" s="681">
        <f t="shared" si="1164"/>
        <v>0</v>
      </c>
      <c r="AG689" s="681">
        <f t="shared" si="1165"/>
        <v>0</v>
      </c>
      <c r="AH689" s="682">
        <f t="shared" si="1166"/>
        <v>0</v>
      </c>
      <c r="AI689" s="682" t="str">
        <f t="shared" si="1167"/>
        <v/>
      </c>
      <c r="AJ689" s="682">
        <f t="shared" si="1168"/>
        <v>0</v>
      </c>
      <c r="AK689" s="683">
        <f t="shared" si="1169"/>
        <v>0.5</v>
      </c>
      <c r="AL689" s="600">
        <f t="shared" si="1170"/>
        <v>0</v>
      </c>
      <c r="AM689" s="646">
        <f t="shared" si="1171"/>
        <v>0</v>
      </c>
      <c r="AN689" s="630"/>
      <c r="AR689" s="326"/>
    </row>
    <row r="690" spans="3:49" ht="12.75" customHeight="1" x14ac:dyDescent="0.2">
      <c r="C690" s="2"/>
      <c r="D690" s="140" t="str">
        <f t="shared" si="1150"/>
        <v/>
      </c>
      <c r="E690" s="222" t="str">
        <f t="shared" ref="E690:F690" si="1230">IF(E518=0,"",E518)</f>
        <v/>
      </c>
      <c r="F690" s="222" t="str">
        <f t="shared" si="1230"/>
        <v/>
      </c>
      <c r="G690" s="140" t="str">
        <f t="shared" si="1152"/>
        <v/>
      </c>
      <c r="H690" s="223" t="str">
        <f t="shared" si="1153"/>
        <v/>
      </c>
      <c r="I690" s="751" t="str">
        <f t="shared" si="1154"/>
        <v/>
      </c>
      <c r="J690" s="248" t="str">
        <f t="shared" si="1147"/>
        <v/>
      </c>
      <c r="K690" s="713" t="str">
        <f t="shared" si="1155"/>
        <v/>
      </c>
      <c r="L690" s="625"/>
      <c r="M690" s="738">
        <f t="shared" ref="M690:N690" si="1231">IF(M518="","",M518)</f>
        <v>0</v>
      </c>
      <c r="N690" s="738">
        <f t="shared" si="1231"/>
        <v>0</v>
      </c>
      <c r="O690" s="714" t="str">
        <f t="shared" si="1157"/>
        <v/>
      </c>
      <c r="P690" s="736">
        <f t="shared" si="1158"/>
        <v>0</v>
      </c>
      <c r="Q690" s="608">
        <v>0</v>
      </c>
      <c r="R690" s="755"/>
      <c r="S690" s="708" t="str">
        <f t="shared" si="1159"/>
        <v/>
      </c>
      <c r="T690" s="50" t="str">
        <f t="shared" si="1160"/>
        <v/>
      </c>
      <c r="U690" s="50">
        <f>ROUND(IF(K690="",0,+Q690/1659*(AC690*12*(1+tab!$D$181+tab!$D$180)-tab!$D$179)*tab!$D$177),-1)</f>
        <v>0</v>
      </c>
      <c r="V690" s="36" t="str">
        <f t="shared" si="1161"/>
        <v/>
      </c>
      <c r="W690" s="698"/>
      <c r="X690" s="605"/>
      <c r="Y690" s="646"/>
      <c r="Z690" s="670"/>
      <c r="AA690" s="600"/>
      <c r="AB690" s="646"/>
      <c r="AC690" s="679">
        <f t="shared" si="1149"/>
        <v>0</v>
      </c>
      <c r="AD690" s="680">
        <f t="shared" si="1162"/>
        <v>0.56000000000000005</v>
      </c>
      <c r="AE690" s="681">
        <f t="shared" si="1163"/>
        <v>0</v>
      </c>
      <c r="AF690" s="681">
        <f t="shared" si="1164"/>
        <v>0</v>
      </c>
      <c r="AG690" s="681">
        <f t="shared" si="1165"/>
        <v>0</v>
      </c>
      <c r="AH690" s="682">
        <f t="shared" si="1166"/>
        <v>0</v>
      </c>
      <c r="AI690" s="682" t="str">
        <f t="shared" si="1167"/>
        <v/>
      </c>
      <c r="AJ690" s="682">
        <f t="shared" si="1168"/>
        <v>0</v>
      </c>
      <c r="AK690" s="683">
        <f t="shared" si="1169"/>
        <v>0.5</v>
      </c>
      <c r="AL690" s="600">
        <f t="shared" si="1170"/>
        <v>0</v>
      </c>
      <c r="AM690" s="646">
        <f t="shared" si="1171"/>
        <v>0</v>
      </c>
      <c r="AN690" s="630"/>
      <c r="AR690" s="326"/>
    </row>
    <row r="691" spans="3:49" ht="12.75" customHeight="1" x14ac:dyDescent="0.2">
      <c r="C691" s="2"/>
      <c r="D691" s="250"/>
      <c r="E691" s="4"/>
      <c r="F691" s="4"/>
      <c r="G691" s="242"/>
      <c r="H691" s="243"/>
      <c r="I691" s="242"/>
      <c r="J691" s="3"/>
      <c r="K691" s="739">
        <f>SUM(K531:K690)</f>
        <v>1</v>
      </c>
      <c r="L691" s="763"/>
      <c r="M691" s="613">
        <f>SUM(M531:M690)</f>
        <v>0</v>
      </c>
      <c r="N691" s="613">
        <f t="shared" ref="N691" si="1232">SUM(N531:N690)</f>
        <v>0</v>
      </c>
      <c r="O691" s="613">
        <f t="shared" ref="O691" si="1233">SUM(O531:O690)</f>
        <v>50</v>
      </c>
      <c r="P691" s="613">
        <f t="shared" ref="P691" si="1234">SUM(P531:P690)</f>
        <v>50</v>
      </c>
      <c r="Q691" s="613">
        <f t="shared" ref="Q691" si="1235">SUM(Q531:Q690)</f>
        <v>0</v>
      </c>
      <c r="R691" s="756"/>
      <c r="S691" s="709">
        <f t="shared" ref="S691" si="1236">SUM(S531:S690)</f>
        <v>57626.524122965646</v>
      </c>
      <c r="T691" s="709">
        <f t="shared" ref="T691" si="1237">SUM(T531:T690)</f>
        <v>1790.755877034358</v>
      </c>
      <c r="U691" s="709">
        <f t="shared" ref="U691" si="1238">SUM(U531:U690)</f>
        <v>0</v>
      </c>
      <c r="V691" s="709">
        <f t="shared" ref="V691" si="1239">SUM(V531:V690)</f>
        <v>59417.280000000006</v>
      </c>
      <c r="W691" s="697"/>
      <c r="X691" s="674"/>
      <c r="Y691" s="639"/>
      <c r="Z691" s="675"/>
      <c r="AA691" s="647"/>
      <c r="AB691" s="639"/>
      <c r="AC691" s="665">
        <f>SUM(AC531:AC690)</f>
        <v>3174</v>
      </c>
      <c r="AD691" s="639"/>
      <c r="AE691" s="640">
        <f t="shared" si="1163"/>
        <v>22.958408679927668</v>
      </c>
      <c r="AF691" s="691"/>
      <c r="AG691" s="647"/>
      <c r="AH691" s="684"/>
      <c r="AI691" s="600"/>
      <c r="AJ691" s="631"/>
      <c r="AK691" s="630"/>
      <c r="AL691" s="630"/>
      <c r="AM691" s="710">
        <f>SUM(AM531:AM690)</f>
        <v>0</v>
      </c>
      <c r="AN691" s="630"/>
      <c r="AR691" s="326"/>
    </row>
    <row r="692" spans="3:49" ht="12.75" customHeight="1" x14ac:dyDescent="0.2">
      <c r="C692" s="2"/>
      <c r="D692" s="211"/>
      <c r="E692" s="32"/>
      <c r="F692" s="32"/>
      <c r="G692" s="3"/>
      <c r="H692" s="210"/>
      <c r="I692" s="32"/>
      <c r="J692" s="3"/>
      <c r="K692" s="211"/>
      <c r="L692" s="211"/>
      <c r="M692" s="211"/>
      <c r="N692" s="211"/>
      <c r="O692" s="212"/>
      <c r="P692" s="211"/>
      <c r="Q692" s="211"/>
      <c r="R692" s="625"/>
      <c r="S692" s="455"/>
      <c r="T692" s="32"/>
      <c r="U692" s="245"/>
      <c r="V692" s="245"/>
      <c r="W692" s="697"/>
      <c r="X692" s="674"/>
      <c r="Y692" s="639"/>
      <c r="Z692" s="675"/>
      <c r="AA692" s="648"/>
      <c r="AB692" s="639"/>
      <c r="AC692" s="640"/>
      <c r="AD692" s="640"/>
      <c r="AE692" s="640"/>
      <c r="AF692" s="691"/>
      <c r="AG692" s="647"/>
      <c r="AH692" s="684"/>
      <c r="AI692" s="600"/>
      <c r="AJ692" s="631"/>
      <c r="AK692" s="630"/>
      <c r="AL692" s="630"/>
      <c r="AM692" s="630"/>
      <c r="AN692" s="630"/>
      <c r="AR692" s="326"/>
    </row>
    <row r="693" spans="3:49" ht="12.75" customHeight="1" x14ac:dyDescent="0.2">
      <c r="J693" s="11"/>
      <c r="L693" s="177"/>
      <c r="M693" s="85"/>
      <c r="N693" s="85"/>
      <c r="O693" s="312"/>
      <c r="P693" s="259"/>
      <c r="Q693" s="259"/>
      <c r="R693" s="259"/>
      <c r="S693" s="324"/>
      <c r="U693" s="85"/>
      <c r="V693" s="85"/>
      <c r="W693" s="696"/>
      <c r="X693" s="605"/>
      <c r="Y693" s="646"/>
      <c r="Z693" s="670"/>
      <c r="AA693" s="649"/>
      <c r="AB693" s="646"/>
      <c r="AC693" s="630"/>
      <c r="AD693" s="630"/>
      <c r="AE693" s="630"/>
      <c r="AF693" s="630"/>
      <c r="AG693" s="630"/>
      <c r="AH693" s="630"/>
      <c r="AI693" s="630"/>
      <c r="AJ693" s="630"/>
      <c r="AK693" s="606"/>
      <c r="AL693" s="690"/>
      <c r="AM693" s="630"/>
      <c r="AN693" s="630"/>
    </row>
    <row r="694" spans="3:49" ht="12.75" customHeight="1" x14ac:dyDescent="0.2">
      <c r="J694" s="11"/>
      <c r="L694" s="177"/>
      <c r="M694" s="85"/>
      <c r="N694" s="85"/>
      <c r="O694" s="312"/>
      <c r="P694" s="259"/>
      <c r="Q694" s="259"/>
      <c r="R694" s="259"/>
      <c r="S694" s="324"/>
      <c r="U694" s="85"/>
      <c r="V694" s="85"/>
      <c r="W694" s="696"/>
      <c r="X694" s="605"/>
      <c r="Y694" s="646"/>
      <c r="Z694" s="670"/>
      <c r="AA694" s="649"/>
      <c r="AB694" s="646"/>
      <c r="AC694" s="630"/>
      <c r="AD694" s="630"/>
      <c r="AE694" s="630"/>
      <c r="AF694" s="630"/>
      <c r="AG694" s="630"/>
      <c r="AH694" s="630"/>
      <c r="AI694" s="630"/>
      <c r="AJ694" s="630"/>
      <c r="AK694" s="606"/>
      <c r="AL694" s="690"/>
      <c r="AM694" s="630"/>
      <c r="AN694" s="630"/>
    </row>
    <row r="695" spans="3:49" ht="12.75" customHeight="1" x14ac:dyDescent="0.2">
      <c r="C695" s="17" t="s">
        <v>60</v>
      </c>
      <c r="E695" s="433" t="str">
        <f>+dir!E115</f>
        <v xml:space="preserve"> 2023/24</v>
      </c>
      <c r="J695" s="11"/>
      <c r="L695" s="177"/>
      <c r="M695" s="85"/>
      <c r="N695" s="85"/>
      <c r="O695" s="312"/>
      <c r="P695" s="259"/>
      <c r="Q695" s="259"/>
      <c r="R695" s="259"/>
      <c r="S695" s="324"/>
      <c r="U695" s="85"/>
      <c r="V695" s="85"/>
      <c r="W695" s="696"/>
      <c r="X695" s="605"/>
      <c r="Y695" s="646"/>
      <c r="Z695" s="670"/>
      <c r="AA695" s="649"/>
      <c r="AB695" s="646"/>
      <c r="AC695" s="630"/>
      <c r="AD695" s="630"/>
      <c r="AE695" s="630"/>
      <c r="AF695" s="630"/>
      <c r="AG695" s="630"/>
      <c r="AH695" s="630"/>
      <c r="AI695" s="630"/>
      <c r="AJ695" s="630"/>
      <c r="AK695" s="606"/>
      <c r="AL695" s="690"/>
      <c r="AM695" s="630"/>
      <c r="AN695" s="630"/>
    </row>
    <row r="696" spans="3:49" ht="12.75" customHeight="1" x14ac:dyDescent="0.2">
      <c r="C696" s="69" t="s">
        <v>142</v>
      </c>
      <c r="E696" s="451">
        <f>dir!E116</f>
        <v>45200</v>
      </c>
      <c r="F696" s="327"/>
      <c r="J696" s="11"/>
      <c r="L696" s="177"/>
      <c r="M696" s="85"/>
      <c r="N696" s="85"/>
      <c r="O696" s="312"/>
      <c r="P696" s="259"/>
      <c r="Q696" s="259"/>
      <c r="R696" s="259"/>
      <c r="S696" s="324"/>
      <c r="U696" s="85"/>
      <c r="V696" s="85"/>
      <c r="W696" s="696"/>
      <c r="X696" s="605"/>
      <c r="Y696" s="646"/>
      <c r="Z696" s="670"/>
      <c r="AA696" s="649"/>
      <c r="AB696" s="646"/>
      <c r="AC696" s="630"/>
      <c r="AD696" s="630"/>
      <c r="AE696" s="630"/>
      <c r="AF696" s="630"/>
      <c r="AG696" s="630"/>
      <c r="AH696" s="630"/>
      <c r="AI696" s="630"/>
      <c r="AJ696" s="630"/>
      <c r="AK696" s="606"/>
      <c r="AL696" s="690"/>
      <c r="AM696" s="630"/>
      <c r="AN696" s="630"/>
    </row>
    <row r="697" spans="3:49" ht="12.75" customHeight="1" x14ac:dyDescent="0.2">
      <c r="J697" s="11"/>
      <c r="L697" s="177"/>
      <c r="M697" s="85"/>
      <c r="N697" s="85"/>
      <c r="O697" s="312"/>
      <c r="P697" s="259"/>
      <c r="Q697" s="259"/>
      <c r="R697" s="259"/>
      <c r="S697" s="324"/>
      <c r="U697" s="85"/>
      <c r="V697" s="85"/>
      <c r="W697" s="696"/>
      <c r="X697" s="605"/>
      <c r="Y697" s="646"/>
      <c r="Z697" s="670"/>
      <c r="AA697" s="649"/>
      <c r="AB697" s="646"/>
      <c r="AC697" s="630"/>
      <c r="AD697" s="630"/>
      <c r="AE697" s="630"/>
      <c r="AF697" s="630"/>
      <c r="AG697" s="630"/>
      <c r="AH697" s="630"/>
      <c r="AI697" s="630"/>
      <c r="AJ697" s="630"/>
      <c r="AK697" s="606"/>
      <c r="AL697" s="690"/>
      <c r="AM697" s="630"/>
      <c r="AN697" s="630"/>
    </row>
    <row r="698" spans="3:49" ht="12.75" customHeight="1" x14ac:dyDescent="0.2">
      <c r="C698" s="2"/>
      <c r="D698" s="211"/>
      <c r="E698" s="41"/>
      <c r="F698" s="32"/>
      <c r="G698" s="3"/>
      <c r="H698" s="210"/>
      <c r="I698" s="2"/>
      <c r="J698" s="211"/>
      <c r="K698" s="211"/>
      <c r="L698" s="761"/>
      <c r="M698" s="114"/>
      <c r="N698" s="114"/>
      <c r="O698" s="212"/>
      <c r="P698" s="211"/>
      <c r="Q698" s="211"/>
      <c r="R698" s="625"/>
      <c r="S698" s="49"/>
      <c r="T698" s="2"/>
      <c r="U698" s="2"/>
      <c r="V698" s="2"/>
      <c r="W698" s="692"/>
      <c r="AC698" s="630"/>
      <c r="AD698" s="630"/>
      <c r="AE698" s="630"/>
      <c r="AF698" s="630"/>
      <c r="AG698" s="630"/>
      <c r="AH698" s="630"/>
      <c r="AI698" s="630"/>
      <c r="AJ698" s="630"/>
      <c r="AK698" s="640"/>
      <c r="AL698" s="629"/>
      <c r="AM698" s="640"/>
      <c r="AN698" s="640"/>
      <c r="AO698" s="117"/>
      <c r="AP698" s="117"/>
      <c r="AQ698" s="259"/>
      <c r="AR698" s="177"/>
      <c r="AS698" s="260"/>
      <c r="AT698" s="88"/>
      <c r="AU698" s="259"/>
    </row>
    <row r="699" spans="3:49" s="405" customFormat="1" ht="12.75" customHeight="1" x14ac:dyDescent="0.2">
      <c r="C699" s="28"/>
      <c r="D699" s="598" t="s">
        <v>143</v>
      </c>
      <c r="E699" s="222"/>
      <c r="F699" s="222"/>
      <c r="G699" s="222"/>
      <c r="H699" s="222"/>
      <c r="I699" s="724"/>
      <c r="J699" s="725"/>
      <c r="K699" s="725"/>
      <c r="L699" s="757"/>
      <c r="M699" s="598" t="s">
        <v>555</v>
      </c>
      <c r="N699" s="610"/>
      <c r="O699" s="725"/>
      <c r="P699" s="725"/>
      <c r="Q699" s="610"/>
      <c r="R699" s="658"/>
      <c r="S699" s="459" t="s">
        <v>145</v>
      </c>
      <c r="T699" s="724"/>
      <c r="U699" s="724"/>
      <c r="V699" s="724"/>
      <c r="W699" s="693"/>
      <c r="X699" s="606"/>
      <c r="Y699" s="669"/>
      <c r="Z699" s="606"/>
      <c r="AA699" s="631"/>
      <c r="AB699" s="632"/>
      <c r="AC699" s="600"/>
      <c r="AD699" s="609"/>
      <c r="AE699" s="600"/>
      <c r="AF699" s="671"/>
      <c r="AG699" s="671"/>
      <c r="AH699" s="684"/>
      <c r="AI699" s="686"/>
      <c r="AJ699" s="684"/>
      <c r="AK699" s="687"/>
      <c r="AL699" s="687"/>
      <c r="AM699" s="687"/>
      <c r="AN699" s="687"/>
      <c r="AV699" s="301"/>
      <c r="AW699" s="301"/>
    </row>
    <row r="700" spans="3:49" ht="12.75" customHeight="1" x14ac:dyDescent="0.2">
      <c r="C700" s="2"/>
      <c r="D700" s="225" t="s">
        <v>146</v>
      </c>
      <c r="E700" s="224" t="s">
        <v>147</v>
      </c>
      <c r="F700" s="224" t="s">
        <v>148</v>
      </c>
      <c r="G700" s="225" t="s">
        <v>149</v>
      </c>
      <c r="H700" s="226" t="s">
        <v>150</v>
      </c>
      <c r="I700" s="225" t="s">
        <v>151</v>
      </c>
      <c r="J700" s="225" t="s">
        <v>152</v>
      </c>
      <c r="K700" s="230" t="s">
        <v>154</v>
      </c>
      <c r="L700" s="758"/>
      <c r="M700" s="232" t="s">
        <v>557</v>
      </c>
      <c r="N700" s="230" t="s">
        <v>538</v>
      </c>
      <c r="O700" s="231" t="s">
        <v>556</v>
      </c>
      <c r="P700" s="611" t="s">
        <v>540</v>
      </c>
      <c r="Q700" s="230" t="s">
        <v>559</v>
      </c>
      <c r="R700" s="760"/>
      <c r="S700" s="231" t="s">
        <v>157</v>
      </c>
      <c r="T700" s="232" t="s">
        <v>563</v>
      </c>
      <c r="U700" s="232" t="s">
        <v>575</v>
      </c>
      <c r="V700" s="232" t="s">
        <v>157</v>
      </c>
      <c r="W700" s="694"/>
      <c r="X700" s="635"/>
      <c r="Y700" s="634"/>
      <c r="Z700" s="670"/>
      <c r="AA700" s="633"/>
      <c r="AB700" s="634"/>
      <c r="AC700" s="650" t="s">
        <v>541</v>
      </c>
      <c r="AD700" s="651" t="s">
        <v>542</v>
      </c>
      <c r="AE700" s="652" t="s">
        <v>543</v>
      </c>
      <c r="AF700" s="652" t="s">
        <v>543</v>
      </c>
      <c r="AG700" s="652" t="s">
        <v>544</v>
      </c>
      <c r="AH700" s="652" t="s">
        <v>559</v>
      </c>
      <c r="AI700" s="652" t="s">
        <v>545</v>
      </c>
      <c r="AJ700" s="652" t="s">
        <v>546</v>
      </c>
      <c r="AK700" s="652" t="s">
        <v>547</v>
      </c>
      <c r="AL700" s="652" t="s">
        <v>159</v>
      </c>
      <c r="AM700" s="653" t="s">
        <v>548</v>
      </c>
      <c r="AN700" s="630"/>
      <c r="AT700" s="17"/>
      <c r="AU700" s="17"/>
      <c r="AV700" s="301"/>
      <c r="AW700" s="303"/>
    </row>
    <row r="701" spans="3:49" ht="12.75" customHeight="1" x14ac:dyDescent="0.2">
      <c r="C701" s="2"/>
      <c r="D701" s="140"/>
      <c r="E701" s="224"/>
      <c r="F701" s="235"/>
      <c r="G701" s="225" t="s">
        <v>160</v>
      </c>
      <c r="H701" s="226" t="s">
        <v>161</v>
      </c>
      <c r="I701" s="225"/>
      <c r="J701" s="225"/>
      <c r="K701" s="225"/>
      <c r="L701" s="759"/>
      <c r="M701" s="228" t="s">
        <v>561</v>
      </c>
      <c r="N701" s="230" t="s">
        <v>558</v>
      </c>
      <c r="O701" s="231" t="s">
        <v>539</v>
      </c>
      <c r="P701" s="611" t="s">
        <v>16</v>
      </c>
      <c r="Q701" s="230" t="s">
        <v>560</v>
      </c>
      <c r="R701" s="760"/>
      <c r="S701" s="231" t="s">
        <v>562</v>
      </c>
      <c r="T701" s="328" t="s">
        <v>564</v>
      </c>
      <c r="U701" s="328" t="s">
        <v>574</v>
      </c>
      <c r="V701" s="232" t="s">
        <v>16</v>
      </c>
      <c r="W701" s="694"/>
      <c r="X701" s="635"/>
      <c r="Y701" s="634"/>
      <c r="AA701" s="633"/>
      <c r="AB701" s="634"/>
      <c r="AC701" s="652" t="s">
        <v>549</v>
      </c>
      <c r="AD701" s="654">
        <f>tab!$D$170</f>
        <v>0.56000000000000005</v>
      </c>
      <c r="AE701" s="652" t="s">
        <v>550</v>
      </c>
      <c r="AF701" s="652" t="s">
        <v>551</v>
      </c>
      <c r="AG701" s="652" t="s">
        <v>552</v>
      </c>
      <c r="AH701" s="652" t="s">
        <v>560</v>
      </c>
      <c r="AI701" s="652" t="s">
        <v>553</v>
      </c>
      <c r="AJ701" s="652" t="s">
        <v>553</v>
      </c>
      <c r="AK701" s="652" t="s">
        <v>554</v>
      </c>
      <c r="AL701" s="652"/>
      <c r="AM701" s="652" t="s">
        <v>158</v>
      </c>
      <c r="AN701" s="630"/>
      <c r="AT701" s="17"/>
      <c r="AU701" s="17"/>
      <c r="AW701" s="85"/>
    </row>
    <row r="702" spans="3:49" ht="12.75" customHeight="1" x14ac:dyDescent="0.2">
      <c r="C702" s="2"/>
      <c r="D702" s="211"/>
      <c r="E702" s="32"/>
      <c r="F702" s="32"/>
      <c r="G702" s="136"/>
      <c r="H702" s="210"/>
      <c r="I702" s="136"/>
      <c r="J702" s="134"/>
      <c r="K702" s="134"/>
      <c r="L702" s="762"/>
      <c r="M702" s="237"/>
      <c r="N702" s="136"/>
      <c r="O702" s="238"/>
      <c r="P702" s="136"/>
      <c r="Q702" s="136"/>
      <c r="R702" s="762"/>
      <c r="S702" s="136"/>
      <c r="T702" s="136"/>
      <c r="U702" s="239"/>
      <c r="V702" s="239"/>
      <c r="W702" s="695"/>
      <c r="X702" s="635"/>
      <c r="Y702" s="634"/>
      <c r="AA702" s="633"/>
      <c r="AB702" s="634"/>
      <c r="AC702" s="630"/>
      <c r="AD702" s="635"/>
      <c r="AE702" s="630"/>
      <c r="AF702" s="630"/>
      <c r="AG702" s="630"/>
      <c r="AH702" s="630"/>
      <c r="AI702" s="630"/>
      <c r="AJ702" s="630"/>
      <c r="AK702" s="630"/>
      <c r="AL702" s="630"/>
      <c r="AM702" s="630"/>
      <c r="AN702" s="630"/>
      <c r="AT702" s="17"/>
      <c r="AU702" s="17"/>
      <c r="AW702" s="85"/>
    </row>
    <row r="703" spans="3:49" ht="12.75" customHeight="1" x14ac:dyDescent="0.2">
      <c r="C703" s="2"/>
      <c r="D703" s="140" t="str">
        <f>IF(D531="","",D531)</f>
        <v/>
      </c>
      <c r="E703" s="222" t="str">
        <f t="shared" ref="E703:F703" si="1240">IF(E531=0,"",E531)</f>
        <v>jan</v>
      </c>
      <c r="F703" s="222" t="str">
        <f t="shared" si="1240"/>
        <v>docent</v>
      </c>
      <c r="G703" s="140">
        <f>IF(G531="","",G531+1)</f>
        <v>27</v>
      </c>
      <c r="H703" s="223">
        <f>IF(H531="","",H531)</f>
        <v>23880</v>
      </c>
      <c r="I703" s="751" t="str">
        <f>IF(I531=0,"",I531)</f>
        <v>LB</v>
      </c>
      <c r="J703" s="248">
        <f t="shared" ref="J703:J734" si="1241">IF(E703="","",IF(J531+1&gt;VLOOKUP(I703,sal19juni,18,FALSE),J531,J531+1))</f>
        <v>7</v>
      </c>
      <c r="K703" s="713">
        <f>IF(K531="","",K531)</f>
        <v>1</v>
      </c>
      <c r="L703" s="735"/>
      <c r="M703" s="738">
        <f t="shared" ref="M703:N703" si="1242">IF(M531="","",M531)</f>
        <v>0</v>
      </c>
      <c r="N703" s="738">
        <f t="shared" si="1242"/>
        <v>0</v>
      </c>
      <c r="O703" s="714">
        <f>IF(K703="","",K703*50)</f>
        <v>50</v>
      </c>
      <c r="P703" s="736">
        <f>SUM(M703:O703)</f>
        <v>50</v>
      </c>
      <c r="Q703" s="608">
        <v>0</v>
      </c>
      <c r="R703" s="755"/>
      <c r="S703" s="708">
        <f>IF(K703="","",(1659*K703-P703)*AF703)</f>
        <v>59859.688101265827</v>
      </c>
      <c r="T703" s="50">
        <f>IF(K703="","",P703*AG703+AE703*(AI703+AJ703*(1-AK703)))</f>
        <v>1860.1518987341774</v>
      </c>
      <c r="U703" s="50">
        <f>ROUND(IF(K703="",0,+Q703/1659*(AC703*12*(1+tab!$D$181+tab!$D$180)-tab!$D$179)*tab!$D$177),-1)</f>
        <v>0</v>
      </c>
      <c r="V703" s="36">
        <f>IF(K703="","",IF(E703=0,0,(S703+T703+U703)))</f>
        <v>61719.840000000004</v>
      </c>
      <c r="W703" s="698"/>
      <c r="X703" s="605"/>
      <c r="Y703" s="646"/>
      <c r="Z703" s="670"/>
      <c r="AA703" s="600"/>
      <c r="AB703" s="646"/>
      <c r="AC703" s="679">
        <f t="shared" ref="AC703:AC734" si="1243">IF(K703="",0,5/12*VLOOKUP(I703,sal19juni,J703+1,FALSE)+7/12*VLOOKUP(I703,sal19juni,J703+1,FALSE))</f>
        <v>3297</v>
      </c>
      <c r="AD703" s="680">
        <f>+AD$701</f>
        <v>0.56000000000000005</v>
      </c>
      <c r="AE703" s="681">
        <f>AC703*12/1659</f>
        <v>23.848101265822784</v>
      </c>
      <c r="AF703" s="681">
        <f>AC703*12*(1+AD703)/1659</f>
        <v>37.203037974683546</v>
      </c>
      <c r="AG703" s="681">
        <f>+AF703-AE703</f>
        <v>13.354936708860762</v>
      </c>
      <c r="AH703" s="682">
        <f>Q703</f>
        <v>0</v>
      </c>
      <c r="AI703" s="682">
        <f>+O703</f>
        <v>50</v>
      </c>
      <c r="AJ703" s="682">
        <f>(M703+N703)</f>
        <v>0</v>
      </c>
      <c r="AK703" s="683">
        <f>IF(I703&gt;8,50%,40%)</f>
        <v>0.5</v>
      </c>
      <c r="AL703" s="600">
        <f>IF(G703&lt;25,0,IF(G703=25,25,IF(G703&lt;40,0,IF(G703=40,40,IF(G703&gt;=40,0)))))</f>
        <v>0</v>
      </c>
      <c r="AM703" s="646">
        <f>IF(AL703=25,AC703*1.08*K703/2,IF(AL703=40,AC703*1.08*K703,0))</f>
        <v>0</v>
      </c>
      <c r="AN703" s="630"/>
      <c r="AR703" s="326"/>
    </row>
    <row r="704" spans="3:49" ht="12.75" customHeight="1" x14ac:dyDescent="0.2">
      <c r="C704" s="2"/>
      <c r="D704" s="140" t="str">
        <f t="shared" ref="D704:D767" si="1244">IF(D532="","",D532)</f>
        <v/>
      </c>
      <c r="E704" s="222" t="str">
        <f t="shared" ref="E704:F704" si="1245">IF(E532=0,"",E532)</f>
        <v/>
      </c>
      <c r="F704" s="222" t="str">
        <f t="shared" si="1245"/>
        <v/>
      </c>
      <c r="G704" s="140" t="str">
        <f t="shared" ref="G704:G767" si="1246">IF(G532="","",G532+1)</f>
        <v/>
      </c>
      <c r="H704" s="223" t="str">
        <f t="shared" ref="H704:H767" si="1247">IF(H532="","",H532)</f>
        <v/>
      </c>
      <c r="I704" s="751" t="str">
        <f t="shared" ref="I704:I767" si="1248">IF(I532=0,"",I532)</f>
        <v/>
      </c>
      <c r="J704" s="248" t="str">
        <f t="shared" si="1241"/>
        <v/>
      </c>
      <c r="K704" s="713" t="str">
        <f t="shared" ref="K704:K767" si="1249">IF(K532="","",K532)</f>
        <v/>
      </c>
      <c r="L704" s="625"/>
      <c r="M704" s="738">
        <f t="shared" ref="M704:N704" si="1250">IF(M532="","",M532)</f>
        <v>0</v>
      </c>
      <c r="N704" s="738">
        <f t="shared" si="1250"/>
        <v>0</v>
      </c>
      <c r="O704" s="714" t="str">
        <f t="shared" ref="O704:O767" si="1251">IF(K704="","",K704*50)</f>
        <v/>
      </c>
      <c r="P704" s="736">
        <f t="shared" ref="P704:P767" si="1252">SUM(M704:O704)</f>
        <v>0</v>
      </c>
      <c r="Q704" s="608">
        <v>0</v>
      </c>
      <c r="R704" s="755"/>
      <c r="S704" s="708" t="str">
        <f t="shared" ref="S704:S767" si="1253">IF(K704="","",(1659*K704-P704)*AF704)</f>
        <v/>
      </c>
      <c r="T704" s="50" t="str">
        <f t="shared" ref="T704:T767" si="1254">IF(K704="","",P704*AG704+AE704*(AI704+AJ704*(1-AK704)))</f>
        <v/>
      </c>
      <c r="U704" s="50">
        <f>ROUND(IF(K704="",0,+Q704/1659*(AC704*12*(1+tab!$D$181+tab!$D$180)-tab!$D$179)*tab!$D$177),-1)</f>
        <v>0</v>
      </c>
      <c r="V704" s="36" t="str">
        <f t="shared" ref="V704:V767" si="1255">IF(K704="","",IF(E704=0,0,(S704+T704+U704)))</f>
        <v/>
      </c>
      <c r="W704" s="698"/>
      <c r="X704" s="605"/>
      <c r="Y704" s="646"/>
      <c r="Z704" s="670"/>
      <c r="AA704" s="600"/>
      <c r="AB704" s="646"/>
      <c r="AC704" s="679">
        <f t="shared" si="1243"/>
        <v>0</v>
      </c>
      <c r="AD704" s="680">
        <f t="shared" ref="AD704:AD767" si="1256">+AD$701</f>
        <v>0.56000000000000005</v>
      </c>
      <c r="AE704" s="681">
        <f t="shared" ref="AE704:AE767" si="1257">AC704*12/1659</f>
        <v>0</v>
      </c>
      <c r="AF704" s="681">
        <f t="shared" ref="AF704:AF767" si="1258">AC704*12*(1+AD704)/1659</f>
        <v>0</v>
      </c>
      <c r="AG704" s="681">
        <f t="shared" ref="AG704:AG767" si="1259">+AF704-AE704</f>
        <v>0</v>
      </c>
      <c r="AH704" s="682">
        <f t="shared" ref="AH704:AH767" si="1260">Q704</f>
        <v>0</v>
      </c>
      <c r="AI704" s="682" t="str">
        <f t="shared" ref="AI704:AI767" si="1261">+O704</f>
        <v/>
      </c>
      <c r="AJ704" s="682">
        <f t="shared" ref="AJ704:AJ767" si="1262">(M704+N704)</f>
        <v>0</v>
      </c>
      <c r="AK704" s="683">
        <f t="shared" ref="AK704:AK767" si="1263">IF(I704&gt;8,50%,40%)</f>
        <v>0.5</v>
      </c>
      <c r="AL704" s="600">
        <f t="shared" ref="AL704:AL767" si="1264">IF(G704&lt;25,0,IF(G704=25,25,IF(G704&lt;40,0,IF(G704=40,40,IF(G704&gt;=40,0)))))</f>
        <v>0</v>
      </c>
      <c r="AM704" s="646">
        <f t="shared" ref="AM704:AM767" si="1265">IF(AL704=25,AC704*1.08*K704/2,IF(AL704=40,AC704*1.08*K704,0))</f>
        <v>0</v>
      </c>
      <c r="AN704" s="630"/>
      <c r="AR704" s="326"/>
    </row>
    <row r="705" spans="3:44" ht="12.75" customHeight="1" x14ac:dyDescent="0.2">
      <c r="C705" s="2"/>
      <c r="D705" s="140" t="str">
        <f t="shared" si="1244"/>
        <v/>
      </c>
      <c r="E705" s="222" t="str">
        <f t="shared" ref="E705:F705" si="1266">IF(E533=0,"",E533)</f>
        <v/>
      </c>
      <c r="F705" s="222" t="str">
        <f t="shared" si="1266"/>
        <v/>
      </c>
      <c r="G705" s="140" t="str">
        <f t="shared" si="1246"/>
        <v/>
      </c>
      <c r="H705" s="223" t="str">
        <f t="shared" si="1247"/>
        <v/>
      </c>
      <c r="I705" s="751" t="str">
        <f t="shared" si="1248"/>
        <v/>
      </c>
      <c r="J705" s="248" t="str">
        <f t="shared" si="1241"/>
        <v/>
      </c>
      <c r="K705" s="713" t="str">
        <f t="shared" si="1249"/>
        <v/>
      </c>
      <c r="L705" s="625"/>
      <c r="M705" s="738">
        <f t="shared" ref="M705:N705" si="1267">IF(M533="","",M533)</f>
        <v>0</v>
      </c>
      <c r="N705" s="738">
        <f t="shared" si="1267"/>
        <v>0</v>
      </c>
      <c r="O705" s="714" t="str">
        <f t="shared" si="1251"/>
        <v/>
      </c>
      <c r="P705" s="736">
        <f t="shared" si="1252"/>
        <v>0</v>
      </c>
      <c r="Q705" s="608">
        <v>0</v>
      </c>
      <c r="R705" s="755"/>
      <c r="S705" s="708" t="str">
        <f t="shared" si="1253"/>
        <v/>
      </c>
      <c r="T705" s="50" t="str">
        <f t="shared" si="1254"/>
        <v/>
      </c>
      <c r="U705" s="50">
        <f>ROUND(IF(K705="",0,+Q705/1659*(AC705*12*(1+tab!$D$181+tab!$D$180)-tab!$D$179)*tab!$D$177),-1)</f>
        <v>0</v>
      </c>
      <c r="V705" s="36" t="str">
        <f t="shared" si="1255"/>
        <v/>
      </c>
      <c r="W705" s="698"/>
      <c r="X705" s="605"/>
      <c r="Y705" s="646"/>
      <c r="Z705" s="670"/>
      <c r="AA705" s="600"/>
      <c r="AB705" s="646"/>
      <c r="AC705" s="679">
        <f t="shared" si="1243"/>
        <v>0</v>
      </c>
      <c r="AD705" s="680">
        <f t="shared" si="1256"/>
        <v>0.56000000000000005</v>
      </c>
      <c r="AE705" s="681">
        <f t="shared" si="1257"/>
        <v>0</v>
      </c>
      <c r="AF705" s="681">
        <f t="shared" si="1258"/>
        <v>0</v>
      </c>
      <c r="AG705" s="681">
        <f t="shared" si="1259"/>
        <v>0</v>
      </c>
      <c r="AH705" s="682">
        <f t="shared" si="1260"/>
        <v>0</v>
      </c>
      <c r="AI705" s="682" t="str">
        <f t="shared" si="1261"/>
        <v/>
      </c>
      <c r="AJ705" s="682">
        <f t="shared" si="1262"/>
        <v>0</v>
      </c>
      <c r="AK705" s="683">
        <f t="shared" si="1263"/>
        <v>0.5</v>
      </c>
      <c r="AL705" s="600">
        <f t="shared" si="1264"/>
        <v>0</v>
      </c>
      <c r="AM705" s="646">
        <f t="shared" si="1265"/>
        <v>0</v>
      </c>
      <c r="AN705" s="630"/>
      <c r="AR705" s="326"/>
    </row>
    <row r="706" spans="3:44" ht="12.75" customHeight="1" x14ac:dyDescent="0.2">
      <c r="C706" s="2"/>
      <c r="D706" s="140" t="str">
        <f t="shared" si="1244"/>
        <v/>
      </c>
      <c r="E706" s="222" t="str">
        <f t="shared" ref="E706:F706" si="1268">IF(E534=0,"",E534)</f>
        <v/>
      </c>
      <c r="F706" s="222" t="str">
        <f t="shared" si="1268"/>
        <v/>
      </c>
      <c r="G706" s="140" t="str">
        <f t="shared" si="1246"/>
        <v/>
      </c>
      <c r="H706" s="223" t="str">
        <f t="shared" si="1247"/>
        <v/>
      </c>
      <c r="I706" s="751" t="str">
        <f t="shared" si="1248"/>
        <v/>
      </c>
      <c r="J706" s="248" t="str">
        <f t="shared" si="1241"/>
        <v/>
      </c>
      <c r="K706" s="713" t="str">
        <f t="shared" si="1249"/>
        <v/>
      </c>
      <c r="L706" s="625"/>
      <c r="M706" s="738">
        <f t="shared" ref="M706:N706" si="1269">IF(M534="","",M534)</f>
        <v>0</v>
      </c>
      <c r="N706" s="738">
        <f t="shared" si="1269"/>
        <v>0</v>
      </c>
      <c r="O706" s="714" t="str">
        <f t="shared" si="1251"/>
        <v/>
      </c>
      <c r="P706" s="736">
        <f t="shared" si="1252"/>
        <v>0</v>
      </c>
      <c r="Q706" s="608">
        <v>0</v>
      </c>
      <c r="R706" s="755"/>
      <c r="S706" s="708" t="str">
        <f t="shared" si="1253"/>
        <v/>
      </c>
      <c r="T706" s="50" t="str">
        <f t="shared" si="1254"/>
        <v/>
      </c>
      <c r="U706" s="50">
        <f>ROUND(IF(K706="",0,+Q706/1659*(AC706*12*(1+tab!$D$181+tab!$D$180)-tab!$D$179)*tab!$D$177),-1)</f>
        <v>0</v>
      </c>
      <c r="V706" s="36" t="str">
        <f t="shared" si="1255"/>
        <v/>
      </c>
      <c r="W706" s="698"/>
      <c r="X706" s="605"/>
      <c r="Y706" s="646"/>
      <c r="Z706" s="670"/>
      <c r="AA706" s="600"/>
      <c r="AB706" s="646"/>
      <c r="AC706" s="679">
        <f t="shared" si="1243"/>
        <v>0</v>
      </c>
      <c r="AD706" s="680">
        <f t="shared" si="1256"/>
        <v>0.56000000000000005</v>
      </c>
      <c r="AE706" s="681">
        <f t="shared" si="1257"/>
        <v>0</v>
      </c>
      <c r="AF706" s="681">
        <f t="shared" si="1258"/>
        <v>0</v>
      </c>
      <c r="AG706" s="681">
        <f t="shared" si="1259"/>
        <v>0</v>
      </c>
      <c r="AH706" s="682">
        <f t="shared" si="1260"/>
        <v>0</v>
      </c>
      <c r="AI706" s="682" t="str">
        <f t="shared" si="1261"/>
        <v/>
      </c>
      <c r="AJ706" s="682">
        <f t="shared" si="1262"/>
        <v>0</v>
      </c>
      <c r="AK706" s="683">
        <f t="shared" si="1263"/>
        <v>0.5</v>
      </c>
      <c r="AL706" s="600">
        <f t="shared" si="1264"/>
        <v>0</v>
      </c>
      <c r="AM706" s="646">
        <f t="shared" si="1265"/>
        <v>0</v>
      </c>
      <c r="AN706" s="630"/>
      <c r="AR706" s="326"/>
    </row>
    <row r="707" spans="3:44" ht="12.75" customHeight="1" x14ac:dyDescent="0.2">
      <c r="C707" s="2"/>
      <c r="D707" s="140" t="str">
        <f t="shared" si="1244"/>
        <v/>
      </c>
      <c r="E707" s="222" t="str">
        <f t="shared" ref="E707:F707" si="1270">IF(E535=0,"",E535)</f>
        <v/>
      </c>
      <c r="F707" s="222" t="str">
        <f t="shared" si="1270"/>
        <v/>
      </c>
      <c r="G707" s="140" t="str">
        <f t="shared" si="1246"/>
        <v/>
      </c>
      <c r="H707" s="223" t="str">
        <f t="shared" si="1247"/>
        <v/>
      </c>
      <c r="I707" s="751" t="str">
        <f t="shared" si="1248"/>
        <v/>
      </c>
      <c r="J707" s="248" t="str">
        <f t="shared" si="1241"/>
        <v/>
      </c>
      <c r="K707" s="713" t="str">
        <f t="shared" si="1249"/>
        <v/>
      </c>
      <c r="L707" s="625"/>
      <c r="M707" s="738">
        <f t="shared" ref="M707:N707" si="1271">IF(M535="","",M535)</f>
        <v>0</v>
      </c>
      <c r="N707" s="738">
        <f t="shared" si="1271"/>
        <v>0</v>
      </c>
      <c r="O707" s="714" t="str">
        <f t="shared" si="1251"/>
        <v/>
      </c>
      <c r="P707" s="736">
        <f t="shared" si="1252"/>
        <v>0</v>
      </c>
      <c r="Q707" s="608">
        <v>0</v>
      </c>
      <c r="R707" s="755"/>
      <c r="S707" s="708" t="str">
        <f t="shared" si="1253"/>
        <v/>
      </c>
      <c r="T707" s="50" t="str">
        <f t="shared" si="1254"/>
        <v/>
      </c>
      <c r="U707" s="50">
        <f>ROUND(IF(K707="",0,+Q707/1659*(AC707*12*(1+tab!$D$181+tab!$D$180)-tab!$D$179)*tab!$D$177),-1)</f>
        <v>0</v>
      </c>
      <c r="V707" s="36" t="str">
        <f t="shared" si="1255"/>
        <v/>
      </c>
      <c r="W707" s="698"/>
      <c r="X707" s="605"/>
      <c r="Y707" s="646"/>
      <c r="Z707" s="670"/>
      <c r="AA707" s="600"/>
      <c r="AB707" s="646"/>
      <c r="AC707" s="679">
        <f t="shared" si="1243"/>
        <v>0</v>
      </c>
      <c r="AD707" s="680">
        <f t="shared" si="1256"/>
        <v>0.56000000000000005</v>
      </c>
      <c r="AE707" s="681">
        <f t="shared" si="1257"/>
        <v>0</v>
      </c>
      <c r="AF707" s="681">
        <f t="shared" si="1258"/>
        <v>0</v>
      </c>
      <c r="AG707" s="681">
        <f t="shared" si="1259"/>
        <v>0</v>
      </c>
      <c r="AH707" s="682">
        <f t="shared" si="1260"/>
        <v>0</v>
      </c>
      <c r="AI707" s="682" t="str">
        <f t="shared" si="1261"/>
        <v/>
      </c>
      <c r="AJ707" s="682">
        <f t="shared" si="1262"/>
        <v>0</v>
      </c>
      <c r="AK707" s="683">
        <f t="shared" si="1263"/>
        <v>0.5</v>
      </c>
      <c r="AL707" s="600">
        <f t="shared" si="1264"/>
        <v>0</v>
      </c>
      <c r="AM707" s="646">
        <f t="shared" si="1265"/>
        <v>0</v>
      </c>
      <c r="AN707" s="630"/>
      <c r="AR707" s="326"/>
    </row>
    <row r="708" spans="3:44" ht="12.75" customHeight="1" x14ac:dyDescent="0.2">
      <c r="C708" s="2"/>
      <c r="D708" s="140" t="str">
        <f t="shared" si="1244"/>
        <v/>
      </c>
      <c r="E708" s="222" t="str">
        <f t="shared" ref="E708:F708" si="1272">IF(E536=0,"",E536)</f>
        <v/>
      </c>
      <c r="F708" s="222" t="str">
        <f t="shared" si="1272"/>
        <v/>
      </c>
      <c r="G708" s="140" t="str">
        <f t="shared" si="1246"/>
        <v/>
      </c>
      <c r="H708" s="223" t="str">
        <f t="shared" si="1247"/>
        <v/>
      </c>
      <c r="I708" s="751" t="str">
        <f t="shared" si="1248"/>
        <v/>
      </c>
      <c r="J708" s="248" t="str">
        <f t="shared" si="1241"/>
        <v/>
      </c>
      <c r="K708" s="713" t="str">
        <f t="shared" si="1249"/>
        <v/>
      </c>
      <c r="L708" s="625"/>
      <c r="M708" s="738">
        <f t="shared" ref="M708:N708" si="1273">IF(M536="","",M536)</f>
        <v>0</v>
      </c>
      <c r="N708" s="738">
        <f t="shared" si="1273"/>
        <v>0</v>
      </c>
      <c r="O708" s="714" t="str">
        <f t="shared" si="1251"/>
        <v/>
      </c>
      <c r="P708" s="736">
        <f t="shared" si="1252"/>
        <v>0</v>
      </c>
      <c r="Q708" s="608">
        <v>0</v>
      </c>
      <c r="R708" s="755"/>
      <c r="S708" s="708" t="str">
        <f t="shared" si="1253"/>
        <v/>
      </c>
      <c r="T708" s="50" t="str">
        <f t="shared" si="1254"/>
        <v/>
      </c>
      <c r="U708" s="50">
        <f>ROUND(IF(K708="",0,+Q708/1659*(AC708*12*(1+tab!$D$181+tab!$D$180)-tab!$D$179)*tab!$D$177),-1)</f>
        <v>0</v>
      </c>
      <c r="V708" s="36" t="str">
        <f t="shared" si="1255"/>
        <v/>
      </c>
      <c r="W708" s="698"/>
      <c r="X708" s="605"/>
      <c r="Y708" s="646"/>
      <c r="Z708" s="670"/>
      <c r="AA708" s="600"/>
      <c r="AB708" s="646"/>
      <c r="AC708" s="679">
        <f t="shared" si="1243"/>
        <v>0</v>
      </c>
      <c r="AD708" s="680">
        <f t="shared" si="1256"/>
        <v>0.56000000000000005</v>
      </c>
      <c r="AE708" s="681">
        <f t="shared" si="1257"/>
        <v>0</v>
      </c>
      <c r="AF708" s="681">
        <f t="shared" si="1258"/>
        <v>0</v>
      </c>
      <c r="AG708" s="681">
        <f t="shared" si="1259"/>
        <v>0</v>
      </c>
      <c r="AH708" s="682">
        <f t="shared" si="1260"/>
        <v>0</v>
      </c>
      <c r="AI708" s="682" t="str">
        <f t="shared" si="1261"/>
        <v/>
      </c>
      <c r="AJ708" s="682">
        <f t="shared" si="1262"/>
        <v>0</v>
      </c>
      <c r="AK708" s="683">
        <f t="shared" si="1263"/>
        <v>0.5</v>
      </c>
      <c r="AL708" s="600">
        <f t="shared" si="1264"/>
        <v>0</v>
      </c>
      <c r="AM708" s="646">
        <f t="shared" si="1265"/>
        <v>0</v>
      </c>
      <c r="AN708" s="630"/>
      <c r="AR708" s="326"/>
    </row>
    <row r="709" spans="3:44" ht="12.75" customHeight="1" x14ac:dyDescent="0.2">
      <c r="C709" s="2"/>
      <c r="D709" s="140" t="str">
        <f t="shared" si="1244"/>
        <v/>
      </c>
      <c r="E709" s="222" t="str">
        <f t="shared" ref="E709:F709" si="1274">IF(E537=0,"",E537)</f>
        <v/>
      </c>
      <c r="F709" s="222" t="str">
        <f t="shared" si="1274"/>
        <v/>
      </c>
      <c r="G709" s="140" t="str">
        <f t="shared" si="1246"/>
        <v/>
      </c>
      <c r="H709" s="223" t="str">
        <f t="shared" si="1247"/>
        <v/>
      </c>
      <c r="I709" s="751" t="str">
        <f t="shared" si="1248"/>
        <v/>
      </c>
      <c r="J709" s="248" t="str">
        <f t="shared" si="1241"/>
        <v/>
      </c>
      <c r="K709" s="713" t="str">
        <f t="shared" si="1249"/>
        <v/>
      </c>
      <c r="L709" s="625"/>
      <c r="M709" s="738">
        <f t="shared" ref="M709:N709" si="1275">IF(M537="","",M537)</f>
        <v>0</v>
      </c>
      <c r="N709" s="738">
        <f t="shared" si="1275"/>
        <v>0</v>
      </c>
      <c r="O709" s="714" t="str">
        <f t="shared" si="1251"/>
        <v/>
      </c>
      <c r="P709" s="736">
        <f t="shared" si="1252"/>
        <v>0</v>
      </c>
      <c r="Q709" s="608">
        <v>0</v>
      </c>
      <c r="R709" s="755"/>
      <c r="S709" s="708" t="str">
        <f t="shared" si="1253"/>
        <v/>
      </c>
      <c r="T709" s="50" t="str">
        <f t="shared" si="1254"/>
        <v/>
      </c>
      <c r="U709" s="50">
        <f>ROUND(IF(K709="",0,+Q709/1659*(AC709*12*(1+tab!$D$181+tab!$D$180)-tab!$D$179)*tab!$D$177),-1)</f>
        <v>0</v>
      </c>
      <c r="V709" s="36" t="str">
        <f t="shared" si="1255"/>
        <v/>
      </c>
      <c r="W709" s="698"/>
      <c r="X709" s="605"/>
      <c r="Y709" s="646"/>
      <c r="Z709" s="670"/>
      <c r="AA709" s="600"/>
      <c r="AB709" s="646"/>
      <c r="AC709" s="679">
        <f t="shared" si="1243"/>
        <v>0</v>
      </c>
      <c r="AD709" s="680">
        <f t="shared" si="1256"/>
        <v>0.56000000000000005</v>
      </c>
      <c r="AE709" s="681">
        <f t="shared" si="1257"/>
        <v>0</v>
      </c>
      <c r="AF709" s="681">
        <f t="shared" si="1258"/>
        <v>0</v>
      </c>
      <c r="AG709" s="681">
        <f t="shared" si="1259"/>
        <v>0</v>
      </c>
      <c r="AH709" s="682">
        <f t="shared" si="1260"/>
        <v>0</v>
      </c>
      <c r="AI709" s="682" t="str">
        <f t="shared" si="1261"/>
        <v/>
      </c>
      <c r="AJ709" s="682">
        <f t="shared" si="1262"/>
        <v>0</v>
      </c>
      <c r="AK709" s="683">
        <f t="shared" si="1263"/>
        <v>0.5</v>
      </c>
      <c r="AL709" s="600">
        <f t="shared" si="1264"/>
        <v>0</v>
      </c>
      <c r="AM709" s="646">
        <f t="shared" si="1265"/>
        <v>0</v>
      </c>
      <c r="AN709" s="630"/>
      <c r="AR709" s="326"/>
    </row>
    <row r="710" spans="3:44" ht="12.75" customHeight="1" x14ac:dyDescent="0.2">
      <c r="C710" s="2"/>
      <c r="D710" s="140" t="str">
        <f t="shared" si="1244"/>
        <v/>
      </c>
      <c r="E710" s="222" t="str">
        <f t="shared" ref="E710:F710" si="1276">IF(E538=0,"",E538)</f>
        <v/>
      </c>
      <c r="F710" s="222" t="str">
        <f t="shared" si="1276"/>
        <v/>
      </c>
      <c r="G710" s="140" t="str">
        <f t="shared" si="1246"/>
        <v/>
      </c>
      <c r="H710" s="223" t="str">
        <f t="shared" si="1247"/>
        <v/>
      </c>
      <c r="I710" s="751" t="str">
        <f t="shared" si="1248"/>
        <v/>
      </c>
      <c r="J710" s="248" t="str">
        <f t="shared" si="1241"/>
        <v/>
      </c>
      <c r="K710" s="713" t="str">
        <f t="shared" si="1249"/>
        <v/>
      </c>
      <c r="L710" s="625"/>
      <c r="M710" s="738">
        <f t="shared" ref="M710:N710" si="1277">IF(M538="","",M538)</f>
        <v>0</v>
      </c>
      <c r="N710" s="738">
        <f t="shared" si="1277"/>
        <v>0</v>
      </c>
      <c r="O710" s="714" t="str">
        <f t="shared" si="1251"/>
        <v/>
      </c>
      <c r="P710" s="736">
        <f t="shared" si="1252"/>
        <v>0</v>
      </c>
      <c r="Q710" s="608">
        <v>0</v>
      </c>
      <c r="R710" s="755"/>
      <c r="S710" s="708" t="str">
        <f t="shared" si="1253"/>
        <v/>
      </c>
      <c r="T710" s="50" t="str">
        <f t="shared" si="1254"/>
        <v/>
      </c>
      <c r="U710" s="50">
        <f>ROUND(IF(K710="",0,+Q710/1659*(AC710*12*(1+tab!$D$181+tab!$D$180)-tab!$D$179)*tab!$D$177),-1)</f>
        <v>0</v>
      </c>
      <c r="V710" s="36" t="str">
        <f t="shared" si="1255"/>
        <v/>
      </c>
      <c r="W710" s="698"/>
      <c r="X710" s="605"/>
      <c r="Y710" s="646"/>
      <c r="Z710" s="670"/>
      <c r="AA710" s="600"/>
      <c r="AB710" s="646"/>
      <c r="AC710" s="679">
        <f t="shared" si="1243"/>
        <v>0</v>
      </c>
      <c r="AD710" s="680">
        <f t="shared" si="1256"/>
        <v>0.56000000000000005</v>
      </c>
      <c r="AE710" s="681">
        <f t="shared" si="1257"/>
        <v>0</v>
      </c>
      <c r="AF710" s="681">
        <f t="shared" si="1258"/>
        <v>0</v>
      </c>
      <c r="AG710" s="681">
        <f t="shared" si="1259"/>
        <v>0</v>
      </c>
      <c r="AH710" s="682">
        <f t="shared" si="1260"/>
        <v>0</v>
      </c>
      <c r="AI710" s="682" t="str">
        <f t="shared" si="1261"/>
        <v/>
      </c>
      <c r="AJ710" s="682">
        <f t="shared" si="1262"/>
        <v>0</v>
      </c>
      <c r="AK710" s="683">
        <f t="shared" si="1263"/>
        <v>0.5</v>
      </c>
      <c r="AL710" s="600">
        <f t="shared" si="1264"/>
        <v>0</v>
      </c>
      <c r="AM710" s="646">
        <f t="shared" si="1265"/>
        <v>0</v>
      </c>
      <c r="AN710" s="630"/>
      <c r="AR710" s="326"/>
    </row>
    <row r="711" spans="3:44" ht="12.75" customHeight="1" x14ac:dyDescent="0.2">
      <c r="C711" s="2"/>
      <c r="D711" s="140" t="str">
        <f t="shared" si="1244"/>
        <v/>
      </c>
      <c r="E711" s="222" t="str">
        <f t="shared" ref="E711:F711" si="1278">IF(E539=0,"",E539)</f>
        <v/>
      </c>
      <c r="F711" s="222" t="str">
        <f t="shared" si="1278"/>
        <v/>
      </c>
      <c r="G711" s="140" t="str">
        <f t="shared" si="1246"/>
        <v/>
      </c>
      <c r="H711" s="223" t="str">
        <f t="shared" si="1247"/>
        <v/>
      </c>
      <c r="I711" s="751" t="str">
        <f t="shared" si="1248"/>
        <v/>
      </c>
      <c r="J711" s="248" t="str">
        <f t="shared" si="1241"/>
        <v/>
      </c>
      <c r="K711" s="713" t="str">
        <f t="shared" si="1249"/>
        <v/>
      </c>
      <c r="L711" s="625"/>
      <c r="M711" s="738">
        <f t="shared" ref="M711:N711" si="1279">IF(M539="","",M539)</f>
        <v>0</v>
      </c>
      <c r="N711" s="738">
        <f t="shared" si="1279"/>
        <v>0</v>
      </c>
      <c r="O711" s="714" t="str">
        <f t="shared" si="1251"/>
        <v/>
      </c>
      <c r="P711" s="736">
        <f t="shared" si="1252"/>
        <v>0</v>
      </c>
      <c r="Q711" s="608">
        <v>0</v>
      </c>
      <c r="R711" s="755"/>
      <c r="S711" s="708" t="str">
        <f t="shared" si="1253"/>
        <v/>
      </c>
      <c r="T711" s="50" t="str">
        <f t="shared" si="1254"/>
        <v/>
      </c>
      <c r="U711" s="50">
        <f>ROUND(IF(K711="",0,+Q711/1659*(AC711*12*(1+tab!$D$181+tab!$D$180)-tab!$D$179)*tab!$D$177),-1)</f>
        <v>0</v>
      </c>
      <c r="V711" s="36" t="str">
        <f t="shared" si="1255"/>
        <v/>
      </c>
      <c r="W711" s="698"/>
      <c r="X711" s="605"/>
      <c r="Y711" s="646"/>
      <c r="Z711" s="670"/>
      <c r="AA711" s="600"/>
      <c r="AB711" s="646"/>
      <c r="AC711" s="679">
        <f t="shared" si="1243"/>
        <v>0</v>
      </c>
      <c r="AD711" s="680">
        <f t="shared" si="1256"/>
        <v>0.56000000000000005</v>
      </c>
      <c r="AE711" s="681">
        <f t="shared" si="1257"/>
        <v>0</v>
      </c>
      <c r="AF711" s="681">
        <f t="shared" si="1258"/>
        <v>0</v>
      </c>
      <c r="AG711" s="681">
        <f t="shared" si="1259"/>
        <v>0</v>
      </c>
      <c r="AH711" s="682">
        <f t="shared" si="1260"/>
        <v>0</v>
      </c>
      <c r="AI711" s="682" t="str">
        <f t="shared" si="1261"/>
        <v/>
      </c>
      <c r="AJ711" s="682">
        <f t="shared" si="1262"/>
        <v>0</v>
      </c>
      <c r="AK711" s="683">
        <f t="shared" si="1263"/>
        <v>0.5</v>
      </c>
      <c r="AL711" s="600">
        <f t="shared" si="1264"/>
        <v>0</v>
      </c>
      <c r="AM711" s="646">
        <f t="shared" si="1265"/>
        <v>0</v>
      </c>
      <c r="AN711" s="630"/>
      <c r="AR711" s="326"/>
    </row>
    <row r="712" spans="3:44" ht="12.75" customHeight="1" x14ac:dyDescent="0.2">
      <c r="C712" s="2"/>
      <c r="D712" s="140" t="str">
        <f t="shared" si="1244"/>
        <v/>
      </c>
      <c r="E712" s="222" t="str">
        <f t="shared" ref="E712:F712" si="1280">IF(E540=0,"",E540)</f>
        <v/>
      </c>
      <c r="F712" s="222" t="str">
        <f t="shared" si="1280"/>
        <v/>
      </c>
      <c r="G712" s="140" t="str">
        <f t="shared" si="1246"/>
        <v/>
      </c>
      <c r="H712" s="223" t="str">
        <f t="shared" si="1247"/>
        <v/>
      </c>
      <c r="I712" s="751" t="str">
        <f t="shared" si="1248"/>
        <v/>
      </c>
      <c r="J712" s="248" t="str">
        <f t="shared" si="1241"/>
        <v/>
      </c>
      <c r="K712" s="713" t="str">
        <f t="shared" si="1249"/>
        <v/>
      </c>
      <c r="L712" s="625"/>
      <c r="M712" s="738">
        <f t="shared" ref="M712:N712" si="1281">IF(M540="","",M540)</f>
        <v>0</v>
      </c>
      <c r="N712" s="738">
        <f t="shared" si="1281"/>
        <v>0</v>
      </c>
      <c r="O712" s="714" t="str">
        <f t="shared" si="1251"/>
        <v/>
      </c>
      <c r="P712" s="736">
        <f t="shared" si="1252"/>
        <v>0</v>
      </c>
      <c r="Q712" s="608">
        <v>0</v>
      </c>
      <c r="R712" s="755"/>
      <c r="S712" s="708" t="str">
        <f t="shared" si="1253"/>
        <v/>
      </c>
      <c r="T712" s="50" t="str">
        <f t="shared" si="1254"/>
        <v/>
      </c>
      <c r="U712" s="50">
        <f>ROUND(IF(K712="",0,+Q712/1659*(AC712*12*(1+tab!$D$181+tab!$D$180)-tab!$D$179)*tab!$D$177),-1)</f>
        <v>0</v>
      </c>
      <c r="V712" s="36" t="str">
        <f t="shared" si="1255"/>
        <v/>
      </c>
      <c r="W712" s="698"/>
      <c r="X712" s="605"/>
      <c r="Y712" s="646"/>
      <c r="Z712" s="670"/>
      <c r="AA712" s="600"/>
      <c r="AB712" s="646"/>
      <c r="AC712" s="679">
        <f t="shared" si="1243"/>
        <v>0</v>
      </c>
      <c r="AD712" s="680">
        <f t="shared" si="1256"/>
        <v>0.56000000000000005</v>
      </c>
      <c r="AE712" s="681">
        <f t="shared" si="1257"/>
        <v>0</v>
      </c>
      <c r="AF712" s="681">
        <f t="shared" si="1258"/>
        <v>0</v>
      </c>
      <c r="AG712" s="681">
        <f t="shared" si="1259"/>
        <v>0</v>
      </c>
      <c r="AH712" s="682">
        <f t="shared" si="1260"/>
        <v>0</v>
      </c>
      <c r="AI712" s="682" t="str">
        <f t="shared" si="1261"/>
        <v/>
      </c>
      <c r="AJ712" s="682">
        <f t="shared" si="1262"/>
        <v>0</v>
      </c>
      <c r="AK712" s="683">
        <f t="shared" si="1263"/>
        <v>0.5</v>
      </c>
      <c r="AL712" s="600">
        <f t="shared" si="1264"/>
        <v>0</v>
      </c>
      <c r="AM712" s="646">
        <f t="shared" si="1265"/>
        <v>0</v>
      </c>
      <c r="AN712" s="630"/>
      <c r="AR712" s="326"/>
    </row>
    <row r="713" spans="3:44" ht="12.75" customHeight="1" x14ac:dyDescent="0.2">
      <c r="C713" s="2"/>
      <c r="D713" s="140" t="str">
        <f t="shared" si="1244"/>
        <v/>
      </c>
      <c r="E713" s="222" t="str">
        <f t="shared" ref="E713:F713" si="1282">IF(E541=0,"",E541)</f>
        <v/>
      </c>
      <c r="F713" s="222" t="str">
        <f t="shared" si="1282"/>
        <v/>
      </c>
      <c r="G713" s="140" t="str">
        <f t="shared" si="1246"/>
        <v/>
      </c>
      <c r="H713" s="223" t="str">
        <f t="shared" si="1247"/>
        <v/>
      </c>
      <c r="I713" s="751" t="str">
        <f t="shared" si="1248"/>
        <v/>
      </c>
      <c r="J713" s="248" t="str">
        <f t="shared" si="1241"/>
        <v/>
      </c>
      <c r="K713" s="713" t="str">
        <f t="shared" si="1249"/>
        <v/>
      </c>
      <c r="L713" s="625"/>
      <c r="M713" s="738">
        <f t="shared" ref="M713:N713" si="1283">IF(M541="","",M541)</f>
        <v>0</v>
      </c>
      <c r="N713" s="738">
        <f t="shared" si="1283"/>
        <v>0</v>
      </c>
      <c r="O713" s="714" t="str">
        <f t="shared" si="1251"/>
        <v/>
      </c>
      <c r="P713" s="736">
        <f t="shared" si="1252"/>
        <v>0</v>
      </c>
      <c r="Q713" s="608">
        <v>0</v>
      </c>
      <c r="R713" s="755"/>
      <c r="S713" s="708" t="str">
        <f t="shared" si="1253"/>
        <v/>
      </c>
      <c r="T713" s="50" t="str">
        <f t="shared" si="1254"/>
        <v/>
      </c>
      <c r="U713" s="50">
        <f>ROUND(IF(K713="",0,+Q713/1659*(AC713*12*(1+tab!$D$181+tab!$D$180)-tab!$D$179)*tab!$D$177),-1)</f>
        <v>0</v>
      </c>
      <c r="V713" s="36" t="str">
        <f t="shared" si="1255"/>
        <v/>
      </c>
      <c r="W713" s="698"/>
      <c r="X713" s="605"/>
      <c r="Y713" s="646"/>
      <c r="Z713" s="670"/>
      <c r="AA713" s="600"/>
      <c r="AB713" s="646"/>
      <c r="AC713" s="679">
        <f t="shared" si="1243"/>
        <v>0</v>
      </c>
      <c r="AD713" s="680">
        <f t="shared" si="1256"/>
        <v>0.56000000000000005</v>
      </c>
      <c r="AE713" s="681">
        <f t="shared" si="1257"/>
        <v>0</v>
      </c>
      <c r="AF713" s="681">
        <f t="shared" si="1258"/>
        <v>0</v>
      </c>
      <c r="AG713" s="681">
        <f t="shared" si="1259"/>
        <v>0</v>
      </c>
      <c r="AH713" s="682">
        <f t="shared" si="1260"/>
        <v>0</v>
      </c>
      <c r="AI713" s="682" t="str">
        <f t="shared" si="1261"/>
        <v/>
      </c>
      <c r="AJ713" s="682">
        <f t="shared" si="1262"/>
        <v>0</v>
      </c>
      <c r="AK713" s="683">
        <f t="shared" si="1263"/>
        <v>0.5</v>
      </c>
      <c r="AL713" s="600">
        <f t="shared" si="1264"/>
        <v>0</v>
      </c>
      <c r="AM713" s="646">
        <f t="shared" si="1265"/>
        <v>0</v>
      </c>
      <c r="AN713" s="630"/>
      <c r="AR713" s="326"/>
    </row>
    <row r="714" spans="3:44" ht="12.75" customHeight="1" x14ac:dyDescent="0.2">
      <c r="C714" s="2"/>
      <c r="D714" s="140" t="str">
        <f t="shared" si="1244"/>
        <v/>
      </c>
      <c r="E714" s="222" t="str">
        <f t="shared" ref="E714:F714" si="1284">IF(E542=0,"",E542)</f>
        <v/>
      </c>
      <c r="F714" s="222" t="str">
        <f t="shared" si="1284"/>
        <v/>
      </c>
      <c r="G714" s="140" t="str">
        <f t="shared" si="1246"/>
        <v/>
      </c>
      <c r="H714" s="223" t="str">
        <f t="shared" si="1247"/>
        <v/>
      </c>
      <c r="I714" s="751" t="str">
        <f t="shared" si="1248"/>
        <v/>
      </c>
      <c r="J714" s="248" t="str">
        <f t="shared" si="1241"/>
        <v/>
      </c>
      <c r="K714" s="713" t="str">
        <f t="shared" si="1249"/>
        <v/>
      </c>
      <c r="L714" s="625"/>
      <c r="M714" s="738">
        <f t="shared" ref="M714:N714" si="1285">IF(M542="","",M542)</f>
        <v>0</v>
      </c>
      <c r="N714" s="738">
        <f t="shared" si="1285"/>
        <v>0</v>
      </c>
      <c r="O714" s="714" t="str">
        <f t="shared" si="1251"/>
        <v/>
      </c>
      <c r="P714" s="736">
        <f t="shared" si="1252"/>
        <v>0</v>
      </c>
      <c r="Q714" s="608">
        <v>0</v>
      </c>
      <c r="R714" s="755"/>
      <c r="S714" s="708" t="str">
        <f t="shared" si="1253"/>
        <v/>
      </c>
      <c r="T714" s="50" t="str">
        <f t="shared" si="1254"/>
        <v/>
      </c>
      <c r="U714" s="50">
        <f>ROUND(IF(K714="",0,+Q714/1659*(AC714*12*(1+tab!$D$181+tab!$D$180)-tab!$D$179)*tab!$D$177),-1)</f>
        <v>0</v>
      </c>
      <c r="V714" s="36" t="str">
        <f t="shared" si="1255"/>
        <v/>
      </c>
      <c r="W714" s="698"/>
      <c r="X714" s="605"/>
      <c r="Y714" s="646"/>
      <c r="Z714" s="670"/>
      <c r="AA714" s="600"/>
      <c r="AB714" s="646"/>
      <c r="AC714" s="679">
        <f t="shared" si="1243"/>
        <v>0</v>
      </c>
      <c r="AD714" s="680">
        <f t="shared" si="1256"/>
        <v>0.56000000000000005</v>
      </c>
      <c r="AE714" s="681">
        <f t="shared" si="1257"/>
        <v>0</v>
      </c>
      <c r="AF714" s="681">
        <f t="shared" si="1258"/>
        <v>0</v>
      </c>
      <c r="AG714" s="681">
        <f t="shared" si="1259"/>
        <v>0</v>
      </c>
      <c r="AH714" s="682">
        <f t="shared" si="1260"/>
        <v>0</v>
      </c>
      <c r="AI714" s="682" t="str">
        <f t="shared" si="1261"/>
        <v/>
      </c>
      <c r="AJ714" s="682">
        <f t="shared" si="1262"/>
        <v>0</v>
      </c>
      <c r="AK714" s="683">
        <f t="shared" si="1263"/>
        <v>0.5</v>
      </c>
      <c r="AL714" s="600">
        <f t="shared" si="1264"/>
        <v>0</v>
      </c>
      <c r="AM714" s="646">
        <f t="shared" si="1265"/>
        <v>0</v>
      </c>
      <c r="AN714" s="630"/>
      <c r="AR714" s="326"/>
    </row>
    <row r="715" spans="3:44" ht="12.75" customHeight="1" x14ac:dyDescent="0.2">
      <c r="C715" s="2"/>
      <c r="D715" s="140" t="str">
        <f t="shared" si="1244"/>
        <v/>
      </c>
      <c r="E715" s="222" t="str">
        <f t="shared" ref="E715:F715" si="1286">IF(E543=0,"",E543)</f>
        <v/>
      </c>
      <c r="F715" s="222" t="str">
        <f t="shared" si="1286"/>
        <v/>
      </c>
      <c r="G715" s="140" t="str">
        <f t="shared" si="1246"/>
        <v/>
      </c>
      <c r="H715" s="223" t="str">
        <f t="shared" si="1247"/>
        <v/>
      </c>
      <c r="I715" s="751" t="str">
        <f t="shared" si="1248"/>
        <v/>
      </c>
      <c r="J715" s="248" t="str">
        <f t="shared" si="1241"/>
        <v/>
      </c>
      <c r="K715" s="713" t="str">
        <f t="shared" si="1249"/>
        <v/>
      </c>
      <c r="L715" s="625"/>
      <c r="M715" s="738">
        <f t="shared" ref="M715:N715" si="1287">IF(M543="","",M543)</f>
        <v>0</v>
      </c>
      <c r="N715" s="738">
        <f t="shared" si="1287"/>
        <v>0</v>
      </c>
      <c r="O715" s="714" t="str">
        <f t="shared" si="1251"/>
        <v/>
      </c>
      <c r="P715" s="736">
        <f t="shared" si="1252"/>
        <v>0</v>
      </c>
      <c r="Q715" s="608">
        <v>0</v>
      </c>
      <c r="R715" s="755"/>
      <c r="S715" s="708" t="str">
        <f t="shared" si="1253"/>
        <v/>
      </c>
      <c r="T715" s="50" t="str">
        <f t="shared" si="1254"/>
        <v/>
      </c>
      <c r="U715" s="50">
        <f>ROUND(IF(K715="",0,+Q715/1659*(AC715*12*(1+tab!$D$181+tab!$D$180)-tab!$D$179)*tab!$D$177),-1)</f>
        <v>0</v>
      </c>
      <c r="V715" s="36" t="str">
        <f t="shared" si="1255"/>
        <v/>
      </c>
      <c r="W715" s="698"/>
      <c r="X715" s="605"/>
      <c r="Y715" s="646"/>
      <c r="Z715" s="670"/>
      <c r="AA715" s="600"/>
      <c r="AB715" s="646"/>
      <c r="AC715" s="679">
        <f t="shared" si="1243"/>
        <v>0</v>
      </c>
      <c r="AD715" s="680">
        <f t="shared" si="1256"/>
        <v>0.56000000000000005</v>
      </c>
      <c r="AE715" s="681">
        <f t="shared" si="1257"/>
        <v>0</v>
      </c>
      <c r="AF715" s="681">
        <f t="shared" si="1258"/>
        <v>0</v>
      </c>
      <c r="AG715" s="681">
        <f t="shared" si="1259"/>
        <v>0</v>
      </c>
      <c r="AH715" s="682">
        <f t="shared" si="1260"/>
        <v>0</v>
      </c>
      <c r="AI715" s="682" t="str">
        <f t="shared" si="1261"/>
        <v/>
      </c>
      <c r="AJ715" s="682">
        <f t="shared" si="1262"/>
        <v>0</v>
      </c>
      <c r="AK715" s="683">
        <f t="shared" si="1263"/>
        <v>0.5</v>
      </c>
      <c r="AL715" s="600">
        <f t="shared" si="1264"/>
        <v>0</v>
      </c>
      <c r="AM715" s="646">
        <f t="shared" si="1265"/>
        <v>0</v>
      </c>
      <c r="AN715" s="630"/>
      <c r="AR715" s="326"/>
    </row>
    <row r="716" spans="3:44" ht="12.75" customHeight="1" x14ac:dyDescent="0.2">
      <c r="C716" s="2"/>
      <c r="D716" s="140" t="str">
        <f t="shared" si="1244"/>
        <v/>
      </c>
      <c r="E716" s="222" t="str">
        <f t="shared" ref="E716:F716" si="1288">IF(E544=0,"",E544)</f>
        <v/>
      </c>
      <c r="F716" s="222" t="str">
        <f t="shared" si="1288"/>
        <v/>
      </c>
      <c r="G716" s="140" t="str">
        <f t="shared" si="1246"/>
        <v/>
      </c>
      <c r="H716" s="223" t="str">
        <f t="shared" si="1247"/>
        <v/>
      </c>
      <c r="I716" s="751" t="str">
        <f t="shared" si="1248"/>
        <v/>
      </c>
      <c r="J716" s="248" t="str">
        <f t="shared" si="1241"/>
        <v/>
      </c>
      <c r="K716" s="713" t="str">
        <f t="shared" si="1249"/>
        <v/>
      </c>
      <c r="L716" s="625"/>
      <c r="M716" s="738">
        <f t="shared" ref="M716:N716" si="1289">IF(M544="","",M544)</f>
        <v>0</v>
      </c>
      <c r="N716" s="738">
        <f t="shared" si="1289"/>
        <v>0</v>
      </c>
      <c r="O716" s="714" t="str">
        <f t="shared" si="1251"/>
        <v/>
      </c>
      <c r="P716" s="736">
        <f t="shared" si="1252"/>
        <v>0</v>
      </c>
      <c r="Q716" s="608">
        <v>0</v>
      </c>
      <c r="R716" s="755"/>
      <c r="S716" s="708" t="str">
        <f t="shared" si="1253"/>
        <v/>
      </c>
      <c r="T716" s="50" t="str">
        <f t="shared" si="1254"/>
        <v/>
      </c>
      <c r="U716" s="50">
        <f>ROUND(IF(K716="",0,+Q716/1659*(AC716*12*(1+tab!$D$181+tab!$D$180)-tab!$D$179)*tab!$D$177),-1)</f>
        <v>0</v>
      </c>
      <c r="V716" s="36" t="str">
        <f t="shared" si="1255"/>
        <v/>
      </c>
      <c r="W716" s="698"/>
      <c r="X716" s="605"/>
      <c r="Y716" s="646"/>
      <c r="Z716" s="670"/>
      <c r="AA716" s="600"/>
      <c r="AB716" s="646"/>
      <c r="AC716" s="679">
        <f t="shared" si="1243"/>
        <v>0</v>
      </c>
      <c r="AD716" s="680">
        <f t="shared" si="1256"/>
        <v>0.56000000000000005</v>
      </c>
      <c r="AE716" s="681">
        <f t="shared" si="1257"/>
        <v>0</v>
      </c>
      <c r="AF716" s="681">
        <f t="shared" si="1258"/>
        <v>0</v>
      </c>
      <c r="AG716" s="681">
        <f t="shared" si="1259"/>
        <v>0</v>
      </c>
      <c r="AH716" s="682">
        <f t="shared" si="1260"/>
        <v>0</v>
      </c>
      <c r="AI716" s="682" t="str">
        <f t="shared" si="1261"/>
        <v/>
      </c>
      <c r="AJ716" s="682">
        <f t="shared" si="1262"/>
        <v>0</v>
      </c>
      <c r="AK716" s="683">
        <f t="shared" si="1263"/>
        <v>0.5</v>
      </c>
      <c r="AL716" s="600">
        <f t="shared" si="1264"/>
        <v>0</v>
      </c>
      <c r="AM716" s="646">
        <f t="shared" si="1265"/>
        <v>0</v>
      </c>
      <c r="AN716" s="630"/>
      <c r="AR716" s="326"/>
    </row>
    <row r="717" spans="3:44" ht="12.75" customHeight="1" x14ac:dyDescent="0.2">
      <c r="C717" s="2"/>
      <c r="D717" s="140" t="str">
        <f t="shared" si="1244"/>
        <v/>
      </c>
      <c r="E717" s="222" t="str">
        <f t="shared" ref="E717:F717" si="1290">IF(E545=0,"",E545)</f>
        <v/>
      </c>
      <c r="F717" s="222" t="str">
        <f t="shared" si="1290"/>
        <v/>
      </c>
      <c r="G717" s="140" t="str">
        <f t="shared" si="1246"/>
        <v/>
      </c>
      <c r="H717" s="223" t="str">
        <f t="shared" si="1247"/>
        <v/>
      </c>
      <c r="I717" s="751" t="str">
        <f t="shared" si="1248"/>
        <v/>
      </c>
      <c r="J717" s="248" t="str">
        <f t="shared" si="1241"/>
        <v/>
      </c>
      <c r="K717" s="713" t="str">
        <f t="shared" si="1249"/>
        <v/>
      </c>
      <c r="L717" s="625"/>
      <c r="M717" s="738">
        <f t="shared" ref="M717:N717" si="1291">IF(M545="","",M545)</f>
        <v>0</v>
      </c>
      <c r="N717" s="738">
        <f t="shared" si="1291"/>
        <v>0</v>
      </c>
      <c r="O717" s="714" t="str">
        <f t="shared" si="1251"/>
        <v/>
      </c>
      <c r="P717" s="736">
        <f t="shared" si="1252"/>
        <v>0</v>
      </c>
      <c r="Q717" s="608">
        <v>0</v>
      </c>
      <c r="R717" s="755"/>
      <c r="S717" s="708" t="str">
        <f t="shared" si="1253"/>
        <v/>
      </c>
      <c r="T717" s="50" t="str">
        <f t="shared" si="1254"/>
        <v/>
      </c>
      <c r="U717" s="50">
        <f>ROUND(IF(K717="",0,+Q717/1659*(AC717*12*(1+tab!$D$181+tab!$D$180)-tab!$D$179)*tab!$D$177),-1)</f>
        <v>0</v>
      </c>
      <c r="V717" s="36" t="str">
        <f t="shared" si="1255"/>
        <v/>
      </c>
      <c r="W717" s="698"/>
      <c r="X717" s="605"/>
      <c r="Y717" s="646"/>
      <c r="Z717" s="670"/>
      <c r="AA717" s="600"/>
      <c r="AB717" s="646"/>
      <c r="AC717" s="679">
        <f t="shared" si="1243"/>
        <v>0</v>
      </c>
      <c r="AD717" s="680">
        <f t="shared" si="1256"/>
        <v>0.56000000000000005</v>
      </c>
      <c r="AE717" s="681">
        <f t="shared" si="1257"/>
        <v>0</v>
      </c>
      <c r="AF717" s="681">
        <f t="shared" si="1258"/>
        <v>0</v>
      </c>
      <c r="AG717" s="681">
        <f t="shared" si="1259"/>
        <v>0</v>
      </c>
      <c r="AH717" s="682">
        <f t="shared" si="1260"/>
        <v>0</v>
      </c>
      <c r="AI717" s="682" t="str">
        <f t="shared" si="1261"/>
        <v/>
      </c>
      <c r="AJ717" s="682">
        <f t="shared" si="1262"/>
        <v>0</v>
      </c>
      <c r="AK717" s="683">
        <f t="shared" si="1263"/>
        <v>0.5</v>
      </c>
      <c r="AL717" s="600">
        <f t="shared" si="1264"/>
        <v>0</v>
      </c>
      <c r="AM717" s="646">
        <f t="shared" si="1265"/>
        <v>0</v>
      </c>
      <c r="AN717" s="630"/>
      <c r="AR717" s="326"/>
    </row>
    <row r="718" spans="3:44" ht="12.75" customHeight="1" x14ac:dyDescent="0.2">
      <c r="C718" s="2"/>
      <c r="D718" s="140" t="str">
        <f t="shared" si="1244"/>
        <v/>
      </c>
      <c r="E718" s="222" t="str">
        <f t="shared" ref="E718:F718" si="1292">IF(E546=0,"",E546)</f>
        <v/>
      </c>
      <c r="F718" s="222" t="str">
        <f t="shared" si="1292"/>
        <v/>
      </c>
      <c r="G718" s="140" t="str">
        <f t="shared" si="1246"/>
        <v/>
      </c>
      <c r="H718" s="223" t="str">
        <f t="shared" si="1247"/>
        <v/>
      </c>
      <c r="I718" s="751" t="str">
        <f t="shared" si="1248"/>
        <v/>
      </c>
      <c r="J718" s="248" t="str">
        <f t="shared" si="1241"/>
        <v/>
      </c>
      <c r="K718" s="713" t="str">
        <f t="shared" si="1249"/>
        <v/>
      </c>
      <c r="L718" s="625"/>
      <c r="M718" s="738">
        <f t="shared" ref="M718:N718" si="1293">IF(M546="","",M546)</f>
        <v>0</v>
      </c>
      <c r="N718" s="738">
        <f t="shared" si="1293"/>
        <v>0</v>
      </c>
      <c r="O718" s="714" t="str">
        <f t="shared" si="1251"/>
        <v/>
      </c>
      <c r="P718" s="736">
        <f t="shared" si="1252"/>
        <v>0</v>
      </c>
      <c r="Q718" s="608">
        <v>0</v>
      </c>
      <c r="R718" s="755"/>
      <c r="S718" s="708" t="str">
        <f t="shared" si="1253"/>
        <v/>
      </c>
      <c r="T718" s="50" t="str">
        <f t="shared" si="1254"/>
        <v/>
      </c>
      <c r="U718" s="50">
        <f>ROUND(IF(K718="",0,+Q718/1659*(AC718*12*(1+tab!$D$181+tab!$D$180)-tab!$D$179)*tab!$D$177),-1)</f>
        <v>0</v>
      </c>
      <c r="V718" s="36" t="str">
        <f t="shared" si="1255"/>
        <v/>
      </c>
      <c r="W718" s="698"/>
      <c r="X718" s="605"/>
      <c r="Y718" s="646"/>
      <c r="Z718" s="670"/>
      <c r="AA718" s="600"/>
      <c r="AB718" s="646"/>
      <c r="AC718" s="679">
        <f t="shared" si="1243"/>
        <v>0</v>
      </c>
      <c r="AD718" s="680">
        <f t="shared" si="1256"/>
        <v>0.56000000000000005</v>
      </c>
      <c r="AE718" s="681">
        <f t="shared" si="1257"/>
        <v>0</v>
      </c>
      <c r="AF718" s="681">
        <f t="shared" si="1258"/>
        <v>0</v>
      </c>
      <c r="AG718" s="681">
        <f t="shared" si="1259"/>
        <v>0</v>
      </c>
      <c r="AH718" s="682">
        <f t="shared" si="1260"/>
        <v>0</v>
      </c>
      <c r="AI718" s="682" t="str">
        <f t="shared" si="1261"/>
        <v/>
      </c>
      <c r="AJ718" s="682">
        <f t="shared" si="1262"/>
        <v>0</v>
      </c>
      <c r="AK718" s="683">
        <f t="shared" si="1263"/>
        <v>0.5</v>
      </c>
      <c r="AL718" s="600">
        <f t="shared" si="1264"/>
        <v>0</v>
      </c>
      <c r="AM718" s="646">
        <f t="shared" si="1265"/>
        <v>0</v>
      </c>
      <c r="AN718" s="630"/>
      <c r="AR718" s="326"/>
    </row>
    <row r="719" spans="3:44" ht="12.75" customHeight="1" x14ac:dyDescent="0.2">
      <c r="C719" s="2"/>
      <c r="D719" s="140" t="str">
        <f t="shared" si="1244"/>
        <v/>
      </c>
      <c r="E719" s="222" t="str">
        <f t="shared" ref="E719:F719" si="1294">IF(E547=0,"",E547)</f>
        <v/>
      </c>
      <c r="F719" s="222" t="str">
        <f t="shared" si="1294"/>
        <v/>
      </c>
      <c r="G719" s="140" t="str">
        <f t="shared" si="1246"/>
        <v/>
      </c>
      <c r="H719" s="223" t="str">
        <f t="shared" si="1247"/>
        <v/>
      </c>
      <c r="I719" s="751" t="str">
        <f t="shared" si="1248"/>
        <v/>
      </c>
      <c r="J719" s="248" t="str">
        <f t="shared" si="1241"/>
        <v/>
      </c>
      <c r="K719" s="713" t="str">
        <f t="shared" si="1249"/>
        <v/>
      </c>
      <c r="L719" s="625"/>
      <c r="M719" s="738">
        <f t="shared" ref="M719:N719" si="1295">IF(M547="","",M547)</f>
        <v>0</v>
      </c>
      <c r="N719" s="738">
        <f t="shared" si="1295"/>
        <v>0</v>
      </c>
      <c r="O719" s="714" t="str">
        <f t="shared" si="1251"/>
        <v/>
      </c>
      <c r="P719" s="736">
        <f t="shared" si="1252"/>
        <v>0</v>
      </c>
      <c r="Q719" s="608">
        <v>0</v>
      </c>
      <c r="R719" s="755"/>
      <c r="S719" s="708" t="str">
        <f t="shared" si="1253"/>
        <v/>
      </c>
      <c r="T719" s="50" t="str">
        <f t="shared" si="1254"/>
        <v/>
      </c>
      <c r="U719" s="50">
        <f>ROUND(IF(K719="",0,+Q719/1659*(AC719*12*(1+tab!$D$181+tab!$D$180)-tab!$D$179)*tab!$D$177),-1)</f>
        <v>0</v>
      </c>
      <c r="V719" s="36" t="str">
        <f t="shared" si="1255"/>
        <v/>
      </c>
      <c r="W719" s="698"/>
      <c r="X719" s="605"/>
      <c r="Y719" s="646"/>
      <c r="Z719" s="670"/>
      <c r="AA719" s="600"/>
      <c r="AB719" s="646"/>
      <c r="AC719" s="679">
        <f t="shared" si="1243"/>
        <v>0</v>
      </c>
      <c r="AD719" s="680">
        <f t="shared" si="1256"/>
        <v>0.56000000000000005</v>
      </c>
      <c r="AE719" s="681">
        <f t="shared" si="1257"/>
        <v>0</v>
      </c>
      <c r="AF719" s="681">
        <f t="shared" si="1258"/>
        <v>0</v>
      </c>
      <c r="AG719" s="681">
        <f t="shared" si="1259"/>
        <v>0</v>
      </c>
      <c r="AH719" s="682">
        <f t="shared" si="1260"/>
        <v>0</v>
      </c>
      <c r="AI719" s="682" t="str">
        <f t="shared" si="1261"/>
        <v/>
      </c>
      <c r="AJ719" s="682">
        <f t="shared" si="1262"/>
        <v>0</v>
      </c>
      <c r="AK719" s="683">
        <f t="shared" si="1263"/>
        <v>0.5</v>
      </c>
      <c r="AL719" s="600">
        <f t="shared" si="1264"/>
        <v>0</v>
      </c>
      <c r="AM719" s="646">
        <f t="shared" si="1265"/>
        <v>0</v>
      </c>
      <c r="AN719" s="630"/>
      <c r="AR719" s="326"/>
    </row>
    <row r="720" spans="3:44" ht="12.75" customHeight="1" x14ac:dyDescent="0.2">
      <c r="C720" s="2"/>
      <c r="D720" s="140" t="str">
        <f t="shared" si="1244"/>
        <v/>
      </c>
      <c r="E720" s="222" t="str">
        <f t="shared" ref="E720:F720" si="1296">IF(E548=0,"",E548)</f>
        <v/>
      </c>
      <c r="F720" s="222" t="str">
        <f t="shared" si="1296"/>
        <v/>
      </c>
      <c r="G720" s="140" t="str">
        <f t="shared" si="1246"/>
        <v/>
      </c>
      <c r="H720" s="223" t="str">
        <f t="shared" si="1247"/>
        <v/>
      </c>
      <c r="I720" s="751" t="str">
        <f t="shared" si="1248"/>
        <v/>
      </c>
      <c r="J720" s="248" t="str">
        <f t="shared" si="1241"/>
        <v/>
      </c>
      <c r="K720" s="713" t="str">
        <f t="shared" si="1249"/>
        <v/>
      </c>
      <c r="L720" s="625"/>
      <c r="M720" s="738">
        <f t="shared" ref="M720:N720" si="1297">IF(M548="","",M548)</f>
        <v>0</v>
      </c>
      <c r="N720" s="738">
        <f t="shared" si="1297"/>
        <v>0</v>
      </c>
      <c r="O720" s="714" t="str">
        <f t="shared" si="1251"/>
        <v/>
      </c>
      <c r="P720" s="736">
        <f t="shared" si="1252"/>
        <v>0</v>
      </c>
      <c r="Q720" s="608">
        <v>0</v>
      </c>
      <c r="R720" s="755"/>
      <c r="S720" s="708" t="str">
        <f t="shared" si="1253"/>
        <v/>
      </c>
      <c r="T720" s="50" t="str">
        <f t="shared" si="1254"/>
        <v/>
      </c>
      <c r="U720" s="50">
        <f>ROUND(IF(K720="",0,+Q720/1659*(AC720*12*(1+tab!$D$181+tab!$D$180)-tab!$D$179)*tab!$D$177),-1)</f>
        <v>0</v>
      </c>
      <c r="V720" s="36" t="str">
        <f t="shared" si="1255"/>
        <v/>
      </c>
      <c r="W720" s="698"/>
      <c r="X720" s="605"/>
      <c r="Y720" s="646"/>
      <c r="Z720" s="670"/>
      <c r="AA720" s="600"/>
      <c r="AB720" s="646"/>
      <c r="AC720" s="679">
        <f t="shared" si="1243"/>
        <v>0</v>
      </c>
      <c r="AD720" s="680">
        <f t="shared" si="1256"/>
        <v>0.56000000000000005</v>
      </c>
      <c r="AE720" s="681">
        <f t="shared" si="1257"/>
        <v>0</v>
      </c>
      <c r="AF720" s="681">
        <f t="shared" si="1258"/>
        <v>0</v>
      </c>
      <c r="AG720" s="681">
        <f t="shared" si="1259"/>
        <v>0</v>
      </c>
      <c r="AH720" s="682">
        <f t="shared" si="1260"/>
        <v>0</v>
      </c>
      <c r="AI720" s="682" t="str">
        <f t="shared" si="1261"/>
        <v/>
      </c>
      <c r="AJ720" s="682">
        <f t="shared" si="1262"/>
        <v>0</v>
      </c>
      <c r="AK720" s="683">
        <f t="shared" si="1263"/>
        <v>0.5</v>
      </c>
      <c r="AL720" s="600">
        <f t="shared" si="1264"/>
        <v>0</v>
      </c>
      <c r="AM720" s="646">
        <f t="shared" si="1265"/>
        <v>0</v>
      </c>
      <c r="AN720" s="630"/>
      <c r="AR720" s="326"/>
    </row>
    <row r="721" spans="3:44" ht="12.75" customHeight="1" x14ac:dyDescent="0.2">
      <c r="C721" s="2"/>
      <c r="D721" s="140" t="str">
        <f t="shared" si="1244"/>
        <v/>
      </c>
      <c r="E721" s="222" t="str">
        <f t="shared" ref="E721:F721" si="1298">IF(E549=0,"",E549)</f>
        <v/>
      </c>
      <c r="F721" s="222" t="str">
        <f t="shared" si="1298"/>
        <v/>
      </c>
      <c r="G721" s="140" t="str">
        <f t="shared" si="1246"/>
        <v/>
      </c>
      <c r="H721" s="223" t="str">
        <f t="shared" si="1247"/>
        <v/>
      </c>
      <c r="I721" s="751" t="str">
        <f t="shared" si="1248"/>
        <v/>
      </c>
      <c r="J721" s="248" t="str">
        <f t="shared" si="1241"/>
        <v/>
      </c>
      <c r="K721" s="713" t="str">
        <f t="shared" si="1249"/>
        <v/>
      </c>
      <c r="L721" s="625"/>
      <c r="M721" s="738">
        <f t="shared" ref="M721:N721" si="1299">IF(M549="","",M549)</f>
        <v>0</v>
      </c>
      <c r="N721" s="738">
        <f t="shared" si="1299"/>
        <v>0</v>
      </c>
      <c r="O721" s="714" t="str">
        <f t="shared" si="1251"/>
        <v/>
      </c>
      <c r="P721" s="736">
        <f t="shared" si="1252"/>
        <v>0</v>
      </c>
      <c r="Q721" s="608">
        <v>0</v>
      </c>
      <c r="R721" s="755"/>
      <c r="S721" s="708" t="str">
        <f t="shared" si="1253"/>
        <v/>
      </c>
      <c r="T721" s="50" t="str">
        <f t="shared" si="1254"/>
        <v/>
      </c>
      <c r="U721" s="50">
        <f>ROUND(IF(K721="",0,+Q721/1659*(AC721*12*(1+tab!$D$181+tab!$D$180)-tab!$D$179)*tab!$D$177),-1)</f>
        <v>0</v>
      </c>
      <c r="V721" s="36" t="str">
        <f t="shared" si="1255"/>
        <v/>
      </c>
      <c r="W721" s="698"/>
      <c r="X721" s="605"/>
      <c r="Y721" s="646"/>
      <c r="Z721" s="670"/>
      <c r="AA721" s="600"/>
      <c r="AB721" s="646"/>
      <c r="AC721" s="679">
        <f t="shared" si="1243"/>
        <v>0</v>
      </c>
      <c r="AD721" s="680">
        <f t="shared" si="1256"/>
        <v>0.56000000000000005</v>
      </c>
      <c r="AE721" s="681">
        <f t="shared" si="1257"/>
        <v>0</v>
      </c>
      <c r="AF721" s="681">
        <f t="shared" si="1258"/>
        <v>0</v>
      </c>
      <c r="AG721" s="681">
        <f t="shared" si="1259"/>
        <v>0</v>
      </c>
      <c r="AH721" s="682">
        <f t="shared" si="1260"/>
        <v>0</v>
      </c>
      <c r="AI721" s="682" t="str">
        <f t="shared" si="1261"/>
        <v/>
      </c>
      <c r="AJ721" s="682">
        <f t="shared" si="1262"/>
        <v>0</v>
      </c>
      <c r="AK721" s="683">
        <f t="shared" si="1263"/>
        <v>0.5</v>
      </c>
      <c r="AL721" s="600">
        <f t="shared" si="1264"/>
        <v>0</v>
      </c>
      <c r="AM721" s="646">
        <f t="shared" si="1265"/>
        <v>0</v>
      </c>
      <c r="AN721" s="630"/>
      <c r="AR721" s="326"/>
    </row>
    <row r="722" spans="3:44" ht="12.75" customHeight="1" x14ac:dyDescent="0.2">
      <c r="C722" s="2"/>
      <c r="D722" s="140" t="str">
        <f t="shared" si="1244"/>
        <v/>
      </c>
      <c r="E722" s="222" t="str">
        <f t="shared" ref="E722:F722" si="1300">IF(E550=0,"",E550)</f>
        <v/>
      </c>
      <c r="F722" s="222" t="str">
        <f t="shared" si="1300"/>
        <v/>
      </c>
      <c r="G722" s="140" t="str">
        <f t="shared" si="1246"/>
        <v/>
      </c>
      <c r="H722" s="223" t="str">
        <f t="shared" si="1247"/>
        <v/>
      </c>
      <c r="I722" s="751" t="str">
        <f t="shared" si="1248"/>
        <v/>
      </c>
      <c r="J722" s="248" t="str">
        <f t="shared" si="1241"/>
        <v/>
      </c>
      <c r="K722" s="713" t="str">
        <f t="shared" si="1249"/>
        <v/>
      </c>
      <c r="L722" s="625"/>
      <c r="M722" s="738">
        <f t="shared" ref="M722:N722" si="1301">IF(M550="","",M550)</f>
        <v>0</v>
      </c>
      <c r="N722" s="738">
        <f t="shared" si="1301"/>
        <v>0</v>
      </c>
      <c r="O722" s="714" t="str">
        <f t="shared" si="1251"/>
        <v/>
      </c>
      <c r="P722" s="736">
        <f t="shared" si="1252"/>
        <v>0</v>
      </c>
      <c r="Q722" s="608">
        <v>0</v>
      </c>
      <c r="R722" s="755"/>
      <c r="S722" s="708" t="str">
        <f t="shared" si="1253"/>
        <v/>
      </c>
      <c r="T722" s="50" t="str">
        <f t="shared" si="1254"/>
        <v/>
      </c>
      <c r="U722" s="50">
        <f>ROUND(IF(K722="",0,+Q722/1659*(AC722*12*(1+tab!$D$181+tab!$D$180)-tab!$D$179)*tab!$D$177),-1)</f>
        <v>0</v>
      </c>
      <c r="V722" s="36" t="str">
        <f t="shared" si="1255"/>
        <v/>
      </c>
      <c r="W722" s="698"/>
      <c r="X722" s="605"/>
      <c r="Y722" s="646"/>
      <c r="Z722" s="670"/>
      <c r="AA722" s="600"/>
      <c r="AB722" s="646"/>
      <c r="AC722" s="679">
        <f t="shared" si="1243"/>
        <v>0</v>
      </c>
      <c r="AD722" s="680">
        <f t="shared" si="1256"/>
        <v>0.56000000000000005</v>
      </c>
      <c r="AE722" s="681">
        <f t="shared" si="1257"/>
        <v>0</v>
      </c>
      <c r="AF722" s="681">
        <f t="shared" si="1258"/>
        <v>0</v>
      </c>
      <c r="AG722" s="681">
        <f t="shared" si="1259"/>
        <v>0</v>
      </c>
      <c r="AH722" s="682">
        <f t="shared" si="1260"/>
        <v>0</v>
      </c>
      <c r="AI722" s="682" t="str">
        <f t="shared" si="1261"/>
        <v/>
      </c>
      <c r="AJ722" s="682">
        <f t="shared" si="1262"/>
        <v>0</v>
      </c>
      <c r="AK722" s="683">
        <f t="shared" si="1263"/>
        <v>0.5</v>
      </c>
      <c r="AL722" s="600">
        <f t="shared" si="1264"/>
        <v>0</v>
      </c>
      <c r="AM722" s="646">
        <f t="shared" si="1265"/>
        <v>0</v>
      </c>
      <c r="AN722" s="630"/>
      <c r="AR722" s="326"/>
    </row>
    <row r="723" spans="3:44" ht="12.75" customHeight="1" x14ac:dyDescent="0.2">
      <c r="C723" s="2"/>
      <c r="D723" s="140" t="str">
        <f t="shared" si="1244"/>
        <v/>
      </c>
      <c r="E723" s="222" t="str">
        <f t="shared" ref="E723:F723" si="1302">IF(E551=0,"",E551)</f>
        <v/>
      </c>
      <c r="F723" s="222" t="str">
        <f t="shared" si="1302"/>
        <v/>
      </c>
      <c r="G723" s="140" t="str">
        <f t="shared" si="1246"/>
        <v/>
      </c>
      <c r="H723" s="223" t="str">
        <f t="shared" si="1247"/>
        <v/>
      </c>
      <c r="I723" s="751" t="str">
        <f t="shared" si="1248"/>
        <v/>
      </c>
      <c r="J723" s="248" t="str">
        <f t="shared" si="1241"/>
        <v/>
      </c>
      <c r="K723" s="713" t="str">
        <f t="shared" si="1249"/>
        <v/>
      </c>
      <c r="L723" s="625"/>
      <c r="M723" s="738">
        <f t="shared" ref="M723:N723" si="1303">IF(M551="","",M551)</f>
        <v>0</v>
      </c>
      <c r="N723" s="738">
        <f t="shared" si="1303"/>
        <v>0</v>
      </c>
      <c r="O723" s="714" t="str">
        <f t="shared" si="1251"/>
        <v/>
      </c>
      <c r="P723" s="736">
        <f t="shared" si="1252"/>
        <v>0</v>
      </c>
      <c r="Q723" s="608">
        <v>0</v>
      </c>
      <c r="R723" s="755"/>
      <c r="S723" s="708" t="str">
        <f t="shared" si="1253"/>
        <v/>
      </c>
      <c r="T723" s="50" t="str">
        <f t="shared" si="1254"/>
        <v/>
      </c>
      <c r="U723" s="50">
        <f>ROUND(IF(K723="",0,+Q723/1659*(AC723*12*(1+tab!$D$181+tab!$D$180)-tab!$D$179)*tab!$D$177),-1)</f>
        <v>0</v>
      </c>
      <c r="V723" s="36" t="str">
        <f t="shared" si="1255"/>
        <v/>
      </c>
      <c r="W723" s="698"/>
      <c r="X723" s="605"/>
      <c r="Y723" s="646"/>
      <c r="Z723" s="670"/>
      <c r="AA723" s="600"/>
      <c r="AB723" s="646"/>
      <c r="AC723" s="679">
        <f t="shared" si="1243"/>
        <v>0</v>
      </c>
      <c r="AD723" s="680">
        <f t="shared" si="1256"/>
        <v>0.56000000000000005</v>
      </c>
      <c r="AE723" s="681">
        <f t="shared" si="1257"/>
        <v>0</v>
      </c>
      <c r="AF723" s="681">
        <f t="shared" si="1258"/>
        <v>0</v>
      </c>
      <c r="AG723" s="681">
        <f t="shared" si="1259"/>
        <v>0</v>
      </c>
      <c r="AH723" s="682">
        <f t="shared" si="1260"/>
        <v>0</v>
      </c>
      <c r="AI723" s="682" t="str">
        <f t="shared" si="1261"/>
        <v/>
      </c>
      <c r="AJ723" s="682">
        <f t="shared" si="1262"/>
        <v>0</v>
      </c>
      <c r="AK723" s="683">
        <f t="shared" si="1263"/>
        <v>0.5</v>
      </c>
      <c r="AL723" s="600">
        <f t="shared" si="1264"/>
        <v>0</v>
      </c>
      <c r="AM723" s="646">
        <f t="shared" si="1265"/>
        <v>0</v>
      </c>
      <c r="AN723" s="630"/>
      <c r="AR723" s="326"/>
    </row>
    <row r="724" spans="3:44" ht="12.75" customHeight="1" x14ac:dyDescent="0.2">
      <c r="C724" s="2"/>
      <c r="D724" s="140" t="str">
        <f t="shared" si="1244"/>
        <v/>
      </c>
      <c r="E724" s="222" t="str">
        <f t="shared" ref="E724:F724" si="1304">IF(E552=0,"",E552)</f>
        <v/>
      </c>
      <c r="F724" s="222" t="str">
        <f t="shared" si="1304"/>
        <v/>
      </c>
      <c r="G724" s="140" t="str">
        <f t="shared" si="1246"/>
        <v/>
      </c>
      <c r="H724" s="223" t="str">
        <f t="shared" si="1247"/>
        <v/>
      </c>
      <c r="I724" s="751" t="str">
        <f t="shared" si="1248"/>
        <v/>
      </c>
      <c r="J724" s="248" t="str">
        <f t="shared" si="1241"/>
        <v/>
      </c>
      <c r="K724" s="713" t="str">
        <f t="shared" si="1249"/>
        <v/>
      </c>
      <c r="L724" s="625"/>
      <c r="M724" s="738">
        <f t="shared" ref="M724:N724" si="1305">IF(M552="","",M552)</f>
        <v>0</v>
      </c>
      <c r="N724" s="738">
        <f t="shared" si="1305"/>
        <v>0</v>
      </c>
      <c r="O724" s="714" t="str">
        <f t="shared" si="1251"/>
        <v/>
      </c>
      <c r="P724" s="736">
        <f t="shared" si="1252"/>
        <v>0</v>
      </c>
      <c r="Q724" s="608">
        <v>0</v>
      </c>
      <c r="R724" s="755"/>
      <c r="S724" s="708" t="str">
        <f t="shared" si="1253"/>
        <v/>
      </c>
      <c r="T724" s="50" t="str">
        <f t="shared" si="1254"/>
        <v/>
      </c>
      <c r="U724" s="50">
        <f>ROUND(IF(K724="",0,+Q724/1659*(AC724*12*(1+tab!$D$181+tab!$D$180)-tab!$D$179)*tab!$D$177),-1)</f>
        <v>0</v>
      </c>
      <c r="V724" s="36" t="str">
        <f t="shared" si="1255"/>
        <v/>
      </c>
      <c r="W724" s="698"/>
      <c r="X724" s="605"/>
      <c r="Y724" s="646"/>
      <c r="Z724" s="670"/>
      <c r="AA724" s="600"/>
      <c r="AB724" s="646"/>
      <c r="AC724" s="679">
        <f t="shared" si="1243"/>
        <v>0</v>
      </c>
      <c r="AD724" s="680">
        <f t="shared" si="1256"/>
        <v>0.56000000000000005</v>
      </c>
      <c r="AE724" s="681">
        <f t="shared" si="1257"/>
        <v>0</v>
      </c>
      <c r="AF724" s="681">
        <f t="shared" si="1258"/>
        <v>0</v>
      </c>
      <c r="AG724" s="681">
        <f t="shared" si="1259"/>
        <v>0</v>
      </c>
      <c r="AH724" s="682">
        <f t="shared" si="1260"/>
        <v>0</v>
      </c>
      <c r="AI724" s="682" t="str">
        <f t="shared" si="1261"/>
        <v/>
      </c>
      <c r="AJ724" s="682">
        <f t="shared" si="1262"/>
        <v>0</v>
      </c>
      <c r="AK724" s="683">
        <f t="shared" si="1263"/>
        <v>0.5</v>
      </c>
      <c r="AL724" s="600">
        <f t="shared" si="1264"/>
        <v>0</v>
      </c>
      <c r="AM724" s="646">
        <f t="shared" si="1265"/>
        <v>0</v>
      </c>
      <c r="AN724" s="630"/>
      <c r="AR724" s="326"/>
    </row>
    <row r="725" spans="3:44" ht="12.75" customHeight="1" x14ac:dyDescent="0.2">
      <c r="C725" s="2"/>
      <c r="D725" s="140" t="str">
        <f t="shared" si="1244"/>
        <v/>
      </c>
      <c r="E725" s="222" t="str">
        <f t="shared" ref="E725:F725" si="1306">IF(E553=0,"",E553)</f>
        <v/>
      </c>
      <c r="F725" s="222" t="str">
        <f t="shared" si="1306"/>
        <v/>
      </c>
      <c r="G725" s="140" t="str">
        <f t="shared" si="1246"/>
        <v/>
      </c>
      <c r="H725" s="223" t="str">
        <f t="shared" si="1247"/>
        <v/>
      </c>
      <c r="I725" s="751" t="str">
        <f t="shared" si="1248"/>
        <v/>
      </c>
      <c r="J725" s="248" t="str">
        <f t="shared" si="1241"/>
        <v/>
      </c>
      <c r="K725" s="713" t="str">
        <f t="shared" si="1249"/>
        <v/>
      </c>
      <c r="L725" s="625"/>
      <c r="M725" s="738">
        <f t="shared" ref="M725:N725" si="1307">IF(M553="","",M553)</f>
        <v>0</v>
      </c>
      <c r="N725" s="738">
        <f t="shared" si="1307"/>
        <v>0</v>
      </c>
      <c r="O725" s="714" t="str">
        <f t="shared" si="1251"/>
        <v/>
      </c>
      <c r="P725" s="736">
        <f t="shared" si="1252"/>
        <v>0</v>
      </c>
      <c r="Q725" s="608">
        <v>0</v>
      </c>
      <c r="R725" s="755"/>
      <c r="S725" s="708" t="str">
        <f t="shared" si="1253"/>
        <v/>
      </c>
      <c r="T725" s="50" t="str">
        <f t="shared" si="1254"/>
        <v/>
      </c>
      <c r="U725" s="50">
        <f>ROUND(IF(K725="",0,+Q725/1659*(AC725*12*(1+tab!$D$181+tab!$D$180)-tab!$D$179)*tab!$D$177),-1)</f>
        <v>0</v>
      </c>
      <c r="V725" s="36" t="str">
        <f t="shared" si="1255"/>
        <v/>
      </c>
      <c r="W725" s="698"/>
      <c r="X725" s="605"/>
      <c r="Y725" s="646"/>
      <c r="Z725" s="670"/>
      <c r="AA725" s="600"/>
      <c r="AB725" s="646"/>
      <c r="AC725" s="679">
        <f t="shared" si="1243"/>
        <v>0</v>
      </c>
      <c r="AD725" s="680">
        <f t="shared" si="1256"/>
        <v>0.56000000000000005</v>
      </c>
      <c r="AE725" s="681">
        <f t="shared" si="1257"/>
        <v>0</v>
      </c>
      <c r="AF725" s="681">
        <f t="shared" si="1258"/>
        <v>0</v>
      </c>
      <c r="AG725" s="681">
        <f t="shared" si="1259"/>
        <v>0</v>
      </c>
      <c r="AH725" s="682">
        <f t="shared" si="1260"/>
        <v>0</v>
      </c>
      <c r="AI725" s="682" t="str">
        <f t="shared" si="1261"/>
        <v/>
      </c>
      <c r="AJ725" s="682">
        <f t="shared" si="1262"/>
        <v>0</v>
      </c>
      <c r="AK725" s="683">
        <f t="shared" si="1263"/>
        <v>0.5</v>
      </c>
      <c r="AL725" s="600">
        <f t="shared" si="1264"/>
        <v>0</v>
      </c>
      <c r="AM725" s="646">
        <f t="shared" si="1265"/>
        <v>0</v>
      </c>
      <c r="AN725" s="630"/>
      <c r="AR725" s="326"/>
    </row>
    <row r="726" spans="3:44" ht="12.75" customHeight="1" x14ac:dyDescent="0.2">
      <c r="C726" s="2"/>
      <c r="D726" s="140" t="str">
        <f t="shared" si="1244"/>
        <v/>
      </c>
      <c r="E726" s="222" t="str">
        <f t="shared" ref="E726:F726" si="1308">IF(E554=0,"",E554)</f>
        <v/>
      </c>
      <c r="F726" s="222" t="str">
        <f t="shared" si="1308"/>
        <v/>
      </c>
      <c r="G726" s="140" t="str">
        <f t="shared" si="1246"/>
        <v/>
      </c>
      <c r="H726" s="223" t="str">
        <f t="shared" si="1247"/>
        <v/>
      </c>
      <c r="I726" s="751" t="str">
        <f t="shared" si="1248"/>
        <v/>
      </c>
      <c r="J726" s="248" t="str">
        <f t="shared" si="1241"/>
        <v/>
      </c>
      <c r="K726" s="713" t="str">
        <f t="shared" si="1249"/>
        <v/>
      </c>
      <c r="L726" s="625"/>
      <c r="M726" s="738">
        <f t="shared" ref="M726:N726" si="1309">IF(M554="","",M554)</f>
        <v>0</v>
      </c>
      <c r="N726" s="738">
        <f t="shared" si="1309"/>
        <v>0</v>
      </c>
      <c r="O726" s="714" t="str">
        <f t="shared" si="1251"/>
        <v/>
      </c>
      <c r="P726" s="736">
        <f t="shared" si="1252"/>
        <v>0</v>
      </c>
      <c r="Q726" s="608">
        <v>0</v>
      </c>
      <c r="R726" s="755"/>
      <c r="S726" s="708" t="str">
        <f t="shared" si="1253"/>
        <v/>
      </c>
      <c r="T726" s="50" t="str">
        <f t="shared" si="1254"/>
        <v/>
      </c>
      <c r="U726" s="50">
        <f>ROUND(IF(K726="",0,+Q726/1659*(AC726*12*(1+tab!$D$181+tab!$D$180)-tab!$D$179)*tab!$D$177),-1)</f>
        <v>0</v>
      </c>
      <c r="V726" s="36" t="str">
        <f t="shared" si="1255"/>
        <v/>
      </c>
      <c r="W726" s="698"/>
      <c r="X726" s="605"/>
      <c r="Y726" s="646"/>
      <c r="Z726" s="670"/>
      <c r="AA726" s="600"/>
      <c r="AB726" s="646"/>
      <c r="AC726" s="679">
        <f t="shared" si="1243"/>
        <v>0</v>
      </c>
      <c r="AD726" s="680">
        <f t="shared" si="1256"/>
        <v>0.56000000000000005</v>
      </c>
      <c r="AE726" s="681">
        <f t="shared" si="1257"/>
        <v>0</v>
      </c>
      <c r="AF726" s="681">
        <f t="shared" si="1258"/>
        <v>0</v>
      </c>
      <c r="AG726" s="681">
        <f t="shared" si="1259"/>
        <v>0</v>
      </c>
      <c r="AH726" s="682">
        <f t="shared" si="1260"/>
        <v>0</v>
      </c>
      <c r="AI726" s="682" t="str">
        <f t="shared" si="1261"/>
        <v/>
      </c>
      <c r="AJ726" s="682">
        <f t="shared" si="1262"/>
        <v>0</v>
      </c>
      <c r="AK726" s="683">
        <f t="shared" si="1263"/>
        <v>0.5</v>
      </c>
      <c r="AL726" s="600">
        <f t="shared" si="1264"/>
        <v>0</v>
      </c>
      <c r="AM726" s="646">
        <f t="shared" si="1265"/>
        <v>0</v>
      </c>
      <c r="AN726" s="630"/>
      <c r="AR726" s="326"/>
    </row>
    <row r="727" spans="3:44" ht="12.75" customHeight="1" x14ac:dyDescent="0.2">
      <c r="C727" s="2"/>
      <c r="D727" s="140" t="str">
        <f t="shared" si="1244"/>
        <v/>
      </c>
      <c r="E727" s="222" t="str">
        <f t="shared" ref="E727:F727" si="1310">IF(E555=0,"",E555)</f>
        <v/>
      </c>
      <c r="F727" s="222" t="str">
        <f t="shared" si="1310"/>
        <v/>
      </c>
      <c r="G727" s="140" t="str">
        <f t="shared" si="1246"/>
        <v/>
      </c>
      <c r="H727" s="223" t="str">
        <f t="shared" si="1247"/>
        <v/>
      </c>
      <c r="I727" s="751" t="str">
        <f t="shared" si="1248"/>
        <v/>
      </c>
      <c r="J727" s="248" t="str">
        <f t="shared" si="1241"/>
        <v/>
      </c>
      <c r="K727" s="713" t="str">
        <f t="shared" si="1249"/>
        <v/>
      </c>
      <c r="L727" s="625"/>
      <c r="M727" s="738">
        <f t="shared" ref="M727:N727" si="1311">IF(M555="","",M555)</f>
        <v>0</v>
      </c>
      <c r="N727" s="738">
        <f t="shared" si="1311"/>
        <v>0</v>
      </c>
      <c r="O727" s="714" t="str">
        <f t="shared" si="1251"/>
        <v/>
      </c>
      <c r="P727" s="736">
        <f t="shared" si="1252"/>
        <v>0</v>
      </c>
      <c r="Q727" s="608">
        <v>0</v>
      </c>
      <c r="R727" s="755"/>
      <c r="S727" s="708" t="str">
        <f t="shared" si="1253"/>
        <v/>
      </c>
      <c r="T727" s="50" t="str">
        <f t="shared" si="1254"/>
        <v/>
      </c>
      <c r="U727" s="50">
        <f>ROUND(IF(K727="",0,+Q727/1659*(AC727*12*(1+tab!$D$181+tab!$D$180)-tab!$D$179)*tab!$D$177),-1)</f>
        <v>0</v>
      </c>
      <c r="V727" s="36" t="str">
        <f t="shared" si="1255"/>
        <v/>
      </c>
      <c r="W727" s="698"/>
      <c r="X727" s="605"/>
      <c r="Y727" s="646"/>
      <c r="Z727" s="670"/>
      <c r="AA727" s="600"/>
      <c r="AB727" s="646"/>
      <c r="AC727" s="679">
        <f t="shared" si="1243"/>
        <v>0</v>
      </c>
      <c r="AD727" s="680">
        <f t="shared" si="1256"/>
        <v>0.56000000000000005</v>
      </c>
      <c r="AE727" s="681">
        <f t="shared" si="1257"/>
        <v>0</v>
      </c>
      <c r="AF727" s="681">
        <f t="shared" si="1258"/>
        <v>0</v>
      </c>
      <c r="AG727" s="681">
        <f t="shared" si="1259"/>
        <v>0</v>
      </c>
      <c r="AH727" s="682">
        <f t="shared" si="1260"/>
        <v>0</v>
      </c>
      <c r="AI727" s="682" t="str">
        <f t="shared" si="1261"/>
        <v/>
      </c>
      <c r="AJ727" s="682">
        <f t="shared" si="1262"/>
        <v>0</v>
      </c>
      <c r="AK727" s="683">
        <f t="shared" si="1263"/>
        <v>0.5</v>
      </c>
      <c r="AL727" s="600">
        <f t="shared" si="1264"/>
        <v>0</v>
      </c>
      <c r="AM727" s="646">
        <f t="shared" si="1265"/>
        <v>0</v>
      </c>
      <c r="AN727" s="630"/>
      <c r="AR727" s="326"/>
    </row>
    <row r="728" spans="3:44" ht="12.75" customHeight="1" x14ac:dyDescent="0.2">
      <c r="C728" s="2"/>
      <c r="D728" s="140" t="str">
        <f t="shared" si="1244"/>
        <v/>
      </c>
      <c r="E728" s="222" t="str">
        <f t="shared" ref="E728:F728" si="1312">IF(E556=0,"",E556)</f>
        <v/>
      </c>
      <c r="F728" s="222" t="str">
        <f t="shared" si="1312"/>
        <v/>
      </c>
      <c r="G728" s="140" t="str">
        <f t="shared" si="1246"/>
        <v/>
      </c>
      <c r="H728" s="223" t="str">
        <f t="shared" si="1247"/>
        <v/>
      </c>
      <c r="I728" s="751" t="str">
        <f t="shared" si="1248"/>
        <v/>
      </c>
      <c r="J728" s="248" t="str">
        <f t="shared" si="1241"/>
        <v/>
      </c>
      <c r="K728" s="713" t="str">
        <f t="shared" si="1249"/>
        <v/>
      </c>
      <c r="L728" s="625"/>
      <c r="M728" s="738">
        <f t="shared" ref="M728:N728" si="1313">IF(M556="","",M556)</f>
        <v>0</v>
      </c>
      <c r="N728" s="738">
        <f t="shared" si="1313"/>
        <v>0</v>
      </c>
      <c r="O728" s="714" t="str">
        <f t="shared" si="1251"/>
        <v/>
      </c>
      <c r="P728" s="736">
        <f t="shared" si="1252"/>
        <v>0</v>
      </c>
      <c r="Q728" s="608">
        <v>0</v>
      </c>
      <c r="R728" s="755"/>
      <c r="S728" s="708" t="str">
        <f t="shared" si="1253"/>
        <v/>
      </c>
      <c r="T728" s="50" t="str">
        <f t="shared" si="1254"/>
        <v/>
      </c>
      <c r="U728" s="50">
        <f>ROUND(IF(K728="",0,+Q728/1659*(AC728*12*(1+tab!$D$181+tab!$D$180)-tab!$D$179)*tab!$D$177),-1)</f>
        <v>0</v>
      </c>
      <c r="V728" s="36" t="str">
        <f t="shared" si="1255"/>
        <v/>
      </c>
      <c r="W728" s="698"/>
      <c r="X728" s="605"/>
      <c r="Y728" s="646"/>
      <c r="Z728" s="670"/>
      <c r="AA728" s="600"/>
      <c r="AB728" s="646"/>
      <c r="AC728" s="679">
        <f t="shared" si="1243"/>
        <v>0</v>
      </c>
      <c r="AD728" s="680">
        <f t="shared" si="1256"/>
        <v>0.56000000000000005</v>
      </c>
      <c r="AE728" s="681">
        <f t="shared" si="1257"/>
        <v>0</v>
      </c>
      <c r="AF728" s="681">
        <f t="shared" si="1258"/>
        <v>0</v>
      </c>
      <c r="AG728" s="681">
        <f t="shared" si="1259"/>
        <v>0</v>
      </c>
      <c r="AH728" s="682">
        <f t="shared" si="1260"/>
        <v>0</v>
      </c>
      <c r="AI728" s="682" t="str">
        <f t="shared" si="1261"/>
        <v/>
      </c>
      <c r="AJ728" s="682">
        <f t="shared" si="1262"/>
        <v>0</v>
      </c>
      <c r="AK728" s="683">
        <f t="shared" si="1263"/>
        <v>0.5</v>
      </c>
      <c r="AL728" s="600">
        <f t="shared" si="1264"/>
        <v>0</v>
      </c>
      <c r="AM728" s="646">
        <f t="shared" si="1265"/>
        <v>0</v>
      </c>
      <c r="AN728" s="630"/>
      <c r="AR728" s="326"/>
    </row>
    <row r="729" spans="3:44" ht="12.75" customHeight="1" x14ac:dyDescent="0.2">
      <c r="C729" s="2"/>
      <c r="D729" s="140" t="str">
        <f t="shared" si="1244"/>
        <v/>
      </c>
      <c r="E729" s="222" t="str">
        <f t="shared" ref="E729:F729" si="1314">IF(E557=0,"",E557)</f>
        <v/>
      </c>
      <c r="F729" s="222" t="str">
        <f t="shared" si="1314"/>
        <v/>
      </c>
      <c r="G729" s="140" t="str">
        <f t="shared" si="1246"/>
        <v/>
      </c>
      <c r="H729" s="223" t="str">
        <f t="shared" si="1247"/>
        <v/>
      </c>
      <c r="I729" s="751" t="str">
        <f t="shared" si="1248"/>
        <v/>
      </c>
      <c r="J729" s="248" t="str">
        <f t="shared" si="1241"/>
        <v/>
      </c>
      <c r="K729" s="713" t="str">
        <f t="shared" si="1249"/>
        <v/>
      </c>
      <c r="L729" s="625"/>
      <c r="M729" s="738">
        <f t="shared" ref="M729:N729" si="1315">IF(M557="","",M557)</f>
        <v>0</v>
      </c>
      <c r="N729" s="738">
        <f t="shared" si="1315"/>
        <v>0</v>
      </c>
      <c r="O729" s="714" t="str">
        <f t="shared" si="1251"/>
        <v/>
      </c>
      <c r="P729" s="736">
        <f t="shared" si="1252"/>
        <v>0</v>
      </c>
      <c r="Q729" s="608">
        <v>0</v>
      </c>
      <c r="R729" s="755"/>
      <c r="S729" s="708" t="str">
        <f t="shared" si="1253"/>
        <v/>
      </c>
      <c r="T729" s="50" t="str">
        <f t="shared" si="1254"/>
        <v/>
      </c>
      <c r="U729" s="50">
        <f>ROUND(IF(K729="",0,+Q729/1659*(AC729*12*(1+tab!$D$181+tab!$D$180)-tab!$D$179)*tab!$D$177),-1)</f>
        <v>0</v>
      </c>
      <c r="V729" s="36" t="str">
        <f t="shared" si="1255"/>
        <v/>
      </c>
      <c r="W729" s="698"/>
      <c r="X729" s="605"/>
      <c r="Y729" s="646"/>
      <c r="Z729" s="670"/>
      <c r="AA729" s="600"/>
      <c r="AB729" s="646"/>
      <c r="AC729" s="679">
        <f t="shared" si="1243"/>
        <v>0</v>
      </c>
      <c r="AD729" s="680">
        <f t="shared" si="1256"/>
        <v>0.56000000000000005</v>
      </c>
      <c r="AE729" s="681">
        <f t="shared" si="1257"/>
        <v>0</v>
      </c>
      <c r="AF729" s="681">
        <f t="shared" si="1258"/>
        <v>0</v>
      </c>
      <c r="AG729" s="681">
        <f t="shared" si="1259"/>
        <v>0</v>
      </c>
      <c r="AH729" s="682">
        <f t="shared" si="1260"/>
        <v>0</v>
      </c>
      <c r="AI729" s="682" t="str">
        <f t="shared" si="1261"/>
        <v/>
      </c>
      <c r="AJ729" s="682">
        <f t="shared" si="1262"/>
        <v>0</v>
      </c>
      <c r="AK729" s="683">
        <f t="shared" si="1263"/>
        <v>0.5</v>
      </c>
      <c r="AL729" s="600">
        <f t="shared" si="1264"/>
        <v>0</v>
      </c>
      <c r="AM729" s="646">
        <f t="shared" si="1265"/>
        <v>0</v>
      </c>
      <c r="AN729" s="630"/>
      <c r="AR729" s="326"/>
    </row>
    <row r="730" spans="3:44" ht="12.75" customHeight="1" x14ac:dyDescent="0.2">
      <c r="C730" s="2"/>
      <c r="D730" s="140" t="str">
        <f t="shared" si="1244"/>
        <v/>
      </c>
      <c r="E730" s="222" t="str">
        <f t="shared" ref="E730:F730" si="1316">IF(E558=0,"",E558)</f>
        <v/>
      </c>
      <c r="F730" s="222" t="str">
        <f t="shared" si="1316"/>
        <v/>
      </c>
      <c r="G730" s="140" t="str">
        <f t="shared" si="1246"/>
        <v/>
      </c>
      <c r="H730" s="223" t="str">
        <f t="shared" si="1247"/>
        <v/>
      </c>
      <c r="I730" s="751" t="str">
        <f t="shared" si="1248"/>
        <v/>
      </c>
      <c r="J730" s="248" t="str">
        <f t="shared" si="1241"/>
        <v/>
      </c>
      <c r="K730" s="713" t="str">
        <f t="shared" si="1249"/>
        <v/>
      </c>
      <c r="L730" s="625"/>
      <c r="M730" s="738">
        <f t="shared" ref="M730:N730" si="1317">IF(M558="","",M558)</f>
        <v>0</v>
      </c>
      <c r="N730" s="738">
        <f t="shared" si="1317"/>
        <v>0</v>
      </c>
      <c r="O730" s="714" t="str">
        <f t="shared" si="1251"/>
        <v/>
      </c>
      <c r="P730" s="736">
        <f t="shared" si="1252"/>
        <v>0</v>
      </c>
      <c r="Q730" s="608">
        <v>0</v>
      </c>
      <c r="R730" s="755"/>
      <c r="S730" s="708" t="str">
        <f t="shared" si="1253"/>
        <v/>
      </c>
      <c r="T730" s="50" t="str">
        <f t="shared" si="1254"/>
        <v/>
      </c>
      <c r="U730" s="50">
        <f>ROUND(IF(K730="",0,+Q730/1659*(AC730*12*(1+tab!$D$181+tab!$D$180)-tab!$D$179)*tab!$D$177),-1)</f>
        <v>0</v>
      </c>
      <c r="V730" s="36" t="str">
        <f t="shared" si="1255"/>
        <v/>
      </c>
      <c r="W730" s="698"/>
      <c r="X730" s="605"/>
      <c r="Y730" s="646"/>
      <c r="Z730" s="670"/>
      <c r="AA730" s="600"/>
      <c r="AB730" s="646"/>
      <c r="AC730" s="679">
        <f t="shared" si="1243"/>
        <v>0</v>
      </c>
      <c r="AD730" s="680">
        <f t="shared" si="1256"/>
        <v>0.56000000000000005</v>
      </c>
      <c r="AE730" s="681">
        <f t="shared" si="1257"/>
        <v>0</v>
      </c>
      <c r="AF730" s="681">
        <f t="shared" si="1258"/>
        <v>0</v>
      </c>
      <c r="AG730" s="681">
        <f t="shared" si="1259"/>
        <v>0</v>
      </c>
      <c r="AH730" s="682">
        <f t="shared" si="1260"/>
        <v>0</v>
      </c>
      <c r="AI730" s="682" t="str">
        <f t="shared" si="1261"/>
        <v/>
      </c>
      <c r="AJ730" s="682">
        <f t="shared" si="1262"/>
        <v>0</v>
      </c>
      <c r="AK730" s="683">
        <f t="shared" si="1263"/>
        <v>0.5</v>
      </c>
      <c r="AL730" s="600">
        <f t="shared" si="1264"/>
        <v>0</v>
      </c>
      <c r="AM730" s="646">
        <f t="shared" si="1265"/>
        <v>0</v>
      </c>
      <c r="AN730" s="630"/>
      <c r="AR730" s="326"/>
    </row>
    <row r="731" spans="3:44" ht="12.75" customHeight="1" x14ac:dyDescent="0.2">
      <c r="C731" s="2"/>
      <c r="D731" s="140" t="str">
        <f t="shared" si="1244"/>
        <v/>
      </c>
      <c r="E731" s="222" t="str">
        <f t="shared" ref="E731:F731" si="1318">IF(E559=0,"",E559)</f>
        <v/>
      </c>
      <c r="F731" s="222" t="str">
        <f t="shared" si="1318"/>
        <v/>
      </c>
      <c r="G731" s="140" t="str">
        <f t="shared" si="1246"/>
        <v/>
      </c>
      <c r="H731" s="223" t="str">
        <f t="shared" si="1247"/>
        <v/>
      </c>
      <c r="I731" s="751" t="str">
        <f t="shared" si="1248"/>
        <v/>
      </c>
      <c r="J731" s="248" t="str">
        <f t="shared" si="1241"/>
        <v/>
      </c>
      <c r="K731" s="713" t="str">
        <f t="shared" si="1249"/>
        <v/>
      </c>
      <c r="L731" s="625"/>
      <c r="M731" s="738">
        <f t="shared" ref="M731:N731" si="1319">IF(M559="","",M559)</f>
        <v>0</v>
      </c>
      <c r="N731" s="738">
        <f t="shared" si="1319"/>
        <v>0</v>
      </c>
      <c r="O731" s="714" t="str">
        <f t="shared" si="1251"/>
        <v/>
      </c>
      <c r="P731" s="736">
        <f t="shared" si="1252"/>
        <v>0</v>
      </c>
      <c r="Q731" s="608">
        <v>0</v>
      </c>
      <c r="R731" s="755"/>
      <c r="S731" s="708" t="str">
        <f t="shared" si="1253"/>
        <v/>
      </c>
      <c r="T731" s="50" t="str">
        <f t="shared" si="1254"/>
        <v/>
      </c>
      <c r="U731" s="50">
        <f>ROUND(IF(K731="",0,+Q731/1659*(AC731*12*(1+tab!$D$181+tab!$D$180)-tab!$D$179)*tab!$D$177),-1)</f>
        <v>0</v>
      </c>
      <c r="V731" s="36" t="str">
        <f t="shared" si="1255"/>
        <v/>
      </c>
      <c r="W731" s="698"/>
      <c r="X731" s="605"/>
      <c r="Y731" s="646"/>
      <c r="Z731" s="670"/>
      <c r="AA731" s="600"/>
      <c r="AB731" s="646"/>
      <c r="AC731" s="679">
        <f t="shared" si="1243"/>
        <v>0</v>
      </c>
      <c r="AD731" s="680">
        <f t="shared" si="1256"/>
        <v>0.56000000000000005</v>
      </c>
      <c r="AE731" s="681">
        <f t="shared" si="1257"/>
        <v>0</v>
      </c>
      <c r="AF731" s="681">
        <f t="shared" si="1258"/>
        <v>0</v>
      </c>
      <c r="AG731" s="681">
        <f t="shared" si="1259"/>
        <v>0</v>
      </c>
      <c r="AH731" s="682">
        <f t="shared" si="1260"/>
        <v>0</v>
      </c>
      <c r="AI731" s="682" t="str">
        <f t="shared" si="1261"/>
        <v/>
      </c>
      <c r="AJ731" s="682">
        <f t="shared" si="1262"/>
        <v>0</v>
      </c>
      <c r="AK731" s="683">
        <f t="shared" si="1263"/>
        <v>0.5</v>
      </c>
      <c r="AL731" s="600">
        <f t="shared" si="1264"/>
        <v>0</v>
      </c>
      <c r="AM731" s="646">
        <f t="shared" si="1265"/>
        <v>0</v>
      </c>
      <c r="AN731" s="630"/>
      <c r="AR731" s="326"/>
    </row>
    <row r="732" spans="3:44" ht="12.75" customHeight="1" x14ac:dyDescent="0.2">
      <c r="C732" s="2"/>
      <c r="D732" s="140" t="str">
        <f t="shared" si="1244"/>
        <v/>
      </c>
      <c r="E732" s="222" t="str">
        <f t="shared" ref="E732:F732" si="1320">IF(E560=0,"",E560)</f>
        <v/>
      </c>
      <c r="F732" s="222" t="str">
        <f t="shared" si="1320"/>
        <v/>
      </c>
      <c r="G732" s="140" t="str">
        <f t="shared" si="1246"/>
        <v/>
      </c>
      <c r="H732" s="223" t="str">
        <f t="shared" si="1247"/>
        <v/>
      </c>
      <c r="I732" s="751" t="str">
        <f t="shared" si="1248"/>
        <v/>
      </c>
      <c r="J732" s="248" t="str">
        <f t="shared" si="1241"/>
        <v/>
      </c>
      <c r="K732" s="713" t="str">
        <f t="shared" si="1249"/>
        <v/>
      </c>
      <c r="L732" s="625"/>
      <c r="M732" s="738">
        <f t="shared" ref="M732:N732" si="1321">IF(M560="","",M560)</f>
        <v>0</v>
      </c>
      <c r="N732" s="738">
        <f t="shared" si="1321"/>
        <v>0</v>
      </c>
      <c r="O732" s="714" t="str">
        <f t="shared" si="1251"/>
        <v/>
      </c>
      <c r="P732" s="736">
        <f t="shared" si="1252"/>
        <v>0</v>
      </c>
      <c r="Q732" s="608">
        <v>0</v>
      </c>
      <c r="R732" s="755"/>
      <c r="S732" s="708" t="str">
        <f t="shared" si="1253"/>
        <v/>
      </c>
      <c r="T732" s="50" t="str">
        <f t="shared" si="1254"/>
        <v/>
      </c>
      <c r="U732" s="50">
        <f>ROUND(IF(K732="",0,+Q732/1659*(AC732*12*(1+tab!$D$181+tab!$D$180)-tab!$D$179)*tab!$D$177),-1)</f>
        <v>0</v>
      </c>
      <c r="V732" s="36" t="str">
        <f t="shared" si="1255"/>
        <v/>
      </c>
      <c r="W732" s="698"/>
      <c r="X732" s="605"/>
      <c r="Y732" s="646"/>
      <c r="Z732" s="670"/>
      <c r="AA732" s="600"/>
      <c r="AB732" s="646"/>
      <c r="AC732" s="679">
        <f t="shared" si="1243"/>
        <v>0</v>
      </c>
      <c r="AD732" s="680">
        <f t="shared" si="1256"/>
        <v>0.56000000000000005</v>
      </c>
      <c r="AE732" s="681">
        <f t="shared" si="1257"/>
        <v>0</v>
      </c>
      <c r="AF732" s="681">
        <f t="shared" si="1258"/>
        <v>0</v>
      </c>
      <c r="AG732" s="681">
        <f t="shared" si="1259"/>
        <v>0</v>
      </c>
      <c r="AH732" s="682">
        <f t="shared" si="1260"/>
        <v>0</v>
      </c>
      <c r="AI732" s="682" t="str">
        <f t="shared" si="1261"/>
        <v/>
      </c>
      <c r="AJ732" s="682">
        <f t="shared" si="1262"/>
        <v>0</v>
      </c>
      <c r="AK732" s="683">
        <f t="shared" si="1263"/>
        <v>0.5</v>
      </c>
      <c r="AL732" s="600">
        <f t="shared" si="1264"/>
        <v>0</v>
      </c>
      <c r="AM732" s="646">
        <f t="shared" si="1265"/>
        <v>0</v>
      </c>
      <c r="AN732" s="630"/>
      <c r="AR732" s="326"/>
    </row>
    <row r="733" spans="3:44" ht="12.75" customHeight="1" x14ac:dyDescent="0.2">
      <c r="C733" s="2"/>
      <c r="D733" s="140" t="str">
        <f t="shared" si="1244"/>
        <v/>
      </c>
      <c r="E733" s="222" t="str">
        <f t="shared" ref="E733:F733" si="1322">IF(E561=0,"",E561)</f>
        <v/>
      </c>
      <c r="F733" s="222" t="str">
        <f t="shared" si="1322"/>
        <v/>
      </c>
      <c r="G733" s="140" t="str">
        <f t="shared" si="1246"/>
        <v/>
      </c>
      <c r="H733" s="223" t="str">
        <f t="shared" si="1247"/>
        <v/>
      </c>
      <c r="I733" s="751" t="str">
        <f t="shared" si="1248"/>
        <v/>
      </c>
      <c r="J733" s="248" t="str">
        <f t="shared" si="1241"/>
        <v/>
      </c>
      <c r="K733" s="713" t="str">
        <f t="shared" si="1249"/>
        <v/>
      </c>
      <c r="L733" s="625"/>
      <c r="M733" s="738">
        <f t="shared" ref="M733:N733" si="1323">IF(M561="","",M561)</f>
        <v>0</v>
      </c>
      <c r="N733" s="738">
        <f t="shared" si="1323"/>
        <v>0</v>
      </c>
      <c r="O733" s="714" t="str">
        <f t="shared" si="1251"/>
        <v/>
      </c>
      <c r="P733" s="736">
        <f t="shared" si="1252"/>
        <v>0</v>
      </c>
      <c r="Q733" s="608">
        <v>0</v>
      </c>
      <c r="R733" s="755"/>
      <c r="S733" s="708" t="str">
        <f t="shared" si="1253"/>
        <v/>
      </c>
      <c r="T733" s="50" t="str">
        <f t="shared" si="1254"/>
        <v/>
      </c>
      <c r="U733" s="50">
        <f>ROUND(IF(K733="",0,+Q733/1659*(AC733*12*(1+tab!$D$181+tab!$D$180)-tab!$D$179)*tab!$D$177),-1)</f>
        <v>0</v>
      </c>
      <c r="V733" s="36" t="str">
        <f t="shared" si="1255"/>
        <v/>
      </c>
      <c r="W733" s="698"/>
      <c r="X733" s="605"/>
      <c r="Y733" s="646"/>
      <c r="Z733" s="670"/>
      <c r="AA733" s="600"/>
      <c r="AB733" s="646"/>
      <c r="AC733" s="679">
        <f t="shared" si="1243"/>
        <v>0</v>
      </c>
      <c r="AD733" s="680">
        <f t="shared" si="1256"/>
        <v>0.56000000000000005</v>
      </c>
      <c r="AE733" s="681">
        <f t="shared" si="1257"/>
        <v>0</v>
      </c>
      <c r="AF733" s="681">
        <f t="shared" si="1258"/>
        <v>0</v>
      </c>
      <c r="AG733" s="681">
        <f t="shared" si="1259"/>
        <v>0</v>
      </c>
      <c r="AH733" s="682">
        <f t="shared" si="1260"/>
        <v>0</v>
      </c>
      <c r="AI733" s="682" t="str">
        <f t="shared" si="1261"/>
        <v/>
      </c>
      <c r="AJ733" s="682">
        <f t="shared" si="1262"/>
        <v>0</v>
      </c>
      <c r="AK733" s="683">
        <f t="shared" si="1263"/>
        <v>0.5</v>
      </c>
      <c r="AL733" s="600">
        <f t="shared" si="1264"/>
        <v>0</v>
      </c>
      <c r="AM733" s="646">
        <f t="shared" si="1265"/>
        <v>0</v>
      </c>
      <c r="AN733" s="630"/>
      <c r="AR733" s="326"/>
    </row>
    <row r="734" spans="3:44" ht="12.75" customHeight="1" x14ac:dyDescent="0.2">
      <c r="C734" s="2"/>
      <c r="D734" s="140" t="str">
        <f t="shared" si="1244"/>
        <v/>
      </c>
      <c r="E734" s="222" t="str">
        <f t="shared" ref="E734:F734" si="1324">IF(E562=0,"",E562)</f>
        <v/>
      </c>
      <c r="F734" s="222" t="str">
        <f t="shared" si="1324"/>
        <v/>
      </c>
      <c r="G734" s="140" t="str">
        <f t="shared" si="1246"/>
        <v/>
      </c>
      <c r="H734" s="223" t="str">
        <f t="shared" si="1247"/>
        <v/>
      </c>
      <c r="I734" s="751" t="str">
        <f t="shared" si="1248"/>
        <v/>
      </c>
      <c r="J734" s="248" t="str">
        <f t="shared" si="1241"/>
        <v/>
      </c>
      <c r="K734" s="713" t="str">
        <f t="shared" si="1249"/>
        <v/>
      </c>
      <c r="L734" s="625"/>
      <c r="M734" s="738">
        <f t="shared" ref="M734:N734" si="1325">IF(M562="","",M562)</f>
        <v>0</v>
      </c>
      <c r="N734" s="738">
        <f t="shared" si="1325"/>
        <v>0</v>
      </c>
      <c r="O734" s="714" t="str">
        <f t="shared" si="1251"/>
        <v/>
      </c>
      <c r="P734" s="736">
        <f t="shared" si="1252"/>
        <v>0</v>
      </c>
      <c r="Q734" s="608">
        <v>0</v>
      </c>
      <c r="R734" s="755"/>
      <c r="S734" s="708" t="str">
        <f t="shared" si="1253"/>
        <v/>
      </c>
      <c r="T734" s="50" t="str">
        <f t="shared" si="1254"/>
        <v/>
      </c>
      <c r="U734" s="50">
        <f>ROUND(IF(K734="",0,+Q734/1659*(AC734*12*(1+tab!$D$181+tab!$D$180)-tab!$D$179)*tab!$D$177),-1)</f>
        <v>0</v>
      </c>
      <c r="V734" s="36" t="str">
        <f t="shared" si="1255"/>
        <v/>
      </c>
      <c r="W734" s="698"/>
      <c r="X734" s="605"/>
      <c r="Y734" s="646"/>
      <c r="Z734" s="670"/>
      <c r="AA734" s="600"/>
      <c r="AB734" s="646"/>
      <c r="AC734" s="679">
        <f t="shared" si="1243"/>
        <v>0</v>
      </c>
      <c r="AD734" s="680">
        <f t="shared" si="1256"/>
        <v>0.56000000000000005</v>
      </c>
      <c r="AE734" s="681">
        <f t="shared" si="1257"/>
        <v>0</v>
      </c>
      <c r="AF734" s="681">
        <f t="shared" si="1258"/>
        <v>0</v>
      </c>
      <c r="AG734" s="681">
        <f t="shared" si="1259"/>
        <v>0</v>
      </c>
      <c r="AH734" s="682">
        <f t="shared" si="1260"/>
        <v>0</v>
      </c>
      <c r="AI734" s="682" t="str">
        <f t="shared" si="1261"/>
        <v/>
      </c>
      <c r="AJ734" s="682">
        <f t="shared" si="1262"/>
        <v>0</v>
      </c>
      <c r="AK734" s="683">
        <f t="shared" si="1263"/>
        <v>0.5</v>
      </c>
      <c r="AL734" s="600">
        <f t="shared" si="1264"/>
        <v>0</v>
      </c>
      <c r="AM734" s="646">
        <f t="shared" si="1265"/>
        <v>0</v>
      </c>
      <c r="AN734" s="630"/>
      <c r="AR734" s="326"/>
    </row>
    <row r="735" spans="3:44" ht="12.75" customHeight="1" x14ac:dyDescent="0.2">
      <c r="C735" s="2"/>
      <c r="D735" s="140" t="str">
        <f t="shared" si="1244"/>
        <v/>
      </c>
      <c r="E735" s="222" t="str">
        <f t="shared" ref="E735:F735" si="1326">IF(E563=0,"",E563)</f>
        <v/>
      </c>
      <c r="F735" s="222" t="str">
        <f t="shared" si="1326"/>
        <v/>
      </c>
      <c r="G735" s="140" t="str">
        <f t="shared" si="1246"/>
        <v/>
      </c>
      <c r="H735" s="223" t="str">
        <f t="shared" si="1247"/>
        <v/>
      </c>
      <c r="I735" s="751" t="str">
        <f t="shared" si="1248"/>
        <v/>
      </c>
      <c r="J735" s="248" t="str">
        <f t="shared" ref="J735:J766" si="1327">IF(E735="","",IF(J563+1&gt;VLOOKUP(I735,sal19juni,18,FALSE),J563,J563+1))</f>
        <v/>
      </c>
      <c r="K735" s="713" t="str">
        <f t="shared" si="1249"/>
        <v/>
      </c>
      <c r="L735" s="625"/>
      <c r="M735" s="738">
        <f t="shared" ref="M735:N735" si="1328">IF(M563="","",M563)</f>
        <v>0</v>
      </c>
      <c r="N735" s="738">
        <f t="shared" si="1328"/>
        <v>0</v>
      </c>
      <c r="O735" s="714" t="str">
        <f t="shared" si="1251"/>
        <v/>
      </c>
      <c r="P735" s="736">
        <f t="shared" si="1252"/>
        <v>0</v>
      </c>
      <c r="Q735" s="608">
        <v>0</v>
      </c>
      <c r="R735" s="755"/>
      <c r="S735" s="708" t="str">
        <f t="shared" si="1253"/>
        <v/>
      </c>
      <c r="T735" s="50" t="str">
        <f t="shared" si="1254"/>
        <v/>
      </c>
      <c r="U735" s="50">
        <f>ROUND(IF(K735="",0,+Q735/1659*(AC735*12*(1+tab!$D$181+tab!$D$180)-tab!$D$179)*tab!$D$177),-1)</f>
        <v>0</v>
      </c>
      <c r="V735" s="36" t="str">
        <f t="shared" si="1255"/>
        <v/>
      </c>
      <c r="W735" s="698"/>
      <c r="X735" s="605"/>
      <c r="Y735" s="646"/>
      <c r="Z735" s="670"/>
      <c r="AA735" s="600"/>
      <c r="AB735" s="646"/>
      <c r="AC735" s="679">
        <f t="shared" ref="AC735:AC766" si="1329">IF(K735="",0,5/12*VLOOKUP(I735,sal19juni,J735+1,FALSE)+7/12*VLOOKUP(I735,sal19juni,J735+1,FALSE))</f>
        <v>0</v>
      </c>
      <c r="AD735" s="680">
        <f t="shared" si="1256"/>
        <v>0.56000000000000005</v>
      </c>
      <c r="AE735" s="681">
        <f t="shared" si="1257"/>
        <v>0</v>
      </c>
      <c r="AF735" s="681">
        <f t="shared" si="1258"/>
        <v>0</v>
      </c>
      <c r="AG735" s="681">
        <f t="shared" si="1259"/>
        <v>0</v>
      </c>
      <c r="AH735" s="682">
        <f t="shared" si="1260"/>
        <v>0</v>
      </c>
      <c r="AI735" s="682" t="str">
        <f t="shared" si="1261"/>
        <v/>
      </c>
      <c r="AJ735" s="682">
        <f t="shared" si="1262"/>
        <v>0</v>
      </c>
      <c r="AK735" s="683">
        <f t="shared" si="1263"/>
        <v>0.5</v>
      </c>
      <c r="AL735" s="600">
        <f t="shared" si="1264"/>
        <v>0</v>
      </c>
      <c r="AM735" s="646">
        <f t="shared" si="1265"/>
        <v>0</v>
      </c>
      <c r="AN735" s="630"/>
      <c r="AR735" s="326"/>
    </row>
    <row r="736" spans="3:44" ht="12.75" customHeight="1" x14ac:dyDescent="0.2">
      <c r="C736" s="2"/>
      <c r="D736" s="140" t="str">
        <f t="shared" si="1244"/>
        <v/>
      </c>
      <c r="E736" s="222" t="str">
        <f t="shared" ref="E736:F736" si="1330">IF(E564=0,"",E564)</f>
        <v/>
      </c>
      <c r="F736" s="222" t="str">
        <f t="shared" si="1330"/>
        <v/>
      </c>
      <c r="G736" s="140" t="str">
        <f t="shared" si="1246"/>
        <v/>
      </c>
      <c r="H736" s="223" t="str">
        <f t="shared" si="1247"/>
        <v/>
      </c>
      <c r="I736" s="751" t="str">
        <f t="shared" si="1248"/>
        <v/>
      </c>
      <c r="J736" s="248" t="str">
        <f t="shared" si="1327"/>
        <v/>
      </c>
      <c r="K736" s="713" t="str">
        <f t="shared" si="1249"/>
        <v/>
      </c>
      <c r="L736" s="625"/>
      <c r="M736" s="738">
        <f t="shared" ref="M736:N736" si="1331">IF(M564="","",M564)</f>
        <v>0</v>
      </c>
      <c r="N736" s="738">
        <f t="shared" si="1331"/>
        <v>0</v>
      </c>
      <c r="O736" s="714" t="str">
        <f t="shared" si="1251"/>
        <v/>
      </c>
      <c r="P736" s="736">
        <f t="shared" si="1252"/>
        <v>0</v>
      </c>
      <c r="Q736" s="608">
        <v>0</v>
      </c>
      <c r="R736" s="755"/>
      <c r="S736" s="708" t="str">
        <f t="shared" si="1253"/>
        <v/>
      </c>
      <c r="T736" s="50" t="str">
        <f t="shared" si="1254"/>
        <v/>
      </c>
      <c r="U736" s="50">
        <f>ROUND(IF(K736="",0,+Q736/1659*(AC736*12*(1+tab!$D$181+tab!$D$180)-tab!$D$179)*tab!$D$177),-1)</f>
        <v>0</v>
      </c>
      <c r="V736" s="36" t="str">
        <f t="shared" si="1255"/>
        <v/>
      </c>
      <c r="W736" s="698"/>
      <c r="X736" s="605"/>
      <c r="Y736" s="646"/>
      <c r="Z736" s="670"/>
      <c r="AA736" s="600"/>
      <c r="AB736" s="646"/>
      <c r="AC736" s="679">
        <f t="shared" si="1329"/>
        <v>0</v>
      </c>
      <c r="AD736" s="680">
        <f t="shared" si="1256"/>
        <v>0.56000000000000005</v>
      </c>
      <c r="AE736" s="681">
        <f t="shared" si="1257"/>
        <v>0</v>
      </c>
      <c r="AF736" s="681">
        <f t="shared" si="1258"/>
        <v>0</v>
      </c>
      <c r="AG736" s="681">
        <f t="shared" si="1259"/>
        <v>0</v>
      </c>
      <c r="AH736" s="682">
        <f t="shared" si="1260"/>
        <v>0</v>
      </c>
      <c r="AI736" s="682" t="str">
        <f t="shared" si="1261"/>
        <v/>
      </c>
      <c r="AJ736" s="682">
        <f t="shared" si="1262"/>
        <v>0</v>
      </c>
      <c r="AK736" s="683">
        <f t="shared" si="1263"/>
        <v>0.5</v>
      </c>
      <c r="AL736" s="600">
        <f t="shared" si="1264"/>
        <v>0</v>
      </c>
      <c r="AM736" s="646">
        <f t="shared" si="1265"/>
        <v>0</v>
      </c>
      <c r="AN736" s="630"/>
      <c r="AR736" s="326"/>
    </row>
    <row r="737" spans="3:44" ht="12.75" customHeight="1" x14ac:dyDescent="0.2">
      <c r="C737" s="2"/>
      <c r="D737" s="140" t="str">
        <f t="shared" si="1244"/>
        <v/>
      </c>
      <c r="E737" s="222" t="str">
        <f t="shared" ref="E737:F737" si="1332">IF(E565=0,"",E565)</f>
        <v/>
      </c>
      <c r="F737" s="222" t="str">
        <f t="shared" si="1332"/>
        <v/>
      </c>
      <c r="G737" s="140" t="str">
        <f t="shared" si="1246"/>
        <v/>
      </c>
      <c r="H737" s="223" t="str">
        <f t="shared" si="1247"/>
        <v/>
      </c>
      <c r="I737" s="751" t="str">
        <f t="shared" si="1248"/>
        <v/>
      </c>
      <c r="J737" s="248" t="str">
        <f t="shared" si="1327"/>
        <v/>
      </c>
      <c r="K737" s="713" t="str">
        <f t="shared" si="1249"/>
        <v/>
      </c>
      <c r="L737" s="625"/>
      <c r="M737" s="738">
        <f t="shared" ref="M737:N737" si="1333">IF(M565="","",M565)</f>
        <v>0</v>
      </c>
      <c r="N737" s="738">
        <f t="shared" si="1333"/>
        <v>0</v>
      </c>
      <c r="O737" s="714" t="str">
        <f t="shared" si="1251"/>
        <v/>
      </c>
      <c r="P737" s="736">
        <f t="shared" si="1252"/>
        <v>0</v>
      </c>
      <c r="Q737" s="608">
        <v>0</v>
      </c>
      <c r="R737" s="755"/>
      <c r="S737" s="708" t="str">
        <f t="shared" si="1253"/>
        <v/>
      </c>
      <c r="T737" s="50" t="str">
        <f t="shared" si="1254"/>
        <v/>
      </c>
      <c r="U737" s="50">
        <f>ROUND(IF(K737="",0,+Q737/1659*(AC737*12*(1+tab!$D$181+tab!$D$180)-tab!$D$179)*tab!$D$177),-1)</f>
        <v>0</v>
      </c>
      <c r="V737" s="36" t="str">
        <f t="shared" si="1255"/>
        <v/>
      </c>
      <c r="W737" s="698"/>
      <c r="X737" s="605"/>
      <c r="Y737" s="646"/>
      <c r="Z737" s="670"/>
      <c r="AA737" s="600"/>
      <c r="AB737" s="646"/>
      <c r="AC737" s="679">
        <f t="shared" si="1329"/>
        <v>0</v>
      </c>
      <c r="AD737" s="680">
        <f t="shared" si="1256"/>
        <v>0.56000000000000005</v>
      </c>
      <c r="AE737" s="681">
        <f t="shared" si="1257"/>
        <v>0</v>
      </c>
      <c r="AF737" s="681">
        <f t="shared" si="1258"/>
        <v>0</v>
      </c>
      <c r="AG737" s="681">
        <f t="shared" si="1259"/>
        <v>0</v>
      </c>
      <c r="AH737" s="682">
        <f t="shared" si="1260"/>
        <v>0</v>
      </c>
      <c r="AI737" s="682" t="str">
        <f t="shared" si="1261"/>
        <v/>
      </c>
      <c r="AJ737" s="682">
        <f t="shared" si="1262"/>
        <v>0</v>
      </c>
      <c r="AK737" s="683">
        <f t="shared" si="1263"/>
        <v>0.5</v>
      </c>
      <c r="AL737" s="600">
        <f t="shared" si="1264"/>
        <v>0</v>
      </c>
      <c r="AM737" s="646">
        <f t="shared" si="1265"/>
        <v>0</v>
      </c>
      <c r="AN737" s="630"/>
      <c r="AR737" s="326"/>
    </row>
    <row r="738" spans="3:44" ht="12.75" customHeight="1" x14ac:dyDescent="0.2">
      <c r="C738" s="2"/>
      <c r="D738" s="140" t="str">
        <f t="shared" si="1244"/>
        <v/>
      </c>
      <c r="E738" s="222" t="str">
        <f t="shared" ref="E738:F738" si="1334">IF(E566=0,"",E566)</f>
        <v/>
      </c>
      <c r="F738" s="222" t="str">
        <f t="shared" si="1334"/>
        <v/>
      </c>
      <c r="G738" s="140" t="str">
        <f t="shared" si="1246"/>
        <v/>
      </c>
      <c r="H738" s="223" t="str">
        <f t="shared" si="1247"/>
        <v/>
      </c>
      <c r="I738" s="751" t="str">
        <f t="shared" si="1248"/>
        <v/>
      </c>
      <c r="J738" s="248" t="str">
        <f t="shared" si="1327"/>
        <v/>
      </c>
      <c r="K738" s="713" t="str">
        <f t="shared" si="1249"/>
        <v/>
      </c>
      <c r="L738" s="625"/>
      <c r="M738" s="738">
        <f t="shared" ref="M738:N738" si="1335">IF(M566="","",M566)</f>
        <v>0</v>
      </c>
      <c r="N738" s="738">
        <f t="shared" si="1335"/>
        <v>0</v>
      </c>
      <c r="O738" s="714" t="str">
        <f t="shared" si="1251"/>
        <v/>
      </c>
      <c r="P738" s="736">
        <f t="shared" si="1252"/>
        <v>0</v>
      </c>
      <c r="Q738" s="608">
        <v>0</v>
      </c>
      <c r="R738" s="755"/>
      <c r="S738" s="708" t="str">
        <f t="shared" si="1253"/>
        <v/>
      </c>
      <c r="T738" s="50" t="str">
        <f t="shared" si="1254"/>
        <v/>
      </c>
      <c r="U738" s="50">
        <f>ROUND(IF(K738="",0,+Q738/1659*(AC738*12*(1+tab!$D$181+tab!$D$180)-tab!$D$179)*tab!$D$177),-1)</f>
        <v>0</v>
      </c>
      <c r="V738" s="36" t="str">
        <f t="shared" si="1255"/>
        <v/>
      </c>
      <c r="W738" s="698"/>
      <c r="X738" s="605"/>
      <c r="Y738" s="646"/>
      <c r="Z738" s="670"/>
      <c r="AA738" s="600"/>
      <c r="AB738" s="646"/>
      <c r="AC738" s="679">
        <f t="shared" si="1329"/>
        <v>0</v>
      </c>
      <c r="AD738" s="680">
        <f t="shared" si="1256"/>
        <v>0.56000000000000005</v>
      </c>
      <c r="AE738" s="681">
        <f t="shared" si="1257"/>
        <v>0</v>
      </c>
      <c r="AF738" s="681">
        <f t="shared" si="1258"/>
        <v>0</v>
      </c>
      <c r="AG738" s="681">
        <f t="shared" si="1259"/>
        <v>0</v>
      </c>
      <c r="AH738" s="682">
        <f t="shared" si="1260"/>
        <v>0</v>
      </c>
      <c r="AI738" s="682" t="str">
        <f t="shared" si="1261"/>
        <v/>
      </c>
      <c r="AJ738" s="682">
        <f t="shared" si="1262"/>
        <v>0</v>
      </c>
      <c r="AK738" s="683">
        <f t="shared" si="1263"/>
        <v>0.5</v>
      </c>
      <c r="AL738" s="600">
        <f t="shared" si="1264"/>
        <v>0</v>
      </c>
      <c r="AM738" s="646">
        <f t="shared" si="1265"/>
        <v>0</v>
      </c>
      <c r="AN738" s="630"/>
      <c r="AR738" s="326"/>
    </row>
    <row r="739" spans="3:44" ht="12.75" customHeight="1" x14ac:dyDescent="0.2">
      <c r="C739" s="2"/>
      <c r="D739" s="140" t="str">
        <f t="shared" si="1244"/>
        <v/>
      </c>
      <c r="E739" s="222" t="str">
        <f t="shared" ref="E739:F739" si="1336">IF(E567=0,"",E567)</f>
        <v/>
      </c>
      <c r="F739" s="222" t="str">
        <f t="shared" si="1336"/>
        <v/>
      </c>
      <c r="G739" s="140" t="str">
        <f t="shared" si="1246"/>
        <v/>
      </c>
      <c r="H739" s="223" t="str">
        <f t="shared" si="1247"/>
        <v/>
      </c>
      <c r="I739" s="751" t="str">
        <f t="shared" si="1248"/>
        <v/>
      </c>
      <c r="J739" s="248" t="str">
        <f t="shared" si="1327"/>
        <v/>
      </c>
      <c r="K739" s="713" t="str">
        <f t="shared" si="1249"/>
        <v/>
      </c>
      <c r="L739" s="625"/>
      <c r="M739" s="738">
        <f t="shared" ref="M739:N739" si="1337">IF(M567="","",M567)</f>
        <v>0</v>
      </c>
      <c r="N739" s="738">
        <f t="shared" si="1337"/>
        <v>0</v>
      </c>
      <c r="O739" s="714" t="str">
        <f t="shared" si="1251"/>
        <v/>
      </c>
      <c r="P739" s="736">
        <f t="shared" si="1252"/>
        <v>0</v>
      </c>
      <c r="Q739" s="608">
        <v>0</v>
      </c>
      <c r="R739" s="755"/>
      <c r="S739" s="708" t="str">
        <f t="shared" si="1253"/>
        <v/>
      </c>
      <c r="T739" s="50" t="str">
        <f t="shared" si="1254"/>
        <v/>
      </c>
      <c r="U739" s="50">
        <f>ROUND(IF(K739="",0,+Q739/1659*(AC739*12*(1+tab!$D$181+tab!$D$180)-tab!$D$179)*tab!$D$177),-1)</f>
        <v>0</v>
      </c>
      <c r="V739" s="36" t="str">
        <f t="shared" si="1255"/>
        <v/>
      </c>
      <c r="W739" s="698"/>
      <c r="X739" s="605"/>
      <c r="Y739" s="646"/>
      <c r="Z739" s="670"/>
      <c r="AA739" s="600"/>
      <c r="AB739" s="646"/>
      <c r="AC739" s="679">
        <f t="shared" si="1329"/>
        <v>0</v>
      </c>
      <c r="AD739" s="680">
        <f t="shared" si="1256"/>
        <v>0.56000000000000005</v>
      </c>
      <c r="AE739" s="681">
        <f t="shared" si="1257"/>
        <v>0</v>
      </c>
      <c r="AF739" s="681">
        <f t="shared" si="1258"/>
        <v>0</v>
      </c>
      <c r="AG739" s="681">
        <f t="shared" si="1259"/>
        <v>0</v>
      </c>
      <c r="AH739" s="682">
        <f t="shared" si="1260"/>
        <v>0</v>
      </c>
      <c r="AI739" s="682" t="str">
        <f t="shared" si="1261"/>
        <v/>
      </c>
      <c r="AJ739" s="682">
        <f t="shared" si="1262"/>
        <v>0</v>
      </c>
      <c r="AK739" s="683">
        <f t="shared" si="1263"/>
        <v>0.5</v>
      </c>
      <c r="AL739" s="600">
        <f t="shared" si="1264"/>
        <v>0</v>
      </c>
      <c r="AM739" s="646">
        <f t="shared" si="1265"/>
        <v>0</v>
      </c>
      <c r="AN739" s="630"/>
      <c r="AR739" s="326"/>
    </row>
    <row r="740" spans="3:44" ht="12.75" customHeight="1" x14ac:dyDescent="0.2">
      <c r="C740" s="2"/>
      <c r="D740" s="140" t="str">
        <f t="shared" si="1244"/>
        <v/>
      </c>
      <c r="E740" s="222" t="str">
        <f t="shared" ref="E740:F740" si="1338">IF(E568=0,"",E568)</f>
        <v/>
      </c>
      <c r="F740" s="222" t="str">
        <f t="shared" si="1338"/>
        <v/>
      </c>
      <c r="G740" s="140" t="str">
        <f t="shared" si="1246"/>
        <v/>
      </c>
      <c r="H740" s="223" t="str">
        <f t="shared" si="1247"/>
        <v/>
      </c>
      <c r="I740" s="751" t="str">
        <f t="shared" si="1248"/>
        <v/>
      </c>
      <c r="J740" s="248" t="str">
        <f t="shared" si="1327"/>
        <v/>
      </c>
      <c r="K740" s="713" t="str">
        <f t="shared" si="1249"/>
        <v/>
      </c>
      <c r="L740" s="625"/>
      <c r="M740" s="738">
        <f t="shared" ref="M740:N740" si="1339">IF(M568="","",M568)</f>
        <v>0</v>
      </c>
      <c r="N740" s="738">
        <f t="shared" si="1339"/>
        <v>0</v>
      </c>
      <c r="O740" s="714" t="str">
        <f t="shared" si="1251"/>
        <v/>
      </c>
      <c r="P740" s="736">
        <f t="shared" si="1252"/>
        <v>0</v>
      </c>
      <c r="Q740" s="608">
        <v>0</v>
      </c>
      <c r="R740" s="755"/>
      <c r="S740" s="708" t="str">
        <f t="shared" si="1253"/>
        <v/>
      </c>
      <c r="T740" s="50" t="str">
        <f t="shared" si="1254"/>
        <v/>
      </c>
      <c r="U740" s="50">
        <f>ROUND(IF(K740="",0,+Q740/1659*(AC740*12*(1+tab!$D$181+tab!$D$180)-tab!$D$179)*tab!$D$177),-1)</f>
        <v>0</v>
      </c>
      <c r="V740" s="36" t="str">
        <f t="shared" si="1255"/>
        <v/>
      </c>
      <c r="W740" s="698"/>
      <c r="X740" s="605"/>
      <c r="Y740" s="646"/>
      <c r="Z740" s="670"/>
      <c r="AA740" s="600"/>
      <c r="AB740" s="646"/>
      <c r="AC740" s="679">
        <f t="shared" si="1329"/>
        <v>0</v>
      </c>
      <c r="AD740" s="680">
        <f t="shared" si="1256"/>
        <v>0.56000000000000005</v>
      </c>
      <c r="AE740" s="681">
        <f t="shared" si="1257"/>
        <v>0</v>
      </c>
      <c r="AF740" s="681">
        <f t="shared" si="1258"/>
        <v>0</v>
      </c>
      <c r="AG740" s="681">
        <f t="shared" si="1259"/>
        <v>0</v>
      </c>
      <c r="AH740" s="682">
        <f t="shared" si="1260"/>
        <v>0</v>
      </c>
      <c r="AI740" s="682" t="str">
        <f t="shared" si="1261"/>
        <v/>
      </c>
      <c r="AJ740" s="682">
        <f t="shared" si="1262"/>
        <v>0</v>
      </c>
      <c r="AK740" s="683">
        <f t="shared" si="1263"/>
        <v>0.5</v>
      </c>
      <c r="AL740" s="600">
        <f t="shared" si="1264"/>
        <v>0</v>
      </c>
      <c r="AM740" s="646">
        <f t="shared" si="1265"/>
        <v>0</v>
      </c>
      <c r="AN740" s="630"/>
      <c r="AR740" s="326"/>
    </row>
    <row r="741" spans="3:44" ht="12.75" customHeight="1" x14ac:dyDescent="0.2">
      <c r="C741" s="2"/>
      <c r="D741" s="140" t="str">
        <f t="shared" si="1244"/>
        <v/>
      </c>
      <c r="E741" s="222" t="str">
        <f t="shared" ref="E741:F741" si="1340">IF(E569=0,"",E569)</f>
        <v/>
      </c>
      <c r="F741" s="222" t="str">
        <f t="shared" si="1340"/>
        <v/>
      </c>
      <c r="G741" s="140" t="str">
        <f t="shared" si="1246"/>
        <v/>
      </c>
      <c r="H741" s="223" t="str">
        <f t="shared" si="1247"/>
        <v/>
      </c>
      <c r="I741" s="751" t="str">
        <f t="shared" si="1248"/>
        <v/>
      </c>
      <c r="J741" s="248" t="str">
        <f t="shared" si="1327"/>
        <v/>
      </c>
      <c r="K741" s="713" t="str">
        <f t="shared" si="1249"/>
        <v/>
      </c>
      <c r="L741" s="625"/>
      <c r="M741" s="738">
        <f t="shared" ref="M741:N741" si="1341">IF(M569="","",M569)</f>
        <v>0</v>
      </c>
      <c r="N741" s="738">
        <f t="shared" si="1341"/>
        <v>0</v>
      </c>
      <c r="O741" s="714" t="str">
        <f t="shared" si="1251"/>
        <v/>
      </c>
      <c r="P741" s="736">
        <f t="shared" si="1252"/>
        <v>0</v>
      </c>
      <c r="Q741" s="608">
        <v>0</v>
      </c>
      <c r="R741" s="755"/>
      <c r="S741" s="708" t="str">
        <f t="shared" si="1253"/>
        <v/>
      </c>
      <c r="T741" s="50" t="str">
        <f t="shared" si="1254"/>
        <v/>
      </c>
      <c r="U741" s="50">
        <f>ROUND(IF(K741="",0,+Q741/1659*(AC741*12*(1+tab!$D$181+tab!$D$180)-tab!$D$179)*tab!$D$177),-1)</f>
        <v>0</v>
      </c>
      <c r="V741" s="36" t="str">
        <f t="shared" si="1255"/>
        <v/>
      </c>
      <c r="W741" s="698"/>
      <c r="X741" s="605"/>
      <c r="Y741" s="646"/>
      <c r="Z741" s="670"/>
      <c r="AA741" s="600"/>
      <c r="AB741" s="646"/>
      <c r="AC741" s="679">
        <f t="shared" si="1329"/>
        <v>0</v>
      </c>
      <c r="AD741" s="680">
        <f t="shared" si="1256"/>
        <v>0.56000000000000005</v>
      </c>
      <c r="AE741" s="681">
        <f t="shared" si="1257"/>
        <v>0</v>
      </c>
      <c r="AF741" s="681">
        <f t="shared" si="1258"/>
        <v>0</v>
      </c>
      <c r="AG741" s="681">
        <f t="shared" si="1259"/>
        <v>0</v>
      </c>
      <c r="AH741" s="682">
        <f t="shared" si="1260"/>
        <v>0</v>
      </c>
      <c r="AI741" s="682" t="str">
        <f t="shared" si="1261"/>
        <v/>
      </c>
      <c r="AJ741" s="682">
        <f t="shared" si="1262"/>
        <v>0</v>
      </c>
      <c r="AK741" s="683">
        <f t="shared" si="1263"/>
        <v>0.5</v>
      </c>
      <c r="AL741" s="600">
        <f t="shared" si="1264"/>
        <v>0</v>
      </c>
      <c r="AM741" s="646">
        <f t="shared" si="1265"/>
        <v>0</v>
      </c>
      <c r="AN741" s="630"/>
      <c r="AR741" s="326"/>
    </row>
    <row r="742" spans="3:44" ht="12.75" customHeight="1" x14ac:dyDescent="0.2">
      <c r="C742" s="2"/>
      <c r="D742" s="140" t="str">
        <f t="shared" si="1244"/>
        <v/>
      </c>
      <c r="E742" s="222" t="str">
        <f t="shared" ref="E742:F742" si="1342">IF(E570=0,"",E570)</f>
        <v/>
      </c>
      <c r="F742" s="222" t="str">
        <f t="shared" si="1342"/>
        <v/>
      </c>
      <c r="G742" s="140" t="str">
        <f t="shared" si="1246"/>
        <v/>
      </c>
      <c r="H742" s="223" t="str">
        <f t="shared" si="1247"/>
        <v/>
      </c>
      <c r="I742" s="751" t="str">
        <f t="shared" si="1248"/>
        <v/>
      </c>
      <c r="J742" s="248" t="str">
        <f t="shared" si="1327"/>
        <v/>
      </c>
      <c r="K742" s="713" t="str">
        <f t="shared" si="1249"/>
        <v/>
      </c>
      <c r="L742" s="625"/>
      <c r="M742" s="738">
        <f t="shared" ref="M742:N742" si="1343">IF(M570="","",M570)</f>
        <v>0</v>
      </c>
      <c r="N742" s="738">
        <f t="shared" si="1343"/>
        <v>0</v>
      </c>
      <c r="O742" s="714" t="str">
        <f t="shared" si="1251"/>
        <v/>
      </c>
      <c r="P742" s="736">
        <f t="shared" si="1252"/>
        <v>0</v>
      </c>
      <c r="Q742" s="608">
        <v>0</v>
      </c>
      <c r="R742" s="755"/>
      <c r="S742" s="708" t="str">
        <f t="shared" si="1253"/>
        <v/>
      </c>
      <c r="T742" s="50" t="str">
        <f t="shared" si="1254"/>
        <v/>
      </c>
      <c r="U742" s="50">
        <f>ROUND(IF(K742="",0,+Q742/1659*(AC742*12*(1+tab!$D$181+tab!$D$180)-tab!$D$179)*tab!$D$177),-1)</f>
        <v>0</v>
      </c>
      <c r="V742" s="36" t="str">
        <f t="shared" si="1255"/>
        <v/>
      </c>
      <c r="W742" s="698"/>
      <c r="X742" s="605"/>
      <c r="Y742" s="646"/>
      <c r="Z742" s="670"/>
      <c r="AA742" s="600"/>
      <c r="AB742" s="646"/>
      <c r="AC742" s="679">
        <f t="shared" si="1329"/>
        <v>0</v>
      </c>
      <c r="AD742" s="680">
        <f t="shared" si="1256"/>
        <v>0.56000000000000005</v>
      </c>
      <c r="AE742" s="681">
        <f t="shared" si="1257"/>
        <v>0</v>
      </c>
      <c r="AF742" s="681">
        <f t="shared" si="1258"/>
        <v>0</v>
      </c>
      <c r="AG742" s="681">
        <f t="shared" si="1259"/>
        <v>0</v>
      </c>
      <c r="AH742" s="682">
        <f t="shared" si="1260"/>
        <v>0</v>
      </c>
      <c r="AI742" s="682" t="str">
        <f t="shared" si="1261"/>
        <v/>
      </c>
      <c r="AJ742" s="682">
        <f t="shared" si="1262"/>
        <v>0</v>
      </c>
      <c r="AK742" s="683">
        <f t="shared" si="1263"/>
        <v>0.5</v>
      </c>
      <c r="AL742" s="600">
        <f t="shared" si="1264"/>
        <v>0</v>
      </c>
      <c r="AM742" s="646">
        <f t="shared" si="1265"/>
        <v>0</v>
      </c>
      <c r="AN742" s="630"/>
      <c r="AR742" s="326"/>
    </row>
    <row r="743" spans="3:44" ht="12.75" customHeight="1" x14ac:dyDescent="0.2">
      <c r="C743" s="2"/>
      <c r="D743" s="140" t="str">
        <f t="shared" si="1244"/>
        <v/>
      </c>
      <c r="E743" s="222" t="str">
        <f t="shared" ref="E743:F743" si="1344">IF(E571=0,"",E571)</f>
        <v/>
      </c>
      <c r="F743" s="222" t="str">
        <f t="shared" si="1344"/>
        <v/>
      </c>
      <c r="G743" s="140" t="str">
        <f t="shared" si="1246"/>
        <v/>
      </c>
      <c r="H743" s="223" t="str">
        <f t="shared" si="1247"/>
        <v/>
      </c>
      <c r="I743" s="751" t="str">
        <f t="shared" si="1248"/>
        <v/>
      </c>
      <c r="J743" s="248" t="str">
        <f t="shared" si="1327"/>
        <v/>
      </c>
      <c r="K743" s="713" t="str">
        <f t="shared" si="1249"/>
        <v/>
      </c>
      <c r="L743" s="625"/>
      <c r="M743" s="738">
        <f t="shared" ref="M743:N743" si="1345">IF(M571="","",M571)</f>
        <v>0</v>
      </c>
      <c r="N743" s="738">
        <f t="shared" si="1345"/>
        <v>0</v>
      </c>
      <c r="O743" s="714" t="str">
        <f t="shared" si="1251"/>
        <v/>
      </c>
      <c r="P743" s="736">
        <f t="shared" si="1252"/>
        <v>0</v>
      </c>
      <c r="Q743" s="608">
        <v>0</v>
      </c>
      <c r="R743" s="755"/>
      <c r="S743" s="708" t="str">
        <f t="shared" si="1253"/>
        <v/>
      </c>
      <c r="T743" s="50" t="str">
        <f t="shared" si="1254"/>
        <v/>
      </c>
      <c r="U743" s="50">
        <f>ROUND(IF(K743="",0,+Q743/1659*(AC743*12*(1+tab!$D$181+tab!$D$180)-tab!$D$179)*tab!$D$177),-1)</f>
        <v>0</v>
      </c>
      <c r="V743" s="36" t="str">
        <f t="shared" si="1255"/>
        <v/>
      </c>
      <c r="W743" s="698"/>
      <c r="X743" s="605"/>
      <c r="Y743" s="646"/>
      <c r="Z743" s="670"/>
      <c r="AA743" s="600"/>
      <c r="AB743" s="646"/>
      <c r="AC743" s="679">
        <f t="shared" si="1329"/>
        <v>0</v>
      </c>
      <c r="AD743" s="680">
        <f t="shared" si="1256"/>
        <v>0.56000000000000005</v>
      </c>
      <c r="AE743" s="681">
        <f t="shared" si="1257"/>
        <v>0</v>
      </c>
      <c r="AF743" s="681">
        <f t="shared" si="1258"/>
        <v>0</v>
      </c>
      <c r="AG743" s="681">
        <f t="shared" si="1259"/>
        <v>0</v>
      </c>
      <c r="AH743" s="682">
        <f t="shared" si="1260"/>
        <v>0</v>
      </c>
      <c r="AI743" s="682" t="str">
        <f t="shared" si="1261"/>
        <v/>
      </c>
      <c r="AJ743" s="682">
        <f t="shared" si="1262"/>
        <v>0</v>
      </c>
      <c r="AK743" s="683">
        <f t="shared" si="1263"/>
        <v>0.5</v>
      </c>
      <c r="AL743" s="600">
        <f t="shared" si="1264"/>
        <v>0</v>
      </c>
      <c r="AM743" s="646">
        <f t="shared" si="1265"/>
        <v>0</v>
      </c>
      <c r="AN743" s="630"/>
      <c r="AR743" s="326"/>
    </row>
    <row r="744" spans="3:44" ht="12.75" customHeight="1" x14ac:dyDescent="0.2">
      <c r="C744" s="2"/>
      <c r="D744" s="140" t="str">
        <f t="shared" si="1244"/>
        <v/>
      </c>
      <c r="E744" s="222" t="str">
        <f t="shared" ref="E744:F744" si="1346">IF(E572=0,"",E572)</f>
        <v/>
      </c>
      <c r="F744" s="222" t="str">
        <f t="shared" si="1346"/>
        <v/>
      </c>
      <c r="G744" s="140" t="str">
        <f t="shared" si="1246"/>
        <v/>
      </c>
      <c r="H744" s="223" t="str">
        <f t="shared" si="1247"/>
        <v/>
      </c>
      <c r="I744" s="751" t="str">
        <f t="shared" si="1248"/>
        <v/>
      </c>
      <c r="J744" s="248" t="str">
        <f t="shared" si="1327"/>
        <v/>
      </c>
      <c r="K744" s="713" t="str">
        <f t="shared" si="1249"/>
        <v/>
      </c>
      <c r="L744" s="625"/>
      <c r="M744" s="738">
        <f t="shared" ref="M744:N744" si="1347">IF(M572="","",M572)</f>
        <v>0</v>
      </c>
      <c r="N744" s="738">
        <f t="shared" si="1347"/>
        <v>0</v>
      </c>
      <c r="O744" s="714" t="str">
        <f t="shared" si="1251"/>
        <v/>
      </c>
      <c r="P744" s="736">
        <f t="shared" si="1252"/>
        <v>0</v>
      </c>
      <c r="Q744" s="608">
        <v>0</v>
      </c>
      <c r="R744" s="755"/>
      <c r="S744" s="708" t="str">
        <f t="shared" si="1253"/>
        <v/>
      </c>
      <c r="T744" s="50" t="str">
        <f t="shared" si="1254"/>
        <v/>
      </c>
      <c r="U744" s="50">
        <f>ROUND(IF(K744="",0,+Q744/1659*(AC744*12*(1+tab!$D$181+tab!$D$180)-tab!$D$179)*tab!$D$177),-1)</f>
        <v>0</v>
      </c>
      <c r="V744" s="36" t="str">
        <f t="shared" si="1255"/>
        <v/>
      </c>
      <c r="W744" s="698"/>
      <c r="X744" s="605"/>
      <c r="Y744" s="646"/>
      <c r="Z744" s="670"/>
      <c r="AA744" s="600"/>
      <c r="AB744" s="646"/>
      <c r="AC744" s="679">
        <f t="shared" si="1329"/>
        <v>0</v>
      </c>
      <c r="AD744" s="680">
        <f t="shared" si="1256"/>
        <v>0.56000000000000005</v>
      </c>
      <c r="AE744" s="681">
        <f t="shared" si="1257"/>
        <v>0</v>
      </c>
      <c r="AF744" s="681">
        <f t="shared" si="1258"/>
        <v>0</v>
      </c>
      <c r="AG744" s="681">
        <f t="shared" si="1259"/>
        <v>0</v>
      </c>
      <c r="AH744" s="682">
        <f t="shared" si="1260"/>
        <v>0</v>
      </c>
      <c r="AI744" s="682" t="str">
        <f t="shared" si="1261"/>
        <v/>
      </c>
      <c r="AJ744" s="682">
        <f t="shared" si="1262"/>
        <v>0</v>
      </c>
      <c r="AK744" s="683">
        <f t="shared" si="1263"/>
        <v>0.5</v>
      </c>
      <c r="AL744" s="600">
        <f t="shared" si="1264"/>
        <v>0</v>
      </c>
      <c r="AM744" s="646">
        <f t="shared" si="1265"/>
        <v>0</v>
      </c>
      <c r="AN744" s="630"/>
      <c r="AR744" s="326"/>
    </row>
    <row r="745" spans="3:44" ht="12.75" customHeight="1" x14ac:dyDescent="0.2">
      <c r="C745" s="2"/>
      <c r="D745" s="140" t="str">
        <f t="shared" si="1244"/>
        <v/>
      </c>
      <c r="E745" s="222" t="str">
        <f t="shared" ref="E745:F745" si="1348">IF(E573=0,"",E573)</f>
        <v/>
      </c>
      <c r="F745" s="222" t="str">
        <f t="shared" si="1348"/>
        <v/>
      </c>
      <c r="G745" s="140" t="str">
        <f t="shared" si="1246"/>
        <v/>
      </c>
      <c r="H745" s="223" t="str">
        <f t="shared" si="1247"/>
        <v/>
      </c>
      <c r="I745" s="751" t="str">
        <f t="shared" si="1248"/>
        <v/>
      </c>
      <c r="J745" s="248" t="str">
        <f t="shared" si="1327"/>
        <v/>
      </c>
      <c r="K745" s="713" t="str">
        <f t="shared" si="1249"/>
        <v/>
      </c>
      <c r="L745" s="625"/>
      <c r="M745" s="738">
        <f t="shared" ref="M745:N745" si="1349">IF(M573="","",M573)</f>
        <v>0</v>
      </c>
      <c r="N745" s="738">
        <f t="shared" si="1349"/>
        <v>0</v>
      </c>
      <c r="O745" s="714" t="str">
        <f t="shared" si="1251"/>
        <v/>
      </c>
      <c r="P745" s="736">
        <f t="shared" si="1252"/>
        <v>0</v>
      </c>
      <c r="Q745" s="608">
        <v>0</v>
      </c>
      <c r="R745" s="755"/>
      <c r="S745" s="708" t="str">
        <f t="shared" si="1253"/>
        <v/>
      </c>
      <c r="T745" s="50" t="str">
        <f t="shared" si="1254"/>
        <v/>
      </c>
      <c r="U745" s="50">
        <f>ROUND(IF(K745="",0,+Q745/1659*(AC745*12*(1+tab!$D$181+tab!$D$180)-tab!$D$179)*tab!$D$177),-1)</f>
        <v>0</v>
      </c>
      <c r="V745" s="36" t="str">
        <f t="shared" si="1255"/>
        <v/>
      </c>
      <c r="W745" s="698"/>
      <c r="X745" s="605"/>
      <c r="Y745" s="646"/>
      <c r="Z745" s="670"/>
      <c r="AA745" s="600"/>
      <c r="AB745" s="646"/>
      <c r="AC745" s="679">
        <f t="shared" si="1329"/>
        <v>0</v>
      </c>
      <c r="AD745" s="680">
        <f t="shared" si="1256"/>
        <v>0.56000000000000005</v>
      </c>
      <c r="AE745" s="681">
        <f t="shared" si="1257"/>
        <v>0</v>
      </c>
      <c r="AF745" s="681">
        <f t="shared" si="1258"/>
        <v>0</v>
      </c>
      <c r="AG745" s="681">
        <f t="shared" si="1259"/>
        <v>0</v>
      </c>
      <c r="AH745" s="682">
        <f t="shared" si="1260"/>
        <v>0</v>
      </c>
      <c r="AI745" s="682" t="str">
        <f t="shared" si="1261"/>
        <v/>
      </c>
      <c r="AJ745" s="682">
        <f t="shared" si="1262"/>
        <v>0</v>
      </c>
      <c r="AK745" s="683">
        <f t="shared" si="1263"/>
        <v>0.5</v>
      </c>
      <c r="AL745" s="600">
        <f t="shared" si="1264"/>
        <v>0</v>
      </c>
      <c r="AM745" s="646">
        <f t="shared" si="1265"/>
        <v>0</v>
      </c>
      <c r="AN745" s="630"/>
      <c r="AR745" s="326"/>
    </row>
    <row r="746" spans="3:44" ht="12.75" customHeight="1" x14ac:dyDescent="0.2">
      <c r="C746" s="2"/>
      <c r="D746" s="140" t="str">
        <f t="shared" si="1244"/>
        <v/>
      </c>
      <c r="E746" s="222" t="str">
        <f t="shared" ref="E746:F746" si="1350">IF(E574=0,"",E574)</f>
        <v/>
      </c>
      <c r="F746" s="222" t="str">
        <f t="shared" si="1350"/>
        <v/>
      </c>
      <c r="G746" s="140" t="str">
        <f t="shared" si="1246"/>
        <v/>
      </c>
      <c r="H746" s="223" t="str">
        <f t="shared" si="1247"/>
        <v/>
      </c>
      <c r="I746" s="751" t="str">
        <f t="shared" si="1248"/>
        <v/>
      </c>
      <c r="J746" s="248" t="str">
        <f t="shared" si="1327"/>
        <v/>
      </c>
      <c r="K746" s="713" t="str">
        <f t="shared" si="1249"/>
        <v/>
      </c>
      <c r="L746" s="625"/>
      <c r="M746" s="738">
        <f t="shared" ref="M746:N746" si="1351">IF(M574="","",M574)</f>
        <v>0</v>
      </c>
      <c r="N746" s="738">
        <f t="shared" si="1351"/>
        <v>0</v>
      </c>
      <c r="O746" s="714" t="str">
        <f t="shared" si="1251"/>
        <v/>
      </c>
      <c r="P746" s="736">
        <f t="shared" si="1252"/>
        <v>0</v>
      </c>
      <c r="Q746" s="608">
        <v>0</v>
      </c>
      <c r="R746" s="755"/>
      <c r="S746" s="708" t="str">
        <f t="shared" si="1253"/>
        <v/>
      </c>
      <c r="T746" s="50" t="str">
        <f t="shared" si="1254"/>
        <v/>
      </c>
      <c r="U746" s="50">
        <f>ROUND(IF(K746="",0,+Q746/1659*(AC746*12*(1+tab!$D$181+tab!$D$180)-tab!$D$179)*tab!$D$177),-1)</f>
        <v>0</v>
      </c>
      <c r="V746" s="36" t="str">
        <f t="shared" si="1255"/>
        <v/>
      </c>
      <c r="W746" s="698"/>
      <c r="X746" s="605"/>
      <c r="Y746" s="646"/>
      <c r="Z746" s="670"/>
      <c r="AA746" s="600"/>
      <c r="AB746" s="646"/>
      <c r="AC746" s="679">
        <f t="shared" si="1329"/>
        <v>0</v>
      </c>
      <c r="AD746" s="680">
        <f t="shared" si="1256"/>
        <v>0.56000000000000005</v>
      </c>
      <c r="AE746" s="681">
        <f t="shared" si="1257"/>
        <v>0</v>
      </c>
      <c r="AF746" s="681">
        <f t="shared" si="1258"/>
        <v>0</v>
      </c>
      <c r="AG746" s="681">
        <f t="shared" si="1259"/>
        <v>0</v>
      </c>
      <c r="AH746" s="682">
        <f t="shared" si="1260"/>
        <v>0</v>
      </c>
      <c r="AI746" s="682" t="str">
        <f t="shared" si="1261"/>
        <v/>
      </c>
      <c r="AJ746" s="682">
        <f t="shared" si="1262"/>
        <v>0</v>
      </c>
      <c r="AK746" s="683">
        <f t="shared" si="1263"/>
        <v>0.5</v>
      </c>
      <c r="AL746" s="600">
        <f t="shared" si="1264"/>
        <v>0</v>
      </c>
      <c r="AM746" s="646">
        <f t="shared" si="1265"/>
        <v>0</v>
      </c>
      <c r="AN746" s="630"/>
      <c r="AR746" s="326"/>
    </row>
    <row r="747" spans="3:44" ht="12.75" customHeight="1" x14ac:dyDescent="0.2">
      <c r="C747" s="2"/>
      <c r="D747" s="140" t="str">
        <f t="shared" si="1244"/>
        <v/>
      </c>
      <c r="E747" s="222" t="str">
        <f t="shared" ref="E747:F747" si="1352">IF(E575=0,"",E575)</f>
        <v/>
      </c>
      <c r="F747" s="222" t="str">
        <f t="shared" si="1352"/>
        <v/>
      </c>
      <c r="G747" s="140" t="str">
        <f t="shared" si="1246"/>
        <v/>
      </c>
      <c r="H747" s="223" t="str">
        <f t="shared" si="1247"/>
        <v/>
      </c>
      <c r="I747" s="751" t="str">
        <f t="shared" si="1248"/>
        <v/>
      </c>
      <c r="J747" s="248" t="str">
        <f t="shared" si="1327"/>
        <v/>
      </c>
      <c r="K747" s="713" t="str">
        <f t="shared" si="1249"/>
        <v/>
      </c>
      <c r="L747" s="625"/>
      <c r="M747" s="738">
        <f t="shared" ref="M747:N747" si="1353">IF(M575="","",M575)</f>
        <v>0</v>
      </c>
      <c r="N747" s="738">
        <f t="shared" si="1353"/>
        <v>0</v>
      </c>
      <c r="O747" s="714" t="str">
        <f t="shared" si="1251"/>
        <v/>
      </c>
      <c r="P747" s="736">
        <f t="shared" si="1252"/>
        <v>0</v>
      </c>
      <c r="Q747" s="608">
        <v>0</v>
      </c>
      <c r="R747" s="755"/>
      <c r="S747" s="708" t="str">
        <f t="shared" si="1253"/>
        <v/>
      </c>
      <c r="T747" s="50" t="str">
        <f t="shared" si="1254"/>
        <v/>
      </c>
      <c r="U747" s="50">
        <f>ROUND(IF(K747="",0,+Q747/1659*(AC747*12*(1+tab!$D$181+tab!$D$180)-tab!$D$179)*tab!$D$177),-1)</f>
        <v>0</v>
      </c>
      <c r="V747" s="36" t="str">
        <f t="shared" si="1255"/>
        <v/>
      </c>
      <c r="W747" s="698"/>
      <c r="X747" s="605"/>
      <c r="Y747" s="646"/>
      <c r="Z747" s="670"/>
      <c r="AA747" s="600"/>
      <c r="AB747" s="646"/>
      <c r="AC747" s="679">
        <f t="shared" si="1329"/>
        <v>0</v>
      </c>
      <c r="AD747" s="680">
        <f t="shared" si="1256"/>
        <v>0.56000000000000005</v>
      </c>
      <c r="AE747" s="681">
        <f t="shared" si="1257"/>
        <v>0</v>
      </c>
      <c r="AF747" s="681">
        <f t="shared" si="1258"/>
        <v>0</v>
      </c>
      <c r="AG747" s="681">
        <f t="shared" si="1259"/>
        <v>0</v>
      </c>
      <c r="AH747" s="682">
        <f t="shared" si="1260"/>
        <v>0</v>
      </c>
      <c r="AI747" s="682" t="str">
        <f t="shared" si="1261"/>
        <v/>
      </c>
      <c r="AJ747" s="682">
        <f t="shared" si="1262"/>
        <v>0</v>
      </c>
      <c r="AK747" s="683">
        <f t="shared" si="1263"/>
        <v>0.5</v>
      </c>
      <c r="AL747" s="600">
        <f t="shared" si="1264"/>
        <v>0</v>
      </c>
      <c r="AM747" s="646">
        <f t="shared" si="1265"/>
        <v>0</v>
      </c>
      <c r="AN747" s="630"/>
      <c r="AR747" s="326"/>
    </row>
    <row r="748" spans="3:44" ht="12.75" customHeight="1" x14ac:dyDescent="0.2">
      <c r="C748" s="2"/>
      <c r="D748" s="140" t="str">
        <f t="shared" si="1244"/>
        <v/>
      </c>
      <c r="E748" s="222" t="str">
        <f t="shared" ref="E748:F748" si="1354">IF(E576=0,"",E576)</f>
        <v/>
      </c>
      <c r="F748" s="222" t="str">
        <f t="shared" si="1354"/>
        <v/>
      </c>
      <c r="G748" s="140" t="str">
        <f t="shared" si="1246"/>
        <v/>
      </c>
      <c r="H748" s="223" t="str">
        <f t="shared" si="1247"/>
        <v/>
      </c>
      <c r="I748" s="751" t="str">
        <f t="shared" si="1248"/>
        <v/>
      </c>
      <c r="J748" s="248" t="str">
        <f t="shared" si="1327"/>
        <v/>
      </c>
      <c r="K748" s="713" t="str">
        <f t="shared" si="1249"/>
        <v/>
      </c>
      <c r="L748" s="625"/>
      <c r="M748" s="738">
        <f t="shared" ref="M748:N748" si="1355">IF(M576="","",M576)</f>
        <v>0</v>
      </c>
      <c r="N748" s="738">
        <f t="shared" si="1355"/>
        <v>0</v>
      </c>
      <c r="O748" s="714" t="str">
        <f t="shared" si="1251"/>
        <v/>
      </c>
      <c r="P748" s="736">
        <f t="shared" si="1252"/>
        <v>0</v>
      </c>
      <c r="Q748" s="608">
        <v>0</v>
      </c>
      <c r="R748" s="755"/>
      <c r="S748" s="708" t="str">
        <f t="shared" si="1253"/>
        <v/>
      </c>
      <c r="T748" s="50" t="str">
        <f t="shared" si="1254"/>
        <v/>
      </c>
      <c r="U748" s="50">
        <f>ROUND(IF(K748="",0,+Q748/1659*(AC748*12*(1+tab!$D$181+tab!$D$180)-tab!$D$179)*tab!$D$177),-1)</f>
        <v>0</v>
      </c>
      <c r="V748" s="36" t="str">
        <f t="shared" si="1255"/>
        <v/>
      </c>
      <c r="W748" s="698"/>
      <c r="X748" s="605"/>
      <c r="Y748" s="646"/>
      <c r="Z748" s="670"/>
      <c r="AA748" s="600"/>
      <c r="AB748" s="646"/>
      <c r="AC748" s="679">
        <f t="shared" si="1329"/>
        <v>0</v>
      </c>
      <c r="AD748" s="680">
        <f t="shared" si="1256"/>
        <v>0.56000000000000005</v>
      </c>
      <c r="AE748" s="681">
        <f t="shared" si="1257"/>
        <v>0</v>
      </c>
      <c r="AF748" s="681">
        <f t="shared" si="1258"/>
        <v>0</v>
      </c>
      <c r="AG748" s="681">
        <f t="shared" si="1259"/>
        <v>0</v>
      </c>
      <c r="AH748" s="682">
        <f t="shared" si="1260"/>
        <v>0</v>
      </c>
      <c r="AI748" s="682" t="str">
        <f t="shared" si="1261"/>
        <v/>
      </c>
      <c r="AJ748" s="682">
        <f t="shared" si="1262"/>
        <v>0</v>
      </c>
      <c r="AK748" s="683">
        <f t="shared" si="1263"/>
        <v>0.5</v>
      </c>
      <c r="AL748" s="600">
        <f t="shared" si="1264"/>
        <v>0</v>
      </c>
      <c r="AM748" s="646">
        <f t="shared" si="1265"/>
        <v>0</v>
      </c>
      <c r="AN748" s="630"/>
      <c r="AR748" s="326"/>
    </row>
    <row r="749" spans="3:44" ht="12.75" customHeight="1" x14ac:dyDescent="0.2">
      <c r="C749" s="2"/>
      <c r="D749" s="140" t="str">
        <f t="shared" si="1244"/>
        <v/>
      </c>
      <c r="E749" s="222" t="str">
        <f t="shared" ref="E749:F749" si="1356">IF(E577=0,"",E577)</f>
        <v/>
      </c>
      <c r="F749" s="222" t="str">
        <f t="shared" si="1356"/>
        <v/>
      </c>
      <c r="G749" s="140" t="str">
        <f t="shared" si="1246"/>
        <v/>
      </c>
      <c r="H749" s="223" t="str">
        <f t="shared" si="1247"/>
        <v/>
      </c>
      <c r="I749" s="751" t="str">
        <f t="shared" si="1248"/>
        <v/>
      </c>
      <c r="J749" s="248" t="str">
        <f t="shared" si="1327"/>
        <v/>
      </c>
      <c r="K749" s="713" t="str">
        <f t="shared" si="1249"/>
        <v/>
      </c>
      <c r="L749" s="625"/>
      <c r="M749" s="738">
        <f t="shared" ref="M749:N749" si="1357">IF(M577="","",M577)</f>
        <v>0</v>
      </c>
      <c r="N749" s="738">
        <f t="shared" si="1357"/>
        <v>0</v>
      </c>
      <c r="O749" s="714" t="str">
        <f t="shared" si="1251"/>
        <v/>
      </c>
      <c r="P749" s="736">
        <f t="shared" si="1252"/>
        <v>0</v>
      </c>
      <c r="Q749" s="608">
        <v>0</v>
      </c>
      <c r="R749" s="755"/>
      <c r="S749" s="708" t="str">
        <f t="shared" si="1253"/>
        <v/>
      </c>
      <c r="T749" s="50" t="str">
        <f t="shared" si="1254"/>
        <v/>
      </c>
      <c r="U749" s="50">
        <f>ROUND(IF(K749="",0,+Q749/1659*(AC749*12*(1+tab!$D$181+tab!$D$180)-tab!$D$179)*tab!$D$177),-1)</f>
        <v>0</v>
      </c>
      <c r="V749" s="36" t="str">
        <f t="shared" si="1255"/>
        <v/>
      </c>
      <c r="W749" s="698"/>
      <c r="X749" s="605"/>
      <c r="Y749" s="646"/>
      <c r="Z749" s="670"/>
      <c r="AA749" s="600"/>
      <c r="AB749" s="646"/>
      <c r="AC749" s="679">
        <f t="shared" si="1329"/>
        <v>0</v>
      </c>
      <c r="AD749" s="680">
        <f t="shared" si="1256"/>
        <v>0.56000000000000005</v>
      </c>
      <c r="AE749" s="681">
        <f t="shared" si="1257"/>
        <v>0</v>
      </c>
      <c r="AF749" s="681">
        <f t="shared" si="1258"/>
        <v>0</v>
      </c>
      <c r="AG749" s="681">
        <f t="shared" si="1259"/>
        <v>0</v>
      </c>
      <c r="AH749" s="682">
        <f t="shared" si="1260"/>
        <v>0</v>
      </c>
      <c r="AI749" s="682" t="str">
        <f t="shared" si="1261"/>
        <v/>
      </c>
      <c r="AJ749" s="682">
        <f t="shared" si="1262"/>
        <v>0</v>
      </c>
      <c r="AK749" s="683">
        <f t="shared" si="1263"/>
        <v>0.5</v>
      </c>
      <c r="AL749" s="600">
        <f t="shared" si="1264"/>
        <v>0</v>
      </c>
      <c r="AM749" s="646">
        <f t="shared" si="1265"/>
        <v>0</v>
      </c>
      <c r="AN749" s="630"/>
      <c r="AR749" s="326"/>
    </row>
    <row r="750" spans="3:44" ht="12.75" customHeight="1" x14ac:dyDescent="0.2">
      <c r="C750" s="2"/>
      <c r="D750" s="140" t="str">
        <f t="shared" si="1244"/>
        <v/>
      </c>
      <c r="E750" s="222" t="str">
        <f t="shared" ref="E750:F750" si="1358">IF(E578=0,"",E578)</f>
        <v/>
      </c>
      <c r="F750" s="222" t="str">
        <f t="shared" si="1358"/>
        <v/>
      </c>
      <c r="G750" s="140" t="str">
        <f t="shared" si="1246"/>
        <v/>
      </c>
      <c r="H750" s="223" t="str">
        <f t="shared" si="1247"/>
        <v/>
      </c>
      <c r="I750" s="751" t="str">
        <f t="shared" si="1248"/>
        <v/>
      </c>
      <c r="J750" s="248" t="str">
        <f t="shared" si="1327"/>
        <v/>
      </c>
      <c r="K750" s="713" t="str">
        <f t="shared" si="1249"/>
        <v/>
      </c>
      <c r="L750" s="625"/>
      <c r="M750" s="738">
        <f t="shared" ref="M750:N750" si="1359">IF(M578="","",M578)</f>
        <v>0</v>
      </c>
      <c r="N750" s="738">
        <f t="shared" si="1359"/>
        <v>0</v>
      </c>
      <c r="O750" s="714" t="str">
        <f t="shared" si="1251"/>
        <v/>
      </c>
      <c r="P750" s="736">
        <f t="shared" si="1252"/>
        <v>0</v>
      </c>
      <c r="Q750" s="608">
        <v>0</v>
      </c>
      <c r="R750" s="755"/>
      <c r="S750" s="708" t="str">
        <f t="shared" si="1253"/>
        <v/>
      </c>
      <c r="T750" s="50" t="str">
        <f t="shared" si="1254"/>
        <v/>
      </c>
      <c r="U750" s="50">
        <f>ROUND(IF(K750="",0,+Q750/1659*(AC750*12*(1+tab!$D$181+tab!$D$180)-tab!$D$179)*tab!$D$177),-1)</f>
        <v>0</v>
      </c>
      <c r="V750" s="36" t="str">
        <f t="shared" si="1255"/>
        <v/>
      </c>
      <c r="W750" s="698"/>
      <c r="X750" s="605"/>
      <c r="Y750" s="646"/>
      <c r="Z750" s="670"/>
      <c r="AA750" s="600"/>
      <c r="AB750" s="646"/>
      <c r="AC750" s="679">
        <f t="shared" si="1329"/>
        <v>0</v>
      </c>
      <c r="AD750" s="680">
        <f t="shared" si="1256"/>
        <v>0.56000000000000005</v>
      </c>
      <c r="AE750" s="681">
        <f t="shared" si="1257"/>
        <v>0</v>
      </c>
      <c r="AF750" s="681">
        <f t="shared" si="1258"/>
        <v>0</v>
      </c>
      <c r="AG750" s="681">
        <f t="shared" si="1259"/>
        <v>0</v>
      </c>
      <c r="AH750" s="682">
        <f t="shared" si="1260"/>
        <v>0</v>
      </c>
      <c r="AI750" s="682" t="str">
        <f t="shared" si="1261"/>
        <v/>
      </c>
      <c r="AJ750" s="682">
        <f t="shared" si="1262"/>
        <v>0</v>
      </c>
      <c r="AK750" s="683">
        <f t="shared" si="1263"/>
        <v>0.5</v>
      </c>
      <c r="AL750" s="600">
        <f t="shared" si="1264"/>
        <v>0</v>
      </c>
      <c r="AM750" s="646">
        <f t="shared" si="1265"/>
        <v>0</v>
      </c>
      <c r="AN750" s="630"/>
      <c r="AR750" s="326"/>
    </row>
    <row r="751" spans="3:44" ht="12.75" customHeight="1" x14ac:dyDescent="0.2">
      <c r="C751" s="2"/>
      <c r="D751" s="140" t="str">
        <f t="shared" si="1244"/>
        <v/>
      </c>
      <c r="E751" s="222" t="str">
        <f t="shared" ref="E751:F751" si="1360">IF(E579=0,"",E579)</f>
        <v/>
      </c>
      <c r="F751" s="222" t="str">
        <f t="shared" si="1360"/>
        <v/>
      </c>
      <c r="G751" s="140" t="str">
        <f t="shared" si="1246"/>
        <v/>
      </c>
      <c r="H751" s="223" t="str">
        <f t="shared" si="1247"/>
        <v/>
      </c>
      <c r="I751" s="751" t="str">
        <f t="shared" si="1248"/>
        <v/>
      </c>
      <c r="J751" s="248" t="str">
        <f t="shared" si="1327"/>
        <v/>
      </c>
      <c r="K751" s="713" t="str">
        <f t="shared" si="1249"/>
        <v/>
      </c>
      <c r="L751" s="625"/>
      <c r="M751" s="738">
        <f t="shared" ref="M751:N751" si="1361">IF(M579="","",M579)</f>
        <v>0</v>
      </c>
      <c r="N751" s="738">
        <f t="shared" si="1361"/>
        <v>0</v>
      </c>
      <c r="O751" s="714" t="str">
        <f t="shared" si="1251"/>
        <v/>
      </c>
      <c r="P751" s="736">
        <f t="shared" si="1252"/>
        <v>0</v>
      </c>
      <c r="Q751" s="608">
        <v>0</v>
      </c>
      <c r="R751" s="755"/>
      <c r="S751" s="708" t="str">
        <f t="shared" si="1253"/>
        <v/>
      </c>
      <c r="T751" s="50" t="str">
        <f t="shared" si="1254"/>
        <v/>
      </c>
      <c r="U751" s="50">
        <f>ROUND(IF(K751="",0,+Q751/1659*(AC751*12*(1+tab!$D$181+tab!$D$180)-tab!$D$179)*tab!$D$177),-1)</f>
        <v>0</v>
      </c>
      <c r="V751" s="36" t="str">
        <f t="shared" si="1255"/>
        <v/>
      </c>
      <c r="W751" s="698"/>
      <c r="X751" s="605"/>
      <c r="Y751" s="646"/>
      <c r="Z751" s="670"/>
      <c r="AA751" s="600"/>
      <c r="AB751" s="646"/>
      <c r="AC751" s="679">
        <f t="shared" si="1329"/>
        <v>0</v>
      </c>
      <c r="AD751" s="680">
        <f t="shared" si="1256"/>
        <v>0.56000000000000005</v>
      </c>
      <c r="AE751" s="681">
        <f t="shared" si="1257"/>
        <v>0</v>
      </c>
      <c r="AF751" s="681">
        <f t="shared" si="1258"/>
        <v>0</v>
      </c>
      <c r="AG751" s="681">
        <f t="shared" si="1259"/>
        <v>0</v>
      </c>
      <c r="AH751" s="682">
        <f t="shared" si="1260"/>
        <v>0</v>
      </c>
      <c r="AI751" s="682" t="str">
        <f t="shared" si="1261"/>
        <v/>
      </c>
      <c r="AJ751" s="682">
        <f t="shared" si="1262"/>
        <v>0</v>
      </c>
      <c r="AK751" s="683">
        <f t="shared" si="1263"/>
        <v>0.5</v>
      </c>
      <c r="AL751" s="600">
        <f t="shared" si="1264"/>
        <v>0</v>
      </c>
      <c r="AM751" s="646">
        <f t="shared" si="1265"/>
        <v>0</v>
      </c>
      <c r="AN751" s="630"/>
      <c r="AR751" s="326"/>
    </row>
    <row r="752" spans="3:44" ht="12.75" customHeight="1" x14ac:dyDescent="0.2">
      <c r="C752" s="2"/>
      <c r="D752" s="140" t="str">
        <f t="shared" si="1244"/>
        <v/>
      </c>
      <c r="E752" s="222" t="str">
        <f t="shared" ref="E752:F752" si="1362">IF(E580=0,"",E580)</f>
        <v/>
      </c>
      <c r="F752" s="222" t="str">
        <f t="shared" si="1362"/>
        <v/>
      </c>
      <c r="G752" s="140" t="str">
        <f t="shared" si="1246"/>
        <v/>
      </c>
      <c r="H752" s="223" t="str">
        <f t="shared" si="1247"/>
        <v/>
      </c>
      <c r="I752" s="751" t="str">
        <f t="shared" si="1248"/>
        <v/>
      </c>
      <c r="J752" s="248" t="str">
        <f t="shared" si="1327"/>
        <v/>
      </c>
      <c r="K752" s="713" t="str">
        <f t="shared" si="1249"/>
        <v/>
      </c>
      <c r="L752" s="625"/>
      <c r="M752" s="738">
        <f t="shared" ref="M752:N752" si="1363">IF(M580="","",M580)</f>
        <v>0</v>
      </c>
      <c r="N752" s="738">
        <f t="shared" si="1363"/>
        <v>0</v>
      </c>
      <c r="O752" s="714" t="str">
        <f t="shared" si="1251"/>
        <v/>
      </c>
      <c r="P752" s="736">
        <f t="shared" si="1252"/>
        <v>0</v>
      </c>
      <c r="Q752" s="608">
        <v>0</v>
      </c>
      <c r="R752" s="755"/>
      <c r="S752" s="708" t="str">
        <f t="shared" si="1253"/>
        <v/>
      </c>
      <c r="T752" s="50" t="str">
        <f t="shared" si="1254"/>
        <v/>
      </c>
      <c r="U752" s="50">
        <f>ROUND(IF(K752="",0,+Q752/1659*(AC752*12*(1+tab!$D$181+tab!$D$180)-tab!$D$179)*tab!$D$177),-1)</f>
        <v>0</v>
      </c>
      <c r="V752" s="36" t="str">
        <f t="shared" si="1255"/>
        <v/>
      </c>
      <c r="W752" s="698"/>
      <c r="X752" s="605"/>
      <c r="Y752" s="646"/>
      <c r="Z752" s="670"/>
      <c r="AA752" s="600"/>
      <c r="AB752" s="646"/>
      <c r="AC752" s="679">
        <f t="shared" si="1329"/>
        <v>0</v>
      </c>
      <c r="AD752" s="680">
        <f t="shared" si="1256"/>
        <v>0.56000000000000005</v>
      </c>
      <c r="AE752" s="681">
        <f t="shared" si="1257"/>
        <v>0</v>
      </c>
      <c r="AF752" s="681">
        <f t="shared" si="1258"/>
        <v>0</v>
      </c>
      <c r="AG752" s="681">
        <f t="shared" si="1259"/>
        <v>0</v>
      </c>
      <c r="AH752" s="682">
        <f t="shared" si="1260"/>
        <v>0</v>
      </c>
      <c r="AI752" s="682" t="str">
        <f t="shared" si="1261"/>
        <v/>
      </c>
      <c r="AJ752" s="682">
        <f t="shared" si="1262"/>
        <v>0</v>
      </c>
      <c r="AK752" s="683">
        <f t="shared" si="1263"/>
        <v>0.5</v>
      </c>
      <c r="AL752" s="600">
        <f t="shared" si="1264"/>
        <v>0</v>
      </c>
      <c r="AM752" s="646">
        <f t="shared" si="1265"/>
        <v>0</v>
      </c>
      <c r="AN752" s="630"/>
      <c r="AR752" s="326"/>
    </row>
    <row r="753" spans="3:44" ht="12.75" customHeight="1" x14ac:dyDescent="0.2">
      <c r="C753" s="2"/>
      <c r="D753" s="140" t="str">
        <f t="shared" si="1244"/>
        <v/>
      </c>
      <c r="E753" s="222" t="str">
        <f t="shared" ref="E753:F753" si="1364">IF(E581=0,"",E581)</f>
        <v/>
      </c>
      <c r="F753" s="222" t="str">
        <f t="shared" si="1364"/>
        <v/>
      </c>
      <c r="G753" s="140" t="str">
        <f t="shared" si="1246"/>
        <v/>
      </c>
      <c r="H753" s="223" t="str">
        <f t="shared" si="1247"/>
        <v/>
      </c>
      <c r="I753" s="751" t="str">
        <f t="shared" si="1248"/>
        <v/>
      </c>
      <c r="J753" s="248" t="str">
        <f t="shared" si="1327"/>
        <v/>
      </c>
      <c r="K753" s="713" t="str">
        <f t="shared" si="1249"/>
        <v/>
      </c>
      <c r="L753" s="625"/>
      <c r="M753" s="738">
        <f t="shared" ref="M753:N753" si="1365">IF(M581="","",M581)</f>
        <v>0</v>
      </c>
      <c r="N753" s="738">
        <f t="shared" si="1365"/>
        <v>0</v>
      </c>
      <c r="O753" s="714" t="str">
        <f t="shared" si="1251"/>
        <v/>
      </c>
      <c r="P753" s="736">
        <f t="shared" si="1252"/>
        <v>0</v>
      </c>
      <c r="Q753" s="608">
        <v>0</v>
      </c>
      <c r="R753" s="755"/>
      <c r="S753" s="708" t="str">
        <f t="shared" si="1253"/>
        <v/>
      </c>
      <c r="T753" s="50" t="str">
        <f t="shared" si="1254"/>
        <v/>
      </c>
      <c r="U753" s="50">
        <f>ROUND(IF(K753="",0,+Q753/1659*(AC753*12*(1+tab!$D$181+tab!$D$180)-tab!$D$179)*tab!$D$177),-1)</f>
        <v>0</v>
      </c>
      <c r="V753" s="36" t="str">
        <f t="shared" si="1255"/>
        <v/>
      </c>
      <c r="W753" s="698"/>
      <c r="X753" s="605"/>
      <c r="Y753" s="646"/>
      <c r="Z753" s="670"/>
      <c r="AA753" s="600"/>
      <c r="AB753" s="646"/>
      <c r="AC753" s="679">
        <f t="shared" si="1329"/>
        <v>0</v>
      </c>
      <c r="AD753" s="680">
        <f t="shared" si="1256"/>
        <v>0.56000000000000005</v>
      </c>
      <c r="AE753" s="681">
        <f t="shared" si="1257"/>
        <v>0</v>
      </c>
      <c r="AF753" s="681">
        <f t="shared" si="1258"/>
        <v>0</v>
      </c>
      <c r="AG753" s="681">
        <f t="shared" si="1259"/>
        <v>0</v>
      </c>
      <c r="AH753" s="682">
        <f t="shared" si="1260"/>
        <v>0</v>
      </c>
      <c r="AI753" s="682" t="str">
        <f t="shared" si="1261"/>
        <v/>
      </c>
      <c r="AJ753" s="682">
        <f t="shared" si="1262"/>
        <v>0</v>
      </c>
      <c r="AK753" s="683">
        <f t="shared" si="1263"/>
        <v>0.5</v>
      </c>
      <c r="AL753" s="600">
        <f t="shared" si="1264"/>
        <v>0</v>
      </c>
      <c r="AM753" s="646">
        <f t="shared" si="1265"/>
        <v>0</v>
      </c>
      <c r="AN753" s="630"/>
      <c r="AR753" s="326"/>
    </row>
    <row r="754" spans="3:44" ht="12.75" customHeight="1" x14ac:dyDescent="0.2">
      <c r="C754" s="2"/>
      <c r="D754" s="140" t="str">
        <f t="shared" si="1244"/>
        <v/>
      </c>
      <c r="E754" s="222" t="str">
        <f t="shared" ref="E754:F754" si="1366">IF(E582=0,"",E582)</f>
        <v/>
      </c>
      <c r="F754" s="222" t="str">
        <f t="shared" si="1366"/>
        <v/>
      </c>
      <c r="G754" s="140" t="str">
        <f t="shared" si="1246"/>
        <v/>
      </c>
      <c r="H754" s="223" t="str">
        <f t="shared" si="1247"/>
        <v/>
      </c>
      <c r="I754" s="751" t="str">
        <f t="shared" si="1248"/>
        <v/>
      </c>
      <c r="J754" s="248" t="str">
        <f t="shared" si="1327"/>
        <v/>
      </c>
      <c r="K754" s="713" t="str">
        <f t="shared" si="1249"/>
        <v/>
      </c>
      <c r="L754" s="625"/>
      <c r="M754" s="738">
        <f t="shared" ref="M754:N754" si="1367">IF(M582="","",M582)</f>
        <v>0</v>
      </c>
      <c r="N754" s="738">
        <f t="shared" si="1367"/>
        <v>0</v>
      </c>
      <c r="O754" s="714" t="str">
        <f t="shared" si="1251"/>
        <v/>
      </c>
      <c r="P754" s="736">
        <f t="shared" si="1252"/>
        <v>0</v>
      </c>
      <c r="Q754" s="608">
        <v>0</v>
      </c>
      <c r="R754" s="755"/>
      <c r="S754" s="708" t="str">
        <f t="shared" si="1253"/>
        <v/>
      </c>
      <c r="T754" s="50" t="str">
        <f t="shared" si="1254"/>
        <v/>
      </c>
      <c r="U754" s="50">
        <f>ROUND(IF(K754="",0,+Q754/1659*(AC754*12*(1+tab!$D$181+tab!$D$180)-tab!$D$179)*tab!$D$177),-1)</f>
        <v>0</v>
      </c>
      <c r="V754" s="36" t="str">
        <f t="shared" si="1255"/>
        <v/>
      </c>
      <c r="W754" s="698"/>
      <c r="X754" s="605"/>
      <c r="Y754" s="646"/>
      <c r="Z754" s="670"/>
      <c r="AA754" s="600"/>
      <c r="AB754" s="646"/>
      <c r="AC754" s="679">
        <f t="shared" si="1329"/>
        <v>0</v>
      </c>
      <c r="AD754" s="680">
        <f t="shared" si="1256"/>
        <v>0.56000000000000005</v>
      </c>
      <c r="AE754" s="681">
        <f t="shared" si="1257"/>
        <v>0</v>
      </c>
      <c r="AF754" s="681">
        <f t="shared" si="1258"/>
        <v>0</v>
      </c>
      <c r="AG754" s="681">
        <f t="shared" si="1259"/>
        <v>0</v>
      </c>
      <c r="AH754" s="682">
        <f t="shared" si="1260"/>
        <v>0</v>
      </c>
      <c r="AI754" s="682" t="str">
        <f t="shared" si="1261"/>
        <v/>
      </c>
      <c r="AJ754" s="682">
        <f t="shared" si="1262"/>
        <v>0</v>
      </c>
      <c r="AK754" s="683">
        <f t="shared" si="1263"/>
        <v>0.5</v>
      </c>
      <c r="AL754" s="600">
        <f t="shared" si="1264"/>
        <v>0</v>
      </c>
      <c r="AM754" s="646">
        <f t="shared" si="1265"/>
        <v>0</v>
      </c>
      <c r="AN754" s="630"/>
      <c r="AR754" s="326"/>
    </row>
    <row r="755" spans="3:44" ht="12.75" customHeight="1" x14ac:dyDescent="0.2">
      <c r="C755" s="2"/>
      <c r="D755" s="140" t="str">
        <f t="shared" si="1244"/>
        <v/>
      </c>
      <c r="E755" s="222" t="str">
        <f t="shared" ref="E755:F755" si="1368">IF(E583=0,"",E583)</f>
        <v/>
      </c>
      <c r="F755" s="222" t="str">
        <f t="shared" si="1368"/>
        <v/>
      </c>
      <c r="G755" s="140" t="str">
        <f t="shared" si="1246"/>
        <v/>
      </c>
      <c r="H755" s="223" t="str">
        <f t="shared" si="1247"/>
        <v/>
      </c>
      <c r="I755" s="751" t="str">
        <f t="shared" si="1248"/>
        <v/>
      </c>
      <c r="J755" s="248" t="str">
        <f t="shared" si="1327"/>
        <v/>
      </c>
      <c r="K755" s="713" t="str">
        <f t="shared" si="1249"/>
        <v/>
      </c>
      <c r="L755" s="625"/>
      <c r="M755" s="738">
        <f t="shared" ref="M755:N755" si="1369">IF(M583="","",M583)</f>
        <v>0</v>
      </c>
      <c r="N755" s="738">
        <f t="shared" si="1369"/>
        <v>0</v>
      </c>
      <c r="O755" s="714" t="str">
        <f t="shared" si="1251"/>
        <v/>
      </c>
      <c r="P755" s="736">
        <f t="shared" si="1252"/>
        <v>0</v>
      </c>
      <c r="Q755" s="608">
        <v>0</v>
      </c>
      <c r="R755" s="755"/>
      <c r="S755" s="708" t="str">
        <f t="shared" si="1253"/>
        <v/>
      </c>
      <c r="T755" s="50" t="str">
        <f t="shared" si="1254"/>
        <v/>
      </c>
      <c r="U755" s="50">
        <f>ROUND(IF(K755="",0,+Q755/1659*(AC755*12*(1+tab!$D$181+tab!$D$180)-tab!$D$179)*tab!$D$177),-1)</f>
        <v>0</v>
      </c>
      <c r="V755" s="36" t="str">
        <f t="shared" si="1255"/>
        <v/>
      </c>
      <c r="W755" s="698"/>
      <c r="X755" s="605"/>
      <c r="Y755" s="646"/>
      <c r="Z755" s="670"/>
      <c r="AA755" s="600"/>
      <c r="AB755" s="646"/>
      <c r="AC755" s="679">
        <f t="shared" si="1329"/>
        <v>0</v>
      </c>
      <c r="AD755" s="680">
        <f t="shared" si="1256"/>
        <v>0.56000000000000005</v>
      </c>
      <c r="AE755" s="681">
        <f t="shared" si="1257"/>
        <v>0</v>
      </c>
      <c r="AF755" s="681">
        <f t="shared" si="1258"/>
        <v>0</v>
      </c>
      <c r="AG755" s="681">
        <f t="shared" si="1259"/>
        <v>0</v>
      </c>
      <c r="AH755" s="682">
        <f t="shared" si="1260"/>
        <v>0</v>
      </c>
      <c r="AI755" s="682" t="str">
        <f t="shared" si="1261"/>
        <v/>
      </c>
      <c r="AJ755" s="682">
        <f t="shared" si="1262"/>
        <v>0</v>
      </c>
      <c r="AK755" s="683">
        <f t="shared" si="1263"/>
        <v>0.5</v>
      </c>
      <c r="AL755" s="600">
        <f t="shared" si="1264"/>
        <v>0</v>
      </c>
      <c r="AM755" s="646">
        <f t="shared" si="1265"/>
        <v>0</v>
      </c>
      <c r="AN755" s="630"/>
      <c r="AR755" s="326"/>
    </row>
    <row r="756" spans="3:44" ht="12.75" customHeight="1" x14ac:dyDescent="0.2">
      <c r="C756" s="2"/>
      <c r="D756" s="140" t="str">
        <f t="shared" si="1244"/>
        <v/>
      </c>
      <c r="E756" s="222" t="str">
        <f t="shared" ref="E756:F756" si="1370">IF(E584=0,"",E584)</f>
        <v/>
      </c>
      <c r="F756" s="222" t="str">
        <f t="shared" si="1370"/>
        <v/>
      </c>
      <c r="G756" s="140" t="str">
        <f t="shared" si="1246"/>
        <v/>
      </c>
      <c r="H756" s="223" t="str">
        <f t="shared" si="1247"/>
        <v/>
      </c>
      <c r="I756" s="751" t="str">
        <f t="shared" si="1248"/>
        <v/>
      </c>
      <c r="J756" s="248" t="str">
        <f t="shared" si="1327"/>
        <v/>
      </c>
      <c r="K756" s="713" t="str">
        <f t="shared" si="1249"/>
        <v/>
      </c>
      <c r="L756" s="625"/>
      <c r="M756" s="738">
        <f t="shared" ref="M756:N756" si="1371">IF(M584="","",M584)</f>
        <v>0</v>
      </c>
      <c r="N756" s="738">
        <f t="shared" si="1371"/>
        <v>0</v>
      </c>
      <c r="O756" s="714" t="str">
        <f t="shared" si="1251"/>
        <v/>
      </c>
      <c r="P756" s="736">
        <f t="shared" si="1252"/>
        <v>0</v>
      </c>
      <c r="Q756" s="608">
        <v>0</v>
      </c>
      <c r="R756" s="755"/>
      <c r="S756" s="708" t="str">
        <f t="shared" si="1253"/>
        <v/>
      </c>
      <c r="T756" s="50" t="str">
        <f t="shared" si="1254"/>
        <v/>
      </c>
      <c r="U756" s="50">
        <f>ROUND(IF(K756="",0,+Q756/1659*(AC756*12*(1+tab!$D$181+tab!$D$180)-tab!$D$179)*tab!$D$177),-1)</f>
        <v>0</v>
      </c>
      <c r="V756" s="36" t="str">
        <f t="shared" si="1255"/>
        <v/>
      </c>
      <c r="W756" s="698"/>
      <c r="X756" s="605"/>
      <c r="Y756" s="646"/>
      <c r="Z756" s="670"/>
      <c r="AA756" s="600"/>
      <c r="AB756" s="646"/>
      <c r="AC756" s="679">
        <f t="shared" si="1329"/>
        <v>0</v>
      </c>
      <c r="AD756" s="680">
        <f t="shared" si="1256"/>
        <v>0.56000000000000005</v>
      </c>
      <c r="AE756" s="681">
        <f t="shared" si="1257"/>
        <v>0</v>
      </c>
      <c r="AF756" s="681">
        <f t="shared" si="1258"/>
        <v>0</v>
      </c>
      <c r="AG756" s="681">
        <f t="shared" si="1259"/>
        <v>0</v>
      </c>
      <c r="AH756" s="682">
        <f t="shared" si="1260"/>
        <v>0</v>
      </c>
      <c r="AI756" s="682" t="str">
        <f t="shared" si="1261"/>
        <v/>
      </c>
      <c r="AJ756" s="682">
        <f t="shared" si="1262"/>
        <v>0</v>
      </c>
      <c r="AK756" s="683">
        <f t="shared" si="1263"/>
        <v>0.5</v>
      </c>
      <c r="AL756" s="600">
        <f t="shared" si="1264"/>
        <v>0</v>
      </c>
      <c r="AM756" s="646">
        <f t="shared" si="1265"/>
        <v>0</v>
      </c>
      <c r="AN756" s="630"/>
      <c r="AR756" s="326"/>
    </row>
    <row r="757" spans="3:44" ht="12.75" customHeight="1" x14ac:dyDescent="0.2">
      <c r="C757" s="2"/>
      <c r="D757" s="140" t="str">
        <f t="shared" si="1244"/>
        <v/>
      </c>
      <c r="E757" s="222" t="str">
        <f t="shared" ref="E757:F757" si="1372">IF(E585=0,"",E585)</f>
        <v/>
      </c>
      <c r="F757" s="222" t="str">
        <f t="shared" si="1372"/>
        <v/>
      </c>
      <c r="G757" s="140" t="str">
        <f t="shared" si="1246"/>
        <v/>
      </c>
      <c r="H757" s="223" t="str">
        <f t="shared" si="1247"/>
        <v/>
      </c>
      <c r="I757" s="751" t="str">
        <f t="shared" si="1248"/>
        <v/>
      </c>
      <c r="J757" s="248" t="str">
        <f t="shared" si="1327"/>
        <v/>
      </c>
      <c r="K757" s="713" t="str">
        <f t="shared" si="1249"/>
        <v/>
      </c>
      <c r="L757" s="625"/>
      <c r="M757" s="738">
        <f t="shared" ref="M757:N757" si="1373">IF(M585="","",M585)</f>
        <v>0</v>
      </c>
      <c r="N757" s="738">
        <f t="shared" si="1373"/>
        <v>0</v>
      </c>
      <c r="O757" s="714" t="str">
        <f t="shared" si="1251"/>
        <v/>
      </c>
      <c r="P757" s="736">
        <f t="shared" si="1252"/>
        <v>0</v>
      </c>
      <c r="Q757" s="608">
        <v>0</v>
      </c>
      <c r="R757" s="755"/>
      <c r="S757" s="708" t="str">
        <f t="shared" si="1253"/>
        <v/>
      </c>
      <c r="T757" s="50" t="str">
        <f t="shared" si="1254"/>
        <v/>
      </c>
      <c r="U757" s="50">
        <f>ROUND(IF(K757="",0,+Q757/1659*(AC757*12*(1+tab!$D$181+tab!$D$180)-tab!$D$179)*tab!$D$177),-1)</f>
        <v>0</v>
      </c>
      <c r="V757" s="36" t="str">
        <f t="shared" si="1255"/>
        <v/>
      </c>
      <c r="W757" s="698"/>
      <c r="X757" s="605"/>
      <c r="Y757" s="646"/>
      <c r="Z757" s="670"/>
      <c r="AA757" s="600"/>
      <c r="AB757" s="646"/>
      <c r="AC757" s="679">
        <f t="shared" si="1329"/>
        <v>0</v>
      </c>
      <c r="AD757" s="680">
        <f t="shared" si="1256"/>
        <v>0.56000000000000005</v>
      </c>
      <c r="AE757" s="681">
        <f t="shared" si="1257"/>
        <v>0</v>
      </c>
      <c r="AF757" s="681">
        <f t="shared" si="1258"/>
        <v>0</v>
      </c>
      <c r="AG757" s="681">
        <f t="shared" si="1259"/>
        <v>0</v>
      </c>
      <c r="AH757" s="682">
        <f t="shared" si="1260"/>
        <v>0</v>
      </c>
      <c r="AI757" s="682" t="str">
        <f t="shared" si="1261"/>
        <v/>
      </c>
      <c r="AJ757" s="682">
        <f t="shared" si="1262"/>
        <v>0</v>
      </c>
      <c r="AK757" s="683">
        <f t="shared" si="1263"/>
        <v>0.5</v>
      </c>
      <c r="AL757" s="600">
        <f t="shared" si="1264"/>
        <v>0</v>
      </c>
      <c r="AM757" s="646">
        <f t="shared" si="1265"/>
        <v>0</v>
      </c>
      <c r="AN757" s="630"/>
      <c r="AR757" s="326"/>
    </row>
    <row r="758" spans="3:44" ht="12.75" customHeight="1" x14ac:dyDescent="0.2">
      <c r="C758" s="2"/>
      <c r="D758" s="140" t="str">
        <f t="shared" si="1244"/>
        <v/>
      </c>
      <c r="E758" s="222" t="str">
        <f t="shared" ref="E758:F758" si="1374">IF(E586=0,"",E586)</f>
        <v/>
      </c>
      <c r="F758" s="222" t="str">
        <f t="shared" si="1374"/>
        <v/>
      </c>
      <c r="G758" s="140" t="str">
        <f t="shared" si="1246"/>
        <v/>
      </c>
      <c r="H758" s="223" t="str">
        <f t="shared" si="1247"/>
        <v/>
      </c>
      <c r="I758" s="751" t="str">
        <f t="shared" si="1248"/>
        <v/>
      </c>
      <c r="J758" s="248" t="str">
        <f t="shared" si="1327"/>
        <v/>
      </c>
      <c r="K758" s="713" t="str">
        <f t="shared" si="1249"/>
        <v/>
      </c>
      <c r="L758" s="625"/>
      <c r="M758" s="738">
        <f t="shared" ref="M758:N758" si="1375">IF(M586="","",M586)</f>
        <v>0</v>
      </c>
      <c r="N758" s="738">
        <f t="shared" si="1375"/>
        <v>0</v>
      </c>
      <c r="O758" s="714" t="str">
        <f t="shared" si="1251"/>
        <v/>
      </c>
      <c r="P758" s="736">
        <f t="shared" si="1252"/>
        <v>0</v>
      </c>
      <c r="Q758" s="608">
        <v>0</v>
      </c>
      <c r="R758" s="755"/>
      <c r="S758" s="708" t="str">
        <f t="shared" si="1253"/>
        <v/>
      </c>
      <c r="T758" s="50" t="str">
        <f t="shared" si="1254"/>
        <v/>
      </c>
      <c r="U758" s="50">
        <f>ROUND(IF(K758="",0,+Q758/1659*(AC758*12*(1+tab!$D$181+tab!$D$180)-tab!$D$179)*tab!$D$177),-1)</f>
        <v>0</v>
      </c>
      <c r="V758" s="36" t="str">
        <f t="shared" si="1255"/>
        <v/>
      </c>
      <c r="W758" s="698"/>
      <c r="X758" s="605"/>
      <c r="Y758" s="646"/>
      <c r="Z758" s="670"/>
      <c r="AA758" s="600"/>
      <c r="AB758" s="646"/>
      <c r="AC758" s="679">
        <f t="shared" si="1329"/>
        <v>0</v>
      </c>
      <c r="AD758" s="680">
        <f t="shared" si="1256"/>
        <v>0.56000000000000005</v>
      </c>
      <c r="AE758" s="681">
        <f t="shared" si="1257"/>
        <v>0</v>
      </c>
      <c r="AF758" s="681">
        <f t="shared" si="1258"/>
        <v>0</v>
      </c>
      <c r="AG758" s="681">
        <f t="shared" si="1259"/>
        <v>0</v>
      </c>
      <c r="AH758" s="682">
        <f t="shared" si="1260"/>
        <v>0</v>
      </c>
      <c r="AI758" s="682" t="str">
        <f t="shared" si="1261"/>
        <v/>
      </c>
      <c r="AJ758" s="682">
        <f t="shared" si="1262"/>
        <v>0</v>
      </c>
      <c r="AK758" s="683">
        <f t="shared" si="1263"/>
        <v>0.5</v>
      </c>
      <c r="AL758" s="600">
        <f t="shared" si="1264"/>
        <v>0</v>
      </c>
      <c r="AM758" s="646">
        <f t="shared" si="1265"/>
        <v>0</v>
      </c>
      <c r="AN758" s="630"/>
      <c r="AR758" s="326"/>
    </row>
    <row r="759" spans="3:44" ht="12.75" customHeight="1" x14ac:dyDescent="0.2">
      <c r="C759" s="2"/>
      <c r="D759" s="140" t="str">
        <f t="shared" si="1244"/>
        <v/>
      </c>
      <c r="E759" s="222" t="str">
        <f t="shared" ref="E759:F759" si="1376">IF(E587=0,"",E587)</f>
        <v/>
      </c>
      <c r="F759" s="222" t="str">
        <f t="shared" si="1376"/>
        <v/>
      </c>
      <c r="G759" s="140" t="str">
        <f t="shared" si="1246"/>
        <v/>
      </c>
      <c r="H759" s="223" t="str">
        <f t="shared" si="1247"/>
        <v/>
      </c>
      <c r="I759" s="751" t="str">
        <f t="shared" si="1248"/>
        <v/>
      </c>
      <c r="J759" s="248" t="str">
        <f t="shared" si="1327"/>
        <v/>
      </c>
      <c r="K759" s="713" t="str">
        <f t="shared" si="1249"/>
        <v/>
      </c>
      <c r="L759" s="625"/>
      <c r="M759" s="738">
        <f t="shared" ref="M759:N759" si="1377">IF(M587="","",M587)</f>
        <v>0</v>
      </c>
      <c r="N759" s="738">
        <f t="shared" si="1377"/>
        <v>0</v>
      </c>
      <c r="O759" s="714" t="str">
        <f t="shared" si="1251"/>
        <v/>
      </c>
      <c r="P759" s="736">
        <f t="shared" si="1252"/>
        <v>0</v>
      </c>
      <c r="Q759" s="608">
        <v>0</v>
      </c>
      <c r="R759" s="755"/>
      <c r="S759" s="708" t="str">
        <f t="shared" si="1253"/>
        <v/>
      </c>
      <c r="T759" s="50" t="str">
        <f t="shared" si="1254"/>
        <v/>
      </c>
      <c r="U759" s="50">
        <f>ROUND(IF(K759="",0,+Q759/1659*(AC759*12*(1+tab!$D$181+tab!$D$180)-tab!$D$179)*tab!$D$177),-1)</f>
        <v>0</v>
      </c>
      <c r="V759" s="36" t="str">
        <f t="shared" si="1255"/>
        <v/>
      </c>
      <c r="W759" s="698"/>
      <c r="X759" s="605"/>
      <c r="Y759" s="646"/>
      <c r="Z759" s="670"/>
      <c r="AA759" s="600"/>
      <c r="AB759" s="646"/>
      <c r="AC759" s="679">
        <f t="shared" si="1329"/>
        <v>0</v>
      </c>
      <c r="AD759" s="680">
        <f t="shared" si="1256"/>
        <v>0.56000000000000005</v>
      </c>
      <c r="AE759" s="681">
        <f t="shared" si="1257"/>
        <v>0</v>
      </c>
      <c r="AF759" s="681">
        <f t="shared" si="1258"/>
        <v>0</v>
      </c>
      <c r="AG759" s="681">
        <f t="shared" si="1259"/>
        <v>0</v>
      </c>
      <c r="AH759" s="682">
        <f t="shared" si="1260"/>
        <v>0</v>
      </c>
      <c r="AI759" s="682" t="str">
        <f t="shared" si="1261"/>
        <v/>
      </c>
      <c r="AJ759" s="682">
        <f t="shared" si="1262"/>
        <v>0</v>
      </c>
      <c r="AK759" s="683">
        <f t="shared" si="1263"/>
        <v>0.5</v>
      </c>
      <c r="AL759" s="600">
        <f t="shared" si="1264"/>
        <v>0</v>
      </c>
      <c r="AM759" s="646">
        <f t="shared" si="1265"/>
        <v>0</v>
      </c>
      <c r="AN759" s="630"/>
      <c r="AR759" s="326"/>
    </row>
    <row r="760" spans="3:44" ht="12.75" customHeight="1" x14ac:dyDescent="0.2">
      <c r="C760" s="2"/>
      <c r="D760" s="140" t="str">
        <f t="shared" si="1244"/>
        <v/>
      </c>
      <c r="E760" s="222" t="str">
        <f t="shared" ref="E760:F760" si="1378">IF(E588=0,"",E588)</f>
        <v/>
      </c>
      <c r="F760" s="222" t="str">
        <f t="shared" si="1378"/>
        <v/>
      </c>
      <c r="G760" s="140" t="str">
        <f t="shared" si="1246"/>
        <v/>
      </c>
      <c r="H760" s="223" t="str">
        <f t="shared" si="1247"/>
        <v/>
      </c>
      <c r="I760" s="751" t="str">
        <f t="shared" si="1248"/>
        <v/>
      </c>
      <c r="J760" s="248" t="str">
        <f t="shared" si="1327"/>
        <v/>
      </c>
      <c r="K760" s="713" t="str">
        <f t="shared" si="1249"/>
        <v/>
      </c>
      <c r="L760" s="625"/>
      <c r="M760" s="738">
        <f t="shared" ref="M760:N760" si="1379">IF(M588="","",M588)</f>
        <v>0</v>
      </c>
      <c r="N760" s="738">
        <f t="shared" si="1379"/>
        <v>0</v>
      </c>
      <c r="O760" s="714" t="str">
        <f t="shared" si="1251"/>
        <v/>
      </c>
      <c r="P760" s="736">
        <f t="shared" si="1252"/>
        <v>0</v>
      </c>
      <c r="Q760" s="608">
        <v>0</v>
      </c>
      <c r="R760" s="755"/>
      <c r="S760" s="708" t="str">
        <f t="shared" si="1253"/>
        <v/>
      </c>
      <c r="T760" s="50" t="str">
        <f t="shared" si="1254"/>
        <v/>
      </c>
      <c r="U760" s="50">
        <f>ROUND(IF(K760="",0,+Q760/1659*(AC760*12*(1+tab!$D$181+tab!$D$180)-tab!$D$179)*tab!$D$177),-1)</f>
        <v>0</v>
      </c>
      <c r="V760" s="36" t="str">
        <f t="shared" si="1255"/>
        <v/>
      </c>
      <c r="W760" s="698"/>
      <c r="X760" s="605"/>
      <c r="Y760" s="646"/>
      <c r="Z760" s="670"/>
      <c r="AA760" s="600"/>
      <c r="AB760" s="646"/>
      <c r="AC760" s="679">
        <f t="shared" si="1329"/>
        <v>0</v>
      </c>
      <c r="AD760" s="680">
        <f t="shared" si="1256"/>
        <v>0.56000000000000005</v>
      </c>
      <c r="AE760" s="681">
        <f t="shared" si="1257"/>
        <v>0</v>
      </c>
      <c r="AF760" s="681">
        <f t="shared" si="1258"/>
        <v>0</v>
      </c>
      <c r="AG760" s="681">
        <f t="shared" si="1259"/>
        <v>0</v>
      </c>
      <c r="AH760" s="682">
        <f t="shared" si="1260"/>
        <v>0</v>
      </c>
      <c r="AI760" s="682" t="str">
        <f t="shared" si="1261"/>
        <v/>
      </c>
      <c r="AJ760" s="682">
        <f t="shared" si="1262"/>
        <v>0</v>
      </c>
      <c r="AK760" s="683">
        <f t="shared" si="1263"/>
        <v>0.5</v>
      </c>
      <c r="AL760" s="600">
        <f t="shared" si="1264"/>
        <v>0</v>
      </c>
      <c r="AM760" s="646">
        <f t="shared" si="1265"/>
        <v>0</v>
      </c>
      <c r="AN760" s="630"/>
      <c r="AR760" s="326"/>
    </row>
    <row r="761" spans="3:44" ht="12.75" customHeight="1" x14ac:dyDescent="0.2">
      <c r="C761" s="2"/>
      <c r="D761" s="140" t="str">
        <f t="shared" si="1244"/>
        <v/>
      </c>
      <c r="E761" s="222" t="str">
        <f t="shared" ref="E761:F761" si="1380">IF(E589=0,"",E589)</f>
        <v/>
      </c>
      <c r="F761" s="222" t="str">
        <f t="shared" si="1380"/>
        <v/>
      </c>
      <c r="G761" s="140" t="str">
        <f t="shared" si="1246"/>
        <v/>
      </c>
      <c r="H761" s="223" t="str">
        <f t="shared" si="1247"/>
        <v/>
      </c>
      <c r="I761" s="751" t="str">
        <f t="shared" si="1248"/>
        <v/>
      </c>
      <c r="J761" s="248" t="str">
        <f t="shared" si="1327"/>
        <v/>
      </c>
      <c r="K761" s="713" t="str">
        <f t="shared" si="1249"/>
        <v/>
      </c>
      <c r="L761" s="625"/>
      <c r="M761" s="738">
        <f t="shared" ref="M761:N761" si="1381">IF(M589="","",M589)</f>
        <v>0</v>
      </c>
      <c r="N761" s="738">
        <f t="shared" si="1381"/>
        <v>0</v>
      </c>
      <c r="O761" s="714" t="str">
        <f t="shared" si="1251"/>
        <v/>
      </c>
      <c r="P761" s="736">
        <f t="shared" si="1252"/>
        <v>0</v>
      </c>
      <c r="Q761" s="608">
        <v>0</v>
      </c>
      <c r="R761" s="755"/>
      <c r="S761" s="708" t="str">
        <f t="shared" si="1253"/>
        <v/>
      </c>
      <c r="T761" s="50" t="str">
        <f t="shared" si="1254"/>
        <v/>
      </c>
      <c r="U761" s="50">
        <f>ROUND(IF(K761="",0,+Q761/1659*(AC761*12*(1+tab!$D$181+tab!$D$180)-tab!$D$179)*tab!$D$177),-1)</f>
        <v>0</v>
      </c>
      <c r="V761" s="36" t="str">
        <f t="shared" si="1255"/>
        <v/>
      </c>
      <c r="W761" s="698"/>
      <c r="X761" s="605"/>
      <c r="Y761" s="646"/>
      <c r="Z761" s="670"/>
      <c r="AA761" s="600"/>
      <c r="AB761" s="646"/>
      <c r="AC761" s="679">
        <f t="shared" si="1329"/>
        <v>0</v>
      </c>
      <c r="AD761" s="680">
        <f t="shared" si="1256"/>
        <v>0.56000000000000005</v>
      </c>
      <c r="AE761" s="681">
        <f t="shared" si="1257"/>
        <v>0</v>
      </c>
      <c r="AF761" s="681">
        <f t="shared" si="1258"/>
        <v>0</v>
      </c>
      <c r="AG761" s="681">
        <f t="shared" si="1259"/>
        <v>0</v>
      </c>
      <c r="AH761" s="682">
        <f t="shared" si="1260"/>
        <v>0</v>
      </c>
      <c r="AI761" s="682" t="str">
        <f t="shared" si="1261"/>
        <v/>
      </c>
      <c r="AJ761" s="682">
        <f t="shared" si="1262"/>
        <v>0</v>
      </c>
      <c r="AK761" s="683">
        <f t="shared" si="1263"/>
        <v>0.5</v>
      </c>
      <c r="AL761" s="600">
        <f t="shared" si="1264"/>
        <v>0</v>
      </c>
      <c r="AM761" s="646">
        <f t="shared" si="1265"/>
        <v>0</v>
      </c>
      <c r="AN761" s="630"/>
      <c r="AR761" s="326"/>
    </row>
    <row r="762" spans="3:44" ht="12.75" customHeight="1" x14ac:dyDescent="0.2">
      <c r="C762" s="2"/>
      <c r="D762" s="140" t="str">
        <f t="shared" si="1244"/>
        <v/>
      </c>
      <c r="E762" s="222" t="str">
        <f t="shared" ref="E762:F762" si="1382">IF(E590=0,"",E590)</f>
        <v/>
      </c>
      <c r="F762" s="222" t="str">
        <f t="shared" si="1382"/>
        <v/>
      </c>
      <c r="G762" s="140" t="str">
        <f t="shared" si="1246"/>
        <v/>
      </c>
      <c r="H762" s="223" t="str">
        <f t="shared" si="1247"/>
        <v/>
      </c>
      <c r="I762" s="751" t="str">
        <f t="shared" si="1248"/>
        <v/>
      </c>
      <c r="J762" s="248" t="str">
        <f t="shared" si="1327"/>
        <v/>
      </c>
      <c r="K762" s="713" t="str">
        <f t="shared" si="1249"/>
        <v/>
      </c>
      <c r="L762" s="625"/>
      <c r="M762" s="738">
        <f t="shared" ref="M762:N762" si="1383">IF(M590="","",M590)</f>
        <v>0</v>
      </c>
      <c r="N762" s="738">
        <f t="shared" si="1383"/>
        <v>0</v>
      </c>
      <c r="O762" s="714" t="str">
        <f t="shared" si="1251"/>
        <v/>
      </c>
      <c r="P762" s="736">
        <f t="shared" si="1252"/>
        <v>0</v>
      </c>
      <c r="Q762" s="608">
        <v>0</v>
      </c>
      <c r="R762" s="755"/>
      <c r="S762" s="708" t="str">
        <f t="shared" si="1253"/>
        <v/>
      </c>
      <c r="T762" s="50" t="str">
        <f t="shared" si="1254"/>
        <v/>
      </c>
      <c r="U762" s="50">
        <f>ROUND(IF(K762="",0,+Q762/1659*(AC762*12*(1+tab!$D$181+tab!$D$180)-tab!$D$179)*tab!$D$177),-1)</f>
        <v>0</v>
      </c>
      <c r="V762" s="36" t="str">
        <f t="shared" si="1255"/>
        <v/>
      </c>
      <c r="W762" s="698"/>
      <c r="X762" s="605"/>
      <c r="Y762" s="646"/>
      <c r="Z762" s="670"/>
      <c r="AA762" s="600"/>
      <c r="AB762" s="646"/>
      <c r="AC762" s="679">
        <f t="shared" si="1329"/>
        <v>0</v>
      </c>
      <c r="AD762" s="680">
        <f t="shared" si="1256"/>
        <v>0.56000000000000005</v>
      </c>
      <c r="AE762" s="681">
        <f t="shared" si="1257"/>
        <v>0</v>
      </c>
      <c r="AF762" s="681">
        <f t="shared" si="1258"/>
        <v>0</v>
      </c>
      <c r="AG762" s="681">
        <f t="shared" si="1259"/>
        <v>0</v>
      </c>
      <c r="AH762" s="682">
        <f t="shared" si="1260"/>
        <v>0</v>
      </c>
      <c r="AI762" s="682" t="str">
        <f t="shared" si="1261"/>
        <v/>
      </c>
      <c r="AJ762" s="682">
        <f t="shared" si="1262"/>
        <v>0</v>
      </c>
      <c r="AK762" s="683">
        <f t="shared" si="1263"/>
        <v>0.5</v>
      </c>
      <c r="AL762" s="600">
        <f t="shared" si="1264"/>
        <v>0</v>
      </c>
      <c r="AM762" s="646">
        <f t="shared" si="1265"/>
        <v>0</v>
      </c>
      <c r="AN762" s="630"/>
      <c r="AR762" s="326"/>
    </row>
    <row r="763" spans="3:44" ht="12.75" customHeight="1" x14ac:dyDescent="0.2">
      <c r="C763" s="2"/>
      <c r="D763" s="140" t="str">
        <f t="shared" si="1244"/>
        <v/>
      </c>
      <c r="E763" s="222" t="str">
        <f t="shared" ref="E763:F763" si="1384">IF(E591=0,"",E591)</f>
        <v/>
      </c>
      <c r="F763" s="222" t="str">
        <f t="shared" si="1384"/>
        <v/>
      </c>
      <c r="G763" s="140" t="str">
        <f t="shared" si="1246"/>
        <v/>
      </c>
      <c r="H763" s="223" t="str">
        <f t="shared" si="1247"/>
        <v/>
      </c>
      <c r="I763" s="751" t="str">
        <f t="shared" si="1248"/>
        <v/>
      </c>
      <c r="J763" s="248" t="str">
        <f t="shared" si="1327"/>
        <v/>
      </c>
      <c r="K763" s="713" t="str">
        <f t="shared" si="1249"/>
        <v/>
      </c>
      <c r="L763" s="625"/>
      <c r="M763" s="738">
        <f t="shared" ref="M763:N763" si="1385">IF(M591="","",M591)</f>
        <v>0</v>
      </c>
      <c r="N763" s="738">
        <f t="shared" si="1385"/>
        <v>0</v>
      </c>
      <c r="O763" s="714" t="str">
        <f t="shared" si="1251"/>
        <v/>
      </c>
      <c r="P763" s="736">
        <f t="shared" si="1252"/>
        <v>0</v>
      </c>
      <c r="Q763" s="608">
        <v>0</v>
      </c>
      <c r="R763" s="755"/>
      <c r="S763" s="708" t="str">
        <f t="shared" si="1253"/>
        <v/>
      </c>
      <c r="T763" s="50" t="str">
        <f t="shared" si="1254"/>
        <v/>
      </c>
      <c r="U763" s="50">
        <f>ROUND(IF(K763="",0,+Q763/1659*(AC763*12*(1+tab!$D$181+tab!$D$180)-tab!$D$179)*tab!$D$177),-1)</f>
        <v>0</v>
      </c>
      <c r="V763" s="36" t="str">
        <f t="shared" si="1255"/>
        <v/>
      </c>
      <c r="W763" s="698"/>
      <c r="X763" s="605"/>
      <c r="Y763" s="646"/>
      <c r="Z763" s="670"/>
      <c r="AA763" s="600"/>
      <c r="AB763" s="646"/>
      <c r="AC763" s="679">
        <f t="shared" si="1329"/>
        <v>0</v>
      </c>
      <c r="AD763" s="680">
        <f t="shared" si="1256"/>
        <v>0.56000000000000005</v>
      </c>
      <c r="AE763" s="681">
        <f t="shared" si="1257"/>
        <v>0</v>
      </c>
      <c r="AF763" s="681">
        <f t="shared" si="1258"/>
        <v>0</v>
      </c>
      <c r="AG763" s="681">
        <f t="shared" si="1259"/>
        <v>0</v>
      </c>
      <c r="AH763" s="682">
        <f t="shared" si="1260"/>
        <v>0</v>
      </c>
      <c r="AI763" s="682" t="str">
        <f t="shared" si="1261"/>
        <v/>
      </c>
      <c r="AJ763" s="682">
        <f t="shared" si="1262"/>
        <v>0</v>
      </c>
      <c r="AK763" s="683">
        <f t="shared" si="1263"/>
        <v>0.5</v>
      </c>
      <c r="AL763" s="600">
        <f t="shared" si="1264"/>
        <v>0</v>
      </c>
      <c r="AM763" s="646">
        <f t="shared" si="1265"/>
        <v>0</v>
      </c>
      <c r="AN763" s="630"/>
      <c r="AR763" s="326"/>
    </row>
    <row r="764" spans="3:44" ht="12.75" customHeight="1" x14ac:dyDescent="0.2">
      <c r="C764" s="2"/>
      <c r="D764" s="140" t="str">
        <f t="shared" si="1244"/>
        <v/>
      </c>
      <c r="E764" s="222" t="str">
        <f t="shared" ref="E764:F764" si="1386">IF(E592=0,"",E592)</f>
        <v/>
      </c>
      <c r="F764" s="222" t="str">
        <f t="shared" si="1386"/>
        <v/>
      </c>
      <c r="G764" s="140" t="str">
        <f t="shared" si="1246"/>
        <v/>
      </c>
      <c r="H764" s="223" t="str">
        <f t="shared" si="1247"/>
        <v/>
      </c>
      <c r="I764" s="751" t="str">
        <f t="shared" si="1248"/>
        <v/>
      </c>
      <c r="J764" s="248" t="str">
        <f t="shared" si="1327"/>
        <v/>
      </c>
      <c r="K764" s="713" t="str">
        <f t="shared" si="1249"/>
        <v/>
      </c>
      <c r="L764" s="625"/>
      <c r="M764" s="738">
        <f t="shared" ref="M764:N764" si="1387">IF(M592="","",M592)</f>
        <v>0</v>
      </c>
      <c r="N764" s="738">
        <f t="shared" si="1387"/>
        <v>0</v>
      </c>
      <c r="O764" s="714" t="str">
        <f t="shared" si="1251"/>
        <v/>
      </c>
      <c r="P764" s="736">
        <f t="shared" si="1252"/>
        <v>0</v>
      </c>
      <c r="Q764" s="608">
        <v>0</v>
      </c>
      <c r="R764" s="755"/>
      <c r="S764" s="708" t="str">
        <f t="shared" si="1253"/>
        <v/>
      </c>
      <c r="T764" s="50" t="str">
        <f t="shared" si="1254"/>
        <v/>
      </c>
      <c r="U764" s="50">
        <f>ROUND(IF(K764="",0,+Q764/1659*(AC764*12*(1+tab!$D$181+tab!$D$180)-tab!$D$179)*tab!$D$177),-1)</f>
        <v>0</v>
      </c>
      <c r="V764" s="36" t="str">
        <f t="shared" si="1255"/>
        <v/>
      </c>
      <c r="W764" s="698"/>
      <c r="X764" s="605"/>
      <c r="Y764" s="646"/>
      <c r="Z764" s="670"/>
      <c r="AA764" s="600"/>
      <c r="AB764" s="646"/>
      <c r="AC764" s="679">
        <f t="shared" si="1329"/>
        <v>0</v>
      </c>
      <c r="AD764" s="680">
        <f t="shared" si="1256"/>
        <v>0.56000000000000005</v>
      </c>
      <c r="AE764" s="681">
        <f t="shared" si="1257"/>
        <v>0</v>
      </c>
      <c r="AF764" s="681">
        <f t="shared" si="1258"/>
        <v>0</v>
      </c>
      <c r="AG764" s="681">
        <f t="shared" si="1259"/>
        <v>0</v>
      </c>
      <c r="AH764" s="682">
        <f t="shared" si="1260"/>
        <v>0</v>
      </c>
      <c r="AI764" s="682" t="str">
        <f t="shared" si="1261"/>
        <v/>
      </c>
      <c r="AJ764" s="682">
        <f t="shared" si="1262"/>
        <v>0</v>
      </c>
      <c r="AK764" s="683">
        <f t="shared" si="1263"/>
        <v>0.5</v>
      </c>
      <c r="AL764" s="600">
        <f t="shared" si="1264"/>
        <v>0</v>
      </c>
      <c r="AM764" s="646">
        <f t="shared" si="1265"/>
        <v>0</v>
      </c>
      <c r="AN764" s="630"/>
      <c r="AR764" s="326"/>
    </row>
    <row r="765" spans="3:44" ht="12.75" customHeight="1" x14ac:dyDescent="0.2">
      <c r="C765" s="2"/>
      <c r="D765" s="140" t="str">
        <f t="shared" si="1244"/>
        <v/>
      </c>
      <c r="E765" s="222" t="str">
        <f t="shared" ref="E765:F765" si="1388">IF(E593=0,"",E593)</f>
        <v/>
      </c>
      <c r="F765" s="222" t="str">
        <f t="shared" si="1388"/>
        <v/>
      </c>
      <c r="G765" s="140" t="str">
        <f t="shared" si="1246"/>
        <v/>
      </c>
      <c r="H765" s="223" t="str">
        <f t="shared" si="1247"/>
        <v/>
      </c>
      <c r="I765" s="751" t="str">
        <f t="shared" si="1248"/>
        <v/>
      </c>
      <c r="J765" s="248" t="str">
        <f t="shared" si="1327"/>
        <v/>
      </c>
      <c r="K765" s="713" t="str">
        <f t="shared" si="1249"/>
        <v/>
      </c>
      <c r="L765" s="625"/>
      <c r="M765" s="738">
        <f t="shared" ref="M765:N765" si="1389">IF(M593="","",M593)</f>
        <v>0</v>
      </c>
      <c r="N765" s="738">
        <f t="shared" si="1389"/>
        <v>0</v>
      </c>
      <c r="O765" s="714" t="str">
        <f t="shared" si="1251"/>
        <v/>
      </c>
      <c r="P765" s="736">
        <f t="shared" si="1252"/>
        <v>0</v>
      </c>
      <c r="Q765" s="608">
        <v>0</v>
      </c>
      <c r="R765" s="755"/>
      <c r="S765" s="708" t="str">
        <f t="shared" si="1253"/>
        <v/>
      </c>
      <c r="T765" s="50" t="str">
        <f t="shared" si="1254"/>
        <v/>
      </c>
      <c r="U765" s="50">
        <f>ROUND(IF(K765="",0,+Q765/1659*(AC765*12*(1+tab!$D$181+tab!$D$180)-tab!$D$179)*tab!$D$177),-1)</f>
        <v>0</v>
      </c>
      <c r="V765" s="36" t="str">
        <f t="shared" si="1255"/>
        <v/>
      </c>
      <c r="W765" s="698"/>
      <c r="X765" s="605"/>
      <c r="Y765" s="646"/>
      <c r="Z765" s="670"/>
      <c r="AA765" s="600"/>
      <c r="AB765" s="646"/>
      <c r="AC765" s="679">
        <f t="shared" si="1329"/>
        <v>0</v>
      </c>
      <c r="AD765" s="680">
        <f t="shared" si="1256"/>
        <v>0.56000000000000005</v>
      </c>
      <c r="AE765" s="681">
        <f t="shared" si="1257"/>
        <v>0</v>
      </c>
      <c r="AF765" s="681">
        <f t="shared" si="1258"/>
        <v>0</v>
      </c>
      <c r="AG765" s="681">
        <f t="shared" si="1259"/>
        <v>0</v>
      </c>
      <c r="AH765" s="682">
        <f t="shared" si="1260"/>
        <v>0</v>
      </c>
      <c r="AI765" s="682" t="str">
        <f t="shared" si="1261"/>
        <v/>
      </c>
      <c r="AJ765" s="682">
        <f t="shared" si="1262"/>
        <v>0</v>
      </c>
      <c r="AK765" s="683">
        <f t="shared" si="1263"/>
        <v>0.5</v>
      </c>
      <c r="AL765" s="600">
        <f t="shared" si="1264"/>
        <v>0</v>
      </c>
      <c r="AM765" s="646">
        <f t="shared" si="1265"/>
        <v>0</v>
      </c>
      <c r="AN765" s="630"/>
      <c r="AR765" s="326"/>
    </row>
    <row r="766" spans="3:44" ht="12.75" customHeight="1" x14ac:dyDescent="0.2">
      <c r="C766" s="2"/>
      <c r="D766" s="140" t="str">
        <f t="shared" si="1244"/>
        <v/>
      </c>
      <c r="E766" s="222" t="str">
        <f t="shared" ref="E766:F766" si="1390">IF(E594=0,"",E594)</f>
        <v/>
      </c>
      <c r="F766" s="222" t="str">
        <f t="shared" si="1390"/>
        <v/>
      </c>
      <c r="G766" s="140" t="str">
        <f t="shared" si="1246"/>
        <v/>
      </c>
      <c r="H766" s="223" t="str">
        <f t="shared" si="1247"/>
        <v/>
      </c>
      <c r="I766" s="751" t="str">
        <f t="shared" si="1248"/>
        <v/>
      </c>
      <c r="J766" s="248" t="str">
        <f t="shared" si="1327"/>
        <v/>
      </c>
      <c r="K766" s="713" t="str">
        <f t="shared" si="1249"/>
        <v/>
      </c>
      <c r="L766" s="625"/>
      <c r="M766" s="738">
        <f t="shared" ref="M766:N766" si="1391">IF(M594="","",M594)</f>
        <v>0</v>
      </c>
      <c r="N766" s="738">
        <f t="shared" si="1391"/>
        <v>0</v>
      </c>
      <c r="O766" s="714" t="str">
        <f t="shared" si="1251"/>
        <v/>
      </c>
      <c r="P766" s="736">
        <f t="shared" si="1252"/>
        <v>0</v>
      </c>
      <c r="Q766" s="608">
        <v>0</v>
      </c>
      <c r="R766" s="755"/>
      <c r="S766" s="708" t="str">
        <f t="shared" si="1253"/>
        <v/>
      </c>
      <c r="T766" s="50" t="str">
        <f t="shared" si="1254"/>
        <v/>
      </c>
      <c r="U766" s="50">
        <f>ROUND(IF(K766="",0,+Q766/1659*(AC766*12*(1+tab!$D$181+tab!$D$180)-tab!$D$179)*tab!$D$177),-1)</f>
        <v>0</v>
      </c>
      <c r="V766" s="36" t="str">
        <f t="shared" si="1255"/>
        <v/>
      </c>
      <c r="W766" s="698"/>
      <c r="X766" s="605"/>
      <c r="Y766" s="646"/>
      <c r="Z766" s="670"/>
      <c r="AA766" s="600"/>
      <c r="AB766" s="646"/>
      <c r="AC766" s="679">
        <f t="shared" si="1329"/>
        <v>0</v>
      </c>
      <c r="AD766" s="680">
        <f t="shared" si="1256"/>
        <v>0.56000000000000005</v>
      </c>
      <c r="AE766" s="681">
        <f t="shared" si="1257"/>
        <v>0</v>
      </c>
      <c r="AF766" s="681">
        <f t="shared" si="1258"/>
        <v>0</v>
      </c>
      <c r="AG766" s="681">
        <f t="shared" si="1259"/>
        <v>0</v>
      </c>
      <c r="AH766" s="682">
        <f t="shared" si="1260"/>
        <v>0</v>
      </c>
      <c r="AI766" s="682" t="str">
        <f t="shared" si="1261"/>
        <v/>
      </c>
      <c r="AJ766" s="682">
        <f t="shared" si="1262"/>
        <v>0</v>
      </c>
      <c r="AK766" s="683">
        <f t="shared" si="1263"/>
        <v>0.5</v>
      </c>
      <c r="AL766" s="600">
        <f t="shared" si="1264"/>
        <v>0</v>
      </c>
      <c r="AM766" s="646">
        <f t="shared" si="1265"/>
        <v>0</v>
      </c>
      <c r="AN766" s="630"/>
      <c r="AR766" s="326"/>
    </row>
    <row r="767" spans="3:44" ht="12.75" customHeight="1" x14ac:dyDescent="0.2">
      <c r="C767" s="2"/>
      <c r="D767" s="140" t="str">
        <f t="shared" si="1244"/>
        <v/>
      </c>
      <c r="E767" s="222" t="str">
        <f t="shared" ref="E767:F767" si="1392">IF(E595=0,"",E595)</f>
        <v/>
      </c>
      <c r="F767" s="222" t="str">
        <f t="shared" si="1392"/>
        <v/>
      </c>
      <c r="G767" s="140" t="str">
        <f t="shared" si="1246"/>
        <v/>
      </c>
      <c r="H767" s="223" t="str">
        <f t="shared" si="1247"/>
        <v/>
      </c>
      <c r="I767" s="751" t="str">
        <f t="shared" si="1248"/>
        <v/>
      </c>
      <c r="J767" s="248" t="str">
        <f t="shared" ref="J767:J798" si="1393">IF(E767="","",IF(J595+1&gt;VLOOKUP(I767,sal19juni,18,FALSE),J595,J595+1))</f>
        <v/>
      </c>
      <c r="K767" s="713" t="str">
        <f t="shared" si="1249"/>
        <v/>
      </c>
      <c r="L767" s="625"/>
      <c r="M767" s="738">
        <f t="shared" ref="M767:N767" si="1394">IF(M595="","",M595)</f>
        <v>0</v>
      </c>
      <c r="N767" s="738">
        <f t="shared" si="1394"/>
        <v>0</v>
      </c>
      <c r="O767" s="714" t="str">
        <f t="shared" si="1251"/>
        <v/>
      </c>
      <c r="P767" s="736">
        <f t="shared" si="1252"/>
        <v>0</v>
      </c>
      <c r="Q767" s="608">
        <v>0</v>
      </c>
      <c r="R767" s="755"/>
      <c r="S767" s="708" t="str">
        <f t="shared" si="1253"/>
        <v/>
      </c>
      <c r="T767" s="50" t="str">
        <f t="shared" si="1254"/>
        <v/>
      </c>
      <c r="U767" s="50">
        <f>ROUND(IF(K767="",0,+Q767/1659*(AC767*12*(1+tab!$D$181+tab!$D$180)-tab!$D$179)*tab!$D$177),-1)</f>
        <v>0</v>
      </c>
      <c r="V767" s="36" t="str">
        <f t="shared" si="1255"/>
        <v/>
      </c>
      <c r="W767" s="698"/>
      <c r="X767" s="605"/>
      <c r="Y767" s="646"/>
      <c r="Z767" s="670"/>
      <c r="AA767" s="600"/>
      <c r="AB767" s="646"/>
      <c r="AC767" s="679">
        <f t="shared" ref="AC767:AC798" si="1395">IF(K767="",0,5/12*VLOOKUP(I767,sal19juni,J767+1,FALSE)+7/12*VLOOKUP(I767,sal19juni,J767+1,FALSE))</f>
        <v>0</v>
      </c>
      <c r="AD767" s="680">
        <f t="shared" si="1256"/>
        <v>0.56000000000000005</v>
      </c>
      <c r="AE767" s="681">
        <f t="shared" si="1257"/>
        <v>0</v>
      </c>
      <c r="AF767" s="681">
        <f t="shared" si="1258"/>
        <v>0</v>
      </c>
      <c r="AG767" s="681">
        <f t="shared" si="1259"/>
        <v>0</v>
      </c>
      <c r="AH767" s="682">
        <f t="shared" si="1260"/>
        <v>0</v>
      </c>
      <c r="AI767" s="682" t="str">
        <f t="shared" si="1261"/>
        <v/>
      </c>
      <c r="AJ767" s="682">
        <f t="shared" si="1262"/>
        <v>0</v>
      </c>
      <c r="AK767" s="683">
        <f t="shared" si="1263"/>
        <v>0.5</v>
      </c>
      <c r="AL767" s="600">
        <f t="shared" si="1264"/>
        <v>0</v>
      </c>
      <c r="AM767" s="646">
        <f t="shared" si="1265"/>
        <v>0</v>
      </c>
      <c r="AN767" s="630"/>
      <c r="AR767" s="326"/>
    </row>
    <row r="768" spans="3:44" ht="12.75" customHeight="1" x14ac:dyDescent="0.2">
      <c r="C768" s="2"/>
      <c r="D768" s="140" t="str">
        <f t="shared" ref="D768:D831" si="1396">IF(D596="","",D596)</f>
        <v/>
      </c>
      <c r="E768" s="222" t="str">
        <f t="shared" ref="E768:F768" si="1397">IF(E596=0,"",E596)</f>
        <v/>
      </c>
      <c r="F768" s="222" t="str">
        <f t="shared" si="1397"/>
        <v/>
      </c>
      <c r="G768" s="140" t="str">
        <f t="shared" ref="G768:G831" si="1398">IF(G596="","",G596+1)</f>
        <v/>
      </c>
      <c r="H768" s="223" t="str">
        <f t="shared" ref="H768:H831" si="1399">IF(H596="","",H596)</f>
        <v/>
      </c>
      <c r="I768" s="751" t="str">
        <f t="shared" ref="I768:I831" si="1400">IF(I596=0,"",I596)</f>
        <v/>
      </c>
      <c r="J768" s="248" t="str">
        <f t="shared" si="1393"/>
        <v/>
      </c>
      <c r="K768" s="713" t="str">
        <f t="shared" ref="K768:K831" si="1401">IF(K596="","",K596)</f>
        <v/>
      </c>
      <c r="L768" s="625"/>
      <c r="M768" s="738">
        <f t="shared" ref="M768:N768" si="1402">IF(M596="","",M596)</f>
        <v>0</v>
      </c>
      <c r="N768" s="738">
        <f t="shared" si="1402"/>
        <v>0</v>
      </c>
      <c r="O768" s="714" t="str">
        <f t="shared" ref="O768:O831" si="1403">IF(K768="","",K768*50)</f>
        <v/>
      </c>
      <c r="P768" s="736">
        <f t="shared" ref="P768:P831" si="1404">SUM(M768:O768)</f>
        <v>0</v>
      </c>
      <c r="Q768" s="608">
        <v>0</v>
      </c>
      <c r="R768" s="755"/>
      <c r="S768" s="708" t="str">
        <f t="shared" ref="S768:S831" si="1405">IF(K768="","",(1659*K768-P768)*AF768)</f>
        <v/>
      </c>
      <c r="T768" s="50" t="str">
        <f t="shared" ref="T768:T831" si="1406">IF(K768="","",P768*AG768+AE768*(AI768+AJ768*(1-AK768)))</f>
        <v/>
      </c>
      <c r="U768" s="50">
        <f>ROUND(IF(K768="",0,+Q768/1659*(AC768*12*(1+tab!$D$181+tab!$D$180)-tab!$D$179)*tab!$D$177),-1)</f>
        <v>0</v>
      </c>
      <c r="V768" s="36" t="str">
        <f t="shared" ref="V768:V831" si="1407">IF(K768="","",IF(E768=0,0,(S768+T768+U768)))</f>
        <v/>
      </c>
      <c r="W768" s="698"/>
      <c r="X768" s="605"/>
      <c r="Y768" s="646"/>
      <c r="Z768" s="670"/>
      <c r="AA768" s="600"/>
      <c r="AB768" s="646"/>
      <c r="AC768" s="679">
        <f t="shared" si="1395"/>
        <v>0</v>
      </c>
      <c r="AD768" s="680">
        <f t="shared" ref="AD768:AD831" si="1408">+AD$701</f>
        <v>0.56000000000000005</v>
      </c>
      <c r="AE768" s="681">
        <f t="shared" ref="AE768:AE831" si="1409">AC768*12/1659</f>
        <v>0</v>
      </c>
      <c r="AF768" s="681">
        <f t="shared" ref="AF768:AF831" si="1410">AC768*12*(1+AD768)/1659</f>
        <v>0</v>
      </c>
      <c r="AG768" s="681">
        <f t="shared" ref="AG768:AG831" si="1411">+AF768-AE768</f>
        <v>0</v>
      </c>
      <c r="AH768" s="682">
        <f t="shared" ref="AH768:AH831" si="1412">Q768</f>
        <v>0</v>
      </c>
      <c r="AI768" s="682" t="str">
        <f t="shared" ref="AI768:AI831" si="1413">+O768</f>
        <v/>
      </c>
      <c r="AJ768" s="682">
        <f t="shared" ref="AJ768:AJ831" si="1414">(M768+N768)</f>
        <v>0</v>
      </c>
      <c r="AK768" s="683">
        <f t="shared" ref="AK768:AK831" si="1415">IF(I768&gt;8,50%,40%)</f>
        <v>0.5</v>
      </c>
      <c r="AL768" s="600">
        <f t="shared" ref="AL768:AL831" si="1416">IF(G768&lt;25,0,IF(G768=25,25,IF(G768&lt;40,0,IF(G768=40,40,IF(G768&gt;=40,0)))))</f>
        <v>0</v>
      </c>
      <c r="AM768" s="646">
        <f t="shared" ref="AM768:AM831" si="1417">IF(AL768=25,AC768*1.08*K768/2,IF(AL768=40,AC768*1.08*K768,0))</f>
        <v>0</v>
      </c>
      <c r="AN768" s="630"/>
      <c r="AR768" s="326"/>
    </row>
    <row r="769" spans="3:44" ht="12.75" customHeight="1" x14ac:dyDescent="0.2">
      <c r="C769" s="2"/>
      <c r="D769" s="140" t="str">
        <f t="shared" si="1396"/>
        <v/>
      </c>
      <c r="E769" s="222" t="str">
        <f t="shared" ref="E769:F769" si="1418">IF(E597=0,"",E597)</f>
        <v/>
      </c>
      <c r="F769" s="222" t="str">
        <f t="shared" si="1418"/>
        <v/>
      </c>
      <c r="G769" s="140" t="str">
        <f t="shared" si="1398"/>
        <v/>
      </c>
      <c r="H769" s="223" t="str">
        <f t="shared" si="1399"/>
        <v/>
      </c>
      <c r="I769" s="751" t="str">
        <f t="shared" si="1400"/>
        <v/>
      </c>
      <c r="J769" s="248" t="str">
        <f t="shared" si="1393"/>
        <v/>
      </c>
      <c r="K769" s="713" t="str">
        <f t="shared" si="1401"/>
        <v/>
      </c>
      <c r="L769" s="625"/>
      <c r="M769" s="738">
        <f t="shared" ref="M769:N769" si="1419">IF(M597="","",M597)</f>
        <v>0</v>
      </c>
      <c r="N769" s="738">
        <f t="shared" si="1419"/>
        <v>0</v>
      </c>
      <c r="O769" s="714" t="str">
        <f t="shared" si="1403"/>
        <v/>
      </c>
      <c r="P769" s="736">
        <f t="shared" si="1404"/>
        <v>0</v>
      </c>
      <c r="Q769" s="608">
        <v>0</v>
      </c>
      <c r="R769" s="755"/>
      <c r="S769" s="708" t="str">
        <f t="shared" si="1405"/>
        <v/>
      </c>
      <c r="T769" s="50" t="str">
        <f t="shared" si="1406"/>
        <v/>
      </c>
      <c r="U769" s="50">
        <f>ROUND(IF(K769="",0,+Q769/1659*(AC769*12*(1+tab!$D$181+tab!$D$180)-tab!$D$179)*tab!$D$177),-1)</f>
        <v>0</v>
      </c>
      <c r="V769" s="36" t="str">
        <f t="shared" si="1407"/>
        <v/>
      </c>
      <c r="W769" s="698"/>
      <c r="X769" s="605"/>
      <c r="Y769" s="646"/>
      <c r="Z769" s="670"/>
      <c r="AA769" s="600"/>
      <c r="AB769" s="646"/>
      <c r="AC769" s="679">
        <f t="shared" si="1395"/>
        <v>0</v>
      </c>
      <c r="AD769" s="680">
        <f t="shared" si="1408"/>
        <v>0.56000000000000005</v>
      </c>
      <c r="AE769" s="681">
        <f t="shared" si="1409"/>
        <v>0</v>
      </c>
      <c r="AF769" s="681">
        <f t="shared" si="1410"/>
        <v>0</v>
      </c>
      <c r="AG769" s="681">
        <f t="shared" si="1411"/>
        <v>0</v>
      </c>
      <c r="AH769" s="682">
        <f t="shared" si="1412"/>
        <v>0</v>
      </c>
      <c r="AI769" s="682" t="str">
        <f t="shared" si="1413"/>
        <v/>
      </c>
      <c r="AJ769" s="682">
        <f t="shared" si="1414"/>
        <v>0</v>
      </c>
      <c r="AK769" s="683">
        <f t="shared" si="1415"/>
        <v>0.5</v>
      </c>
      <c r="AL769" s="600">
        <f t="shared" si="1416"/>
        <v>0</v>
      </c>
      <c r="AM769" s="646">
        <f t="shared" si="1417"/>
        <v>0</v>
      </c>
      <c r="AN769" s="630"/>
      <c r="AR769" s="326"/>
    </row>
    <row r="770" spans="3:44" ht="12.75" customHeight="1" x14ac:dyDescent="0.2">
      <c r="C770" s="2"/>
      <c r="D770" s="140" t="str">
        <f t="shared" si="1396"/>
        <v/>
      </c>
      <c r="E770" s="222" t="str">
        <f t="shared" ref="E770:F770" si="1420">IF(E598=0,"",E598)</f>
        <v/>
      </c>
      <c r="F770" s="222" t="str">
        <f t="shared" si="1420"/>
        <v/>
      </c>
      <c r="G770" s="140" t="str">
        <f t="shared" si="1398"/>
        <v/>
      </c>
      <c r="H770" s="223" t="str">
        <f t="shared" si="1399"/>
        <v/>
      </c>
      <c r="I770" s="751" t="str">
        <f t="shared" si="1400"/>
        <v/>
      </c>
      <c r="J770" s="248" t="str">
        <f t="shared" si="1393"/>
        <v/>
      </c>
      <c r="K770" s="713" t="str">
        <f t="shared" si="1401"/>
        <v/>
      </c>
      <c r="L770" s="625"/>
      <c r="M770" s="738">
        <f t="shared" ref="M770:N770" si="1421">IF(M598="","",M598)</f>
        <v>0</v>
      </c>
      <c r="N770" s="738">
        <f t="shared" si="1421"/>
        <v>0</v>
      </c>
      <c r="O770" s="714" t="str">
        <f t="shared" si="1403"/>
        <v/>
      </c>
      <c r="P770" s="736">
        <f t="shared" si="1404"/>
        <v>0</v>
      </c>
      <c r="Q770" s="608">
        <v>0</v>
      </c>
      <c r="R770" s="755"/>
      <c r="S770" s="708" t="str">
        <f t="shared" si="1405"/>
        <v/>
      </c>
      <c r="T770" s="50" t="str">
        <f t="shared" si="1406"/>
        <v/>
      </c>
      <c r="U770" s="50">
        <f>ROUND(IF(K770="",0,+Q770/1659*(AC770*12*(1+tab!$D$181+tab!$D$180)-tab!$D$179)*tab!$D$177),-1)</f>
        <v>0</v>
      </c>
      <c r="V770" s="36" t="str">
        <f t="shared" si="1407"/>
        <v/>
      </c>
      <c r="W770" s="698"/>
      <c r="X770" s="605"/>
      <c r="Y770" s="646"/>
      <c r="Z770" s="670"/>
      <c r="AA770" s="600"/>
      <c r="AB770" s="646"/>
      <c r="AC770" s="679">
        <f t="shared" si="1395"/>
        <v>0</v>
      </c>
      <c r="AD770" s="680">
        <f t="shared" si="1408"/>
        <v>0.56000000000000005</v>
      </c>
      <c r="AE770" s="681">
        <f t="shared" si="1409"/>
        <v>0</v>
      </c>
      <c r="AF770" s="681">
        <f t="shared" si="1410"/>
        <v>0</v>
      </c>
      <c r="AG770" s="681">
        <f t="shared" si="1411"/>
        <v>0</v>
      </c>
      <c r="AH770" s="682">
        <f t="shared" si="1412"/>
        <v>0</v>
      </c>
      <c r="AI770" s="682" t="str">
        <f t="shared" si="1413"/>
        <v/>
      </c>
      <c r="AJ770" s="682">
        <f t="shared" si="1414"/>
        <v>0</v>
      </c>
      <c r="AK770" s="683">
        <f t="shared" si="1415"/>
        <v>0.5</v>
      </c>
      <c r="AL770" s="600">
        <f t="shared" si="1416"/>
        <v>0</v>
      </c>
      <c r="AM770" s="646">
        <f t="shared" si="1417"/>
        <v>0</v>
      </c>
      <c r="AN770" s="630"/>
      <c r="AR770" s="326"/>
    </row>
    <row r="771" spans="3:44" ht="12.75" customHeight="1" x14ac:dyDescent="0.2">
      <c r="C771" s="2"/>
      <c r="D771" s="140" t="str">
        <f t="shared" si="1396"/>
        <v/>
      </c>
      <c r="E771" s="222" t="str">
        <f t="shared" ref="E771:F771" si="1422">IF(E599=0,"",E599)</f>
        <v/>
      </c>
      <c r="F771" s="222" t="str">
        <f t="shared" si="1422"/>
        <v/>
      </c>
      <c r="G771" s="140" t="str">
        <f t="shared" si="1398"/>
        <v/>
      </c>
      <c r="H771" s="223" t="str">
        <f t="shared" si="1399"/>
        <v/>
      </c>
      <c r="I771" s="751" t="str">
        <f t="shared" si="1400"/>
        <v/>
      </c>
      <c r="J771" s="248" t="str">
        <f t="shared" si="1393"/>
        <v/>
      </c>
      <c r="K771" s="713" t="str">
        <f t="shared" si="1401"/>
        <v/>
      </c>
      <c r="L771" s="625"/>
      <c r="M771" s="738">
        <f t="shared" ref="M771:N771" si="1423">IF(M599="","",M599)</f>
        <v>0</v>
      </c>
      <c r="N771" s="738">
        <f t="shared" si="1423"/>
        <v>0</v>
      </c>
      <c r="O771" s="714" t="str">
        <f t="shared" si="1403"/>
        <v/>
      </c>
      <c r="P771" s="736">
        <f t="shared" si="1404"/>
        <v>0</v>
      </c>
      <c r="Q771" s="608">
        <v>0</v>
      </c>
      <c r="R771" s="755"/>
      <c r="S771" s="708" t="str">
        <f t="shared" si="1405"/>
        <v/>
      </c>
      <c r="T771" s="50" t="str">
        <f t="shared" si="1406"/>
        <v/>
      </c>
      <c r="U771" s="50">
        <f>ROUND(IF(K771="",0,+Q771/1659*(AC771*12*(1+tab!$D$181+tab!$D$180)-tab!$D$179)*tab!$D$177),-1)</f>
        <v>0</v>
      </c>
      <c r="V771" s="36" t="str">
        <f t="shared" si="1407"/>
        <v/>
      </c>
      <c r="W771" s="698"/>
      <c r="X771" s="605"/>
      <c r="Y771" s="646"/>
      <c r="Z771" s="670"/>
      <c r="AA771" s="600"/>
      <c r="AB771" s="646"/>
      <c r="AC771" s="679">
        <f t="shared" si="1395"/>
        <v>0</v>
      </c>
      <c r="AD771" s="680">
        <f t="shared" si="1408"/>
        <v>0.56000000000000005</v>
      </c>
      <c r="AE771" s="681">
        <f t="shared" si="1409"/>
        <v>0</v>
      </c>
      <c r="AF771" s="681">
        <f t="shared" si="1410"/>
        <v>0</v>
      </c>
      <c r="AG771" s="681">
        <f t="shared" si="1411"/>
        <v>0</v>
      </c>
      <c r="AH771" s="682">
        <f t="shared" si="1412"/>
        <v>0</v>
      </c>
      <c r="AI771" s="682" t="str">
        <f t="shared" si="1413"/>
        <v/>
      </c>
      <c r="AJ771" s="682">
        <f t="shared" si="1414"/>
        <v>0</v>
      </c>
      <c r="AK771" s="683">
        <f t="shared" si="1415"/>
        <v>0.5</v>
      </c>
      <c r="AL771" s="600">
        <f t="shared" si="1416"/>
        <v>0</v>
      </c>
      <c r="AM771" s="646">
        <f t="shared" si="1417"/>
        <v>0</v>
      </c>
      <c r="AN771" s="630"/>
      <c r="AR771" s="326"/>
    </row>
    <row r="772" spans="3:44" ht="12.75" customHeight="1" x14ac:dyDescent="0.2">
      <c r="C772" s="2"/>
      <c r="D772" s="140" t="str">
        <f t="shared" si="1396"/>
        <v/>
      </c>
      <c r="E772" s="222" t="str">
        <f t="shared" ref="E772:F772" si="1424">IF(E600=0,"",E600)</f>
        <v/>
      </c>
      <c r="F772" s="222" t="str">
        <f t="shared" si="1424"/>
        <v/>
      </c>
      <c r="G772" s="140" t="str">
        <f t="shared" si="1398"/>
        <v/>
      </c>
      <c r="H772" s="223" t="str">
        <f t="shared" si="1399"/>
        <v/>
      </c>
      <c r="I772" s="751" t="str">
        <f t="shared" si="1400"/>
        <v/>
      </c>
      <c r="J772" s="248" t="str">
        <f t="shared" si="1393"/>
        <v/>
      </c>
      <c r="K772" s="713" t="str">
        <f t="shared" si="1401"/>
        <v/>
      </c>
      <c r="L772" s="625"/>
      <c r="M772" s="738">
        <f t="shared" ref="M772:N772" si="1425">IF(M600="","",M600)</f>
        <v>0</v>
      </c>
      <c r="N772" s="738">
        <f t="shared" si="1425"/>
        <v>0</v>
      </c>
      <c r="O772" s="714" t="str">
        <f t="shared" si="1403"/>
        <v/>
      </c>
      <c r="P772" s="736">
        <f t="shared" si="1404"/>
        <v>0</v>
      </c>
      <c r="Q772" s="608">
        <v>0</v>
      </c>
      <c r="R772" s="755"/>
      <c r="S772" s="708" t="str">
        <f t="shared" si="1405"/>
        <v/>
      </c>
      <c r="T772" s="50" t="str">
        <f t="shared" si="1406"/>
        <v/>
      </c>
      <c r="U772" s="50">
        <f>ROUND(IF(K772="",0,+Q772/1659*(AC772*12*(1+tab!$D$181+tab!$D$180)-tab!$D$179)*tab!$D$177),-1)</f>
        <v>0</v>
      </c>
      <c r="V772" s="36" t="str">
        <f t="shared" si="1407"/>
        <v/>
      </c>
      <c r="W772" s="698"/>
      <c r="X772" s="605"/>
      <c r="Y772" s="646"/>
      <c r="Z772" s="670"/>
      <c r="AA772" s="600"/>
      <c r="AB772" s="646"/>
      <c r="AC772" s="679">
        <f t="shared" si="1395"/>
        <v>0</v>
      </c>
      <c r="AD772" s="680">
        <f t="shared" si="1408"/>
        <v>0.56000000000000005</v>
      </c>
      <c r="AE772" s="681">
        <f t="shared" si="1409"/>
        <v>0</v>
      </c>
      <c r="AF772" s="681">
        <f t="shared" si="1410"/>
        <v>0</v>
      </c>
      <c r="AG772" s="681">
        <f t="shared" si="1411"/>
        <v>0</v>
      </c>
      <c r="AH772" s="682">
        <f t="shared" si="1412"/>
        <v>0</v>
      </c>
      <c r="AI772" s="682" t="str">
        <f t="shared" si="1413"/>
        <v/>
      </c>
      <c r="AJ772" s="682">
        <f t="shared" si="1414"/>
        <v>0</v>
      </c>
      <c r="AK772" s="683">
        <f t="shared" si="1415"/>
        <v>0.5</v>
      </c>
      <c r="AL772" s="600">
        <f t="shared" si="1416"/>
        <v>0</v>
      </c>
      <c r="AM772" s="646">
        <f t="shared" si="1417"/>
        <v>0</v>
      </c>
      <c r="AN772" s="630"/>
      <c r="AR772" s="326"/>
    </row>
    <row r="773" spans="3:44" ht="12.75" customHeight="1" x14ac:dyDescent="0.2">
      <c r="C773" s="2"/>
      <c r="D773" s="140" t="str">
        <f t="shared" si="1396"/>
        <v/>
      </c>
      <c r="E773" s="222" t="str">
        <f t="shared" ref="E773:F773" si="1426">IF(E601=0,"",E601)</f>
        <v/>
      </c>
      <c r="F773" s="222" t="str">
        <f t="shared" si="1426"/>
        <v/>
      </c>
      <c r="G773" s="140" t="str">
        <f t="shared" si="1398"/>
        <v/>
      </c>
      <c r="H773" s="223" t="str">
        <f t="shared" si="1399"/>
        <v/>
      </c>
      <c r="I773" s="751" t="str">
        <f t="shared" si="1400"/>
        <v/>
      </c>
      <c r="J773" s="248" t="str">
        <f t="shared" si="1393"/>
        <v/>
      </c>
      <c r="K773" s="713" t="str">
        <f t="shared" si="1401"/>
        <v/>
      </c>
      <c r="L773" s="625"/>
      <c r="M773" s="738">
        <f t="shared" ref="M773:N773" si="1427">IF(M601="","",M601)</f>
        <v>0</v>
      </c>
      <c r="N773" s="738">
        <f t="shared" si="1427"/>
        <v>0</v>
      </c>
      <c r="O773" s="714" t="str">
        <f t="shared" si="1403"/>
        <v/>
      </c>
      <c r="P773" s="736">
        <f t="shared" si="1404"/>
        <v>0</v>
      </c>
      <c r="Q773" s="608">
        <v>0</v>
      </c>
      <c r="R773" s="755"/>
      <c r="S773" s="708" t="str">
        <f t="shared" si="1405"/>
        <v/>
      </c>
      <c r="T773" s="50" t="str">
        <f t="shared" si="1406"/>
        <v/>
      </c>
      <c r="U773" s="50">
        <f>ROUND(IF(K773="",0,+Q773/1659*(AC773*12*(1+tab!$D$181+tab!$D$180)-tab!$D$179)*tab!$D$177),-1)</f>
        <v>0</v>
      </c>
      <c r="V773" s="36" t="str">
        <f t="shared" si="1407"/>
        <v/>
      </c>
      <c r="W773" s="698"/>
      <c r="X773" s="605"/>
      <c r="Y773" s="646"/>
      <c r="Z773" s="670"/>
      <c r="AA773" s="600"/>
      <c r="AB773" s="646"/>
      <c r="AC773" s="679">
        <f t="shared" si="1395"/>
        <v>0</v>
      </c>
      <c r="AD773" s="680">
        <f t="shared" si="1408"/>
        <v>0.56000000000000005</v>
      </c>
      <c r="AE773" s="681">
        <f t="shared" si="1409"/>
        <v>0</v>
      </c>
      <c r="AF773" s="681">
        <f t="shared" si="1410"/>
        <v>0</v>
      </c>
      <c r="AG773" s="681">
        <f t="shared" si="1411"/>
        <v>0</v>
      </c>
      <c r="AH773" s="682">
        <f t="shared" si="1412"/>
        <v>0</v>
      </c>
      <c r="AI773" s="682" t="str">
        <f t="shared" si="1413"/>
        <v/>
      </c>
      <c r="AJ773" s="682">
        <f t="shared" si="1414"/>
        <v>0</v>
      </c>
      <c r="AK773" s="683">
        <f t="shared" si="1415"/>
        <v>0.5</v>
      </c>
      <c r="AL773" s="600">
        <f t="shared" si="1416"/>
        <v>0</v>
      </c>
      <c r="AM773" s="646">
        <f t="shared" si="1417"/>
        <v>0</v>
      </c>
      <c r="AN773" s="630"/>
      <c r="AR773" s="326"/>
    </row>
    <row r="774" spans="3:44" ht="12.75" customHeight="1" x14ac:dyDescent="0.2">
      <c r="C774" s="2"/>
      <c r="D774" s="140" t="str">
        <f t="shared" si="1396"/>
        <v/>
      </c>
      <c r="E774" s="222" t="str">
        <f t="shared" ref="E774:F774" si="1428">IF(E602=0,"",E602)</f>
        <v/>
      </c>
      <c r="F774" s="222" t="str">
        <f t="shared" si="1428"/>
        <v/>
      </c>
      <c r="G774" s="140" t="str">
        <f t="shared" si="1398"/>
        <v/>
      </c>
      <c r="H774" s="223" t="str">
        <f t="shared" si="1399"/>
        <v/>
      </c>
      <c r="I774" s="751" t="str">
        <f t="shared" si="1400"/>
        <v/>
      </c>
      <c r="J774" s="248" t="str">
        <f t="shared" si="1393"/>
        <v/>
      </c>
      <c r="K774" s="713" t="str">
        <f t="shared" si="1401"/>
        <v/>
      </c>
      <c r="L774" s="625"/>
      <c r="M774" s="738">
        <f t="shared" ref="M774:N774" si="1429">IF(M602="","",M602)</f>
        <v>0</v>
      </c>
      <c r="N774" s="738">
        <f t="shared" si="1429"/>
        <v>0</v>
      </c>
      <c r="O774" s="714" t="str">
        <f t="shared" si="1403"/>
        <v/>
      </c>
      <c r="P774" s="736">
        <f t="shared" si="1404"/>
        <v>0</v>
      </c>
      <c r="Q774" s="608">
        <v>0</v>
      </c>
      <c r="R774" s="755"/>
      <c r="S774" s="708" t="str">
        <f t="shared" si="1405"/>
        <v/>
      </c>
      <c r="T774" s="50" t="str">
        <f t="shared" si="1406"/>
        <v/>
      </c>
      <c r="U774" s="50">
        <f>ROUND(IF(K774="",0,+Q774/1659*(AC774*12*(1+tab!$D$181+tab!$D$180)-tab!$D$179)*tab!$D$177),-1)</f>
        <v>0</v>
      </c>
      <c r="V774" s="36" t="str">
        <f t="shared" si="1407"/>
        <v/>
      </c>
      <c r="W774" s="698"/>
      <c r="X774" s="605"/>
      <c r="Y774" s="646"/>
      <c r="Z774" s="670"/>
      <c r="AA774" s="600"/>
      <c r="AB774" s="646"/>
      <c r="AC774" s="679">
        <f t="shared" si="1395"/>
        <v>0</v>
      </c>
      <c r="AD774" s="680">
        <f t="shared" si="1408"/>
        <v>0.56000000000000005</v>
      </c>
      <c r="AE774" s="681">
        <f t="shared" si="1409"/>
        <v>0</v>
      </c>
      <c r="AF774" s="681">
        <f t="shared" si="1410"/>
        <v>0</v>
      </c>
      <c r="AG774" s="681">
        <f t="shared" si="1411"/>
        <v>0</v>
      </c>
      <c r="AH774" s="682">
        <f t="shared" si="1412"/>
        <v>0</v>
      </c>
      <c r="AI774" s="682" t="str">
        <f t="shared" si="1413"/>
        <v/>
      </c>
      <c r="AJ774" s="682">
        <f t="shared" si="1414"/>
        <v>0</v>
      </c>
      <c r="AK774" s="683">
        <f t="shared" si="1415"/>
        <v>0.5</v>
      </c>
      <c r="AL774" s="600">
        <f t="shared" si="1416"/>
        <v>0</v>
      </c>
      <c r="AM774" s="646">
        <f t="shared" si="1417"/>
        <v>0</v>
      </c>
      <c r="AN774" s="630"/>
      <c r="AR774" s="326"/>
    </row>
    <row r="775" spans="3:44" ht="12.75" customHeight="1" x14ac:dyDescent="0.2">
      <c r="C775" s="2"/>
      <c r="D775" s="140" t="str">
        <f t="shared" si="1396"/>
        <v/>
      </c>
      <c r="E775" s="222" t="str">
        <f t="shared" ref="E775:F775" si="1430">IF(E603=0,"",E603)</f>
        <v/>
      </c>
      <c r="F775" s="222" t="str">
        <f t="shared" si="1430"/>
        <v/>
      </c>
      <c r="G775" s="140" t="str">
        <f t="shared" si="1398"/>
        <v/>
      </c>
      <c r="H775" s="223" t="str">
        <f t="shared" si="1399"/>
        <v/>
      </c>
      <c r="I775" s="751" t="str">
        <f t="shared" si="1400"/>
        <v/>
      </c>
      <c r="J775" s="248" t="str">
        <f t="shared" si="1393"/>
        <v/>
      </c>
      <c r="K775" s="713" t="str">
        <f t="shared" si="1401"/>
        <v/>
      </c>
      <c r="L775" s="625"/>
      <c r="M775" s="738">
        <f t="shared" ref="M775:N775" si="1431">IF(M603="","",M603)</f>
        <v>0</v>
      </c>
      <c r="N775" s="738">
        <f t="shared" si="1431"/>
        <v>0</v>
      </c>
      <c r="O775" s="714" t="str">
        <f t="shared" si="1403"/>
        <v/>
      </c>
      <c r="P775" s="736">
        <f t="shared" si="1404"/>
        <v>0</v>
      </c>
      <c r="Q775" s="608">
        <v>0</v>
      </c>
      <c r="R775" s="755"/>
      <c r="S775" s="708" t="str">
        <f t="shared" si="1405"/>
        <v/>
      </c>
      <c r="T775" s="50" t="str">
        <f t="shared" si="1406"/>
        <v/>
      </c>
      <c r="U775" s="50">
        <f>ROUND(IF(K775="",0,+Q775/1659*(AC775*12*(1+tab!$D$181+tab!$D$180)-tab!$D$179)*tab!$D$177),-1)</f>
        <v>0</v>
      </c>
      <c r="V775" s="36" t="str">
        <f t="shared" si="1407"/>
        <v/>
      </c>
      <c r="W775" s="698"/>
      <c r="X775" s="605"/>
      <c r="Y775" s="646"/>
      <c r="Z775" s="670"/>
      <c r="AA775" s="600"/>
      <c r="AB775" s="646"/>
      <c r="AC775" s="679">
        <f t="shared" si="1395"/>
        <v>0</v>
      </c>
      <c r="AD775" s="680">
        <f t="shared" si="1408"/>
        <v>0.56000000000000005</v>
      </c>
      <c r="AE775" s="681">
        <f t="shared" si="1409"/>
        <v>0</v>
      </c>
      <c r="AF775" s="681">
        <f t="shared" si="1410"/>
        <v>0</v>
      </c>
      <c r="AG775" s="681">
        <f t="shared" si="1411"/>
        <v>0</v>
      </c>
      <c r="AH775" s="682">
        <f t="shared" si="1412"/>
        <v>0</v>
      </c>
      <c r="AI775" s="682" t="str">
        <f t="shared" si="1413"/>
        <v/>
      </c>
      <c r="AJ775" s="682">
        <f t="shared" si="1414"/>
        <v>0</v>
      </c>
      <c r="AK775" s="683">
        <f t="shared" si="1415"/>
        <v>0.5</v>
      </c>
      <c r="AL775" s="600">
        <f t="shared" si="1416"/>
        <v>0</v>
      </c>
      <c r="AM775" s="646">
        <f t="shared" si="1417"/>
        <v>0</v>
      </c>
      <c r="AN775" s="630"/>
      <c r="AR775" s="326"/>
    </row>
    <row r="776" spans="3:44" ht="12.75" customHeight="1" x14ac:dyDescent="0.2">
      <c r="C776" s="2"/>
      <c r="D776" s="140" t="str">
        <f t="shared" si="1396"/>
        <v/>
      </c>
      <c r="E776" s="222" t="str">
        <f t="shared" ref="E776:F776" si="1432">IF(E604=0,"",E604)</f>
        <v/>
      </c>
      <c r="F776" s="222" t="str">
        <f t="shared" si="1432"/>
        <v/>
      </c>
      <c r="G776" s="140" t="str">
        <f t="shared" si="1398"/>
        <v/>
      </c>
      <c r="H776" s="223" t="str">
        <f t="shared" si="1399"/>
        <v/>
      </c>
      <c r="I776" s="751" t="str">
        <f t="shared" si="1400"/>
        <v/>
      </c>
      <c r="J776" s="248" t="str">
        <f t="shared" si="1393"/>
        <v/>
      </c>
      <c r="K776" s="713" t="str">
        <f t="shared" si="1401"/>
        <v/>
      </c>
      <c r="L776" s="625"/>
      <c r="M776" s="738">
        <f t="shared" ref="M776:N776" si="1433">IF(M604="","",M604)</f>
        <v>0</v>
      </c>
      <c r="N776" s="738">
        <f t="shared" si="1433"/>
        <v>0</v>
      </c>
      <c r="O776" s="714" t="str">
        <f t="shared" si="1403"/>
        <v/>
      </c>
      <c r="P776" s="736">
        <f t="shared" si="1404"/>
        <v>0</v>
      </c>
      <c r="Q776" s="608">
        <v>0</v>
      </c>
      <c r="R776" s="755"/>
      <c r="S776" s="708" t="str">
        <f t="shared" si="1405"/>
        <v/>
      </c>
      <c r="T776" s="50" t="str">
        <f t="shared" si="1406"/>
        <v/>
      </c>
      <c r="U776" s="50">
        <f>ROUND(IF(K776="",0,+Q776/1659*(AC776*12*(1+tab!$D$181+tab!$D$180)-tab!$D$179)*tab!$D$177),-1)</f>
        <v>0</v>
      </c>
      <c r="V776" s="36" t="str">
        <f t="shared" si="1407"/>
        <v/>
      </c>
      <c r="W776" s="698"/>
      <c r="X776" s="605"/>
      <c r="Y776" s="646"/>
      <c r="Z776" s="670"/>
      <c r="AA776" s="600"/>
      <c r="AB776" s="646"/>
      <c r="AC776" s="679">
        <f t="shared" si="1395"/>
        <v>0</v>
      </c>
      <c r="AD776" s="680">
        <f t="shared" si="1408"/>
        <v>0.56000000000000005</v>
      </c>
      <c r="AE776" s="681">
        <f t="shared" si="1409"/>
        <v>0</v>
      </c>
      <c r="AF776" s="681">
        <f t="shared" si="1410"/>
        <v>0</v>
      </c>
      <c r="AG776" s="681">
        <f t="shared" si="1411"/>
        <v>0</v>
      </c>
      <c r="AH776" s="682">
        <f t="shared" si="1412"/>
        <v>0</v>
      </c>
      <c r="AI776" s="682" t="str">
        <f t="shared" si="1413"/>
        <v/>
      </c>
      <c r="AJ776" s="682">
        <f t="shared" si="1414"/>
        <v>0</v>
      </c>
      <c r="AK776" s="683">
        <f t="shared" si="1415"/>
        <v>0.5</v>
      </c>
      <c r="AL776" s="600">
        <f t="shared" si="1416"/>
        <v>0</v>
      </c>
      <c r="AM776" s="646">
        <f t="shared" si="1417"/>
        <v>0</v>
      </c>
      <c r="AN776" s="630"/>
      <c r="AR776" s="326"/>
    </row>
    <row r="777" spans="3:44" ht="12.75" customHeight="1" x14ac:dyDescent="0.2">
      <c r="C777" s="2"/>
      <c r="D777" s="140" t="str">
        <f t="shared" si="1396"/>
        <v/>
      </c>
      <c r="E777" s="222" t="str">
        <f t="shared" ref="E777:F777" si="1434">IF(E605=0,"",E605)</f>
        <v/>
      </c>
      <c r="F777" s="222" t="str">
        <f t="shared" si="1434"/>
        <v/>
      </c>
      <c r="G777" s="140" t="str">
        <f t="shared" si="1398"/>
        <v/>
      </c>
      <c r="H777" s="223" t="str">
        <f t="shared" si="1399"/>
        <v/>
      </c>
      <c r="I777" s="751" t="str">
        <f t="shared" si="1400"/>
        <v/>
      </c>
      <c r="J777" s="248" t="str">
        <f t="shared" si="1393"/>
        <v/>
      </c>
      <c r="K777" s="713" t="str">
        <f t="shared" si="1401"/>
        <v/>
      </c>
      <c r="L777" s="625"/>
      <c r="M777" s="738">
        <f t="shared" ref="M777:N777" si="1435">IF(M605="","",M605)</f>
        <v>0</v>
      </c>
      <c r="N777" s="738">
        <f t="shared" si="1435"/>
        <v>0</v>
      </c>
      <c r="O777" s="714" t="str">
        <f t="shared" si="1403"/>
        <v/>
      </c>
      <c r="P777" s="736">
        <f t="shared" si="1404"/>
        <v>0</v>
      </c>
      <c r="Q777" s="608">
        <v>0</v>
      </c>
      <c r="R777" s="755"/>
      <c r="S777" s="708" t="str">
        <f t="shared" si="1405"/>
        <v/>
      </c>
      <c r="T777" s="50" t="str">
        <f t="shared" si="1406"/>
        <v/>
      </c>
      <c r="U777" s="50">
        <f>ROUND(IF(K777="",0,+Q777/1659*(AC777*12*(1+tab!$D$181+tab!$D$180)-tab!$D$179)*tab!$D$177),-1)</f>
        <v>0</v>
      </c>
      <c r="V777" s="36" t="str">
        <f t="shared" si="1407"/>
        <v/>
      </c>
      <c r="W777" s="698"/>
      <c r="X777" s="605"/>
      <c r="Y777" s="646"/>
      <c r="Z777" s="670"/>
      <c r="AA777" s="600"/>
      <c r="AB777" s="646"/>
      <c r="AC777" s="679">
        <f t="shared" si="1395"/>
        <v>0</v>
      </c>
      <c r="AD777" s="680">
        <f t="shared" si="1408"/>
        <v>0.56000000000000005</v>
      </c>
      <c r="AE777" s="681">
        <f t="shared" si="1409"/>
        <v>0</v>
      </c>
      <c r="AF777" s="681">
        <f t="shared" si="1410"/>
        <v>0</v>
      </c>
      <c r="AG777" s="681">
        <f t="shared" si="1411"/>
        <v>0</v>
      </c>
      <c r="AH777" s="682">
        <f t="shared" si="1412"/>
        <v>0</v>
      </c>
      <c r="AI777" s="682" t="str">
        <f t="shared" si="1413"/>
        <v/>
      </c>
      <c r="AJ777" s="682">
        <f t="shared" si="1414"/>
        <v>0</v>
      </c>
      <c r="AK777" s="683">
        <f t="shared" si="1415"/>
        <v>0.5</v>
      </c>
      <c r="AL777" s="600">
        <f t="shared" si="1416"/>
        <v>0</v>
      </c>
      <c r="AM777" s="646">
        <f t="shared" si="1417"/>
        <v>0</v>
      </c>
      <c r="AN777" s="630"/>
      <c r="AR777" s="326"/>
    </row>
    <row r="778" spans="3:44" ht="12.75" customHeight="1" x14ac:dyDescent="0.2">
      <c r="C778" s="2"/>
      <c r="D778" s="140" t="str">
        <f t="shared" si="1396"/>
        <v/>
      </c>
      <c r="E778" s="222" t="str">
        <f t="shared" ref="E778:F778" si="1436">IF(E606=0,"",E606)</f>
        <v/>
      </c>
      <c r="F778" s="222" t="str">
        <f t="shared" si="1436"/>
        <v/>
      </c>
      <c r="G778" s="140" t="str">
        <f t="shared" si="1398"/>
        <v/>
      </c>
      <c r="H778" s="223" t="str">
        <f t="shared" si="1399"/>
        <v/>
      </c>
      <c r="I778" s="751" t="str">
        <f t="shared" si="1400"/>
        <v/>
      </c>
      <c r="J778" s="248" t="str">
        <f t="shared" si="1393"/>
        <v/>
      </c>
      <c r="K778" s="713" t="str">
        <f t="shared" si="1401"/>
        <v/>
      </c>
      <c r="L778" s="625"/>
      <c r="M778" s="738">
        <f t="shared" ref="M778:N778" si="1437">IF(M606="","",M606)</f>
        <v>0</v>
      </c>
      <c r="N778" s="738">
        <f t="shared" si="1437"/>
        <v>0</v>
      </c>
      <c r="O778" s="714" t="str">
        <f t="shared" si="1403"/>
        <v/>
      </c>
      <c r="P778" s="736">
        <f t="shared" si="1404"/>
        <v>0</v>
      </c>
      <c r="Q778" s="608">
        <v>0</v>
      </c>
      <c r="R778" s="755"/>
      <c r="S778" s="708" t="str">
        <f t="shared" si="1405"/>
        <v/>
      </c>
      <c r="T778" s="50" t="str">
        <f t="shared" si="1406"/>
        <v/>
      </c>
      <c r="U778" s="50">
        <f>ROUND(IF(K778="",0,+Q778/1659*(AC778*12*(1+tab!$D$181+tab!$D$180)-tab!$D$179)*tab!$D$177),-1)</f>
        <v>0</v>
      </c>
      <c r="V778" s="36" t="str">
        <f t="shared" si="1407"/>
        <v/>
      </c>
      <c r="W778" s="698"/>
      <c r="X778" s="605"/>
      <c r="Y778" s="646"/>
      <c r="Z778" s="670"/>
      <c r="AA778" s="600"/>
      <c r="AB778" s="646"/>
      <c r="AC778" s="679">
        <f t="shared" si="1395"/>
        <v>0</v>
      </c>
      <c r="AD778" s="680">
        <f t="shared" si="1408"/>
        <v>0.56000000000000005</v>
      </c>
      <c r="AE778" s="681">
        <f t="shared" si="1409"/>
        <v>0</v>
      </c>
      <c r="AF778" s="681">
        <f t="shared" si="1410"/>
        <v>0</v>
      </c>
      <c r="AG778" s="681">
        <f t="shared" si="1411"/>
        <v>0</v>
      </c>
      <c r="AH778" s="682">
        <f t="shared" si="1412"/>
        <v>0</v>
      </c>
      <c r="AI778" s="682" t="str">
        <f t="shared" si="1413"/>
        <v/>
      </c>
      <c r="AJ778" s="682">
        <f t="shared" si="1414"/>
        <v>0</v>
      </c>
      <c r="AK778" s="683">
        <f t="shared" si="1415"/>
        <v>0.5</v>
      </c>
      <c r="AL778" s="600">
        <f t="shared" si="1416"/>
        <v>0</v>
      </c>
      <c r="AM778" s="646">
        <f t="shared" si="1417"/>
        <v>0</v>
      </c>
      <c r="AN778" s="630"/>
      <c r="AR778" s="326"/>
    </row>
    <row r="779" spans="3:44" ht="12.75" customHeight="1" x14ac:dyDescent="0.2">
      <c r="C779" s="2"/>
      <c r="D779" s="140" t="str">
        <f t="shared" si="1396"/>
        <v/>
      </c>
      <c r="E779" s="222" t="str">
        <f t="shared" ref="E779:F779" si="1438">IF(E607=0,"",E607)</f>
        <v/>
      </c>
      <c r="F779" s="222" t="str">
        <f t="shared" si="1438"/>
        <v/>
      </c>
      <c r="G779" s="140" t="str">
        <f t="shared" si="1398"/>
        <v/>
      </c>
      <c r="H779" s="223" t="str">
        <f t="shared" si="1399"/>
        <v/>
      </c>
      <c r="I779" s="751" t="str">
        <f t="shared" si="1400"/>
        <v/>
      </c>
      <c r="J779" s="248" t="str">
        <f t="shared" si="1393"/>
        <v/>
      </c>
      <c r="K779" s="713" t="str">
        <f t="shared" si="1401"/>
        <v/>
      </c>
      <c r="L779" s="625"/>
      <c r="M779" s="738">
        <f t="shared" ref="M779:N779" si="1439">IF(M607="","",M607)</f>
        <v>0</v>
      </c>
      <c r="N779" s="738">
        <f t="shared" si="1439"/>
        <v>0</v>
      </c>
      <c r="O779" s="714" t="str">
        <f t="shared" si="1403"/>
        <v/>
      </c>
      <c r="P779" s="736">
        <f t="shared" si="1404"/>
        <v>0</v>
      </c>
      <c r="Q779" s="608">
        <v>0</v>
      </c>
      <c r="R779" s="755"/>
      <c r="S779" s="708" t="str">
        <f t="shared" si="1405"/>
        <v/>
      </c>
      <c r="T779" s="50" t="str">
        <f t="shared" si="1406"/>
        <v/>
      </c>
      <c r="U779" s="50">
        <f>ROUND(IF(K779="",0,+Q779/1659*(AC779*12*(1+tab!$D$181+tab!$D$180)-tab!$D$179)*tab!$D$177),-1)</f>
        <v>0</v>
      </c>
      <c r="V779" s="36" t="str">
        <f t="shared" si="1407"/>
        <v/>
      </c>
      <c r="W779" s="698"/>
      <c r="X779" s="605"/>
      <c r="Y779" s="646"/>
      <c r="Z779" s="670"/>
      <c r="AA779" s="600"/>
      <c r="AB779" s="646"/>
      <c r="AC779" s="679">
        <f t="shared" si="1395"/>
        <v>0</v>
      </c>
      <c r="AD779" s="680">
        <f t="shared" si="1408"/>
        <v>0.56000000000000005</v>
      </c>
      <c r="AE779" s="681">
        <f t="shared" si="1409"/>
        <v>0</v>
      </c>
      <c r="AF779" s="681">
        <f t="shared" si="1410"/>
        <v>0</v>
      </c>
      <c r="AG779" s="681">
        <f t="shared" si="1411"/>
        <v>0</v>
      </c>
      <c r="AH779" s="682">
        <f t="shared" si="1412"/>
        <v>0</v>
      </c>
      <c r="AI779" s="682" t="str">
        <f t="shared" si="1413"/>
        <v/>
      </c>
      <c r="AJ779" s="682">
        <f t="shared" si="1414"/>
        <v>0</v>
      </c>
      <c r="AK779" s="683">
        <f t="shared" si="1415"/>
        <v>0.5</v>
      </c>
      <c r="AL779" s="600">
        <f t="shared" si="1416"/>
        <v>0</v>
      </c>
      <c r="AM779" s="646">
        <f t="shared" si="1417"/>
        <v>0</v>
      </c>
      <c r="AN779" s="630"/>
      <c r="AR779" s="326"/>
    </row>
    <row r="780" spans="3:44" ht="12.75" customHeight="1" x14ac:dyDescent="0.2">
      <c r="C780" s="2"/>
      <c r="D780" s="140" t="str">
        <f t="shared" si="1396"/>
        <v/>
      </c>
      <c r="E780" s="222" t="str">
        <f t="shared" ref="E780:F780" si="1440">IF(E608=0,"",E608)</f>
        <v/>
      </c>
      <c r="F780" s="222" t="str">
        <f t="shared" si="1440"/>
        <v/>
      </c>
      <c r="G780" s="140" t="str">
        <f t="shared" si="1398"/>
        <v/>
      </c>
      <c r="H780" s="223" t="str">
        <f t="shared" si="1399"/>
        <v/>
      </c>
      <c r="I780" s="751" t="str">
        <f t="shared" si="1400"/>
        <v/>
      </c>
      <c r="J780" s="248" t="str">
        <f t="shared" si="1393"/>
        <v/>
      </c>
      <c r="K780" s="713" t="str">
        <f t="shared" si="1401"/>
        <v/>
      </c>
      <c r="L780" s="625"/>
      <c r="M780" s="738">
        <f t="shared" ref="M780:N780" si="1441">IF(M608="","",M608)</f>
        <v>0</v>
      </c>
      <c r="N780" s="738">
        <f t="shared" si="1441"/>
        <v>0</v>
      </c>
      <c r="O780" s="714" t="str">
        <f t="shared" si="1403"/>
        <v/>
      </c>
      <c r="P780" s="736">
        <f t="shared" si="1404"/>
        <v>0</v>
      </c>
      <c r="Q780" s="608">
        <v>0</v>
      </c>
      <c r="R780" s="755"/>
      <c r="S780" s="708" t="str">
        <f t="shared" si="1405"/>
        <v/>
      </c>
      <c r="T780" s="50" t="str">
        <f t="shared" si="1406"/>
        <v/>
      </c>
      <c r="U780" s="50">
        <f>ROUND(IF(K780="",0,+Q780/1659*(AC780*12*(1+tab!$D$181+tab!$D$180)-tab!$D$179)*tab!$D$177),-1)</f>
        <v>0</v>
      </c>
      <c r="V780" s="36" t="str">
        <f t="shared" si="1407"/>
        <v/>
      </c>
      <c r="W780" s="698"/>
      <c r="X780" s="605"/>
      <c r="Y780" s="646"/>
      <c r="Z780" s="670"/>
      <c r="AA780" s="600"/>
      <c r="AB780" s="646"/>
      <c r="AC780" s="679">
        <f t="shared" si="1395"/>
        <v>0</v>
      </c>
      <c r="AD780" s="680">
        <f t="shared" si="1408"/>
        <v>0.56000000000000005</v>
      </c>
      <c r="AE780" s="681">
        <f t="shared" si="1409"/>
        <v>0</v>
      </c>
      <c r="AF780" s="681">
        <f t="shared" si="1410"/>
        <v>0</v>
      </c>
      <c r="AG780" s="681">
        <f t="shared" si="1411"/>
        <v>0</v>
      </c>
      <c r="AH780" s="682">
        <f t="shared" si="1412"/>
        <v>0</v>
      </c>
      <c r="AI780" s="682" t="str">
        <f t="shared" si="1413"/>
        <v/>
      </c>
      <c r="AJ780" s="682">
        <f t="shared" si="1414"/>
        <v>0</v>
      </c>
      <c r="AK780" s="683">
        <f t="shared" si="1415"/>
        <v>0.5</v>
      </c>
      <c r="AL780" s="600">
        <f t="shared" si="1416"/>
        <v>0</v>
      </c>
      <c r="AM780" s="646">
        <f t="shared" si="1417"/>
        <v>0</v>
      </c>
      <c r="AN780" s="630"/>
      <c r="AR780" s="326"/>
    </row>
    <row r="781" spans="3:44" ht="12.75" customHeight="1" x14ac:dyDescent="0.2">
      <c r="C781" s="2"/>
      <c r="D781" s="140" t="str">
        <f t="shared" si="1396"/>
        <v/>
      </c>
      <c r="E781" s="222" t="str">
        <f t="shared" ref="E781:F781" si="1442">IF(E609=0,"",E609)</f>
        <v/>
      </c>
      <c r="F781" s="222" t="str">
        <f t="shared" si="1442"/>
        <v/>
      </c>
      <c r="G781" s="140" t="str">
        <f t="shared" si="1398"/>
        <v/>
      </c>
      <c r="H781" s="223" t="str">
        <f t="shared" si="1399"/>
        <v/>
      </c>
      <c r="I781" s="751" t="str">
        <f t="shared" si="1400"/>
        <v/>
      </c>
      <c r="J781" s="248" t="str">
        <f t="shared" si="1393"/>
        <v/>
      </c>
      <c r="K781" s="713" t="str">
        <f t="shared" si="1401"/>
        <v/>
      </c>
      <c r="L781" s="625"/>
      <c r="M781" s="738">
        <f t="shared" ref="M781:N781" si="1443">IF(M609="","",M609)</f>
        <v>0</v>
      </c>
      <c r="N781" s="738">
        <f t="shared" si="1443"/>
        <v>0</v>
      </c>
      <c r="O781" s="714" t="str">
        <f t="shared" si="1403"/>
        <v/>
      </c>
      <c r="P781" s="736">
        <f t="shared" si="1404"/>
        <v>0</v>
      </c>
      <c r="Q781" s="608">
        <v>0</v>
      </c>
      <c r="R781" s="755"/>
      <c r="S781" s="708" t="str">
        <f t="shared" si="1405"/>
        <v/>
      </c>
      <c r="T781" s="50" t="str">
        <f t="shared" si="1406"/>
        <v/>
      </c>
      <c r="U781" s="50">
        <f>ROUND(IF(K781="",0,+Q781/1659*(AC781*12*(1+tab!$D$181+tab!$D$180)-tab!$D$179)*tab!$D$177),-1)</f>
        <v>0</v>
      </c>
      <c r="V781" s="36" t="str">
        <f t="shared" si="1407"/>
        <v/>
      </c>
      <c r="W781" s="698"/>
      <c r="X781" s="605"/>
      <c r="Y781" s="646"/>
      <c r="Z781" s="670"/>
      <c r="AA781" s="600"/>
      <c r="AB781" s="646"/>
      <c r="AC781" s="679">
        <f t="shared" si="1395"/>
        <v>0</v>
      </c>
      <c r="AD781" s="680">
        <f t="shared" si="1408"/>
        <v>0.56000000000000005</v>
      </c>
      <c r="AE781" s="681">
        <f t="shared" si="1409"/>
        <v>0</v>
      </c>
      <c r="AF781" s="681">
        <f t="shared" si="1410"/>
        <v>0</v>
      </c>
      <c r="AG781" s="681">
        <f t="shared" si="1411"/>
        <v>0</v>
      </c>
      <c r="AH781" s="682">
        <f t="shared" si="1412"/>
        <v>0</v>
      </c>
      <c r="AI781" s="682" t="str">
        <f t="shared" si="1413"/>
        <v/>
      </c>
      <c r="AJ781" s="682">
        <f t="shared" si="1414"/>
        <v>0</v>
      </c>
      <c r="AK781" s="683">
        <f t="shared" si="1415"/>
        <v>0.5</v>
      </c>
      <c r="AL781" s="600">
        <f t="shared" si="1416"/>
        <v>0</v>
      </c>
      <c r="AM781" s="646">
        <f t="shared" si="1417"/>
        <v>0</v>
      </c>
      <c r="AN781" s="630"/>
      <c r="AR781" s="326"/>
    </row>
    <row r="782" spans="3:44" ht="12.75" customHeight="1" x14ac:dyDescent="0.2">
      <c r="C782" s="2"/>
      <c r="D782" s="140" t="str">
        <f t="shared" si="1396"/>
        <v/>
      </c>
      <c r="E782" s="222" t="str">
        <f t="shared" ref="E782:F782" si="1444">IF(E610=0,"",E610)</f>
        <v/>
      </c>
      <c r="F782" s="222" t="str">
        <f t="shared" si="1444"/>
        <v/>
      </c>
      <c r="G782" s="140" t="str">
        <f t="shared" si="1398"/>
        <v/>
      </c>
      <c r="H782" s="223" t="str">
        <f t="shared" si="1399"/>
        <v/>
      </c>
      <c r="I782" s="751" t="str">
        <f t="shared" si="1400"/>
        <v/>
      </c>
      <c r="J782" s="248" t="str">
        <f t="shared" si="1393"/>
        <v/>
      </c>
      <c r="K782" s="713" t="str">
        <f t="shared" si="1401"/>
        <v/>
      </c>
      <c r="L782" s="625"/>
      <c r="M782" s="738">
        <f t="shared" ref="M782:N782" si="1445">IF(M610="","",M610)</f>
        <v>0</v>
      </c>
      <c r="N782" s="738">
        <f t="shared" si="1445"/>
        <v>0</v>
      </c>
      <c r="O782" s="714" t="str">
        <f t="shared" si="1403"/>
        <v/>
      </c>
      <c r="P782" s="736">
        <f t="shared" si="1404"/>
        <v>0</v>
      </c>
      <c r="Q782" s="608">
        <v>0</v>
      </c>
      <c r="R782" s="755"/>
      <c r="S782" s="708" t="str">
        <f t="shared" si="1405"/>
        <v/>
      </c>
      <c r="T782" s="50" t="str">
        <f t="shared" si="1406"/>
        <v/>
      </c>
      <c r="U782" s="50">
        <f>ROUND(IF(K782="",0,+Q782/1659*(AC782*12*(1+tab!$D$181+tab!$D$180)-tab!$D$179)*tab!$D$177),-1)</f>
        <v>0</v>
      </c>
      <c r="V782" s="36" t="str">
        <f t="shared" si="1407"/>
        <v/>
      </c>
      <c r="W782" s="698"/>
      <c r="X782" s="605"/>
      <c r="Y782" s="646"/>
      <c r="Z782" s="670"/>
      <c r="AA782" s="600"/>
      <c r="AB782" s="646"/>
      <c r="AC782" s="679">
        <f t="shared" si="1395"/>
        <v>0</v>
      </c>
      <c r="AD782" s="680">
        <f t="shared" si="1408"/>
        <v>0.56000000000000005</v>
      </c>
      <c r="AE782" s="681">
        <f t="shared" si="1409"/>
        <v>0</v>
      </c>
      <c r="AF782" s="681">
        <f t="shared" si="1410"/>
        <v>0</v>
      </c>
      <c r="AG782" s="681">
        <f t="shared" si="1411"/>
        <v>0</v>
      </c>
      <c r="AH782" s="682">
        <f t="shared" si="1412"/>
        <v>0</v>
      </c>
      <c r="AI782" s="682" t="str">
        <f t="shared" si="1413"/>
        <v/>
      </c>
      <c r="AJ782" s="682">
        <f t="shared" si="1414"/>
        <v>0</v>
      </c>
      <c r="AK782" s="683">
        <f t="shared" si="1415"/>
        <v>0.5</v>
      </c>
      <c r="AL782" s="600">
        <f t="shared" si="1416"/>
        <v>0</v>
      </c>
      <c r="AM782" s="646">
        <f t="shared" si="1417"/>
        <v>0</v>
      </c>
      <c r="AN782" s="630"/>
      <c r="AR782" s="326"/>
    </row>
    <row r="783" spans="3:44" ht="12.75" customHeight="1" x14ac:dyDescent="0.2">
      <c r="C783" s="2"/>
      <c r="D783" s="140" t="str">
        <f t="shared" si="1396"/>
        <v/>
      </c>
      <c r="E783" s="222" t="str">
        <f t="shared" ref="E783:F783" si="1446">IF(E611=0,"",E611)</f>
        <v/>
      </c>
      <c r="F783" s="222" t="str">
        <f t="shared" si="1446"/>
        <v/>
      </c>
      <c r="G783" s="140" t="str">
        <f t="shared" si="1398"/>
        <v/>
      </c>
      <c r="H783" s="223" t="str">
        <f t="shared" si="1399"/>
        <v/>
      </c>
      <c r="I783" s="751" t="str">
        <f t="shared" si="1400"/>
        <v/>
      </c>
      <c r="J783" s="248" t="str">
        <f t="shared" si="1393"/>
        <v/>
      </c>
      <c r="K783" s="713" t="str">
        <f t="shared" si="1401"/>
        <v/>
      </c>
      <c r="L783" s="625"/>
      <c r="M783" s="738">
        <f t="shared" ref="M783:N783" si="1447">IF(M611="","",M611)</f>
        <v>0</v>
      </c>
      <c r="N783" s="738">
        <f t="shared" si="1447"/>
        <v>0</v>
      </c>
      <c r="O783" s="714" t="str">
        <f t="shared" si="1403"/>
        <v/>
      </c>
      <c r="P783" s="736">
        <f t="shared" si="1404"/>
        <v>0</v>
      </c>
      <c r="Q783" s="608">
        <v>0</v>
      </c>
      <c r="R783" s="755"/>
      <c r="S783" s="708" t="str">
        <f t="shared" si="1405"/>
        <v/>
      </c>
      <c r="T783" s="50" t="str">
        <f t="shared" si="1406"/>
        <v/>
      </c>
      <c r="U783" s="50">
        <f>ROUND(IF(K783="",0,+Q783/1659*(AC783*12*(1+tab!$D$181+tab!$D$180)-tab!$D$179)*tab!$D$177),-1)</f>
        <v>0</v>
      </c>
      <c r="V783" s="36" t="str">
        <f t="shared" si="1407"/>
        <v/>
      </c>
      <c r="W783" s="698"/>
      <c r="X783" s="605"/>
      <c r="Y783" s="646"/>
      <c r="Z783" s="670"/>
      <c r="AA783" s="600"/>
      <c r="AB783" s="646"/>
      <c r="AC783" s="679">
        <f t="shared" si="1395"/>
        <v>0</v>
      </c>
      <c r="AD783" s="680">
        <f t="shared" si="1408"/>
        <v>0.56000000000000005</v>
      </c>
      <c r="AE783" s="681">
        <f t="shared" si="1409"/>
        <v>0</v>
      </c>
      <c r="AF783" s="681">
        <f t="shared" si="1410"/>
        <v>0</v>
      </c>
      <c r="AG783" s="681">
        <f t="shared" si="1411"/>
        <v>0</v>
      </c>
      <c r="AH783" s="682">
        <f t="shared" si="1412"/>
        <v>0</v>
      </c>
      <c r="AI783" s="682" t="str">
        <f t="shared" si="1413"/>
        <v/>
      </c>
      <c r="AJ783" s="682">
        <f t="shared" si="1414"/>
        <v>0</v>
      </c>
      <c r="AK783" s="683">
        <f t="shared" si="1415"/>
        <v>0.5</v>
      </c>
      <c r="AL783" s="600">
        <f t="shared" si="1416"/>
        <v>0</v>
      </c>
      <c r="AM783" s="646">
        <f t="shared" si="1417"/>
        <v>0</v>
      </c>
      <c r="AN783" s="630"/>
      <c r="AR783" s="326"/>
    </row>
    <row r="784" spans="3:44" ht="12.75" customHeight="1" x14ac:dyDescent="0.2">
      <c r="C784" s="2"/>
      <c r="D784" s="140" t="str">
        <f t="shared" si="1396"/>
        <v/>
      </c>
      <c r="E784" s="222" t="str">
        <f t="shared" ref="E784:F784" si="1448">IF(E612=0,"",E612)</f>
        <v/>
      </c>
      <c r="F784" s="222" t="str">
        <f t="shared" si="1448"/>
        <v/>
      </c>
      <c r="G784" s="140" t="str">
        <f t="shared" si="1398"/>
        <v/>
      </c>
      <c r="H784" s="223" t="str">
        <f t="shared" si="1399"/>
        <v/>
      </c>
      <c r="I784" s="751" t="str">
        <f t="shared" si="1400"/>
        <v/>
      </c>
      <c r="J784" s="248" t="str">
        <f t="shared" si="1393"/>
        <v/>
      </c>
      <c r="K784" s="713" t="str">
        <f t="shared" si="1401"/>
        <v/>
      </c>
      <c r="L784" s="625"/>
      <c r="M784" s="738">
        <f t="shared" ref="M784:N784" si="1449">IF(M612="","",M612)</f>
        <v>0</v>
      </c>
      <c r="N784" s="738">
        <f t="shared" si="1449"/>
        <v>0</v>
      </c>
      <c r="O784" s="714" t="str">
        <f t="shared" si="1403"/>
        <v/>
      </c>
      <c r="P784" s="736">
        <f t="shared" si="1404"/>
        <v>0</v>
      </c>
      <c r="Q784" s="608">
        <v>0</v>
      </c>
      <c r="R784" s="755"/>
      <c r="S784" s="708" t="str">
        <f t="shared" si="1405"/>
        <v/>
      </c>
      <c r="T784" s="50" t="str">
        <f t="shared" si="1406"/>
        <v/>
      </c>
      <c r="U784" s="50">
        <f>ROUND(IF(K784="",0,+Q784/1659*(AC784*12*(1+tab!$D$181+tab!$D$180)-tab!$D$179)*tab!$D$177),-1)</f>
        <v>0</v>
      </c>
      <c r="V784" s="36" t="str">
        <f t="shared" si="1407"/>
        <v/>
      </c>
      <c r="W784" s="698"/>
      <c r="X784" s="605"/>
      <c r="Y784" s="646"/>
      <c r="Z784" s="670"/>
      <c r="AA784" s="600"/>
      <c r="AB784" s="646"/>
      <c r="AC784" s="679">
        <f t="shared" si="1395"/>
        <v>0</v>
      </c>
      <c r="AD784" s="680">
        <f t="shared" si="1408"/>
        <v>0.56000000000000005</v>
      </c>
      <c r="AE784" s="681">
        <f t="shared" si="1409"/>
        <v>0</v>
      </c>
      <c r="AF784" s="681">
        <f t="shared" si="1410"/>
        <v>0</v>
      </c>
      <c r="AG784" s="681">
        <f t="shared" si="1411"/>
        <v>0</v>
      </c>
      <c r="AH784" s="682">
        <f t="shared" si="1412"/>
        <v>0</v>
      </c>
      <c r="AI784" s="682" t="str">
        <f t="shared" si="1413"/>
        <v/>
      </c>
      <c r="AJ784" s="682">
        <f t="shared" si="1414"/>
        <v>0</v>
      </c>
      <c r="AK784" s="683">
        <f t="shared" si="1415"/>
        <v>0.5</v>
      </c>
      <c r="AL784" s="600">
        <f t="shared" si="1416"/>
        <v>0</v>
      </c>
      <c r="AM784" s="646">
        <f t="shared" si="1417"/>
        <v>0</v>
      </c>
      <c r="AN784" s="630"/>
      <c r="AR784" s="326"/>
    </row>
    <row r="785" spans="3:44" ht="12.75" customHeight="1" x14ac:dyDescent="0.2">
      <c r="C785" s="2"/>
      <c r="D785" s="140" t="str">
        <f t="shared" si="1396"/>
        <v/>
      </c>
      <c r="E785" s="222" t="str">
        <f t="shared" ref="E785:F785" si="1450">IF(E613=0,"",E613)</f>
        <v/>
      </c>
      <c r="F785" s="222" t="str">
        <f t="shared" si="1450"/>
        <v/>
      </c>
      <c r="G785" s="140" t="str">
        <f t="shared" si="1398"/>
        <v/>
      </c>
      <c r="H785" s="223" t="str">
        <f t="shared" si="1399"/>
        <v/>
      </c>
      <c r="I785" s="751" t="str">
        <f t="shared" si="1400"/>
        <v/>
      </c>
      <c r="J785" s="248" t="str">
        <f t="shared" si="1393"/>
        <v/>
      </c>
      <c r="K785" s="713" t="str">
        <f t="shared" si="1401"/>
        <v/>
      </c>
      <c r="L785" s="625"/>
      <c r="M785" s="738">
        <f t="shared" ref="M785:N785" si="1451">IF(M613="","",M613)</f>
        <v>0</v>
      </c>
      <c r="N785" s="738">
        <f t="shared" si="1451"/>
        <v>0</v>
      </c>
      <c r="O785" s="714" t="str">
        <f t="shared" si="1403"/>
        <v/>
      </c>
      <c r="P785" s="736">
        <f t="shared" si="1404"/>
        <v>0</v>
      </c>
      <c r="Q785" s="608">
        <v>0</v>
      </c>
      <c r="R785" s="755"/>
      <c r="S785" s="708" t="str">
        <f t="shared" si="1405"/>
        <v/>
      </c>
      <c r="T785" s="50" t="str">
        <f t="shared" si="1406"/>
        <v/>
      </c>
      <c r="U785" s="50">
        <f>ROUND(IF(K785="",0,+Q785/1659*(AC785*12*(1+tab!$D$181+tab!$D$180)-tab!$D$179)*tab!$D$177),-1)</f>
        <v>0</v>
      </c>
      <c r="V785" s="36" t="str">
        <f t="shared" si="1407"/>
        <v/>
      </c>
      <c r="W785" s="698"/>
      <c r="X785" s="605"/>
      <c r="Y785" s="646"/>
      <c r="Z785" s="670"/>
      <c r="AA785" s="600"/>
      <c r="AB785" s="646"/>
      <c r="AC785" s="679">
        <f t="shared" si="1395"/>
        <v>0</v>
      </c>
      <c r="AD785" s="680">
        <f t="shared" si="1408"/>
        <v>0.56000000000000005</v>
      </c>
      <c r="AE785" s="681">
        <f t="shared" si="1409"/>
        <v>0</v>
      </c>
      <c r="AF785" s="681">
        <f t="shared" si="1410"/>
        <v>0</v>
      </c>
      <c r="AG785" s="681">
        <f t="shared" si="1411"/>
        <v>0</v>
      </c>
      <c r="AH785" s="682">
        <f t="shared" si="1412"/>
        <v>0</v>
      </c>
      <c r="AI785" s="682" t="str">
        <f t="shared" si="1413"/>
        <v/>
      </c>
      <c r="AJ785" s="682">
        <f t="shared" si="1414"/>
        <v>0</v>
      </c>
      <c r="AK785" s="683">
        <f t="shared" si="1415"/>
        <v>0.5</v>
      </c>
      <c r="AL785" s="600">
        <f t="shared" si="1416"/>
        <v>0</v>
      </c>
      <c r="AM785" s="646">
        <f t="shared" si="1417"/>
        <v>0</v>
      </c>
      <c r="AN785" s="630"/>
      <c r="AR785" s="326"/>
    </row>
    <row r="786" spans="3:44" ht="12.75" customHeight="1" x14ac:dyDescent="0.2">
      <c r="C786" s="2"/>
      <c r="D786" s="140" t="str">
        <f t="shared" si="1396"/>
        <v/>
      </c>
      <c r="E786" s="222" t="str">
        <f t="shared" ref="E786:F786" si="1452">IF(E614=0,"",E614)</f>
        <v/>
      </c>
      <c r="F786" s="222" t="str">
        <f t="shared" si="1452"/>
        <v/>
      </c>
      <c r="G786" s="140" t="str">
        <f t="shared" si="1398"/>
        <v/>
      </c>
      <c r="H786" s="223" t="str">
        <f t="shared" si="1399"/>
        <v/>
      </c>
      <c r="I786" s="751" t="str">
        <f t="shared" si="1400"/>
        <v/>
      </c>
      <c r="J786" s="248" t="str">
        <f t="shared" si="1393"/>
        <v/>
      </c>
      <c r="K786" s="713" t="str">
        <f t="shared" si="1401"/>
        <v/>
      </c>
      <c r="L786" s="625"/>
      <c r="M786" s="738">
        <f t="shared" ref="M786:N786" si="1453">IF(M614="","",M614)</f>
        <v>0</v>
      </c>
      <c r="N786" s="738">
        <f t="shared" si="1453"/>
        <v>0</v>
      </c>
      <c r="O786" s="714" t="str">
        <f t="shared" si="1403"/>
        <v/>
      </c>
      <c r="P786" s="736">
        <f t="shared" si="1404"/>
        <v>0</v>
      </c>
      <c r="Q786" s="608">
        <v>0</v>
      </c>
      <c r="R786" s="755"/>
      <c r="S786" s="708" t="str">
        <f t="shared" si="1405"/>
        <v/>
      </c>
      <c r="T786" s="50" t="str">
        <f t="shared" si="1406"/>
        <v/>
      </c>
      <c r="U786" s="50">
        <f>ROUND(IF(K786="",0,+Q786/1659*(AC786*12*(1+tab!$D$181+tab!$D$180)-tab!$D$179)*tab!$D$177),-1)</f>
        <v>0</v>
      </c>
      <c r="V786" s="36" t="str">
        <f t="shared" si="1407"/>
        <v/>
      </c>
      <c r="W786" s="698"/>
      <c r="X786" s="605"/>
      <c r="Y786" s="646"/>
      <c r="Z786" s="670"/>
      <c r="AA786" s="600"/>
      <c r="AB786" s="646"/>
      <c r="AC786" s="679">
        <f t="shared" si="1395"/>
        <v>0</v>
      </c>
      <c r="AD786" s="680">
        <f t="shared" si="1408"/>
        <v>0.56000000000000005</v>
      </c>
      <c r="AE786" s="681">
        <f t="shared" si="1409"/>
        <v>0</v>
      </c>
      <c r="AF786" s="681">
        <f t="shared" si="1410"/>
        <v>0</v>
      </c>
      <c r="AG786" s="681">
        <f t="shared" si="1411"/>
        <v>0</v>
      </c>
      <c r="AH786" s="682">
        <f t="shared" si="1412"/>
        <v>0</v>
      </c>
      <c r="AI786" s="682" t="str">
        <f t="shared" si="1413"/>
        <v/>
      </c>
      <c r="AJ786" s="682">
        <f t="shared" si="1414"/>
        <v>0</v>
      </c>
      <c r="AK786" s="683">
        <f t="shared" si="1415"/>
        <v>0.5</v>
      </c>
      <c r="AL786" s="600">
        <f t="shared" si="1416"/>
        <v>0</v>
      </c>
      <c r="AM786" s="646">
        <f t="shared" si="1417"/>
        <v>0</v>
      </c>
      <c r="AN786" s="630"/>
      <c r="AR786" s="326"/>
    </row>
    <row r="787" spans="3:44" ht="12.75" customHeight="1" x14ac:dyDescent="0.2">
      <c r="C787" s="2"/>
      <c r="D787" s="140" t="str">
        <f t="shared" si="1396"/>
        <v/>
      </c>
      <c r="E787" s="222" t="str">
        <f t="shared" ref="E787:F787" si="1454">IF(E615=0,"",E615)</f>
        <v/>
      </c>
      <c r="F787" s="222" t="str">
        <f t="shared" si="1454"/>
        <v/>
      </c>
      <c r="G787" s="140" t="str">
        <f t="shared" si="1398"/>
        <v/>
      </c>
      <c r="H787" s="223" t="str">
        <f t="shared" si="1399"/>
        <v/>
      </c>
      <c r="I787" s="751" t="str">
        <f t="shared" si="1400"/>
        <v/>
      </c>
      <c r="J787" s="248" t="str">
        <f t="shared" si="1393"/>
        <v/>
      </c>
      <c r="K787" s="713" t="str">
        <f t="shared" si="1401"/>
        <v/>
      </c>
      <c r="L787" s="625"/>
      <c r="M787" s="738">
        <f t="shared" ref="M787:N787" si="1455">IF(M615="","",M615)</f>
        <v>0</v>
      </c>
      <c r="N787" s="738">
        <f t="shared" si="1455"/>
        <v>0</v>
      </c>
      <c r="O787" s="714" t="str">
        <f t="shared" si="1403"/>
        <v/>
      </c>
      <c r="P787" s="736">
        <f t="shared" si="1404"/>
        <v>0</v>
      </c>
      <c r="Q787" s="608">
        <v>0</v>
      </c>
      <c r="R787" s="755"/>
      <c r="S787" s="708" t="str">
        <f t="shared" si="1405"/>
        <v/>
      </c>
      <c r="T787" s="50" t="str">
        <f t="shared" si="1406"/>
        <v/>
      </c>
      <c r="U787" s="50">
        <f>ROUND(IF(K787="",0,+Q787/1659*(AC787*12*(1+tab!$D$181+tab!$D$180)-tab!$D$179)*tab!$D$177),-1)</f>
        <v>0</v>
      </c>
      <c r="V787" s="36" t="str">
        <f t="shared" si="1407"/>
        <v/>
      </c>
      <c r="W787" s="698"/>
      <c r="X787" s="605"/>
      <c r="Y787" s="646"/>
      <c r="Z787" s="670"/>
      <c r="AA787" s="600"/>
      <c r="AB787" s="646"/>
      <c r="AC787" s="679">
        <f t="shared" si="1395"/>
        <v>0</v>
      </c>
      <c r="AD787" s="680">
        <f t="shared" si="1408"/>
        <v>0.56000000000000005</v>
      </c>
      <c r="AE787" s="681">
        <f t="shared" si="1409"/>
        <v>0</v>
      </c>
      <c r="AF787" s="681">
        <f t="shared" si="1410"/>
        <v>0</v>
      </c>
      <c r="AG787" s="681">
        <f t="shared" si="1411"/>
        <v>0</v>
      </c>
      <c r="AH787" s="682">
        <f t="shared" si="1412"/>
        <v>0</v>
      </c>
      <c r="AI787" s="682" t="str">
        <f t="shared" si="1413"/>
        <v/>
      </c>
      <c r="AJ787" s="682">
        <f t="shared" si="1414"/>
        <v>0</v>
      </c>
      <c r="AK787" s="683">
        <f t="shared" si="1415"/>
        <v>0.5</v>
      </c>
      <c r="AL787" s="600">
        <f t="shared" si="1416"/>
        <v>0</v>
      </c>
      <c r="AM787" s="646">
        <f t="shared" si="1417"/>
        <v>0</v>
      </c>
      <c r="AN787" s="630"/>
      <c r="AR787" s="326"/>
    </row>
    <row r="788" spans="3:44" ht="12.75" customHeight="1" x14ac:dyDescent="0.2">
      <c r="C788" s="2"/>
      <c r="D788" s="140" t="str">
        <f t="shared" si="1396"/>
        <v/>
      </c>
      <c r="E788" s="222" t="str">
        <f t="shared" ref="E788:F788" si="1456">IF(E616=0,"",E616)</f>
        <v/>
      </c>
      <c r="F788" s="222" t="str">
        <f t="shared" si="1456"/>
        <v/>
      </c>
      <c r="G788" s="140" t="str">
        <f t="shared" si="1398"/>
        <v/>
      </c>
      <c r="H788" s="223" t="str">
        <f t="shared" si="1399"/>
        <v/>
      </c>
      <c r="I788" s="751" t="str">
        <f t="shared" si="1400"/>
        <v/>
      </c>
      <c r="J788" s="248" t="str">
        <f t="shared" si="1393"/>
        <v/>
      </c>
      <c r="K788" s="713" t="str">
        <f t="shared" si="1401"/>
        <v/>
      </c>
      <c r="L788" s="625"/>
      <c r="M788" s="738">
        <f t="shared" ref="M788:N788" si="1457">IF(M616="","",M616)</f>
        <v>0</v>
      </c>
      <c r="N788" s="738">
        <f t="shared" si="1457"/>
        <v>0</v>
      </c>
      <c r="O788" s="714" t="str">
        <f t="shared" si="1403"/>
        <v/>
      </c>
      <c r="P788" s="736">
        <f t="shared" si="1404"/>
        <v>0</v>
      </c>
      <c r="Q788" s="608">
        <v>0</v>
      </c>
      <c r="R788" s="755"/>
      <c r="S788" s="708" t="str">
        <f t="shared" si="1405"/>
        <v/>
      </c>
      <c r="T788" s="50" t="str">
        <f t="shared" si="1406"/>
        <v/>
      </c>
      <c r="U788" s="50">
        <f>ROUND(IF(K788="",0,+Q788/1659*(AC788*12*(1+tab!$D$181+tab!$D$180)-tab!$D$179)*tab!$D$177),-1)</f>
        <v>0</v>
      </c>
      <c r="V788" s="36" t="str">
        <f t="shared" si="1407"/>
        <v/>
      </c>
      <c r="W788" s="698"/>
      <c r="X788" s="605"/>
      <c r="Y788" s="646"/>
      <c r="Z788" s="670"/>
      <c r="AA788" s="600"/>
      <c r="AB788" s="646"/>
      <c r="AC788" s="679">
        <f t="shared" si="1395"/>
        <v>0</v>
      </c>
      <c r="AD788" s="680">
        <f t="shared" si="1408"/>
        <v>0.56000000000000005</v>
      </c>
      <c r="AE788" s="681">
        <f t="shared" si="1409"/>
        <v>0</v>
      </c>
      <c r="AF788" s="681">
        <f t="shared" si="1410"/>
        <v>0</v>
      </c>
      <c r="AG788" s="681">
        <f t="shared" si="1411"/>
        <v>0</v>
      </c>
      <c r="AH788" s="682">
        <f t="shared" si="1412"/>
        <v>0</v>
      </c>
      <c r="AI788" s="682" t="str">
        <f t="shared" si="1413"/>
        <v/>
      </c>
      <c r="AJ788" s="682">
        <f t="shared" si="1414"/>
        <v>0</v>
      </c>
      <c r="AK788" s="683">
        <f t="shared" si="1415"/>
        <v>0.5</v>
      </c>
      <c r="AL788" s="600">
        <f t="shared" si="1416"/>
        <v>0</v>
      </c>
      <c r="AM788" s="646">
        <f t="shared" si="1417"/>
        <v>0</v>
      </c>
      <c r="AN788" s="630"/>
      <c r="AR788" s="326"/>
    </row>
    <row r="789" spans="3:44" ht="12.75" customHeight="1" x14ac:dyDescent="0.2">
      <c r="C789" s="2"/>
      <c r="D789" s="140" t="str">
        <f t="shared" si="1396"/>
        <v/>
      </c>
      <c r="E789" s="222" t="str">
        <f t="shared" ref="E789:F789" si="1458">IF(E617=0,"",E617)</f>
        <v/>
      </c>
      <c r="F789" s="222" t="str">
        <f t="shared" si="1458"/>
        <v/>
      </c>
      <c r="G789" s="140" t="str">
        <f t="shared" si="1398"/>
        <v/>
      </c>
      <c r="H789" s="223" t="str">
        <f t="shared" si="1399"/>
        <v/>
      </c>
      <c r="I789" s="751" t="str">
        <f t="shared" si="1400"/>
        <v/>
      </c>
      <c r="J789" s="248" t="str">
        <f t="shared" si="1393"/>
        <v/>
      </c>
      <c r="K789" s="713" t="str">
        <f t="shared" si="1401"/>
        <v/>
      </c>
      <c r="L789" s="625"/>
      <c r="M789" s="738">
        <f t="shared" ref="M789:N789" si="1459">IF(M617="","",M617)</f>
        <v>0</v>
      </c>
      <c r="N789" s="738">
        <f t="shared" si="1459"/>
        <v>0</v>
      </c>
      <c r="O789" s="714" t="str">
        <f t="shared" si="1403"/>
        <v/>
      </c>
      <c r="P789" s="736">
        <f t="shared" si="1404"/>
        <v>0</v>
      </c>
      <c r="Q789" s="608">
        <v>0</v>
      </c>
      <c r="R789" s="755"/>
      <c r="S789" s="708" t="str">
        <f t="shared" si="1405"/>
        <v/>
      </c>
      <c r="T789" s="50" t="str">
        <f t="shared" si="1406"/>
        <v/>
      </c>
      <c r="U789" s="50">
        <f>ROUND(IF(K789="",0,+Q789/1659*(AC789*12*(1+tab!$D$181+tab!$D$180)-tab!$D$179)*tab!$D$177),-1)</f>
        <v>0</v>
      </c>
      <c r="V789" s="36" t="str">
        <f t="shared" si="1407"/>
        <v/>
      </c>
      <c r="W789" s="698"/>
      <c r="X789" s="605"/>
      <c r="Y789" s="646"/>
      <c r="Z789" s="670"/>
      <c r="AA789" s="600"/>
      <c r="AB789" s="646"/>
      <c r="AC789" s="679">
        <f t="shared" si="1395"/>
        <v>0</v>
      </c>
      <c r="AD789" s="680">
        <f t="shared" si="1408"/>
        <v>0.56000000000000005</v>
      </c>
      <c r="AE789" s="681">
        <f t="shared" si="1409"/>
        <v>0</v>
      </c>
      <c r="AF789" s="681">
        <f t="shared" si="1410"/>
        <v>0</v>
      </c>
      <c r="AG789" s="681">
        <f t="shared" si="1411"/>
        <v>0</v>
      </c>
      <c r="AH789" s="682">
        <f t="shared" si="1412"/>
        <v>0</v>
      </c>
      <c r="AI789" s="682" t="str">
        <f t="shared" si="1413"/>
        <v/>
      </c>
      <c r="AJ789" s="682">
        <f t="shared" si="1414"/>
        <v>0</v>
      </c>
      <c r="AK789" s="683">
        <f t="shared" si="1415"/>
        <v>0.5</v>
      </c>
      <c r="AL789" s="600">
        <f t="shared" si="1416"/>
        <v>0</v>
      </c>
      <c r="AM789" s="646">
        <f t="shared" si="1417"/>
        <v>0</v>
      </c>
      <c r="AN789" s="630"/>
      <c r="AR789" s="326"/>
    </row>
    <row r="790" spans="3:44" ht="12.75" customHeight="1" x14ac:dyDescent="0.2">
      <c r="C790" s="2"/>
      <c r="D790" s="140" t="str">
        <f t="shared" si="1396"/>
        <v/>
      </c>
      <c r="E790" s="222" t="str">
        <f t="shared" ref="E790:F790" si="1460">IF(E618=0,"",E618)</f>
        <v/>
      </c>
      <c r="F790" s="222" t="str">
        <f t="shared" si="1460"/>
        <v/>
      </c>
      <c r="G790" s="140" t="str">
        <f t="shared" si="1398"/>
        <v/>
      </c>
      <c r="H790" s="223" t="str">
        <f t="shared" si="1399"/>
        <v/>
      </c>
      <c r="I790" s="751" t="str">
        <f t="shared" si="1400"/>
        <v/>
      </c>
      <c r="J790" s="248" t="str">
        <f t="shared" si="1393"/>
        <v/>
      </c>
      <c r="K790" s="713" t="str">
        <f t="shared" si="1401"/>
        <v/>
      </c>
      <c r="L790" s="625"/>
      <c r="M790" s="738">
        <f t="shared" ref="M790:N790" si="1461">IF(M618="","",M618)</f>
        <v>0</v>
      </c>
      <c r="N790" s="738">
        <f t="shared" si="1461"/>
        <v>0</v>
      </c>
      <c r="O790" s="714" t="str">
        <f t="shared" si="1403"/>
        <v/>
      </c>
      <c r="P790" s="736">
        <f t="shared" si="1404"/>
        <v>0</v>
      </c>
      <c r="Q790" s="608">
        <v>0</v>
      </c>
      <c r="R790" s="755"/>
      <c r="S790" s="708" t="str">
        <f t="shared" si="1405"/>
        <v/>
      </c>
      <c r="T790" s="50" t="str">
        <f t="shared" si="1406"/>
        <v/>
      </c>
      <c r="U790" s="50">
        <f>ROUND(IF(K790="",0,+Q790/1659*(AC790*12*(1+tab!$D$181+tab!$D$180)-tab!$D$179)*tab!$D$177),-1)</f>
        <v>0</v>
      </c>
      <c r="V790" s="36" t="str">
        <f t="shared" si="1407"/>
        <v/>
      </c>
      <c r="W790" s="698"/>
      <c r="X790" s="605"/>
      <c r="Y790" s="646"/>
      <c r="Z790" s="670"/>
      <c r="AA790" s="600"/>
      <c r="AB790" s="646"/>
      <c r="AC790" s="679">
        <f t="shared" si="1395"/>
        <v>0</v>
      </c>
      <c r="AD790" s="680">
        <f t="shared" si="1408"/>
        <v>0.56000000000000005</v>
      </c>
      <c r="AE790" s="681">
        <f t="shared" si="1409"/>
        <v>0</v>
      </c>
      <c r="AF790" s="681">
        <f t="shared" si="1410"/>
        <v>0</v>
      </c>
      <c r="AG790" s="681">
        <f t="shared" si="1411"/>
        <v>0</v>
      </c>
      <c r="AH790" s="682">
        <f t="shared" si="1412"/>
        <v>0</v>
      </c>
      <c r="AI790" s="682" t="str">
        <f t="shared" si="1413"/>
        <v/>
      </c>
      <c r="AJ790" s="682">
        <f t="shared" si="1414"/>
        <v>0</v>
      </c>
      <c r="AK790" s="683">
        <f t="shared" si="1415"/>
        <v>0.5</v>
      </c>
      <c r="AL790" s="600">
        <f t="shared" si="1416"/>
        <v>0</v>
      </c>
      <c r="AM790" s="646">
        <f t="shared" si="1417"/>
        <v>0</v>
      </c>
      <c r="AN790" s="630"/>
      <c r="AR790" s="326"/>
    </row>
    <row r="791" spans="3:44" ht="12.75" customHeight="1" x14ac:dyDescent="0.2">
      <c r="C791" s="2"/>
      <c r="D791" s="140" t="str">
        <f t="shared" si="1396"/>
        <v/>
      </c>
      <c r="E791" s="222" t="str">
        <f t="shared" ref="E791:F791" si="1462">IF(E619=0,"",E619)</f>
        <v/>
      </c>
      <c r="F791" s="222" t="str">
        <f t="shared" si="1462"/>
        <v/>
      </c>
      <c r="G791" s="140" t="str">
        <f t="shared" si="1398"/>
        <v/>
      </c>
      <c r="H791" s="223" t="str">
        <f t="shared" si="1399"/>
        <v/>
      </c>
      <c r="I791" s="751" t="str">
        <f t="shared" si="1400"/>
        <v/>
      </c>
      <c r="J791" s="248" t="str">
        <f t="shared" si="1393"/>
        <v/>
      </c>
      <c r="K791" s="713" t="str">
        <f t="shared" si="1401"/>
        <v/>
      </c>
      <c r="L791" s="625"/>
      <c r="M791" s="738">
        <f t="shared" ref="M791:N791" si="1463">IF(M619="","",M619)</f>
        <v>0</v>
      </c>
      <c r="N791" s="738">
        <f t="shared" si="1463"/>
        <v>0</v>
      </c>
      <c r="O791" s="714" t="str">
        <f t="shared" si="1403"/>
        <v/>
      </c>
      <c r="P791" s="736">
        <f t="shared" si="1404"/>
        <v>0</v>
      </c>
      <c r="Q791" s="608">
        <v>0</v>
      </c>
      <c r="R791" s="755"/>
      <c r="S791" s="708" t="str">
        <f t="shared" si="1405"/>
        <v/>
      </c>
      <c r="T791" s="50" t="str">
        <f t="shared" si="1406"/>
        <v/>
      </c>
      <c r="U791" s="50">
        <f>ROUND(IF(K791="",0,+Q791/1659*(AC791*12*(1+tab!$D$181+tab!$D$180)-tab!$D$179)*tab!$D$177),-1)</f>
        <v>0</v>
      </c>
      <c r="V791" s="36" t="str">
        <f t="shared" si="1407"/>
        <v/>
      </c>
      <c r="W791" s="698"/>
      <c r="X791" s="605"/>
      <c r="Y791" s="646"/>
      <c r="Z791" s="670"/>
      <c r="AA791" s="600"/>
      <c r="AB791" s="646"/>
      <c r="AC791" s="679">
        <f t="shared" si="1395"/>
        <v>0</v>
      </c>
      <c r="AD791" s="680">
        <f t="shared" si="1408"/>
        <v>0.56000000000000005</v>
      </c>
      <c r="AE791" s="681">
        <f t="shared" si="1409"/>
        <v>0</v>
      </c>
      <c r="AF791" s="681">
        <f t="shared" si="1410"/>
        <v>0</v>
      </c>
      <c r="AG791" s="681">
        <f t="shared" si="1411"/>
        <v>0</v>
      </c>
      <c r="AH791" s="682">
        <f t="shared" si="1412"/>
        <v>0</v>
      </c>
      <c r="AI791" s="682" t="str">
        <f t="shared" si="1413"/>
        <v/>
      </c>
      <c r="AJ791" s="682">
        <f t="shared" si="1414"/>
        <v>0</v>
      </c>
      <c r="AK791" s="683">
        <f t="shared" si="1415"/>
        <v>0.5</v>
      </c>
      <c r="AL791" s="600">
        <f t="shared" si="1416"/>
        <v>0</v>
      </c>
      <c r="AM791" s="646">
        <f t="shared" si="1417"/>
        <v>0</v>
      </c>
      <c r="AN791" s="630"/>
      <c r="AR791" s="326"/>
    </row>
    <row r="792" spans="3:44" ht="12.75" customHeight="1" x14ac:dyDescent="0.2">
      <c r="C792" s="2"/>
      <c r="D792" s="140" t="str">
        <f t="shared" si="1396"/>
        <v/>
      </c>
      <c r="E792" s="222" t="str">
        <f t="shared" ref="E792:F792" si="1464">IF(E620=0,"",E620)</f>
        <v/>
      </c>
      <c r="F792" s="222" t="str">
        <f t="shared" si="1464"/>
        <v/>
      </c>
      <c r="G792" s="140" t="str">
        <f t="shared" si="1398"/>
        <v/>
      </c>
      <c r="H792" s="223" t="str">
        <f t="shared" si="1399"/>
        <v/>
      </c>
      <c r="I792" s="751" t="str">
        <f t="shared" si="1400"/>
        <v/>
      </c>
      <c r="J792" s="248" t="str">
        <f t="shared" si="1393"/>
        <v/>
      </c>
      <c r="K792" s="713" t="str">
        <f t="shared" si="1401"/>
        <v/>
      </c>
      <c r="L792" s="625"/>
      <c r="M792" s="738">
        <f t="shared" ref="M792:N792" si="1465">IF(M620="","",M620)</f>
        <v>0</v>
      </c>
      <c r="N792" s="738">
        <f t="shared" si="1465"/>
        <v>0</v>
      </c>
      <c r="O792" s="714" t="str">
        <f t="shared" si="1403"/>
        <v/>
      </c>
      <c r="P792" s="736">
        <f t="shared" si="1404"/>
        <v>0</v>
      </c>
      <c r="Q792" s="608">
        <v>0</v>
      </c>
      <c r="R792" s="755"/>
      <c r="S792" s="708" t="str">
        <f t="shared" si="1405"/>
        <v/>
      </c>
      <c r="T792" s="50" t="str">
        <f t="shared" si="1406"/>
        <v/>
      </c>
      <c r="U792" s="50">
        <f>ROUND(IF(K792="",0,+Q792/1659*(AC792*12*(1+tab!$D$181+tab!$D$180)-tab!$D$179)*tab!$D$177),-1)</f>
        <v>0</v>
      </c>
      <c r="V792" s="36" t="str">
        <f t="shared" si="1407"/>
        <v/>
      </c>
      <c r="W792" s="698"/>
      <c r="X792" s="605"/>
      <c r="Y792" s="646"/>
      <c r="Z792" s="670"/>
      <c r="AA792" s="600"/>
      <c r="AB792" s="646"/>
      <c r="AC792" s="679">
        <f t="shared" si="1395"/>
        <v>0</v>
      </c>
      <c r="AD792" s="680">
        <f t="shared" si="1408"/>
        <v>0.56000000000000005</v>
      </c>
      <c r="AE792" s="681">
        <f t="shared" si="1409"/>
        <v>0</v>
      </c>
      <c r="AF792" s="681">
        <f t="shared" si="1410"/>
        <v>0</v>
      </c>
      <c r="AG792" s="681">
        <f t="shared" si="1411"/>
        <v>0</v>
      </c>
      <c r="AH792" s="682">
        <f t="shared" si="1412"/>
        <v>0</v>
      </c>
      <c r="AI792" s="682" t="str">
        <f t="shared" si="1413"/>
        <v/>
      </c>
      <c r="AJ792" s="682">
        <f t="shared" si="1414"/>
        <v>0</v>
      </c>
      <c r="AK792" s="683">
        <f t="shared" si="1415"/>
        <v>0.5</v>
      </c>
      <c r="AL792" s="600">
        <f t="shared" si="1416"/>
        <v>0</v>
      </c>
      <c r="AM792" s="646">
        <f t="shared" si="1417"/>
        <v>0</v>
      </c>
      <c r="AN792" s="630"/>
      <c r="AR792" s="326"/>
    </row>
    <row r="793" spans="3:44" ht="12.75" customHeight="1" x14ac:dyDescent="0.2">
      <c r="C793" s="2"/>
      <c r="D793" s="140" t="str">
        <f t="shared" si="1396"/>
        <v/>
      </c>
      <c r="E793" s="222" t="str">
        <f t="shared" ref="E793:F793" si="1466">IF(E621=0,"",E621)</f>
        <v/>
      </c>
      <c r="F793" s="222" t="str">
        <f t="shared" si="1466"/>
        <v/>
      </c>
      <c r="G793" s="140" t="str">
        <f t="shared" si="1398"/>
        <v/>
      </c>
      <c r="H793" s="223" t="str">
        <f t="shared" si="1399"/>
        <v/>
      </c>
      <c r="I793" s="751" t="str">
        <f t="shared" si="1400"/>
        <v/>
      </c>
      <c r="J793" s="248" t="str">
        <f t="shared" si="1393"/>
        <v/>
      </c>
      <c r="K793" s="713" t="str">
        <f t="shared" si="1401"/>
        <v/>
      </c>
      <c r="L793" s="625"/>
      <c r="M793" s="738">
        <f t="shared" ref="M793:N793" si="1467">IF(M621="","",M621)</f>
        <v>0</v>
      </c>
      <c r="N793" s="738">
        <f t="shared" si="1467"/>
        <v>0</v>
      </c>
      <c r="O793" s="714" t="str">
        <f t="shared" si="1403"/>
        <v/>
      </c>
      <c r="P793" s="736">
        <f t="shared" si="1404"/>
        <v>0</v>
      </c>
      <c r="Q793" s="608">
        <v>0</v>
      </c>
      <c r="R793" s="755"/>
      <c r="S793" s="708" t="str">
        <f t="shared" si="1405"/>
        <v/>
      </c>
      <c r="T793" s="50" t="str">
        <f t="shared" si="1406"/>
        <v/>
      </c>
      <c r="U793" s="50">
        <f>ROUND(IF(K793="",0,+Q793/1659*(AC793*12*(1+tab!$D$181+tab!$D$180)-tab!$D$179)*tab!$D$177),-1)</f>
        <v>0</v>
      </c>
      <c r="V793" s="36" t="str">
        <f t="shared" si="1407"/>
        <v/>
      </c>
      <c r="W793" s="698"/>
      <c r="X793" s="605"/>
      <c r="Y793" s="646"/>
      <c r="Z793" s="670"/>
      <c r="AA793" s="600"/>
      <c r="AB793" s="646"/>
      <c r="AC793" s="679">
        <f t="shared" si="1395"/>
        <v>0</v>
      </c>
      <c r="AD793" s="680">
        <f t="shared" si="1408"/>
        <v>0.56000000000000005</v>
      </c>
      <c r="AE793" s="681">
        <f t="shared" si="1409"/>
        <v>0</v>
      </c>
      <c r="AF793" s="681">
        <f t="shared" si="1410"/>
        <v>0</v>
      </c>
      <c r="AG793" s="681">
        <f t="shared" si="1411"/>
        <v>0</v>
      </c>
      <c r="AH793" s="682">
        <f t="shared" si="1412"/>
        <v>0</v>
      </c>
      <c r="AI793" s="682" t="str">
        <f t="shared" si="1413"/>
        <v/>
      </c>
      <c r="AJ793" s="682">
        <f t="shared" si="1414"/>
        <v>0</v>
      </c>
      <c r="AK793" s="683">
        <f t="shared" si="1415"/>
        <v>0.5</v>
      </c>
      <c r="AL793" s="600">
        <f t="shared" si="1416"/>
        <v>0</v>
      </c>
      <c r="AM793" s="646">
        <f t="shared" si="1417"/>
        <v>0</v>
      </c>
      <c r="AN793" s="630"/>
      <c r="AR793" s="326"/>
    </row>
    <row r="794" spans="3:44" ht="12.75" customHeight="1" x14ac:dyDescent="0.2">
      <c r="C794" s="2"/>
      <c r="D794" s="140" t="str">
        <f t="shared" si="1396"/>
        <v/>
      </c>
      <c r="E794" s="222" t="str">
        <f t="shared" ref="E794:F794" si="1468">IF(E622=0,"",E622)</f>
        <v/>
      </c>
      <c r="F794" s="222" t="str">
        <f t="shared" si="1468"/>
        <v/>
      </c>
      <c r="G794" s="140" t="str">
        <f t="shared" si="1398"/>
        <v/>
      </c>
      <c r="H794" s="223" t="str">
        <f t="shared" si="1399"/>
        <v/>
      </c>
      <c r="I794" s="751" t="str">
        <f t="shared" si="1400"/>
        <v/>
      </c>
      <c r="J794" s="248" t="str">
        <f t="shared" si="1393"/>
        <v/>
      </c>
      <c r="K794" s="713" t="str">
        <f t="shared" si="1401"/>
        <v/>
      </c>
      <c r="L794" s="625"/>
      <c r="M794" s="738">
        <f t="shared" ref="M794:N794" si="1469">IF(M622="","",M622)</f>
        <v>0</v>
      </c>
      <c r="N794" s="738">
        <f t="shared" si="1469"/>
        <v>0</v>
      </c>
      <c r="O794" s="714" t="str">
        <f t="shared" si="1403"/>
        <v/>
      </c>
      <c r="P794" s="736">
        <f t="shared" si="1404"/>
        <v>0</v>
      </c>
      <c r="Q794" s="608">
        <v>0</v>
      </c>
      <c r="R794" s="755"/>
      <c r="S794" s="708" t="str">
        <f t="shared" si="1405"/>
        <v/>
      </c>
      <c r="T794" s="50" t="str">
        <f t="shared" si="1406"/>
        <v/>
      </c>
      <c r="U794" s="50">
        <f>ROUND(IF(K794="",0,+Q794/1659*(AC794*12*(1+tab!$D$181+tab!$D$180)-tab!$D$179)*tab!$D$177),-1)</f>
        <v>0</v>
      </c>
      <c r="V794" s="36" t="str">
        <f t="shared" si="1407"/>
        <v/>
      </c>
      <c r="W794" s="698"/>
      <c r="X794" s="605"/>
      <c r="Y794" s="646"/>
      <c r="Z794" s="670"/>
      <c r="AA794" s="600"/>
      <c r="AB794" s="646"/>
      <c r="AC794" s="679">
        <f t="shared" si="1395"/>
        <v>0</v>
      </c>
      <c r="AD794" s="680">
        <f t="shared" si="1408"/>
        <v>0.56000000000000005</v>
      </c>
      <c r="AE794" s="681">
        <f t="shared" si="1409"/>
        <v>0</v>
      </c>
      <c r="AF794" s="681">
        <f t="shared" si="1410"/>
        <v>0</v>
      </c>
      <c r="AG794" s="681">
        <f t="shared" si="1411"/>
        <v>0</v>
      </c>
      <c r="AH794" s="682">
        <f t="shared" si="1412"/>
        <v>0</v>
      </c>
      <c r="AI794" s="682" t="str">
        <f t="shared" si="1413"/>
        <v/>
      </c>
      <c r="AJ794" s="682">
        <f t="shared" si="1414"/>
        <v>0</v>
      </c>
      <c r="AK794" s="683">
        <f t="shared" si="1415"/>
        <v>0.5</v>
      </c>
      <c r="AL794" s="600">
        <f t="shared" si="1416"/>
        <v>0</v>
      </c>
      <c r="AM794" s="646">
        <f t="shared" si="1417"/>
        <v>0</v>
      </c>
      <c r="AN794" s="630"/>
      <c r="AR794" s="326"/>
    </row>
    <row r="795" spans="3:44" ht="12.75" customHeight="1" x14ac:dyDescent="0.2">
      <c r="C795" s="2"/>
      <c r="D795" s="140" t="str">
        <f t="shared" si="1396"/>
        <v/>
      </c>
      <c r="E795" s="222" t="str">
        <f t="shared" ref="E795:F795" si="1470">IF(E623=0,"",E623)</f>
        <v/>
      </c>
      <c r="F795" s="222" t="str">
        <f t="shared" si="1470"/>
        <v/>
      </c>
      <c r="G795" s="140" t="str">
        <f t="shared" si="1398"/>
        <v/>
      </c>
      <c r="H795" s="223" t="str">
        <f t="shared" si="1399"/>
        <v/>
      </c>
      <c r="I795" s="751" t="str">
        <f t="shared" si="1400"/>
        <v/>
      </c>
      <c r="J795" s="248" t="str">
        <f t="shared" si="1393"/>
        <v/>
      </c>
      <c r="K795" s="713" t="str">
        <f t="shared" si="1401"/>
        <v/>
      </c>
      <c r="L795" s="625"/>
      <c r="M795" s="738">
        <f t="shared" ref="M795:N795" si="1471">IF(M623="","",M623)</f>
        <v>0</v>
      </c>
      <c r="N795" s="738">
        <f t="shared" si="1471"/>
        <v>0</v>
      </c>
      <c r="O795" s="714" t="str">
        <f t="shared" si="1403"/>
        <v/>
      </c>
      <c r="P795" s="736">
        <f t="shared" si="1404"/>
        <v>0</v>
      </c>
      <c r="Q795" s="608">
        <v>0</v>
      </c>
      <c r="R795" s="755"/>
      <c r="S795" s="708" t="str">
        <f t="shared" si="1405"/>
        <v/>
      </c>
      <c r="T795" s="50" t="str">
        <f t="shared" si="1406"/>
        <v/>
      </c>
      <c r="U795" s="50">
        <f>ROUND(IF(K795="",0,+Q795/1659*(AC795*12*(1+tab!$D$181+tab!$D$180)-tab!$D$179)*tab!$D$177),-1)</f>
        <v>0</v>
      </c>
      <c r="V795" s="36" t="str">
        <f t="shared" si="1407"/>
        <v/>
      </c>
      <c r="W795" s="698"/>
      <c r="X795" s="605"/>
      <c r="Y795" s="646"/>
      <c r="Z795" s="670"/>
      <c r="AA795" s="600"/>
      <c r="AB795" s="646"/>
      <c r="AC795" s="679">
        <f t="shared" si="1395"/>
        <v>0</v>
      </c>
      <c r="AD795" s="680">
        <f t="shared" si="1408"/>
        <v>0.56000000000000005</v>
      </c>
      <c r="AE795" s="681">
        <f t="shared" si="1409"/>
        <v>0</v>
      </c>
      <c r="AF795" s="681">
        <f t="shared" si="1410"/>
        <v>0</v>
      </c>
      <c r="AG795" s="681">
        <f t="shared" si="1411"/>
        <v>0</v>
      </c>
      <c r="AH795" s="682">
        <f t="shared" si="1412"/>
        <v>0</v>
      </c>
      <c r="AI795" s="682" t="str">
        <f t="shared" si="1413"/>
        <v/>
      </c>
      <c r="AJ795" s="682">
        <f t="shared" si="1414"/>
        <v>0</v>
      </c>
      <c r="AK795" s="683">
        <f t="shared" si="1415"/>
        <v>0.5</v>
      </c>
      <c r="AL795" s="600">
        <f t="shared" si="1416"/>
        <v>0</v>
      </c>
      <c r="AM795" s="646">
        <f t="shared" si="1417"/>
        <v>0</v>
      </c>
      <c r="AN795" s="630"/>
      <c r="AR795" s="326"/>
    </row>
    <row r="796" spans="3:44" ht="12.75" customHeight="1" x14ac:dyDescent="0.2">
      <c r="C796" s="2"/>
      <c r="D796" s="140" t="str">
        <f t="shared" si="1396"/>
        <v/>
      </c>
      <c r="E796" s="222" t="str">
        <f t="shared" ref="E796:F796" si="1472">IF(E624=0,"",E624)</f>
        <v/>
      </c>
      <c r="F796" s="222" t="str">
        <f t="shared" si="1472"/>
        <v/>
      </c>
      <c r="G796" s="140" t="str">
        <f t="shared" si="1398"/>
        <v/>
      </c>
      <c r="H796" s="223" t="str">
        <f t="shared" si="1399"/>
        <v/>
      </c>
      <c r="I796" s="751" t="str">
        <f t="shared" si="1400"/>
        <v/>
      </c>
      <c r="J796" s="248" t="str">
        <f t="shared" si="1393"/>
        <v/>
      </c>
      <c r="K796" s="713" t="str">
        <f t="shared" si="1401"/>
        <v/>
      </c>
      <c r="L796" s="625"/>
      <c r="M796" s="738">
        <f t="shared" ref="M796:N796" si="1473">IF(M624="","",M624)</f>
        <v>0</v>
      </c>
      <c r="N796" s="738">
        <f t="shared" si="1473"/>
        <v>0</v>
      </c>
      <c r="O796" s="714" t="str">
        <f t="shared" si="1403"/>
        <v/>
      </c>
      <c r="P796" s="736">
        <f t="shared" si="1404"/>
        <v>0</v>
      </c>
      <c r="Q796" s="608">
        <v>0</v>
      </c>
      <c r="R796" s="755"/>
      <c r="S796" s="708" t="str">
        <f t="shared" si="1405"/>
        <v/>
      </c>
      <c r="T796" s="50" t="str">
        <f t="shared" si="1406"/>
        <v/>
      </c>
      <c r="U796" s="50">
        <f>ROUND(IF(K796="",0,+Q796/1659*(AC796*12*(1+tab!$D$181+tab!$D$180)-tab!$D$179)*tab!$D$177),-1)</f>
        <v>0</v>
      </c>
      <c r="V796" s="36" t="str">
        <f t="shared" si="1407"/>
        <v/>
      </c>
      <c r="W796" s="698"/>
      <c r="X796" s="605"/>
      <c r="Y796" s="646"/>
      <c r="Z796" s="670"/>
      <c r="AA796" s="600"/>
      <c r="AB796" s="646"/>
      <c r="AC796" s="679">
        <f t="shared" si="1395"/>
        <v>0</v>
      </c>
      <c r="AD796" s="680">
        <f t="shared" si="1408"/>
        <v>0.56000000000000005</v>
      </c>
      <c r="AE796" s="681">
        <f t="shared" si="1409"/>
        <v>0</v>
      </c>
      <c r="AF796" s="681">
        <f t="shared" si="1410"/>
        <v>0</v>
      </c>
      <c r="AG796" s="681">
        <f t="shared" si="1411"/>
        <v>0</v>
      </c>
      <c r="AH796" s="682">
        <f t="shared" si="1412"/>
        <v>0</v>
      </c>
      <c r="AI796" s="682" t="str">
        <f t="shared" si="1413"/>
        <v/>
      </c>
      <c r="AJ796" s="682">
        <f t="shared" si="1414"/>
        <v>0</v>
      </c>
      <c r="AK796" s="683">
        <f t="shared" si="1415"/>
        <v>0.5</v>
      </c>
      <c r="AL796" s="600">
        <f t="shared" si="1416"/>
        <v>0</v>
      </c>
      <c r="AM796" s="646">
        <f t="shared" si="1417"/>
        <v>0</v>
      </c>
      <c r="AN796" s="630"/>
      <c r="AR796" s="326"/>
    </row>
    <row r="797" spans="3:44" ht="12.75" customHeight="1" x14ac:dyDescent="0.2">
      <c r="C797" s="2"/>
      <c r="D797" s="140" t="str">
        <f t="shared" si="1396"/>
        <v/>
      </c>
      <c r="E797" s="222" t="str">
        <f t="shared" ref="E797:F797" si="1474">IF(E625=0,"",E625)</f>
        <v/>
      </c>
      <c r="F797" s="222" t="str">
        <f t="shared" si="1474"/>
        <v/>
      </c>
      <c r="G797" s="140" t="str">
        <f t="shared" si="1398"/>
        <v/>
      </c>
      <c r="H797" s="223" t="str">
        <f t="shared" si="1399"/>
        <v/>
      </c>
      <c r="I797" s="751" t="str">
        <f t="shared" si="1400"/>
        <v/>
      </c>
      <c r="J797" s="248" t="str">
        <f t="shared" si="1393"/>
        <v/>
      </c>
      <c r="K797" s="713" t="str">
        <f t="shared" si="1401"/>
        <v/>
      </c>
      <c r="L797" s="625"/>
      <c r="M797" s="738">
        <f t="shared" ref="M797:N797" si="1475">IF(M625="","",M625)</f>
        <v>0</v>
      </c>
      <c r="N797" s="738">
        <f t="shared" si="1475"/>
        <v>0</v>
      </c>
      <c r="O797" s="714" t="str">
        <f t="shared" si="1403"/>
        <v/>
      </c>
      <c r="P797" s="736">
        <f t="shared" si="1404"/>
        <v>0</v>
      </c>
      <c r="Q797" s="608">
        <v>0</v>
      </c>
      <c r="R797" s="755"/>
      <c r="S797" s="708" t="str">
        <f t="shared" si="1405"/>
        <v/>
      </c>
      <c r="T797" s="50" t="str">
        <f t="shared" si="1406"/>
        <v/>
      </c>
      <c r="U797" s="50">
        <f>ROUND(IF(K797="",0,+Q797/1659*(AC797*12*(1+tab!$D$181+tab!$D$180)-tab!$D$179)*tab!$D$177),-1)</f>
        <v>0</v>
      </c>
      <c r="V797" s="36" t="str">
        <f t="shared" si="1407"/>
        <v/>
      </c>
      <c r="W797" s="698"/>
      <c r="X797" s="605"/>
      <c r="Y797" s="646"/>
      <c r="Z797" s="670"/>
      <c r="AA797" s="600"/>
      <c r="AB797" s="646"/>
      <c r="AC797" s="679">
        <f t="shared" si="1395"/>
        <v>0</v>
      </c>
      <c r="AD797" s="680">
        <f t="shared" si="1408"/>
        <v>0.56000000000000005</v>
      </c>
      <c r="AE797" s="681">
        <f t="shared" si="1409"/>
        <v>0</v>
      </c>
      <c r="AF797" s="681">
        <f t="shared" si="1410"/>
        <v>0</v>
      </c>
      <c r="AG797" s="681">
        <f t="shared" si="1411"/>
        <v>0</v>
      </c>
      <c r="AH797" s="682">
        <f t="shared" si="1412"/>
        <v>0</v>
      </c>
      <c r="AI797" s="682" t="str">
        <f t="shared" si="1413"/>
        <v/>
      </c>
      <c r="AJ797" s="682">
        <f t="shared" si="1414"/>
        <v>0</v>
      </c>
      <c r="AK797" s="683">
        <f t="shared" si="1415"/>
        <v>0.5</v>
      </c>
      <c r="AL797" s="600">
        <f t="shared" si="1416"/>
        <v>0</v>
      </c>
      <c r="AM797" s="646">
        <f t="shared" si="1417"/>
        <v>0</v>
      </c>
      <c r="AN797" s="630"/>
      <c r="AR797" s="326"/>
    </row>
    <row r="798" spans="3:44" ht="12.75" customHeight="1" x14ac:dyDescent="0.2">
      <c r="C798" s="2"/>
      <c r="D798" s="140" t="str">
        <f t="shared" si="1396"/>
        <v/>
      </c>
      <c r="E798" s="222" t="str">
        <f t="shared" ref="E798:F798" si="1476">IF(E626=0,"",E626)</f>
        <v/>
      </c>
      <c r="F798" s="222" t="str">
        <f t="shared" si="1476"/>
        <v/>
      </c>
      <c r="G798" s="140" t="str">
        <f t="shared" si="1398"/>
        <v/>
      </c>
      <c r="H798" s="223" t="str">
        <f t="shared" si="1399"/>
        <v/>
      </c>
      <c r="I798" s="751" t="str">
        <f t="shared" si="1400"/>
        <v/>
      </c>
      <c r="J798" s="248" t="str">
        <f t="shared" si="1393"/>
        <v/>
      </c>
      <c r="K798" s="713" t="str">
        <f t="shared" si="1401"/>
        <v/>
      </c>
      <c r="L798" s="625"/>
      <c r="M798" s="738">
        <f t="shared" ref="M798:N798" si="1477">IF(M626="","",M626)</f>
        <v>0</v>
      </c>
      <c r="N798" s="738">
        <f t="shared" si="1477"/>
        <v>0</v>
      </c>
      <c r="O798" s="714" t="str">
        <f t="shared" si="1403"/>
        <v/>
      </c>
      <c r="P798" s="736">
        <f t="shared" si="1404"/>
        <v>0</v>
      </c>
      <c r="Q798" s="608">
        <v>0</v>
      </c>
      <c r="R798" s="755"/>
      <c r="S798" s="708" t="str">
        <f t="shared" si="1405"/>
        <v/>
      </c>
      <c r="T798" s="50" t="str">
        <f t="shared" si="1406"/>
        <v/>
      </c>
      <c r="U798" s="50">
        <f>ROUND(IF(K798="",0,+Q798/1659*(AC798*12*(1+tab!$D$181+tab!$D$180)-tab!$D$179)*tab!$D$177),-1)</f>
        <v>0</v>
      </c>
      <c r="V798" s="36" t="str">
        <f t="shared" si="1407"/>
        <v/>
      </c>
      <c r="W798" s="698"/>
      <c r="X798" s="605"/>
      <c r="Y798" s="646"/>
      <c r="Z798" s="670"/>
      <c r="AA798" s="600"/>
      <c r="AB798" s="646"/>
      <c r="AC798" s="679">
        <f t="shared" si="1395"/>
        <v>0</v>
      </c>
      <c r="AD798" s="680">
        <f t="shared" si="1408"/>
        <v>0.56000000000000005</v>
      </c>
      <c r="AE798" s="681">
        <f t="shared" si="1409"/>
        <v>0</v>
      </c>
      <c r="AF798" s="681">
        <f t="shared" si="1410"/>
        <v>0</v>
      </c>
      <c r="AG798" s="681">
        <f t="shared" si="1411"/>
        <v>0</v>
      </c>
      <c r="AH798" s="682">
        <f t="shared" si="1412"/>
        <v>0</v>
      </c>
      <c r="AI798" s="682" t="str">
        <f t="shared" si="1413"/>
        <v/>
      </c>
      <c r="AJ798" s="682">
        <f t="shared" si="1414"/>
        <v>0</v>
      </c>
      <c r="AK798" s="683">
        <f t="shared" si="1415"/>
        <v>0.5</v>
      </c>
      <c r="AL798" s="600">
        <f t="shared" si="1416"/>
        <v>0</v>
      </c>
      <c r="AM798" s="646">
        <f t="shared" si="1417"/>
        <v>0</v>
      </c>
      <c r="AN798" s="630"/>
      <c r="AR798" s="326"/>
    </row>
    <row r="799" spans="3:44" ht="12.75" customHeight="1" x14ac:dyDescent="0.2">
      <c r="C799" s="2"/>
      <c r="D799" s="140" t="str">
        <f t="shared" si="1396"/>
        <v/>
      </c>
      <c r="E799" s="222" t="str">
        <f t="shared" ref="E799:F799" si="1478">IF(E627=0,"",E627)</f>
        <v/>
      </c>
      <c r="F799" s="222" t="str">
        <f t="shared" si="1478"/>
        <v/>
      </c>
      <c r="G799" s="140" t="str">
        <f t="shared" si="1398"/>
        <v/>
      </c>
      <c r="H799" s="223" t="str">
        <f t="shared" si="1399"/>
        <v/>
      </c>
      <c r="I799" s="751" t="str">
        <f t="shared" si="1400"/>
        <v/>
      </c>
      <c r="J799" s="248" t="str">
        <f t="shared" ref="J799:J830" si="1479">IF(E799="","",IF(J627+1&gt;VLOOKUP(I799,sal19juni,18,FALSE),J627,J627+1))</f>
        <v/>
      </c>
      <c r="K799" s="713" t="str">
        <f t="shared" si="1401"/>
        <v/>
      </c>
      <c r="L799" s="625"/>
      <c r="M799" s="738">
        <f t="shared" ref="M799:N799" si="1480">IF(M627="","",M627)</f>
        <v>0</v>
      </c>
      <c r="N799" s="738">
        <f t="shared" si="1480"/>
        <v>0</v>
      </c>
      <c r="O799" s="714" t="str">
        <f t="shared" si="1403"/>
        <v/>
      </c>
      <c r="P799" s="736">
        <f t="shared" si="1404"/>
        <v>0</v>
      </c>
      <c r="Q799" s="608">
        <v>0</v>
      </c>
      <c r="R799" s="755"/>
      <c r="S799" s="708" t="str">
        <f t="shared" si="1405"/>
        <v/>
      </c>
      <c r="T799" s="50" t="str">
        <f t="shared" si="1406"/>
        <v/>
      </c>
      <c r="U799" s="50">
        <f>ROUND(IF(K799="",0,+Q799/1659*(AC799*12*(1+tab!$D$181+tab!$D$180)-tab!$D$179)*tab!$D$177),-1)</f>
        <v>0</v>
      </c>
      <c r="V799" s="36" t="str">
        <f t="shared" si="1407"/>
        <v/>
      </c>
      <c r="W799" s="698"/>
      <c r="X799" s="605"/>
      <c r="Y799" s="646"/>
      <c r="Z799" s="670"/>
      <c r="AA799" s="600"/>
      <c r="AB799" s="646"/>
      <c r="AC799" s="679">
        <f t="shared" ref="AC799:AC830" si="1481">IF(K799="",0,5/12*VLOOKUP(I799,sal19juni,J799+1,FALSE)+7/12*VLOOKUP(I799,sal19juni,J799+1,FALSE))</f>
        <v>0</v>
      </c>
      <c r="AD799" s="680">
        <f t="shared" si="1408"/>
        <v>0.56000000000000005</v>
      </c>
      <c r="AE799" s="681">
        <f t="shared" si="1409"/>
        <v>0</v>
      </c>
      <c r="AF799" s="681">
        <f t="shared" si="1410"/>
        <v>0</v>
      </c>
      <c r="AG799" s="681">
        <f t="shared" si="1411"/>
        <v>0</v>
      </c>
      <c r="AH799" s="682">
        <f t="shared" si="1412"/>
        <v>0</v>
      </c>
      <c r="AI799" s="682" t="str">
        <f t="shared" si="1413"/>
        <v/>
      </c>
      <c r="AJ799" s="682">
        <f t="shared" si="1414"/>
        <v>0</v>
      </c>
      <c r="AK799" s="683">
        <f t="shared" si="1415"/>
        <v>0.5</v>
      </c>
      <c r="AL799" s="600">
        <f t="shared" si="1416"/>
        <v>0</v>
      </c>
      <c r="AM799" s="646">
        <f t="shared" si="1417"/>
        <v>0</v>
      </c>
      <c r="AN799" s="630"/>
      <c r="AR799" s="326"/>
    </row>
    <row r="800" spans="3:44" ht="12.75" customHeight="1" x14ac:dyDescent="0.2">
      <c r="C800" s="2"/>
      <c r="D800" s="140" t="str">
        <f t="shared" si="1396"/>
        <v/>
      </c>
      <c r="E800" s="222" t="str">
        <f t="shared" ref="E800:F800" si="1482">IF(E628=0,"",E628)</f>
        <v/>
      </c>
      <c r="F800" s="222" t="str">
        <f t="shared" si="1482"/>
        <v/>
      </c>
      <c r="G800" s="140" t="str">
        <f t="shared" si="1398"/>
        <v/>
      </c>
      <c r="H800" s="223" t="str">
        <f t="shared" si="1399"/>
        <v/>
      </c>
      <c r="I800" s="751" t="str">
        <f t="shared" si="1400"/>
        <v/>
      </c>
      <c r="J800" s="248" t="str">
        <f t="shared" si="1479"/>
        <v/>
      </c>
      <c r="K800" s="713" t="str">
        <f t="shared" si="1401"/>
        <v/>
      </c>
      <c r="L800" s="625"/>
      <c r="M800" s="738">
        <f t="shared" ref="M800:N800" si="1483">IF(M628="","",M628)</f>
        <v>0</v>
      </c>
      <c r="N800" s="738">
        <f t="shared" si="1483"/>
        <v>0</v>
      </c>
      <c r="O800" s="714" t="str">
        <f t="shared" si="1403"/>
        <v/>
      </c>
      <c r="P800" s="736">
        <f t="shared" si="1404"/>
        <v>0</v>
      </c>
      <c r="Q800" s="608">
        <v>0</v>
      </c>
      <c r="R800" s="755"/>
      <c r="S800" s="708" t="str">
        <f t="shared" si="1405"/>
        <v/>
      </c>
      <c r="T800" s="50" t="str">
        <f t="shared" si="1406"/>
        <v/>
      </c>
      <c r="U800" s="50">
        <f>ROUND(IF(K800="",0,+Q800/1659*(AC800*12*(1+tab!$D$181+tab!$D$180)-tab!$D$179)*tab!$D$177),-1)</f>
        <v>0</v>
      </c>
      <c r="V800" s="36" t="str">
        <f t="shared" si="1407"/>
        <v/>
      </c>
      <c r="W800" s="698"/>
      <c r="X800" s="605"/>
      <c r="Y800" s="646"/>
      <c r="Z800" s="670"/>
      <c r="AA800" s="600"/>
      <c r="AB800" s="646"/>
      <c r="AC800" s="679">
        <f t="shared" si="1481"/>
        <v>0</v>
      </c>
      <c r="AD800" s="680">
        <f t="shared" si="1408"/>
        <v>0.56000000000000005</v>
      </c>
      <c r="AE800" s="681">
        <f t="shared" si="1409"/>
        <v>0</v>
      </c>
      <c r="AF800" s="681">
        <f t="shared" si="1410"/>
        <v>0</v>
      </c>
      <c r="AG800" s="681">
        <f t="shared" si="1411"/>
        <v>0</v>
      </c>
      <c r="AH800" s="682">
        <f t="shared" si="1412"/>
        <v>0</v>
      </c>
      <c r="AI800" s="682" t="str">
        <f t="shared" si="1413"/>
        <v/>
      </c>
      <c r="AJ800" s="682">
        <f t="shared" si="1414"/>
        <v>0</v>
      </c>
      <c r="AK800" s="683">
        <f t="shared" si="1415"/>
        <v>0.5</v>
      </c>
      <c r="AL800" s="600">
        <f t="shared" si="1416"/>
        <v>0</v>
      </c>
      <c r="AM800" s="646">
        <f t="shared" si="1417"/>
        <v>0</v>
      </c>
      <c r="AN800" s="630"/>
      <c r="AR800" s="326"/>
    </row>
    <row r="801" spans="3:44" ht="12.75" customHeight="1" x14ac:dyDescent="0.2">
      <c r="C801" s="2"/>
      <c r="D801" s="140" t="str">
        <f t="shared" si="1396"/>
        <v/>
      </c>
      <c r="E801" s="222" t="str">
        <f t="shared" ref="E801:F801" si="1484">IF(E629=0,"",E629)</f>
        <v/>
      </c>
      <c r="F801" s="222" t="str">
        <f t="shared" si="1484"/>
        <v/>
      </c>
      <c r="G801" s="140" t="str">
        <f t="shared" si="1398"/>
        <v/>
      </c>
      <c r="H801" s="223" t="str">
        <f t="shared" si="1399"/>
        <v/>
      </c>
      <c r="I801" s="751" t="str">
        <f t="shared" si="1400"/>
        <v/>
      </c>
      <c r="J801" s="248" t="str">
        <f t="shared" si="1479"/>
        <v/>
      </c>
      <c r="K801" s="713" t="str">
        <f t="shared" si="1401"/>
        <v/>
      </c>
      <c r="L801" s="625"/>
      <c r="M801" s="738">
        <f t="shared" ref="M801:N801" si="1485">IF(M629="","",M629)</f>
        <v>0</v>
      </c>
      <c r="N801" s="738">
        <f t="shared" si="1485"/>
        <v>0</v>
      </c>
      <c r="O801" s="714" t="str">
        <f t="shared" si="1403"/>
        <v/>
      </c>
      <c r="P801" s="736">
        <f t="shared" si="1404"/>
        <v>0</v>
      </c>
      <c r="Q801" s="608">
        <v>0</v>
      </c>
      <c r="R801" s="755"/>
      <c r="S801" s="708" t="str">
        <f t="shared" si="1405"/>
        <v/>
      </c>
      <c r="T801" s="50" t="str">
        <f t="shared" si="1406"/>
        <v/>
      </c>
      <c r="U801" s="50">
        <f>ROUND(IF(K801="",0,+Q801/1659*(AC801*12*(1+tab!$D$181+tab!$D$180)-tab!$D$179)*tab!$D$177),-1)</f>
        <v>0</v>
      </c>
      <c r="V801" s="36" t="str">
        <f t="shared" si="1407"/>
        <v/>
      </c>
      <c r="W801" s="698"/>
      <c r="X801" s="605"/>
      <c r="Y801" s="646"/>
      <c r="Z801" s="670"/>
      <c r="AA801" s="600"/>
      <c r="AB801" s="646"/>
      <c r="AC801" s="679">
        <f t="shared" si="1481"/>
        <v>0</v>
      </c>
      <c r="AD801" s="680">
        <f t="shared" si="1408"/>
        <v>0.56000000000000005</v>
      </c>
      <c r="AE801" s="681">
        <f t="shared" si="1409"/>
        <v>0</v>
      </c>
      <c r="AF801" s="681">
        <f t="shared" si="1410"/>
        <v>0</v>
      </c>
      <c r="AG801" s="681">
        <f t="shared" si="1411"/>
        <v>0</v>
      </c>
      <c r="AH801" s="682">
        <f t="shared" si="1412"/>
        <v>0</v>
      </c>
      <c r="AI801" s="682" t="str">
        <f t="shared" si="1413"/>
        <v/>
      </c>
      <c r="AJ801" s="682">
        <f t="shared" si="1414"/>
        <v>0</v>
      </c>
      <c r="AK801" s="683">
        <f t="shared" si="1415"/>
        <v>0.5</v>
      </c>
      <c r="AL801" s="600">
        <f t="shared" si="1416"/>
        <v>0</v>
      </c>
      <c r="AM801" s="646">
        <f t="shared" si="1417"/>
        <v>0</v>
      </c>
      <c r="AN801" s="630"/>
      <c r="AR801" s="326"/>
    </row>
    <row r="802" spans="3:44" ht="12.75" customHeight="1" x14ac:dyDescent="0.2">
      <c r="C802" s="2"/>
      <c r="D802" s="140" t="str">
        <f t="shared" si="1396"/>
        <v/>
      </c>
      <c r="E802" s="222" t="str">
        <f t="shared" ref="E802:F802" si="1486">IF(E630=0,"",E630)</f>
        <v/>
      </c>
      <c r="F802" s="222" t="str">
        <f t="shared" si="1486"/>
        <v/>
      </c>
      <c r="G802" s="140" t="str">
        <f t="shared" si="1398"/>
        <v/>
      </c>
      <c r="H802" s="223" t="str">
        <f t="shared" si="1399"/>
        <v/>
      </c>
      <c r="I802" s="751" t="str">
        <f t="shared" si="1400"/>
        <v/>
      </c>
      <c r="J802" s="248" t="str">
        <f t="shared" si="1479"/>
        <v/>
      </c>
      <c r="K802" s="713" t="str">
        <f t="shared" si="1401"/>
        <v/>
      </c>
      <c r="L802" s="625"/>
      <c r="M802" s="738">
        <f t="shared" ref="M802:N802" si="1487">IF(M630="","",M630)</f>
        <v>0</v>
      </c>
      <c r="N802" s="738">
        <f t="shared" si="1487"/>
        <v>0</v>
      </c>
      <c r="O802" s="714" t="str">
        <f t="shared" si="1403"/>
        <v/>
      </c>
      <c r="P802" s="736">
        <f t="shared" si="1404"/>
        <v>0</v>
      </c>
      <c r="Q802" s="608">
        <v>0</v>
      </c>
      <c r="R802" s="755"/>
      <c r="S802" s="708" t="str">
        <f t="shared" si="1405"/>
        <v/>
      </c>
      <c r="T802" s="50" t="str">
        <f t="shared" si="1406"/>
        <v/>
      </c>
      <c r="U802" s="50">
        <f>ROUND(IF(K802="",0,+Q802/1659*(AC802*12*(1+tab!$D$181+tab!$D$180)-tab!$D$179)*tab!$D$177),-1)</f>
        <v>0</v>
      </c>
      <c r="V802" s="36" t="str">
        <f t="shared" si="1407"/>
        <v/>
      </c>
      <c r="W802" s="698"/>
      <c r="X802" s="605"/>
      <c r="Y802" s="646"/>
      <c r="Z802" s="670"/>
      <c r="AA802" s="600"/>
      <c r="AB802" s="646"/>
      <c r="AC802" s="679">
        <f t="shared" si="1481"/>
        <v>0</v>
      </c>
      <c r="AD802" s="680">
        <f t="shared" si="1408"/>
        <v>0.56000000000000005</v>
      </c>
      <c r="AE802" s="681">
        <f t="shared" si="1409"/>
        <v>0</v>
      </c>
      <c r="AF802" s="681">
        <f t="shared" si="1410"/>
        <v>0</v>
      </c>
      <c r="AG802" s="681">
        <f t="shared" si="1411"/>
        <v>0</v>
      </c>
      <c r="AH802" s="682">
        <f t="shared" si="1412"/>
        <v>0</v>
      </c>
      <c r="AI802" s="682" t="str">
        <f t="shared" si="1413"/>
        <v/>
      </c>
      <c r="AJ802" s="682">
        <f t="shared" si="1414"/>
        <v>0</v>
      </c>
      <c r="AK802" s="683">
        <f t="shared" si="1415"/>
        <v>0.5</v>
      </c>
      <c r="AL802" s="600">
        <f t="shared" si="1416"/>
        <v>0</v>
      </c>
      <c r="AM802" s="646">
        <f t="shared" si="1417"/>
        <v>0</v>
      </c>
      <c r="AN802" s="630"/>
      <c r="AR802" s="326"/>
    </row>
    <row r="803" spans="3:44" ht="12.75" customHeight="1" x14ac:dyDescent="0.2">
      <c r="C803" s="2"/>
      <c r="D803" s="140" t="str">
        <f t="shared" si="1396"/>
        <v/>
      </c>
      <c r="E803" s="222" t="str">
        <f t="shared" ref="E803:F803" si="1488">IF(E631=0,"",E631)</f>
        <v/>
      </c>
      <c r="F803" s="222" t="str">
        <f t="shared" si="1488"/>
        <v/>
      </c>
      <c r="G803" s="140" t="str">
        <f t="shared" si="1398"/>
        <v/>
      </c>
      <c r="H803" s="223" t="str">
        <f t="shared" si="1399"/>
        <v/>
      </c>
      <c r="I803" s="751" t="str">
        <f t="shared" si="1400"/>
        <v/>
      </c>
      <c r="J803" s="248" t="str">
        <f t="shared" si="1479"/>
        <v/>
      </c>
      <c r="K803" s="713" t="str">
        <f t="shared" si="1401"/>
        <v/>
      </c>
      <c r="L803" s="625"/>
      <c r="M803" s="738">
        <f t="shared" ref="M803:N803" si="1489">IF(M631="","",M631)</f>
        <v>0</v>
      </c>
      <c r="N803" s="738">
        <f t="shared" si="1489"/>
        <v>0</v>
      </c>
      <c r="O803" s="714" t="str">
        <f t="shared" si="1403"/>
        <v/>
      </c>
      <c r="P803" s="736">
        <f t="shared" si="1404"/>
        <v>0</v>
      </c>
      <c r="Q803" s="608">
        <v>0</v>
      </c>
      <c r="R803" s="755"/>
      <c r="S803" s="708" t="str">
        <f t="shared" si="1405"/>
        <v/>
      </c>
      <c r="T803" s="50" t="str">
        <f t="shared" si="1406"/>
        <v/>
      </c>
      <c r="U803" s="50">
        <f>ROUND(IF(K803="",0,+Q803/1659*(AC803*12*(1+tab!$D$181+tab!$D$180)-tab!$D$179)*tab!$D$177),-1)</f>
        <v>0</v>
      </c>
      <c r="V803" s="36" t="str">
        <f t="shared" si="1407"/>
        <v/>
      </c>
      <c r="W803" s="698"/>
      <c r="X803" s="605"/>
      <c r="Y803" s="646"/>
      <c r="Z803" s="670"/>
      <c r="AA803" s="600"/>
      <c r="AB803" s="646"/>
      <c r="AC803" s="679">
        <f t="shared" si="1481"/>
        <v>0</v>
      </c>
      <c r="AD803" s="680">
        <f t="shared" si="1408"/>
        <v>0.56000000000000005</v>
      </c>
      <c r="AE803" s="681">
        <f t="shared" si="1409"/>
        <v>0</v>
      </c>
      <c r="AF803" s="681">
        <f t="shared" si="1410"/>
        <v>0</v>
      </c>
      <c r="AG803" s="681">
        <f t="shared" si="1411"/>
        <v>0</v>
      </c>
      <c r="AH803" s="682">
        <f t="shared" si="1412"/>
        <v>0</v>
      </c>
      <c r="AI803" s="682" t="str">
        <f t="shared" si="1413"/>
        <v/>
      </c>
      <c r="AJ803" s="682">
        <f t="shared" si="1414"/>
        <v>0</v>
      </c>
      <c r="AK803" s="683">
        <f t="shared" si="1415"/>
        <v>0.5</v>
      </c>
      <c r="AL803" s="600">
        <f t="shared" si="1416"/>
        <v>0</v>
      </c>
      <c r="AM803" s="646">
        <f t="shared" si="1417"/>
        <v>0</v>
      </c>
      <c r="AN803" s="630"/>
      <c r="AR803" s="326"/>
    </row>
    <row r="804" spans="3:44" ht="12.75" customHeight="1" x14ac:dyDescent="0.2">
      <c r="C804" s="2"/>
      <c r="D804" s="140" t="str">
        <f t="shared" si="1396"/>
        <v/>
      </c>
      <c r="E804" s="222" t="str">
        <f t="shared" ref="E804:F804" si="1490">IF(E632=0,"",E632)</f>
        <v/>
      </c>
      <c r="F804" s="222" t="str">
        <f t="shared" si="1490"/>
        <v/>
      </c>
      <c r="G804" s="140" t="str">
        <f t="shared" si="1398"/>
        <v/>
      </c>
      <c r="H804" s="223" t="str">
        <f t="shared" si="1399"/>
        <v/>
      </c>
      <c r="I804" s="751" t="str">
        <f t="shared" si="1400"/>
        <v/>
      </c>
      <c r="J804" s="248" t="str">
        <f t="shared" si="1479"/>
        <v/>
      </c>
      <c r="K804" s="713" t="str">
        <f t="shared" si="1401"/>
        <v/>
      </c>
      <c r="L804" s="625"/>
      <c r="M804" s="738">
        <f t="shared" ref="M804:N804" si="1491">IF(M632="","",M632)</f>
        <v>0</v>
      </c>
      <c r="N804" s="738">
        <f t="shared" si="1491"/>
        <v>0</v>
      </c>
      <c r="O804" s="714" t="str">
        <f t="shared" si="1403"/>
        <v/>
      </c>
      <c r="P804" s="736">
        <f t="shared" si="1404"/>
        <v>0</v>
      </c>
      <c r="Q804" s="608">
        <v>0</v>
      </c>
      <c r="R804" s="755"/>
      <c r="S804" s="708" t="str">
        <f t="shared" si="1405"/>
        <v/>
      </c>
      <c r="T804" s="50" t="str">
        <f t="shared" si="1406"/>
        <v/>
      </c>
      <c r="U804" s="50">
        <f>ROUND(IF(K804="",0,+Q804/1659*(AC804*12*(1+tab!$D$181+tab!$D$180)-tab!$D$179)*tab!$D$177),-1)</f>
        <v>0</v>
      </c>
      <c r="V804" s="36" t="str">
        <f t="shared" si="1407"/>
        <v/>
      </c>
      <c r="W804" s="698"/>
      <c r="X804" s="605"/>
      <c r="Y804" s="646"/>
      <c r="Z804" s="670"/>
      <c r="AA804" s="600"/>
      <c r="AB804" s="646"/>
      <c r="AC804" s="679">
        <f t="shared" si="1481"/>
        <v>0</v>
      </c>
      <c r="AD804" s="680">
        <f t="shared" si="1408"/>
        <v>0.56000000000000005</v>
      </c>
      <c r="AE804" s="681">
        <f t="shared" si="1409"/>
        <v>0</v>
      </c>
      <c r="AF804" s="681">
        <f t="shared" si="1410"/>
        <v>0</v>
      </c>
      <c r="AG804" s="681">
        <f t="shared" si="1411"/>
        <v>0</v>
      </c>
      <c r="AH804" s="682">
        <f t="shared" si="1412"/>
        <v>0</v>
      </c>
      <c r="AI804" s="682" t="str">
        <f t="shared" si="1413"/>
        <v/>
      </c>
      <c r="AJ804" s="682">
        <f t="shared" si="1414"/>
        <v>0</v>
      </c>
      <c r="AK804" s="683">
        <f t="shared" si="1415"/>
        <v>0.5</v>
      </c>
      <c r="AL804" s="600">
        <f t="shared" si="1416"/>
        <v>0</v>
      </c>
      <c r="AM804" s="646">
        <f t="shared" si="1417"/>
        <v>0</v>
      </c>
      <c r="AN804" s="630"/>
      <c r="AR804" s="326"/>
    </row>
    <row r="805" spans="3:44" ht="12.75" customHeight="1" x14ac:dyDescent="0.2">
      <c r="C805" s="2"/>
      <c r="D805" s="140" t="str">
        <f t="shared" si="1396"/>
        <v/>
      </c>
      <c r="E805" s="222" t="str">
        <f t="shared" ref="E805:F805" si="1492">IF(E633=0,"",E633)</f>
        <v/>
      </c>
      <c r="F805" s="222" t="str">
        <f t="shared" si="1492"/>
        <v/>
      </c>
      <c r="G805" s="140" t="str">
        <f t="shared" si="1398"/>
        <v/>
      </c>
      <c r="H805" s="223" t="str">
        <f t="shared" si="1399"/>
        <v/>
      </c>
      <c r="I805" s="751" t="str">
        <f t="shared" si="1400"/>
        <v/>
      </c>
      <c r="J805" s="248" t="str">
        <f t="shared" si="1479"/>
        <v/>
      </c>
      <c r="K805" s="713" t="str">
        <f t="shared" si="1401"/>
        <v/>
      </c>
      <c r="L805" s="625"/>
      <c r="M805" s="738">
        <f t="shared" ref="M805:N805" si="1493">IF(M633="","",M633)</f>
        <v>0</v>
      </c>
      <c r="N805" s="738">
        <f t="shared" si="1493"/>
        <v>0</v>
      </c>
      <c r="O805" s="714" t="str">
        <f t="shared" si="1403"/>
        <v/>
      </c>
      <c r="P805" s="736">
        <f t="shared" si="1404"/>
        <v>0</v>
      </c>
      <c r="Q805" s="608">
        <v>0</v>
      </c>
      <c r="R805" s="755"/>
      <c r="S805" s="708" t="str">
        <f t="shared" si="1405"/>
        <v/>
      </c>
      <c r="T805" s="50" t="str">
        <f t="shared" si="1406"/>
        <v/>
      </c>
      <c r="U805" s="50">
        <f>ROUND(IF(K805="",0,+Q805/1659*(AC805*12*(1+tab!$D$181+tab!$D$180)-tab!$D$179)*tab!$D$177),-1)</f>
        <v>0</v>
      </c>
      <c r="V805" s="36" t="str">
        <f t="shared" si="1407"/>
        <v/>
      </c>
      <c r="W805" s="698"/>
      <c r="X805" s="605"/>
      <c r="Y805" s="646"/>
      <c r="Z805" s="670"/>
      <c r="AA805" s="600"/>
      <c r="AB805" s="646"/>
      <c r="AC805" s="679">
        <f t="shared" si="1481"/>
        <v>0</v>
      </c>
      <c r="AD805" s="680">
        <f t="shared" si="1408"/>
        <v>0.56000000000000005</v>
      </c>
      <c r="AE805" s="681">
        <f t="shared" si="1409"/>
        <v>0</v>
      </c>
      <c r="AF805" s="681">
        <f t="shared" si="1410"/>
        <v>0</v>
      </c>
      <c r="AG805" s="681">
        <f t="shared" si="1411"/>
        <v>0</v>
      </c>
      <c r="AH805" s="682">
        <f t="shared" si="1412"/>
        <v>0</v>
      </c>
      <c r="AI805" s="682" t="str">
        <f t="shared" si="1413"/>
        <v/>
      </c>
      <c r="AJ805" s="682">
        <f t="shared" si="1414"/>
        <v>0</v>
      </c>
      <c r="AK805" s="683">
        <f t="shared" si="1415"/>
        <v>0.5</v>
      </c>
      <c r="AL805" s="600">
        <f t="shared" si="1416"/>
        <v>0</v>
      </c>
      <c r="AM805" s="646">
        <f t="shared" si="1417"/>
        <v>0</v>
      </c>
      <c r="AN805" s="630"/>
      <c r="AR805" s="326"/>
    </row>
    <row r="806" spans="3:44" ht="12.75" customHeight="1" x14ac:dyDescent="0.2">
      <c r="C806" s="2"/>
      <c r="D806" s="140" t="str">
        <f t="shared" si="1396"/>
        <v/>
      </c>
      <c r="E806" s="222" t="str">
        <f t="shared" ref="E806:F806" si="1494">IF(E634=0,"",E634)</f>
        <v/>
      </c>
      <c r="F806" s="222" t="str">
        <f t="shared" si="1494"/>
        <v/>
      </c>
      <c r="G806" s="140" t="str">
        <f t="shared" si="1398"/>
        <v/>
      </c>
      <c r="H806" s="223" t="str">
        <f t="shared" si="1399"/>
        <v/>
      </c>
      <c r="I806" s="751" t="str">
        <f t="shared" si="1400"/>
        <v/>
      </c>
      <c r="J806" s="248" t="str">
        <f t="shared" si="1479"/>
        <v/>
      </c>
      <c r="K806" s="713" t="str">
        <f t="shared" si="1401"/>
        <v/>
      </c>
      <c r="L806" s="625"/>
      <c r="M806" s="738">
        <f t="shared" ref="M806:N806" si="1495">IF(M634="","",M634)</f>
        <v>0</v>
      </c>
      <c r="N806" s="738">
        <f t="shared" si="1495"/>
        <v>0</v>
      </c>
      <c r="O806" s="714" t="str">
        <f t="shared" si="1403"/>
        <v/>
      </c>
      <c r="P806" s="736">
        <f t="shared" si="1404"/>
        <v>0</v>
      </c>
      <c r="Q806" s="608">
        <v>0</v>
      </c>
      <c r="R806" s="755"/>
      <c r="S806" s="708" t="str">
        <f t="shared" si="1405"/>
        <v/>
      </c>
      <c r="T806" s="50" t="str">
        <f t="shared" si="1406"/>
        <v/>
      </c>
      <c r="U806" s="50">
        <f>ROUND(IF(K806="",0,+Q806/1659*(AC806*12*(1+tab!$D$181+tab!$D$180)-tab!$D$179)*tab!$D$177),-1)</f>
        <v>0</v>
      </c>
      <c r="V806" s="36" t="str">
        <f t="shared" si="1407"/>
        <v/>
      </c>
      <c r="W806" s="698"/>
      <c r="X806" s="605"/>
      <c r="Y806" s="646"/>
      <c r="Z806" s="670"/>
      <c r="AA806" s="600"/>
      <c r="AB806" s="646"/>
      <c r="AC806" s="679">
        <f t="shared" si="1481"/>
        <v>0</v>
      </c>
      <c r="AD806" s="680">
        <f t="shared" si="1408"/>
        <v>0.56000000000000005</v>
      </c>
      <c r="AE806" s="681">
        <f t="shared" si="1409"/>
        <v>0</v>
      </c>
      <c r="AF806" s="681">
        <f t="shared" si="1410"/>
        <v>0</v>
      </c>
      <c r="AG806" s="681">
        <f t="shared" si="1411"/>
        <v>0</v>
      </c>
      <c r="AH806" s="682">
        <f t="shared" si="1412"/>
        <v>0</v>
      </c>
      <c r="AI806" s="682" t="str">
        <f t="shared" si="1413"/>
        <v/>
      </c>
      <c r="AJ806" s="682">
        <f t="shared" si="1414"/>
        <v>0</v>
      </c>
      <c r="AK806" s="683">
        <f t="shared" si="1415"/>
        <v>0.5</v>
      </c>
      <c r="AL806" s="600">
        <f t="shared" si="1416"/>
        <v>0</v>
      </c>
      <c r="AM806" s="646">
        <f t="shared" si="1417"/>
        <v>0</v>
      </c>
      <c r="AN806" s="630"/>
      <c r="AR806" s="326"/>
    </row>
    <row r="807" spans="3:44" ht="12.75" customHeight="1" x14ac:dyDescent="0.2">
      <c r="C807" s="2"/>
      <c r="D807" s="140" t="str">
        <f t="shared" si="1396"/>
        <v/>
      </c>
      <c r="E807" s="222" t="str">
        <f t="shared" ref="E807:F807" si="1496">IF(E635=0,"",E635)</f>
        <v/>
      </c>
      <c r="F807" s="222" t="str">
        <f t="shared" si="1496"/>
        <v/>
      </c>
      <c r="G807" s="140" t="str">
        <f t="shared" si="1398"/>
        <v/>
      </c>
      <c r="H807" s="223" t="str">
        <f t="shared" si="1399"/>
        <v/>
      </c>
      <c r="I807" s="751" t="str">
        <f t="shared" si="1400"/>
        <v/>
      </c>
      <c r="J807" s="248" t="str">
        <f t="shared" si="1479"/>
        <v/>
      </c>
      <c r="K807" s="713" t="str">
        <f t="shared" si="1401"/>
        <v/>
      </c>
      <c r="L807" s="625"/>
      <c r="M807" s="738">
        <f t="shared" ref="M807:N807" si="1497">IF(M635="","",M635)</f>
        <v>0</v>
      </c>
      <c r="N807" s="738">
        <f t="shared" si="1497"/>
        <v>0</v>
      </c>
      <c r="O807" s="714" t="str">
        <f t="shared" si="1403"/>
        <v/>
      </c>
      <c r="P807" s="736">
        <f t="shared" si="1404"/>
        <v>0</v>
      </c>
      <c r="Q807" s="608">
        <v>0</v>
      </c>
      <c r="R807" s="755"/>
      <c r="S807" s="708" t="str">
        <f t="shared" si="1405"/>
        <v/>
      </c>
      <c r="T807" s="50" t="str">
        <f t="shared" si="1406"/>
        <v/>
      </c>
      <c r="U807" s="50">
        <f>ROUND(IF(K807="",0,+Q807/1659*(AC807*12*(1+tab!$D$181+tab!$D$180)-tab!$D$179)*tab!$D$177),-1)</f>
        <v>0</v>
      </c>
      <c r="V807" s="36" t="str">
        <f t="shared" si="1407"/>
        <v/>
      </c>
      <c r="W807" s="698"/>
      <c r="X807" s="605"/>
      <c r="Y807" s="646"/>
      <c r="Z807" s="670"/>
      <c r="AA807" s="600"/>
      <c r="AB807" s="646"/>
      <c r="AC807" s="679">
        <f t="shared" si="1481"/>
        <v>0</v>
      </c>
      <c r="AD807" s="680">
        <f t="shared" si="1408"/>
        <v>0.56000000000000005</v>
      </c>
      <c r="AE807" s="681">
        <f t="shared" si="1409"/>
        <v>0</v>
      </c>
      <c r="AF807" s="681">
        <f t="shared" si="1410"/>
        <v>0</v>
      </c>
      <c r="AG807" s="681">
        <f t="shared" si="1411"/>
        <v>0</v>
      </c>
      <c r="AH807" s="682">
        <f t="shared" si="1412"/>
        <v>0</v>
      </c>
      <c r="AI807" s="682" t="str">
        <f t="shared" si="1413"/>
        <v/>
      </c>
      <c r="AJ807" s="682">
        <f t="shared" si="1414"/>
        <v>0</v>
      </c>
      <c r="AK807" s="683">
        <f t="shared" si="1415"/>
        <v>0.5</v>
      </c>
      <c r="AL807" s="600">
        <f t="shared" si="1416"/>
        <v>0</v>
      </c>
      <c r="AM807" s="646">
        <f t="shared" si="1417"/>
        <v>0</v>
      </c>
      <c r="AN807" s="630"/>
      <c r="AR807" s="326"/>
    </row>
    <row r="808" spans="3:44" ht="12.75" customHeight="1" x14ac:dyDescent="0.2">
      <c r="C808" s="2"/>
      <c r="D808" s="140" t="str">
        <f t="shared" si="1396"/>
        <v/>
      </c>
      <c r="E808" s="222" t="str">
        <f t="shared" ref="E808:F808" si="1498">IF(E636=0,"",E636)</f>
        <v/>
      </c>
      <c r="F808" s="222" t="str">
        <f t="shared" si="1498"/>
        <v/>
      </c>
      <c r="G808" s="140" t="str">
        <f t="shared" si="1398"/>
        <v/>
      </c>
      <c r="H808" s="223" t="str">
        <f t="shared" si="1399"/>
        <v/>
      </c>
      <c r="I808" s="751" t="str">
        <f t="shared" si="1400"/>
        <v/>
      </c>
      <c r="J808" s="248" t="str">
        <f t="shared" si="1479"/>
        <v/>
      </c>
      <c r="K808" s="713" t="str">
        <f t="shared" si="1401"/>
        <v/>
      </c>
      <c r="L808" s="625"/>
      <c r="M808" s="738">
        <f t="shared" ref="M808:N808" si="1499">IF(M636="","",M636)</f>
        <v>0</v>
      </c>
      <c r="N808" s="738">
        <f t="shared" si="1499"/>
        <v>0</v>
      </c>
      <c r="O808" s="714" t="str">
        <f t="shared" si="1403"/>
        <v/>
      </c>
      <c r="P808" s="736">
        <f t="shared" si="1404"/>
        <v>0</v>
      </c>
      <c r="Q808" s="608">
        <v>0</v>
      </c>
      <c r="R808" s="755"/>
      <c r="S808" s="708" t="str">
        <f t="shared" si="1405"/>
        <v/>
      </c>
      <c r="T808" s="50" t="str">
        <f t="shared" si="1406"/>
        <v/>
      </c>
      <c r="U808" s="50">
        <f>ROUND(IF(K808="",0,+Q808/1659*(AC808*12*(1+tab!$D$181+tab!$D$180)-tab!$D$179)*tab!$D$177),-1)</f>
        <v>0</v>
      </c>
      <c r="V808" s="36" t="str">
        <f t="shared" si="1407"/>
        <v/>
      </c>
      <c r="W808" s="698"/>
      <c r="X808" s="605"/>
      <c r="Y808" s="646"/>
      <c r="Z808" s="670"/>
      <c r="AA808" s="600"/>
      <c r="AB808" s="646"/>
      <c r="AC808" s="679">
        <f t="shared" si="1481"/>
        <v>0</v>
      </c>
      <c r="AD808" s="680">
        <f t="shared" si="1408"/>
        <v>0.56000000000000005</v>
      </c>
      <c r="AE808" s="681">
        <f t="shared" si="1409"/>
        <v>0</v>
      </c>
      <c r="AF808" s="681">
        <f t="shared" si="1410"/>
        <v>0</v>
      </c>
      <c r="AG808" s="681">
        <f t="shared" si="1411"/>
        <v>0</v>
      </c>
      <c r="AH808" s="682">
        <f t="shared" si="1412"/>
        <v>0</v>
      </c>
      <c r="AI808" s="682" t="str">
        <f t="shared" si="1413"/>
        <v/>
      </c>
      <c r="AJ808" s="682">
        <f t="shared" si="1414"/>
        <v>0</v>
      </c>
      <c r="AK808" s="683">
        <f t="shared" si="1415"/>
        <v>0.5</v>
      </c>
      <c r="AL808" s="600">
        <f t="shared" si="1416"/>
        <v>0</v>
      </c>
      <c r="AM808" s="646">
        <f t="shared" si="1417"/>
        <v>0</v>
      </c>
      <c r="AN808" s="630"/>
      <c r="AR808" s="326"/>
    </row>
    <row r="809" spans="3:44" ht="12.75" customHeight="1" x14ac:dyDescent="0.2">
      <c r="C809" s="2"/>
      <c r="D809" s="140" t="str">
        <f t="shared" si="1396"/>
        <v/>
      </c>
      <c r="E809" s="222" t="str">
        <f t="shared" ref="E809:F809" si="1500">IF(E637=0,"",E637)</f>
        <v/>
      </c>
      <c r="F809" s="222" t="str">
        <f t="shared" si="1500"/>
        <v/>
      </c>
      <c r="G809" s="140" t="str">
        <f t="shared" si="1398"/>
        <v/>
      </c>
      <c r="H809" s="223" t="str">
        <f t="shared" si="1399"/>
        <v/>
      </c>
      <c r="I809" s="751" t="str">
        <f t="shared" si="1400"/>
        <v/>
      </c>
      <c r="J809" s="248" t="str">
        <f t="shared" si="1479"/>
        <v/>
      </c>
      <c r="K809" s="713" t="str">
        <f t="shared" si="1401"/>
        <v/>
      </c>
      <c r="L809" s="625"/>
      <c r="M809" s="738">
        <f t="shared" ref="M809:N809" si="1501">IF(M637="","",M637)</f>
        <v>0</v>
      </c>
      <c r="N809" s="738">
        <f t="shared" si="1501"/>
        <v>0</v>
      </c>
      <c r="O809" s="714" t="str">
        <f t="shared" si="1403"/>
        <v/>
      </c>
      <c r="P809" s="736">
        <f t="shared" si="1404"/>
        <v>0</v>
      </c>
      <c r="Q809" s="608">
        <v>0</v>
      </c>
      <c r="R809" s="755"/>
      <c r="S809" s="708" t="str">
        <f t="shared" si="1405"/>
        <v/>
      </c>
      <c r="T809" s="50" t="str">
        <f t="shared" si="1406"/>
        <v/>
      </c>
      <c r="U809" s="50">
        <f>ROUND(IF(K809="",0,+Q809/1659*(AC809*12*(1+tab!$D$181+tab!$D$180)-tab!$D$179)*tab!$D$177),-1)</f>
        <v>0</v>
      </c>
      <c r="V809" s="36" t="str">
        <f t="shared" si="1407"/>
        <v/>
      </c>
      <c r="W809" s="698"/>
      <c r="X809" s="605"/>
      <c r="Y809" s="646"/>
      <c r="Z809" s="670"/>
      <c r="AA809" s="600"/>
      <c r="AB809" s="646"/>
      <c r="AC809" s="679">
        <f t="shared" si="1481"/>
        <v>0</v>
      </c>
      <c r="AD809" s="680">
        <f t="shared" si="1408"/>
        <v>0.56000000000000005</v>
      </c>
      <c r="AE809" s="681">
        <f t="shared" si="1409"/>
        <v>0</v>
      </c>
      <c r="AF809" s="681">
        <f t="shared" si="1410"/>
        <v>0</v>
      </c>
      <c r="AG809" s="681">
        <f t="shared" si="1411"/>
        <v>0</v>
      </c>
      <c r="AH809" s="682">
        <f t="shared" si="1412"/>
        <v>0</v>
      </c>
      <c r="AI809" s="682" t="str">
        <f t="shared" si="1413"/>
        <v/>
      </c>
      <c r="AJ809" s="682">
        <f t="shared" si="1414"/>
        <v>0</v>
      </c>
      <c r="AK809" s="683">
        <f t="shared" si="1415"/>
        <v>0.5</v>
      </c>
      <c r="AL809" s="600">
        <f t="shared" si="1416"/>
        <v>0</v>
      </c>
      <c r="AM809" s="646">
        <f t="shared" si="1417"/>
        <v>0</v>
      </c>
      <c r="AN809" s="630"/>
      <c r="AR809" s="326"/>
    </row>
    <row r="810" spans="3:44" ht="12.75" customHeight="1" x14ac:dyDescent="0.2">
      <c r="C810" s="2"/>
      <c r="D810" s="140" t="str">
        <f t="shared" si="1396"/>
        <v/>
      </c>
      <c r="E810" s="222" t="str">
        <f t="shared" ref="E810:F810" si="1502">IF(E638=0,"",E638)</f>
        <v/>
      </c>
      <c r="F810" s="222" t="str">
        <f t="shared" si="1502"/>
        <v/>
      </c>
      <c r="G810" s="140" t="str">
        <f t="shared" si="1398"/>
        <v/>
      </c>
      <c r="H810" s="223" t="str">
        <f t="shared" si="1399"/>
        <v/>
      </c>
      <c r="I810" s="751" t="str">
        <f t="shared" si="1400"/>
        <v/>
      </c>
      <c r="J810" s="248" t="str">
        <f t="shared" si="1479"/>
        <v/>
      </c>
      <c r="K810" s="713" t="str">
        <f t="shared" si="1401"/>
        <v/>
      </c>
      <c r="L810" s="625"/>
      <c r="M810" s="738">
        <f t="shared" ref="M810:N810" si="1503">IF(M638="","",M638)</f>
        <v>0</v>
      </c>
      <c r="N810" s="738">
        <f t="shared" si="1503"/>
        <v>0</v>
      </c>
      <c r="O810" s="714" t="str">
        <f t="shared" si="1403"/>
        <v/>
      </c>
      <c r="P810" s="736">
        <f t="shared" si="1404"/>
        <v>0</v>
      </c>
      <c r="Q810" s="608">
        <v>0</v>
      </c>
      <c r="R810" s="755"/>
      <c r="S810" s="708" t="str">
        <f t="shared" si="1405"/>
        <v/>
      </c>
      <c r="T810" s="50" t="str">
        <f t="shared" si="1406"/>
        <v/>
      </c>
      <c r="U810" s="50">
        <f>ROUND(IF(K810="",0,+Q810/1659*(AC810*12*(1+tab!$D$181+tab!$D$180)-tab!$D$179)*tab!$D$177),-1)</f>
        <v>0</v>
      </c>
      <c r="V810" s="36" t="str">
        <f t="shared" si="1407"/>
        <v/>
      </c>
      <c r="W810" s="698"/>
      <c r="X810" s="605"/>
      <c r="Y810" s="646"/>
      <c r="Z810" s="670"/>
      <c r="AA810" s="600"/>
      <c r="AB810" s="646"/>
      <c r="AC810" s="679">
        <f t="shared" si="1481"/>
        <v>0</v>
      </c>
      <c r="AD810" s="680">
        <f t="shared" si="1408"/>
        <v>0.56000000000000005</v>
      </c>
      <c r="AE810" s="681">
        <f t="shared" si="1409"/>
        <v>0</v>
      </c>
      <c r="AF810" s="681">
        <f t="shared" si="1410"/>
        <v>0</v>
      </c>
      <c r="AG810" s="681">
        <f t="shared" si="1411"/>
        <v>0</v>
      </c>
      <c r="AH810" s="682">
        <f t="shared" si="1412"/>
        <v>0</v>
      </c>
      <c r="AI810" s="682" t="str">
        <f t="shared" si="1413"/>
        <v/>
      </c>
      <c r="AJ810" s="682">
        <f t="shared" si="1414"/>
        <v>0</v>
      </c>
      <c r="AK810" s="683">
        <f t="shared" si="1415"/>
        <v>0.5</v>
      </c>
      <c r="AL810" s="600">
        <f t="shared" si="1416"/>
        <v>0</v>
      </c>
      <c r="AM810" s="646">
        <f t="shared" si="1417"/>
        <v>0</v>
      </c>
      <c r="AN810" s="630"/>
      <c r="AR810" s="326"/>
    </row>
    <row r="811" spans="3:44" ht="12.75" customHeight="1" x14ac:dyDescent="0.2">
      <c r="C811" s="2"/>
      <c r="D811" s="140" t="str">
        <f t="shared" si="1396"/>
        <v/>
      </c>
      <c r="E811" s="222" t="str">
        <f t="shared" ref="E811:F811" si="1504">IF(E639=0,"",E639)</f>
        <v/>
      </c>
      <c r="F811" s="222" t="str">
        <f t="shared" si="1504"/>
        <v/>
      </c>
      <c r="G811" s="140" t="str">
        <f t="shared" si="1398"/>
        <v/>
      </c>
      <c r="H811" s="223" t="str">
        <f t="shared" si="1399"/>
        <v/>
      </c>
      <c r="I811" s="751" t="str">
        <f t="shared" si="1400"/>
        <v/>
      </c>
      <c r="J811" s="248" t="str">
        <f t="shared" si="1479"/>
        <v/>
      </c>
      <c r="K811" s="713" t="str">
        <f t="shared" si="1401"/>
        <v/>
      </c>
      <c r="L811" s="625"/>
      <c r="M811" s="738">
        <f t="shared" ref="M811:N811" si="1505">IF(M639="","",M639)</f>
        <v>0</v>
      </c>
      <c r="N811" s="738">
        <f t="shared" si="1505"/>
        <v>0</v>
      </c>
      <c r="O811" s="714" t="str">
        <f t="shared" si="1403"/>
        <v/>
      </c>
      <c r="P811" s="736">
        <f t="shared" si="1404"/>
        <v>0</v>
      </c>
      <c r="Q811" s="608">
        <v>0</v>
      </c>
      <c r="R811" s="755"/>
      <c r="S811" s="708" t="str">
        <f t="shared" si="1405"/>
        <v/>
      </c>
      <c r="T811" s="50" t="str">
        <f t="shared" si="1406"/>
        <v/>
      </c>
      <c r="U811" s="50">
        <f>ROUND(IF(K811="",0,+Q811/1659*(AC811*12*(1+tab!$D$181+tab!$D$180)-tab!$D$179)*tab!$D$177),-1)</f>
        <v>0</v>
      </c>
      <c r="V811" s="36" t="str">
        <f t="shared" si="1407"/>
        <v/>
      </c>
      <c r="W811" s="698"/>
      <c r="X811" s="605"/>
      <c r="Y811" s="646"/>
      <c r="Z811" s="670"/>
      <c r="AA811" s="600"/>
      <c r="AB811" s="646"/>
      <c r="AC811" s="679">
        <f t="shared" si="1481"/>
        <v>0</v>
      </c>
      <c r="AD811" s="680">
        <f t="shared" si="1408"/>
        <v>0.56000000000000005</v>
      </c>
      <c r="AE811" s="681">
        <f t="shared" si="1409"/>
        <v>0</v>
      </c>
      <c r="AF811" s="681">
        <f t="shared" si="1410"/>
        <v>0</v>
      </c>
      <c r="AG811" s="681">
        <f t="shared" si="1411"/>
        <v>0</v>
      </c>
      <c r="AH811" s="682">
        <f t="shared" si="1412"/>
        <v>0</v>
      </c>
      <c r="AI811" s="682" t="str">
        <f t="shared" si="1413"/>
        <v/>
      </c>
      <c r="AJ811" s="682">
        <f t="shared" si="1414"/>
        <v>0</v>
      </c>
      <c r="AK811" s="683">
        <f t="shared" si="1415"/>
        <v>0.5</v>
      </c>
      <c r="AL811" s="600">
        <f t="shared" si="1416"/>
        <v>0</v>
      </c>
      <c r="AM811" s="646">
        <f t="shared" si="1417"/>
        <v>0</v>
      </c>
      <c r="AN811" s="630"/>
      <c r="AR811" s="326"/>
    </row>
    <row r="812" spans="3:44" ht="12.75" customHeight="1" x14ac:dyDescent="0.2">
      <c r="C812" s="2"/>
      <c r="D812" s="140" t="str">
        <f t="shared" si="1396"/>
        <v/>
      </c>
      <c r="E812" s="222" t="str">
        <f t="shared" ref="E812:F812" si="1506">IF(E640=0,"",E640)</f>
        <v/>
      </c>
      <c r="F812" s="222" t="str">
        <f t="shared" si="1506"/>
        <v/>
      </c>
      <c r="G812" s="140" t="str">
        <f t="shared" si="1398"/>
        <v/>
      </c>
      <c r="H812" s="223" t="str">
        <f t="shared" si="1399"/>
        <v/>
      </c>
      <c r="I812" s="751" t="str">
        <f t="shared" si="1400"/>
        <v/>
      </c>
      <c r="J812" s="248" t="str">
        <f t="shared" si="1479"/>
        <v/>
      </c>
      <c r="K812" s="713" t="str">
        <f t="shared" si="1401"/>
        <v/>
      </c>
      <c r="L812" s="625"/>
      <c r="M812" s="738">
        <f t="shared" ref="M812:N812" si="1507">IF(M640="","",M640)</f>
        <v>0</v>
      </c>
      <c r="N812" s="738">
        <f t="shared" si="1507"/>
        <v>0</v>
      </c>
      <c r="O812" s="714" t="str">
        <f t="shared" si="1403"/>
        <v/>
      </c>
      <c r="P812" s="736">
        <f t="shared" si="1404"/>
        <v>0</v>
      </c>
      <c r="Q812" s="608">
        <v>0</v>
      </c>
      <c r="R812" s="755"/>
      <c r="S812" s="708" t="str">
        <f t="shared" si="1405"/>
        <v/>
      </c>
      <c r="T812" s="50" t="str">
        <f t="shared" si="1406"/>
        <v/>
      </c>
      <c r="U812" s="50">
        <f>ROUND(IF(K812="",0,+Q812/1659*(AC812*12*(1+tab!$D$181+tab!$D$180)-tab!$D$179)*tab!$D$177),-1)</f>
        <v>0</v>
      </c>
      <c r="V812" s="36" t="str">
        <f t="shared" si="1407"/>
        <v/>
      </c>
      <c r="W812" s="698"/>
      <c r="X812" s="605"/>
      <c r="Y812" s="646"/>
      <c r="Z812" s="670"/>
      <c r="AA812" s="600"/>
      <c r="AB812" s="646"/>
      <c r="AC812" s="679">
        <f t="shared" si="1481"/>
        <v>0</v>
      </c>
      <c r="AD812" s="680">
        <f t="shared" si="1408"/>
        <v>0.56000000000000005</v>
      </c>
      <c r="AE812" s="681">
        <f t="shared" si="1409"/>
        <v>0</v>
      </c>
      <c r="AF812" s="681">
        <f t="shared" si="1410"/>
        <v>0</v>
      </c>
      <c r="AG812" s="681">
        <f t="shared" si="1411"/>
        <v>0</v>
      </c>
      <c r="AH812" s="682">
        <f t="shared" si="1412"/>
        <v>0</v>
      </c>
      <c r="AI812" s="682" t="str">
        <f t="shared" si="1413"/>
        <v/>
      </c>
      <c r="AJ812" s="682">
        <f t="shared" si="1414"/>
        <v>0</v>
      </c>
      <c r="AK812" s="683">
        <f t="shared" si="1415"/>
        <v>0.5</v>
      </c>
      <c r="AL812" s="600">
        <f t="shared" si="1416"/>
        <v>0</v>
      </c>
      <c r="AM812" s="646">
        <f t="shared" si="1417"/>
        <v>0</v>
      </c>
      <c r="AN812" s="630"/>
      <c r="AR812" s="326"/>
    </row>
    <row r="813" spans="3:44" ht="12.75" customHeight="1" x14ac:dyDescent="0.2">
      <c r="C813" s="2"/>
      <c r="D813" s="140" t="str">
        <f t="shared" si="1396"/>
        <v/>
      </c>
      <c r="E813" s="222" t="str">
        <f t="shared" ref="E813:F813" si="1508">IF(E641=0,"",E641)</f>
        <v/>
      </c>
      <c r="F813" s="222" t="str">
        <f t="shared" si="1508"/>
        <v/>
      </c>
      <c r="G813" s="140" t="str">
        <f t="shared" si="1398"/>
        <v/>
      </c>
      <c r="H813" s="223" t="str">
        <f t="shared" si="1399"/>
        <v/>
      </c>
      <c r="I813" s="751" t="str">
        <f t="shared" si="1400"/>
        <v/>
      </c>
      <c r="J813" s="248" t="str">
        <f t="shared" si="1479"/>
        <v/>
      </c>
      <c r="K813" s="713" t="str">
        <f t="shared" si="1401"/>
        <v/>
      </c>
      <c r="L813" s="625"/>
      <c r="M813" s="738">
        <f t="shared" ref="M813:N813" si="1509">IF(M641="","",M641)</f>
        <v>0</v>
      </c>
      <c r="N813" s="738">
        <f t="shared" si="1509"/>
        <v>0</v>
      </c>
      <c r="O813" s="714" t="str">
        <f t="shared" si="1403"/>
        <v/>
      </c>
      <c r="P813" s="736">
        <f t="shared" si="1404"/>
        <v>0</v>
      </c>
      <c r="Q813" s="608">
        <v>0</v>
      </c>
      <c r="R813" s="755"/>
      <c r="S813" s="708" t="str">
        <f t="shared" si="1405"/>
        <v/>
      </c>
      <c r="T813" s="50" t="str">
        <f t="shared" si="1406"/>
        <v/>
      </c>
      <c r="U813" s="50">
        <f>ROUND(IF(K813="",0,+Q813/1659*(AC813*12*(1+tab!$D$181+tab!$D$180)-tab!$D$179)*tab!$D$177),-1)</f>
        <v>0</v>
      </c>
      <c r="V813" s="36" t="str">
        <f t="shared" si="1407"/>
        <v/>
      </c>
      <c r="W813" s="698"/>
      <c r="X813" s="605"/>
      <c r="Y813" s="646"/>
      <c r="Z813" s="670"/>
      <c r="AA813" s="600"/>
      <c r="AB813" s="646"/>
      <c r="AC813" s="679">
        <f t="shared" si="1481"/>
        <v>0</v>
      </c>
      <c r="AD813" s="680">
        <f t="shared" si="1408"/>
        <v>0.56000000000000005</v>
      </c>
      <c r="AE813" s="681">
        <f t="shared" si="1409"/>
        <v>0</v>
      </c>
      <c r="AF813" s="681">
        <f t="shared" si="1410"/>
        <v>0</v>
      </c>
      <c r="AG813" s="681">
        <f t="shared" si="1411"/>
        <v>0</v>
      </c>
      <c r="AH813" s="682">
        <f t="shared" si="1412"/>
        <v>0</v>
      </c>
      <c r="AI813" s="682" t="str">
        <f t="shared" si="1413"/>
        <v/>
      </c>
      <c r="AJ813" s="682">
        <f t="shared" si="1414"/>
        <v>0</v>
      </c>
      <c r="AK813" s="683">
        <f t="shared" si="1415"/>
        <v>0.5</v>
      </c>
      <c r="AL813" s="600">
        <f t="shared" si="1416"/>
        <v>0</v>
      </c>
      <c r="AM813" s="646">
        <f t="shared" si="1417"/>
        <v>0</v>
      </c>
      <c r="AN813" s="630"/>
      <c r="AR813" s="326"/>
    </row>
    <row r="814" spans="3:44" ht="12.75" customHeight="1" x14ac:dyDescent="0.2">
      <c r="C814" s="2"/>
      <c r="D814" s="140" t="str">
        <f t="shared" si="1396"/>
        <v/>
      </c>
      <c r="E814" s="222" t="str">
        <f t="shared" ref="E814:F814" si="1510">IF(E642=0,"",E642)</f>
        <v/>
      </c>
      <c r="F814" s="222" t="str">
        <f t="shared" si="1510"/>
        <v/>
      </c>
      <c r="G814" s="140" t="str">
        <f t="shared" si="1398"/>
        <v/>
      </c>
      <c r="H814" s="223" t="str">
        <f t="shared" si="1399"/>
        <v/>
      </c>
      <c r="I814" s="751" t="str">
        <f t="shared" si="1400"/>
        <v/>
      </c>
      <c r="J814" s="248" t="str">
        <f t="shared" si="1479"/>
        <v/>
      </c>
      <c r="K814" s="713" t="str">
        <f t="shared" si="1401"/>
        <v/>
      </c>
      <c r="L814" s="625"/>
      <c r="M814" s="738">
        <f t="shared" ref="M814:N814" si="1511">IF(M642="","",M642)</f>
        <v>0</v>
      </c>
      <c r="N814" s="738">
        <f t="shared" si="1511"/>
        <v>0</v>
      </c>
      <c r="O814" s="714" t="str">
        <f t="shared" si="1403"/>
        <v/>
      </c>
      <c r="P814" s="736">
        <f t="shared" si="1404"/>
        <v>0</v>
      </c>
      <c r="Q814" s="608">
        <v>0</v>
      </c>
      <c r="R814" s="755"/>
      <c r="S814" s="708" t="str">
        <f t="shared" si="1405"/>
        <v/>
      </c>
      <c r="T814" s="50" t="str">
        <f t="shared" si="1406"/>
        <v/>
      </c>
      <c r="U814" s="50">
        <f>ROUND(IF(K814="",0,+Q814/1659*(AC814*12*(1+tab!$D$181+tab!$D$180)-tab!$D$179)*tab!$D$177),-1)</f>
        <v>0</v>
      </c>
      <c r="V814" s="36" t="str">
        <f t="shared" si="1407"/>
        <v/>
      </c>
      <c r="W814" s="698"/>
      <c r="X814" s="605"/>
      <c r="Y814" s="646"/>
      <c r="Z814" s="670"/>
      <c r="AA814" s="600"/>
      <c r="AB814" s="646"/>
      <c r="AC814" s="679">
        <f t="shared" si="1481"/>
        <v>0</v>
      </c>
      <c r="AD814" s="680">
        <f t="shared" si="1408"/>
        <v>0.56000000000000005</v>
      </c>
      <c r="AE814" s="681">
        <f t="shared" si="1409"/>
        <v>0</v>
      </c>
      <c r="AF814" s="681">
        <f t="shared" si="1410"/>
        <v>0</v>
      </c>
      <c r="AG814" s="681">
        <f t="shared" si="1411"/>
        <v>0</v>
      </c>
      <c r="AH814" s="682">
        <f t="shared" si="1412"/>
        <v>0</v>
      </c>
      <c r="AI814" s="682" t="str">
        <f t="shared" si="1413"/>
        <v/>
      </c>
      <c r="AJ814" s="682">
        <f t="shared" si="1414"/>
        <v>0</v>
      </c>
      <c r="AK814" s="683">
        <f t="shared" si="1415"/>
        <v>0.5</v>
      </c>
      <c r="AL814" s="600">
        <f t="shared" si="1416"/>
        <v>0</v>
      </c>
      <c r="AM814" s="646">
        <f t="shared" si="1417"/>
        <v>0</v>
      </c>
      <c r="AN814" s="630"/>
      <c r="AR814" s="326"/>
    </row>
    <row r="815" spans="3:44" ht="12.75" customHeight="1" x14ac:dyDescent="0.2">
      <c r="C815" s="2"/>
      <c r="D815" s="140" t="str">
        <f t="shared" si="1396"/>
        <v/>
      </c>
      <c r="E815" s="222" t="str">
        <f t="shared" ref="E815:F815" si="1512">IF(E643=0,"",E643)</f>
        <v/>
      </c>
      <c r="F815" s="222" t="str">
        <f t="shared" si="1512"/>
        <v/>
      </c>
      <c r="G815" s="140" t="str">
        <f t="shared" si="1398"/>
        <v/>
      </c>
      <c r="H815" s="223" t="str">
        <f t="shared" si="1399"/>
        <v/>
      </c>
      <c r="I815" s="751" t="str">
        <f t="shared" si="1400"/>
        <v/>
      </c>
      <c r="J815" s="248" t="str">
        <f t="shared" si="1479"/>
        <v/>
      </c>
      <c r="K815" s="713" t="str">
        <f t="shared" si="1401"/>
        <v/>
      </c>
      <c r="L815" s="625"/>
      <c r="M815" s="738">
        <f t="shared" ref="M815:N815" si="1513">IF(M643="","",M643)</f>
        <v>0</v>
      </c>
      <c r="N815" s="738">
        <f t="shared" si="1513"/>
        <v>0</v>
      </c>
      <c r="O815" s="714" t="str">
        <f t="shared" si="1403"/>
        <v/>
      </c>
      <c r="P815" s="736">
        <f t="shared" si="1404"/>
        <v>0</v>
      </c>
      <c r="Q815" s="608">
        <v>0</v>
      </c>
      <c r="R815" s="755"/>
      <c r="S815" s="708" t="str">
        <f t="shared" si="1405"/>
        <v/>
      </c>
      <c r="T815" s="50" t="str">
        <f t="shared" si="1406"/>
        <v/>
      </c>
      <c r="U815" s="50">
        <f>ROUND(IF(K815="",0,+Q815/1659*(AC815*12*(1+tab!$D$181+tab!$D$180)-tab!$D$179)*tab!$D$177),-1)</f>
        <v>0</v>
      </c>
      <c r="V815" s="36" t="str">
        <f t="shared" si="1407"/>
        <v/>
      </c>
      <c r="W815" s="698"/>
      <c r="X815" s="605"/>
      <c r="Y815" s="646"/>
      <c r="Z815" s="670"/>
      <c r="AA815" s="600"/>
      <c r="AB815" s="646"/>
      <c r="AC815" s="679">
        <f t="shared" si="1481"/>
        <v>0</v>
      </c>
      <c r="AD815" s="680">
        <f t="shared" si="1408"/>
        <v>0.56000000000000005</v>
      </c>
      <c r="AE815" s="681">
        <f t="shared" si="1409"/>
        <v>0</v>
      </c>
      <c r="AF815" s="681">
        <f t="shared" si="1410"/>
        <v>0</v>
      </c>
      <c r="AG815" s="681">
        <f t="shared" si="1411"/>
        <v>0</v>
      </c>
      <c r="AH815" s="682">
        <f t="shared" si="1412"/>
        <v>0</v>
      </c>
      <c r="AI815" s="682" t="str">
        <f t="shared" si="1413"/>
        <v/>
      </c>
      <c r="AJ815" s="682">
        <f t="shared" si="1414"/>
        <v>0</v>
      </c>
      <c r="AK815" s="683">
        <f t="shared" si="1415"/>
        <v>0.5</v>
      </c>
      <c r="AL815" s="600">
        <f t="shared" si="1416"/>
        <v>0</v>
      </c>
      <c r="AM815" s="646">
        <f t="shared" si="1417"/>
        <v>0</v>
      </c>
      <c r="AN815" s="630"/>
      <c r="AR815" s="326"/>
    </row>
    <row r="816" spans="3:44" ht="12.75" customHeight="1" x14ac:dyDescent="0.2">
      <c r="C816" s="2"/>
      <c r="D816" s="140" t="str">
        <f t="shared" si="1396"/>
        <v/>
      </c>
      <c r="E816" s="222" t="str">
        <f t="shared" ref="E816:F816" si="1514">IF(E644=0,"",E644)</f>
        <v/>
      </c>
      <c r="F816" s="222" t="str">
        <f t="shared" si="1514"/>
        <v/>
      </c>
      <c r="G816" s="140" t="str">
        <f t="shared" si="1398"/>
        <v/>
      </c>
      <c r="H816" s="223" t="str">
        <f t="shared" si="1399"/>
        <v/>
      </c>
      <c r="I816" s="751" t="str">
        <f t="shared" si="1400"/>
        <v/>
      </c>
      <c r="J816" s="248" t="str">
        <f t="shared" si="1479"/>
        <v/>
      </c>
      <c r="K816" s="713" t="str">
        <f t="shared" si="1401"/>
        <v/>
      </c>
      <c r="L816" s="625"/>
      <c r="M816" s="738">
        <f t="shared" ref="M816:N816" si="1515">IF(M644="","",M644)</f>
        <v>0</v>
      </c>
      <c r="N816" s="738">
        <f t="shared" si="1515"/>
        <v>0</v>
      </c>
      <c r="O816" s="714" t="str">
        <f t="shared" si="1403"/>
        <v/>
      </c>
      <c r="P816" s="736">
        <f t="shared" si="1404"/>
        <v>0</v>
      </c>
      <c r="Q816" s="608">
        <v>0</v>
      </c>
      <c r="R816" s="755"/>
      <c r="S816" s="708" t="str">
        <f t="shared" si="1405"/>
        <v/>
      </c>
      <c r="T816" s="50" t="str">
        <f t="shared" si="1406"/>
        <v/>
      </c>
      <c r="U816" s="50">
        <f>ROUND(IF(K816="",0,+Q816/1659*(AC816*12*(1+tab!$D$181+tab!$D$180)-tab!$D$179)*tab!$D$177),-1)</f>
        <v>0</v>
      </c>
      <c r="V816" s="36" t="str">
        <f t="shared" si="1407"/>
        <v/>
      </c>
      <c r="W816" s="698"/>
      <c r="X816" s="605"/>
      <c r="Y816" s="646"/>
      <c r="Z816" s="670"/>
      <c r="AA816" s="600"/>
      <c r="AB816" s="646"/>
      <c r="AC816" s="679">
        <f t="shared" si="1481"/>
        <v>0</v>
      </c>
      <c r="AD816" s="680">
        <f t="shared" si="1408"/>
        <v>0.56000000000000005</v>
      </c>
      <c r="AE816" s="681">
        <f t="shared" si="1409"/>
        <v>0</v>
      </c>
      <c r="AF816" s="681">
        <f t="shared" si="1410"/>
        <v>0</v>
      </c>
      <c r="AG816" s="681">
        <f t="shared" si="1411"/>
        <v>0</v>
      </c>
      <c r="AH816" s="682">
        <f t="shared" si="1412"/>
        <v>0</v>
      </c>
      <c r="AI816" s="682" t="str">
        <f t="shared" si="1413"/>
        <v/>
      </c>
      <c r="AJ816" s="682">
        <f t="shared" si="1414"/>
        <v>0</v>
      </c>
      <c r="AK816" s="683">
        <f t="shared" si="1415"/>
        <v>0.5</v>
      </c>
      <c r="AL816" s="600">
        <f t="shared" si="1416"/>
        <v>0</v>
      </c>
      <c r="AM816" s="646">
        <f t="shared" si="1417"/>
        <v>0</v>
      </c>
      <c r="AN816" s="630"/>
      <c r="AR816" s="326"/>
    </row>
    <row r="817" spans="3:44" ht="12.75" customHeight="1" x14ac:dyDescent="0.2">
      <c r="C817" s="2"/>
      <c r="D817" s="140" t="str">
        <f t="shared" si="1396"/>
        <v/>
      </c>
      <c r="E817" s="222" t="str">
        <f t="shared" ref="E817:F817" si="1516">IF(E645=0,"",E645)</f>
        <v/>
      </c>
      <c r="F817" s="222" t="str">
        <f t="shared" si="1516"/>
        <v/>
      </c>
      <c r="G817" s="140" t="str">
        <f t="shared" si="1398"/>
        <v/>
      </c>
      <c r="H817" s="223" t="str">
        <f t="shared" si="1399"/>
        <v/>
      </c>
      <c r="I817" s="751" t="str">
        <f t="shared" si="1400"/>
        <v/>
      </c>
      <c r="J817" s="248" t="str">
        <f t="shared" si="1479"/>
        <v/>
      </c>
      <c r="K817" s="713" t="str">
        <f t="shared" si="1401"/>
        <v/>
      </c>
      <c r="L817" s="625"/>
      <c r="M817" s="738">
        <f t="shared" ref="M817:N817" si="1517">IF(M645="","",M645)</f>
        <v>0</v>
      </c>
      <c r="N817" s="738">
        <f t="shared" si="1517"/>
        <v>0</v>
      </c>
      <c r="O817" s="714" t="str">
        <f t="shared" si="1403"/>
        <v/>
      </c>
      <c r="P817" s="736">
        <f t="shared" si="1404"/>
        <v>0</v>
      </c>
      <c r="Q817" s="608">
        <v>0</v>
      </c>
      <c r="R817" s="755"/>
      <c r="S817" s="708" t="str">
        <f t="shared" si="1405"/>
        <v/>
      </c>
      <c r="T817" s="50" t="str">
        <f t="shared" si="1406"/>
        <v/>
      </c>
      <c r="U817" s="50">
        <f>ROUND(IF(K817="",0,+Q817/1659*(AC817*12*(1+tab!$D$181+tab!$D$180)-tab!$D$179)*tab!$D$177),-1)</f>
        <v>0</v>
      </c>
      <c r="V817" s="36" t="str">
        <f t="shared" si="1407"/>
        <v/>
      </c>
      <c r="W817" s="698"/>
      <c r="X817" s="605"/>
      <c r="Y817" s="646"/>
      <c r="Z817" s="670"/>
      <c r="AA817" s="600"/>
      <c r="AB817" s="646"/>
      <c r="AC817" s="679">
        <f t="shared" si="1481"/>
        <v>0</v>
      </c>
      <c r="AD817" s="680">
        <f t="shared" si="1408"/>
        <v>0.56000000000000005</v>
      </c>
      <c r="AE817" s="681">
        <f t="shared" si="1409"/>
        <v>0</v>
      </c>
      <c r="AF817" s="681">
        <f t="shared" si="1410"/>
        <v>0</v>
      </c>
      <c r="AG817" s="681">
        <f t="shared" si="1411"/>
        <v>0</v>
      </c>
      <c r="AH817" s="682">
        <f t="shared" si="1412"/>
        <v>0</v>
      </c>
      <c r="AI817" s="682" t="str">
        <f t="shared" si="1413"/>
        <v/>
      </c>
      <c r="AJ817" s="682">
        <f t="shared" si="1414"/>
        <v>0</v>
      </c>
      <c r="AK817" s="683">
        <f t="shared" si="1415"/>
        <v>0.5</v>
      </c>
      <c r="AL817" s="600">
        <f t="shared" si="1416"/>
        <v>0</v>
      </c>
      <c r="AM817" s="646">
        <f t="shared" si="1417"/>
        <v>0</v>
      </c>
      <c r="AN817" s="630"/>
      <c r="AR817" s="326"/>
    </row>
    <row r="818" spans="3:44" ht="12.75" customHeight="1" x14ac:dyDescent="0.2">
      <c r="C818" s="2"/>
      <c r="D818" s="140" t="str">
        <f t="shared" si="1396"/>
        <v/>
      </c>
      <c r="E818" s="222" t="str">
        <f t="shared" ref="E818:F818" si="1518">IF(E646=0,"",E646)</f>
        <v/>
      </c>
      <c r="F818" s="222" t="str">
        <f t="shared" si="1518"/>
        <v/>
      </c>
      <c r="G818" s="140" t="str">
        <f t="shared" si="1398"/>
        <v/>
      </c>
      <c r="H818" s="223" t="str">
        <f t="shared" si="1399"/>
        <v/>
      </c>
      <c r="I818" s="751" t="str">
        <f t="shared" si="1400"/>
        <v/>
      </c>
      <c r="J818" s="248" t="str">
        <f t="shared" si="1479"/>
        <v/>
      </c>
      <c r="K818" s="713" t="str">
        <f t="shared" si="1401"/>
        <v/>
      </c>
      <c r="L818" s="625"/>
      <c r="M818" s="738">
        <f t="shared" ref="M818:N818" si="1519">IF(M646="","",M646)</f>
        <v>0</v>
      </c>
      <c r="N818" s="738">
        <f t="shared" si="1519"/>
        <v>0</v>
      </c>
      <c r="O818" s="714" t="str">
        <f t="shared" si="1403"/>
        <v/>
      </c>
      <c r="P818" s="736">
        <f t="shared" si="1404"/>
        <v>0</v>
      </c>
      <c r="Q818" s="608">
        <v>0</v>
      </c>
      <c r="R818" s="755"/>
      <c r="S818" s="708" t="str">
        <f t="shared" si="1405"/>
        <v/>
      </c>
      <c r="T818" s="50" t="str">
        <f t="shared" si="1406"/>
        <v/>
      </c>
      <c r="U818" s="50">
        <f>ROUND(IF(K818="",0,+Q818/1659*(AC818*12*(1+tab!$D$181+tab!$D$180)-tab!$D$179)*tab!$D$177),-1)</f>
        <v>0</v>
      </c>
      <c r="V818" s="36" t="str">
        <f t="shared" si="1407"/>
        <v/>
      </c>
      <c r="W818" s="698"/>
      <c r="X818" s="605"/>
      <c r="Y818" s="646"/>
      <c r="Z818" s="670"/>
      <c r="AA818" s="600"/>
      <c r="AB818" s="646"/>
      <c r="AC818" s="679">
        <f t="shared" si="1481"/>
        <v>0</v>
      </c>
      <c r="AD818" s="680">
        <f t="shared" si="1408"/>
        <v>0.56000000000000005</v>
      </c>
      <c r="AE818" s="681">
        <f t="shared" si="1409"/>
        <v>0</v>
      </c>
      <c r="AF818" s="681">
        <f t="shared" si="1410"/>
        <v>0</v>
      </c>
      <c r="AG818" s="681">
        <f t="shared" si="1411"/>
        <v>0</v>
      </c>
      <c r="AH818" s="682">
        <f t="shared" si="1412"/>
        <v>0</v>
      </c>
      <c r="AI818" s="682" t="str">
        <f t="shared" si="1413"/>
        <v/>
      </c>
      <c r="AJ818" s="682">
        <f t="shared" si="1414"/>
        <v>0</v>
      </c>
      <c r="AK818" s="683">
        <f t="shared" si="1415"/>
        <v>0.5</v>
      </c>
      <c r="AL818" s="600">
        <f t="shared" si="1416"/>
        <v>0</v>
      </c>
      <c r="AM818" s="646">
        <f t="shared" si="1417"/>
        <v>0</v>
      </c>
      <c r="AN818" s="630"/>
      <c r="AR818" s="326"/>
    </row>
    <row r="819" spans="3:44" ht="12.75" customHeight="1" x14ac:dyDescent="0.2">
      <c r="C819" s="2"/>
      <c r="D819" s="140" t="str">
        <f t="shared" si="1396"/>
        <v/>
      </c>
      <c r="E819" s="222" t="str">
        <f t="shared" ref="E819:F819" si="1520">IF(E647=0,"",E647)</f>
        <v/>
      </c>
      <c r="F819" s="222" t="str">
        <f t="shared" si="1520"/>
        <v/>
      </c>
      <c r="G819" s="140" t="str">
        <f t="shared" si="1398"/>
        <v/>
      </c>
      <c r="H819" s="223" t="str">
        <f t="shared" si="1399"/>
        <v/>
      </c>
      <c r="I819" s="751" t="str">
        <f t="shared" si="1400"/>
        <v/>
      </c>
      <c r="J819" s="248" t="str">
        <f t="shared" si="1479"/>
        <v/>
      </c>
      <c r="K819" s="713" t="str">
        <f t="shared" si="1401"/>
        <v/>
      </c>
      <c r="L819" s="625"/>
      <c r="M819" s="738">
        <f t="shared" ref="M819:N819" si="1521">IF(M647="","",M647)</f>
        <v>0</v>
      </c>
      <c r="N819" s="738">
        <f t="shared" si="1521"/>
        <v>0</v>
      </c>
      <c r="O819" s="714" t="str">
        <f t="shared" si="1403"/>
        <v/>
      </c>
      <c r="P819" s="736">
        <f t="shared" si="1404"/>
        <v>0</v>
      </c>
      <c r="Q819" s="608">
        <v>0</v>
      </c>
      <c r="R819" s="755"/>
      <c r="S819" s="708" t="str">
        <f t="shared" si="1405"/>
        <v/>
      </c>
      <c r="T819" s="50" t="str">
        <f t="shared" si="1406"/>
        <v/>
      </c>
      <c r="U819" s="50">
        <f>ROUND(IF(K819="",0,+Q819/1659*(AC819*12*(1+tab!$D$181+tab!$D$180)-tab!$D$179)*tab!$D$177),-1)</f>
        <v>0</v>
      </c>
      <c r="V819" s="36" t="str">
        <f t="shared" si="1407"/>
        <v/>
      </c>
      <c r="W819" s="698"/>
      <c r="X819" s="605"/>
      <c r="Y819" s="646"/>
      <c r="Z819" s="670"/>
      <c r="AA819" s="600"/>
      <c r="AB819" s="646"/>
      <c r="AC819" s="679">
        <f t="shared" si="1481"/>
        <v>0</v>
      </c>
      <c r="AD819" s="680">
        <f t="shared" si="1408"/>
        <v>0.56000000000000005</v>
      </c>
      <c r="AE819" s="681">
        <f t="shared" si="1409"/>
        <v>0</v>
      </c>
      <c r="AF819" s="681">
        <f t="shared" si="1410"/>
        <v>0</v>
      </c>
      <c r="AG819" s="681">
        <f t="shared" si="1411"/>
        <v>0</v>
      </c>
      <c r="AH819" s="682">
        <f t="shared" si="1412"/>
        <v>0</v>
      </c>
      <c r="AI819" s="682" t="str">
        <f t="shared" si="1413"/>
        <v/>
      </c>
      <c r="AJ819" s="682">
        <f t="shared" si="1414"/>
        <v>0</v>
      </c>
      <c r="AK819" s="683">
        <f t="shared" si="1415"/>
        <v>0.5</v>
      </c>
      <c r="AL819" s="600">
        <f t="shared" si="1416"/>
        <v>0</v>
      </c>
      <c r="AM819" s="646">
        <f t="shared" si="1417"/>
        <v>0</v>
      </c>
      <c r="AN819" s="630"/>
      <c r="AR819" s="326"/>
    </row>
    <row r="820" spans="3:44" ht="12.75" customHeight="1" x14ac:dyDescent="0.2">
      <c r="C820" s="2"/>
      <c r="D820" s="140" t="str">
        <f t="shared" si="1396"/>
        <v/>
      </c>
      <c r="E820" s="222" t="str">
        <f t="shared" ref="E820:F820" si="1522">IF(E648=0,"",E648)</f>
        <v/>
      </c>
      <c r="F820" s="222" t="str">
        <f t="shared" si="1522"/>
        <v/>
      </c>
      <c r="G820" s="140" t="str">
        <f t="shared" si="1398"/>
        <v/>
      </c>
      <c r="H820" s="223" t="str">
        <f t="shared" si="1399"/>
        <v/>
      </c>
      <c r="I820" s="751" t="str">
        <f t="shared" si="1400"/>
        <v/>
      </c>
      <c r="J820" s="248" t="str">
        <f t="shared" si="1479"/>
        <v/>
      </c>
      <c r="K820" s="713" t="str">
        <f t="shared" si="1401"/>
        <v/>
      </c>
      <c r="L820" s="625"/>
      <c r="M820" s="738">
        <f t="shared" ref="M820:N820" si="1523">IF(M648="","",M648)</f>
        <v>0</v>
      </c>
      <c r="N820" s="738">
        <f t="shared" si="1523"/>
        <v>0</v>
      </c>
      <c r="O820" s="714" t="str">
        <f t="shared" si="1403"/>
        <v/>
      </c>
      <c r="P820" s="736">
        <f t="shared" si="1404"/>
        <v>0</v>
      </c>
      <c r="Q820" s="608">
        <v>0</v>
      </c>
      <c r="R820" s="755"/>
      <c r="S820" s="708" t="str">
        <f t="shared" si="1405"/>
        <v/>
      </c>
      <c r="T820" s="50" t="str">
        <f t="shared" si="1406"/>
        <v/>
      </c>
      <c r="U820" s="50">
        <f>ROUND(IF(K820="",0,+Q820/1659*(AC820*12*(1+tab!$D$181+tab!$D$180)-tab!$D$179)*tab!$D$177),-1)</f>
        <v>0</v>
      </c>
      <c r="V820" s="36" t="str">
        <f t="shared" si="1407"/>
        <v/>
      </c>
      <c r="W820" s="698"/>
      <c r="X820" s="605"/>
      <c r="Y820" s="646"/>
      <c r="Z820" s="670"/>
      <c r="AA820" s="600"/>
      <c r="AB820" s="646"/>
      <c r="AC820" s="679">
        <f t="shared" si="1481"/>
        <v>0</v>
      </c>
      <c r="AD820" s="680">
        <f t="shared" si="1408"/>
        <v>0.56000000000000005</v>
      </c>
      <c r="AE820" s="681">
        <f t="shared" si="1409"/>
        <v>0</v>
      </c>
      <c r="AF820" s="681">
        <f t="shared" si="1410"/>
        <v>0</v>
      </c>
      <c r="AG820" s="681">
        <f t="shared" si="1411"/>
        <v>0</v>
      </c>
      <c r="AH820" s="682">
        <f t="shared" si="1412"/>
        <v>0</v>
      </c>
      <c r="AI820" s="682" t="str">
        <f t="shared" si="1413"/>
        <v/>
      </c>
      <c r="AJ820" s="682">
        <f t="shared" si="1414"/>
        <v>0</v>
      </c>
      <c r="AK820" s="683">
        <f t="shared" si="1415"/>
        <v>0.5</v>
      </c>
      <c r="AL820" s="600">
        <f t="shared" si="1416"/>
        <v>0</v>
      </c>
      <c r="AM820" s="646">
        <f t="shared" si="1417"/>
        <v>0</v>
      </c>
      <c r="AN820" s="630"/>
      <c r="AR820" s="326"/>
    </row>
    <row r="821" spans="3:44" ht="12.75" customHeight="1" x14ac:dyDescent="0.2">
      <c r="C821" s="2"/>
      <c r="D821" s="140" t="str">
        <f t="shared" si="1396"/>
        <v/>
      </c>
      <c r="E821" s="222" t="str">
        <f t="shared" ref="E821:F821" si="1524">IF(E649=0,"",E649)</f>
        <v/>
      </c>
      <c r="F821" s="222" t="str">
        <f t="shared" si="1524"/>
        <v/>
      </c>
      <c r="G821" s="140" t="str">
        <f t="shared" si="1398"/>
        <v/>
      </c>
      <c r="H821" s="223" t="str">
        <f t="shared" si="1399"/>
        <v/>
      </c>
      <c r="I821" s="751" t="str">
        <f t="shared" si="1400"/>
        <v/>
      </c>
      <c r="J821" s="248" t="str">
        <f t="shared" si="1479"/>
        <v/>
      </c>
      <c r="K821" s="713" t="str">
        <f t="shared" si="1401"/>
        <v/>
      </c>
      <c r="L821" s="625"/>
      <c r="M821" s="738">
        <f t="shared" ref="M821:N821" si="1525">IF(M649="","",M649)</f>
        <v>0</v>
      </c>
      <c r="N821" s="738">
        <f t="shared" si="1525"/>
        <v>0</v>
      </c>
      <c r="O821" s="714" t="str">
        <f t="shared" si="1403"/>
        <v/>
      </c>
      <c r="P821" s="736">
        <f t="shared" si="1404"/>
        <v>0</v>
      </c>
      <c r="Q821" s="608">
        <v>0</v>
      </c>
      <c r="R821" s="755"/>
      <c r="S821" s="708" t="str">
        <f t="shared" si="1405"/>
        <v/>
      </c>
      <c r="T821" s="50" t="str">
        <f t="shared" si="1406"/>
        <v/>
      </c>
      <c r="U821" s="50">
        <f>ROUND(IF(K821="",0,+Q821/1659*(AC821*12*(1+tab!$D$181+tab!$D$180)-tab!$D$179)*tab!$D$177),-1)</f>
        <v>0</v>
      </c>
      <c r="V821" s="36" t="str">
        <f t="shared" si="1407"/>
        <v/>
      </c>
      <c r="W821" s="698"/>
      <c r="X821" s="605"/>
      <c r="Y821" s="646"/>
      <c r="Z821" s="670"/>
      <c r="AA821" s="600"/>
      <c r="AB821" s="646"/>
      <c r="AC821" s="679">
        <f t="shared" si="1481"/>
        <v>0</v>
      </c>
      <c r="AD821" s="680">
        <f t="shared" si="1408"/>
        <v>0.56000000000000005</v>
      </c>
      <c r="AE821" s="681">
        <f t="shared" si="1409"/>
        <v>0</v>
      </c>
      <c r="AF821" s="681">
        <f t="shared" si="1410"/>
        <v>0</v>
      </c>
      <c r="AG821" s="681">
        <f t="shared" si="1411"/>
        <v>0</v>
      </c>
      <c r="AH821" s="682">
        <f t="shared" si="1412"/>
        <v>0</v>
      </c>
      <c r="AI821" s="682" t="str">
        <f t="shared" si="1413"/>
        <v/>
      </c>
      <c r="AJ821" s="682">
        <f t="shared" si="1414"/>
        <v>0</v>
      </c>
      <c r="AK821" s="683">
        <f t="shared" si="1415"/>
        <v>0.5</v>
      </c>
      <c r="AL821" s="600">
        <f t="shared" si="1416"/>
        <v>0</v>
      </c>
      <c r="AM821" s="646">
        <f t="shared" si="1417"/>
        <v>0</v>
      </c>
      <c r="AN821" s="630"/>
      <c r="AR821" s="326"/>
    </row>
    <row r="822" spans="3:44" ht="12.75" customHeight="1" x14ac:dyDescent="0.2">
      <c r="C822" s="2"/>
      <c r="D822" s="140" t="str">
        <f t="shared" si="1396"/>
        <v/>
      </c>
      <c r="E822" s="222" t="str">
        <f t="shared" ref="E822:F822" si="1526">IF(E650=0,"",E650)</f>
        <v/>
      </c>
      <c r="F822" s="222" t="str">
        <f t="shared" si="1526"/>
        <v/>
      </c>
      <c r="G822" s="140" t="str">
        <f t="shared" si="1398"/>
        <v/>
      </c>
      <c r="H822" s="223" t="str">
        <f t="shared" si="1399"/>
        <v/>
      </c>
      <c r="I822" s="751" t="str">
        <f t="shared" si="1400"/>
        <v/>
      </c>
      <c r="J822" s="248" t="str">
        <f t="shared" si="1479"/>
        <v/>
      </c>
      <c r="K822" s="713" t="str">
        <f t="shared" si="1401"/>
        <v/>
      </c>
      <c r="L822" s="625"/>
      <c r="M822" s="738">
        <f t="shared" ref="M822:N822" si="1527">IF(M650="","",M650)</f>
        <v>0</v>
      </c>
      <c r="N822" s="738">
        <f t="shared" si="1527"/>
        <v>0</v>
      </c>
      <c r="O822" s="714" t="str">
        <f t="shared" si="1403"/>
        <v/>
      </c>
      <c r="P822" s="736">
        <f t="shared" si="1404"/>
        <v>0</v>
      </c>
      <c r="Q822" s="608">
        <v>0</v>
      </c>
      <c r="R822" s="755"/>
      <c r="S822" s="708" t="str">
        <f t="shared" si="1405"/>
        <v/>
      </c>
      <c r="T822" s="50" t="str">
        <f t="shared" si="1406"/>
        <v/>
      </c>
      <c r="U822" s="50">
        <f>ROUND(IF(K822="",0,+Q822/1659*(AC822*12*(1+tab!$D$181+tab!$D$180)-tab!$D$179)*tab!$D$177),-1)</f>
        <v>0</v>
      </c>
      <c r="V822" s="36" t="str">
        <f t="shared" si="1407"/>
        <v/>
      </c>
      <c r="W822" s="698"/>
      <c r="X822" s="605"/>
      <c r="Y822" s="646"/>
      <c r="Z822" s="670"/>
      <c r="AA822" s="600"/>
      <c r="AB822" s="646"/>
      <c r="AC822" s="679">
        <f t="shared" si="1481"/>
        <v>0</v>
      </c>
      <c r="AD822" s="680">
        <f t="shared" si="1408"/>
        <v>0.56000000000000005</v>
      </c>
      <c r="AE822" s="681">
        <f t="shared" si="1409"/>
        <v>0</v>
      </c>
      <c r="AF822" s="681">
        <f t="shared" si="1410"/>
        <v>0</v>
      </c>
      <c r="AG822" s="681">
        <f t="shared" si="1411"/>
        <v>0</v>
      </c>
      <c r="AH822" s="682">
        <f t="shared" si="1412"/>
        <v>0</v>
      </c>
      <c r="AI822" s="682" t="str">
        <f t="shared" si="1413"/>
        <v/>
      </c>
      <c r="AJ822" s="682">
        <f t="shared" si="1414"/>
        <v>0</v>
      </c>
      <c r="AK822" s="683">
        <f t="shared" si="1415"/>
        <v>0.5</v>
      </c>
      <c r="AL822" s="600">
        <f t="shared" si="1416"/>
        <v>0</v>
      </c>
      <c r="AM822" s="646">
        <f t="shared" si="1417"/>
        <v>0</v>
      </c>
      <c r="AN822" s="630"/>
      <c r="AR822" s="326"/>
    </row>
    <row r="823" spans="3:44" ht="12.75" customHeight="1" x14ac:dyDescent="0.2">
      <c r="C823" s="2"/>
      <c r="D823" s="140" t="str">
        <f t="shared" si="1396"/>
        <v/>
      </c>
      <c r="E823" s="222" t="str">
        <f t="shared" ref="E823:F823" si="1528">IF(E651=0,"",E651)</f>
        <v/>
      </c>
      <c r="F823" s="222" t="str">
        <f t="shared" si="1528"/>
        <v/>
      </c>
      <c r="G823" s="140" t="str">
        <f t="shared" si="1398"/>
        <v/>
      </c>
      <c r="H823" s="223" t="str">
        <f t="shared" si="1399"/>
        <v/>
      </c>
      <c r="I823" s="751" t="str">
        <f t="shared" si="1400"/>
        <v/>
      </c>
      <c r="J823" s="248" t="str">
        <f t="shared" si="1479"/>
        <v/>
      </c>
      <c r="K823" s="713" t="str">
        <f t="shared" si="1401"/>
        <v/>
      </c>
      <c r="L823" s="625"/>
      <c r="M823" s="738">
        <f t="shared" ref="M823:N823" si="1529">IF(M651="","",M651)</f>
        <v>0</v>
      </c>
      <c r="N823" s="738">
        <f t="shared" si="1529"/>
        <v>0</v>
      </c>
      <c r="O823" s="714" t="str">
        <f t="shared" si="1403"/>
        <v/>
      </c>
      <c r="P823" s="736">
        <f t="shared" si="1404"/>
        <v>0</v>
      </c>
      <c r="Q823" s="608">
        <v>0</v>
      </c>
      <c r="R823" s="755"/>
      <c r="S823" s="708" t="str">
        <f t="shared" si="1405"/>
        <v/>
      </c>
      <c r="T823" s="50" t="str">
        <f t="shared" si="1406"/>
        <v/>
      </c>
      <c r="U823" s="50">
        <f>ROUND(IF(K823="",0,+Q823/1659*(AC823*12*(1+tab!$D$181+tab!$D$180)-tab!$D$179)*tab!$D$177),-1)</f>
        <v>0</v>
      </c>
      <c r="V823" s="36" t="str">
        <f t="shared" si="1407"/>
        <v/>
      </c>
      <c r="W823" s="698"/>
      <c r="X823" s="605"/>
      <c r="Y823" s="646"/>
      <c r="Z823" s="670"/>
      <c r="AA823" s="600"/>
      <c r="AB823" s="646"/>
      <c r="AC823" s="679">
        <f t="shared" si="1481"/>
        <v>0</v>
      </c>
      <c r="AD823" s="680">
        <f t="shared" si="1408"/>
        <v>0.56000000000000005</v>
      </c>
      <c r="AE823" s="681">
        <f t="shared" si="1409"/>
        <v>0</v>
      </c>
      <c r="AF823" s="681">
        <f t="shared" si="1410"/>
        <v>0</v>
      </c>
      <c r="AG823" s="681">
        <f t="shared" si="1411"/>
        <v>0</v>
      </c>
      <c r="AH823" s="682">
        <f t="shared" si="1412"/>
        <v>0</v>
      </c>
      <c r="AI823" s="682" t="str">
        <f t="shared" si="1413"/>
        <v/>
      </c>
      <c r="AJ823" s="682">
        <f t="shared" si="1414"/>
        <v>0</v>
      </c>
      <c r="AK823" s="683">
        <f t="shared" si="1415"/>
        <v>0.5</v>
      </c>
      <c r="AL823" s="600">
        <f t="shared" si="1416"/>
        <v>0</v>
      </c>
      <c r="AM823" s="646">
        <f t="shared" si="1417"/>
        <v>0</v>
      </c>
      <c r="AN823" s="630"/>
      <c r="AR823" s="326"/>
    </row>
    <row r="824" spans="3:44" ht="12.75" customHeight="1" x14ac:dyDescent="0.2">
      <c r="C824" s="2"/>
      <c r="D824" s="140" t="str">
        <f t="shared" si="1396"/>
        <v/>
      </c>
      <c r="E824" s="222" t="str">
        <f t="shared" ref="E824:F824" si="1530">IF(E652=0,"",E652)</f>
        <v/>
      </c>
      <c r="F824" s="222" t="str">
        <f t="shared" si="1530"/>
        <v/>
      </c>
      <c r="G824" s="140" t="str">
        <f t="shared" si="1398"/>
        <v/>
      </c>
      <c r="H824" s="223" t="str">
        <f t="shared" si="1399"/>
        <v/>
      </c>
      <c r="I824" s="751" t="str">
        <f t="shared" si="1400"/>
        <v/>
      </c>
      <c r="J824" s="248" t="str">
        <f t="shared" si="1479"/>
        <v/>
      </c>
      <c r="K824" s="713" t="str">
        <f t="shared" si="1401"/>
        <v/>
      </c>
      <c r="L824" s="625"/>
      <c r="M824" s="738">
        <f t="shared" ref="M824:N824" si="1531">IF(M652="","",M652)</f>
        <v>0</v>
      </c>
      <c r="N824" s="738">
        <f t="shared" si="1531"/>
        <v>0</v>
      </c>
      <c r="O824" s="714" t="str">
        <f t="shared" si="1403"/>
        <v/>
      </c>
      <c r="P824" s="736">
        <f t="shared" si="1404"/>
        <v>0</v>
      </c>
      <c r="Q824" s="608">
        <v>0</v>
      </c>
      <c r="R824" s="755"/>
      <c r="S824" s="708" t="str">
        <f t="shared" si="1405"/>
        <v/>
      </c>
      <c r="T824" s="50" t="str">
        <f t="shared" si="1406"/>
        <v/>
      </c>
      <c r="U824" s="50">
        <f>ROUND(IF(K824="",0,+Q824/1659*(AC824*12*(1+tab!$D$181+tab!$D$180)-tab!$D$179)*tab!$D$177),-1)</f>
        <v>0</v>
      </c>
      <c r="V824" s="36" t="str">
        <f t="shared" si="1407"/>
        <v/>
      </c>
      <c r="W824" s="698"/>
      <c r="X824" s="605"/>
      <c r="Y824" s="646"/>
      <c r="Z824" s="670"/>
      <c r="AA824" s="600"/>
      <c r="AB824" s="646"/>
      <c r="AC824" s="679">
        <f t="shared" si="1481"/>
        <v>0</v>
      </c>
      <c r="AD824" s="680">
        <f t="shared" si="1408"/>
        <v>0.56000000000000005</v>
      </c>
      <c r="AE824" s="681">
        <f t="shared" si="1409"/>
        <v>0</v>
      </c>
      <c r="AF824" s="681">
        <f t="shared" si="1410"/>
        <v>0</v>
      </c>
      <c r="AG824" s="681">
        <f t="shared" si="1411"/>
        <v>0</v>
      </c>
      <c r="AH824" s="682">
        <f t="shared" si="1412"/>
        <v>0</v>
      </c>
      <c r="AI824" s="682" t="str">
        <f t="shared" si="1413"/>
        <v/>
      </c>
      <c r="AJ824" s="682">
        <f t="shared" si="1414"/>
        <v>0</v>
      </c>
      <c r="AK824" s="683">
        <f t="shared" si="1415"/>
        <v>0.5</v>
      </c>
      <c r="AL824" s="600">
        <f t="shared" si="1416"/>
        <v>0</v>
      </c>
      <c r="AM824" s="646">
        <f t="shared" si="1417"/>
        <v>0</v>
      </c>
      <c r="AN824" s="630"/>
      <c r="AR824" s="326"/>
    </row>
    <row r="825" spans="3:44" ht="12.75" customHeight="1" x14ac:dyDescent="0.2">
      <c r="C825" s="2"/>
      <c r="D825" s="140" t="str">
        <f t="shared" si="1396"/>
        <v/>
      </c>
      <c r="E825" s="222" t="str">
        <f t="shared" ref="E825:F825" si="1532">IF(E653=0,"",E653)</f>
        <v/>
      </c>
      <c r="F825" s="222" t="str">
        <f t="shared" si="1532"/>
        <v/>
      </c>
      <c r="G825" s="140" t="str">
        <f t="shared" si="1398"/>
        <v/>
      </c>
      <c r="H825" s="223" t="str">
        <f t="shared" si="1399"/>
        <v/>
      </c>
      <c r="I825" s="751" t="str">
        <f t="shared" si="1400"/>
        <v/>
      </c>
      <c r="J825" s="248" t="str">
        <f t="shared" si="1479"/>
        <v/>
      </c>
      <c r="K825" s="713" t="str">
        <f t="shared" si="1401"/>
        <v/>
      </c>
      <c r="L825" s="625"/>
      <c r="M825" s="738">
        <f t="shared" ref="M825:N825" si="1533">IF(M653="","",M653)</f>
        <v>0</v>
      </c>
      <c r="N825" s="738">
        <f t="shared" si="1533"/>
        <v>0</v>
      </c>
      <c r="O825" s="714" t="str">
        <f t="shared" si="1403"/>
        <v/>
      </c>
      <c r="P825" s="736">
        <f t="shared" si="1404"/>
        <v>0</v>
      </c>
      <c r="Q825" s="608">
        <v>0</v>
      </c>
      <c r="R825" s="755"/>
      <c r="S825" s="708" t="str">
        <f t="shared" si="1405"/>
        <v/>
      </c>
      <c r="T825" s="50" t="str">
        <f t="shared" si="1406"/>
        <v/>
      </c>
      <c r="U825" s="50">
        <f>ROUND(IF(K825="",0,+Q825/1659*(AC825*12*(1+tab!$D$181+tab!$D$180)-tab!$D$179)*tab!$D$177),-1)</f>
        <v>0</v>
      </c>
      <c r="V825" s="36" t="str">
        <f t="shared" si="1407"/>
        <v/>
      </c>
      <c r="W825" s="698"/>
      <c r="X825" s="605"/>
      <c r="Y825" s="646"/>
      <c r="Z825" s="670"/>
      <c r="AA825" s="600"/>
      <c r="AB825" s="646"/>
      <c r="AC825" s="679">
        <f t="shared" si="1481"/>
        <v>0</v>
      </c>
      <c r="AD825" s="680">
        <f t="shared" si="1408"/>
        <v>0.56000000000000005</v>
      </c>
      <c r="AE825" s="681">
        <f t="shared" si="1409"/>
        <v>0</v>
      </c>
      <c r="AF825" s="681">
        <f t="shared" si="1410"/>
        <v>0</v>
      </c>
      <c r="AG825" s="681">
        <f t="shared" si="1411"/>
        <v>0</v>
      </c>
      <c r="AH825" s="682">
        <f t="shared" si="1412"/>
        <v>0</v>
      </c>
      <c r="AI825" s="682" t="str">
        <f t="shared" si="1413"/>
        <v/>
      </c>
      <c r="AJ825" s="682">
        <f t="shared" si="1414"/>
        <v>0</v>
      </c>
      <c r="AK825" s="683">
        <f t="shared" si="1415"/>
        <v>0.5</v>
      </c>
      <c r="AL825" s="600">
        <f t="shared" si="1416"/>
        <v>0</v>
      </c>
      <c r="AM825" s="646">
        <f t="shared" si="1417"/>
        <v>0</v>
      </c>
      <c r="AN825" s="630"/>
      <c r="AR825" s="326"/>
    </row>
    <row r="826" spans="3:44" ht="12.75" customHeight="1" x14ac:dyDescent="0.2">
      <c r="C826" s="2"/>
      <c r="D826" s="140" t="str">
        <f t="shared" si="1396"/>
        <v/>
      </c>
      <c r="E826" s="222" t="str">
        <f t="shared" ref="E826:F826" si="1534">IF(E654=0,"",E654)</f>
        <v/>
      </c>
      <c r="F826" s="222" t="str">
        <f t="shared" si="1534"/>
        <v/>
      </c>
      <c r="G826" s="140" t="str">
        <f t="shared" si="1398"/>
        <v/>
      </c>
      <c r="H826" s="223" t="str">
        <f t="shared" si="1399"/>
        <v/>
      </c>
      <c r="I826" s="751" t="str">
        <f t="shared" si="1400"/>
        <v/>
      </c>
      <c r="J826" s="248" t="str">
        <f t="shared" si="1479"/>
        <v/>
      </c>
      <c r="K826" s="713" t="str">
        <f t="shared" si="1401"/>
        <v/>
      </c>
      <c r="L826" s="625"/>
      <c r="M826" s="738">
        <f t="shared" ref="M826:N826" si="1535">IF(M654="","",M654)</f>
        <v>0</v>
      </c>
      <c r="N826" s="738">
        <f t="shared" si="1535"/>
        <v>0</v>
      </c>
      <c r="O826" s="714" t="str">
        <f t="shared" si="1403"/>
        <v/>
      </c>
      <c r="P826" s="736">
        <f t="shared" si="1404"/>
        <v>0</v>
      </c>
      <c r="Q826" s="608">
        <v>0</v>
      </c>
      <c r="R826" s="755"/>
      <c r="S826" s="708" t="str">
        <f t="shared" si="1405"/>
        <v/>
      </c>
      <c r="T826" s="50" t="str">
        <f t="shared" si="1406"/>
        <v/>
      </c>
      <c r="U826" s="50">
        <f>ROUND(IF(K826="",0,+Q826/1659*(AC826*12*(1+tab!$D$181+tab!$D$180)-tab!$D$179)*tab!$D$177),-1)</f>
        <v>0</v>
      </c>
      <c r="V826" s="36" t="str">
        <f t="shared" si="1407"/>
        <v/>
      </c>
      <c r="W826" s="698"/>
      <c r="X826" s="605"/>
      <c r="Y826" s="646"/>
      <c r="Z826" s="670"/>
      <c r="AA826" s="600"/>
      <c r="AB826" s="646"/>
      <c r="AC826" s="679">
        <f t="shared" si="1481"/>
        <v>0</v>
      </c>
      <c r="AD826" s="680">
        <f t="shared" si="1408"/>
        <v>0.56000000000000005</v>
      </c>
      <c r="AE826" s="681">
        <f t="shared" si="1409"/>
        <v>0</v>
      </c>
      <c r="AF826" s="681">
        <f t="shared" si="1410"/>
        <v>0</v>
      </c>
      <c r="AG826" s="681">
        <f t="shared" si="1411"/>
        <v>0</v>
      </c>
      <c r="AH826" s="682">
        <f t="shared" si="1412"/>
        <v>0</v>
      </c>
      <c r="AI826" s="682" t="str">
        <f t="shared" si="1413"/>
        <v/>
      </c>
      <c r="AJ826" s="682">
        <f t="shared" si="1414"/>
        <v>0</v>
      </c>
      <c r="AK826" s="683">
        <f t="shared" si="1415"/>
        <v>0.5</v>
      </c>
      <c r="AL826" s="600">
        <f t="shared" si="1416"/>
        <v>0</v>
      </c>
      <c r="AM826" s="646">
        <f t="shared" si="1417"/>
        <v>0</v>
      </c>
      <c r="AN826" s="630"/>
      <c r="AR826" s="326"/>
    </row>
    <row r="827" spans="3:44" ht="12.75" customHeight="1" x14ac:dyDescent="0.2">
      <c r="C827" s="2"/>
      <c r="D827" s="140" t="str">
        <f t="shared" si="1396"/>
        <v/>
      </c>
      <c r="E827" s="222" t="str">
        <f t="shared" ref="E827:F827" si="1536">IF(E655=0,"",E655)</f>
        <v/>
      </c>
      <c r="F827" s="222" t="str">
        <f t="shared" si="1536"/>
        <v/>
      </c>
      <c r="G827" s="140" t="str">
        <f t="shared" si="1398"/>
        <v/>
      </c>
      <c r="H827" s="223" t="str">
        <f t="shared" si="1399"/>
        <v/>
      </c>
      <c r="I827" s="751" t="str">
        <f t="shared" si="1400"/>
        <v/>
      </c>
      <c r="J827" s="248" t="str">
        <f t="shared" si="1479"/>
        <v/>
      </c>
      <c r="K827" s="713" t="str">
        <f t="shared" si="1401"/>
        <v/>
      </c>
      <c r="L827" s="625"/>
      <c r="M827" s="738">
        <f t="shared" ref="M827:N827" si="1537">IF(M655="","",M655)</f>
        <v>0</v>
      </c>
      <c r="N827" s="738">
        <f t="shared" si="1537"/>
        <v>0</v>
      </c>
      <c r="O827" s="714" t="str">
        <f t="shared" si="1403"/>
        <v/>
      </c>
      <c r="P827" s="736">
        <f t="shared" si="1404"/>
        <v>0</v>
      </c>
      <c r="Q827" s="608">
        <v>0</v>
      </c>
      <c r="R827" s="755"/>
      <c r="S827" s="708" t="str">
        <f t="shared" si="1405"/>
        <v/>
      </c>
      <c r="T827" s="50" t="str">
        <f t="shared" si="1406"/>
        <v/>
      </c>
      <c r="U827" s="50">
        <f>ROUND(IF(K827="",0,+Q827/1659*(AC827*12*(1+tab!$D$181+tab!$D$180)-tab!$D$179)*tab!$D$177),-1)</f>
        <v>0</v>
      </c>
      <c r="V827" s="36" t="str">
        <f t="shared" si="1407"/>
        <v/>
      </c>
      <c r="W827" s="698"/>
      <c r="X827" s="605"/>
      <c r="Y827" s="646"/>
      <c r="Z827" s="670"/>
      <c r="AA827" s="600"/>
      <c r="AB827" s="646"/>
      <c r="AC827" s="679">
        <f t="shared" si="1481"/>
        <v>0</v>
      </c>
      <c r="AD827" s="680">
        <f t="shared" si="1408"/>
        <v>0.56000000000000005</v>
      </c>
      <c r="AE827" s="681">
        <f t="shared" si="1409"/>
        <v>0</v>
      </c>
      <c r="AF827" s="681">
        <f t="shared" si="1410"/>
        <v>0</v>
      </c>
      <c r="AG827" s="681">
        <f t="shared" si="1411"/>
        <v>0</v>
      </c>
      <c r="AH827" s="682">
        <f t="shared" si="1412"/>
        <v>0</v>
      </c>
      <c r="AI827" s="682" t="str">
        <f t="shared" si="1413"/>
        <v/>
      </c>
      <c r="AJ827" s="682">
        <f t="shared" si="1414"/>
        <v>0</v>
      </c>
      <c r="AK827" s="683">
        <f t="shared" si="1415"/>
        <v>0.5</v>
      </c>
      <c r="AL827" s="600">
        <f t="shared" si="1416"/>
        <v>0</v>
      </c>
      <c r="AM827" s="646">
        <f t="shared" si="1417"/>
        <v>0</v>
      </c>
      <c r="AN827" s="630"/>
      <c r="AR827" s="326"/>
    </row>
    <row r="828" spans="3:44" ht="12.75" customHeight="1" x14ac:dyDescent="0.2">
      <c r="C828" s="2"/>
      <c r="D828" s="140" t="str">
        <f t="shared" si="1396"/>
        <v/>
      </c>
      <c r="E828" s="222" t="str">
        <f t="shared" ref="E828:F828" si="1538">IF(E656=0,"",E656)</f>
        <v/>
      </c>
      <c r="F828" s="222" t="str">
        <f t="shared" si="1538"/>
        <v/>
      </c>
      <c r="G828" s="140" t="str">
        <f t="shared" si="1398"/>
        <v/>
      </c>
      <c r="H828" s="223" t="str">
        <f t="shared" si="1399"/>
        <v/>
      </c>
      <c r="I828" s="751" t="str">
        <f t="shared" si="1400"/>
        <v/>
      </c>
      <c r="J828" s="248" t="str">
        <f t="shared" si="1479"/>
        <v/>
      </c>
      <c r="K828" s="713" t="str">
        <f t="shared" si="1401"/>
        <v/>
      </c>
      <c r="L828" s="625"/>
      <c r="M828" s="738">
        <f t="shared" ref="M828:N828" si="1539">IF(M656="","",M656)</f>
        <v>0</v>
      </c>
      <c r="N828" s="738">
        <f t="shared" si="1539"/>
        <v>0</v>
      </c>
      <c r="O828" s="714" t="str">
        <f t="shared" si="1403"/>
        <v/>
      </c>
      <c r="P828" s="736">
        <f t="shared" si="1404"/>
        <v>0</v>
      </c>
      <c r="Q828" s="608">
        <v>0</v>
      </c>
      <c r="R828" s="755"/>
      <c r="S828" s="708" t="str">
        <f t="shared" si="1405"/>
        <v/>
      </c>
      <c r="T828" s="50" t="str">
        <f t="shared" si="1406"/>
        <v/>
      </c>
      <c r="U828" s="50">
        <f>ROUND(IF(K828="",0,+Q828/1659*(AC828*12*(1+tab!$D$181+tab!$D$180)-tab!$D$179)*tab!$D$177),-1)</f>
        <v>0</v>
      </c>
      <c r="V828" s="36" t="str">
        <f t="shared" si="1407"/>
        <v/>
      </c>
      <c r="W828" s="698"/>
      <c r="X828" s="605"/>
      <c r="Y828" s="646"/>
      <c r="Z828" s="670"/>
      <c r="AA828" s="600"/>
      <c r="AB828" s="646"/>
      <c r="AC828" s="679">
        <f t="shared" si="1481"/>
        <v>0</v>
      </c>
      <c r="AD828" s="680">
        <f t="shared" si="1408"/>
        <v>0.56000000000000005</v>
      </c>
      <c r="AE828" s="681">
        <f t="shared" si="1409"/>
        <v>0</v>
      </c>
      <c r="AF828" s="681">
        <f t="shared" si="1410"/>
        <v>0</v>
      </c>
      <c r="AG828" s="681">
        <f t="shared" si="1411"/>
        <v>0</v>
      </c>
      <c r="AH828" s="682">
        <f t="shared" si="1412"/>
        <v>0</v>
      </c>
      <c r="AI828" s="682" t="str">
        <f t="shared" si="1413"/>
        <v/>
      </c>
      <c r="AJ828" s="682">
        <f t="shared" si="1414"/>
        <v>0</v>
      </c>
      <c r="AK828" s="683">
        <f t="shared" si="1415"/>
        <v>0.5</v>
      </c>
      <c r="AL828" s="600">
        <f t="shared" si="1416"/>
        <v>0</v>
      </c>
      <c r="AM828" s="646">
        <f t="shared" si="1417"/>
        <v>0</v>
      </c>
      <c r="AN828" s="630"/>
      <c r="AR828" s="326"/>
    </row>
    <row r="829" spans="3:44" ht="12.75" customHeight="1" x14ac:dyDescent="0.2">
      <c r="C829" s="2"/>
      <c r="D829" s="140" t="str">
        <f t="shared" si="1396"/>
        <v/>
      </c>
      <c r="E829" s="222" t="str">
        <f t="shared" ref="E829:F829" si="1540">IF(E657=0,"",E657)</f>
        <v/>
      </c>
      <c r="F829" s="222" t="str">
        <f t="shared" si="1540"/>
        <v/>
      </c>
      <c r="G829" s="140" t="str">
        <f t="shared" si="1398"/>
        <v/>
      </c>
      <c r="H829" s="223" t="str">
        <f t="shared" si="1399"/>
        <v/>
      </c>
      <c r="I829" s="751" t="str">
        <f t="shared" si="1400"/>
        <v/>
      </c>
      <c r="J829" s="248" t="str">
        <f t="shared" si="1479"/>
        <v/>
      </c>
      <c r="K829" s="713" t="str">
        <f t="shared" si="1401"/>
        <v/>
      </c>
      <c r="L829" s="625"/>
      <c r="M829" s="738">
        <f t="shared" ref="M829:N829" si="1541">IF(M657="","",M657)</f>
        <v>0</v>
      </c>
      <c r="N829" s="738">
        <f t="shared" si="1541"/>
        <v>0</v>
      </c>
      <c r="O829" s="714" t="str">
        <f t="shared" si="1403"/>
        <v/>
      </c>
      <c r="P829" s="736">
        <f t="shared" si="1404"/>
        <v>0</v>
      </c>
      <c r="Q829" s="608">
        <v>0</v>
      </c>
      <c r="R829" s="755"/>
      <c r="S829" s="708" t="str">
        <f t="shared" si="1405"/>
        <v/>
      </c>
      <c r="T829" s="50" t="str">
        <f t="shared" si="1406"/>
        <v/>
      </c>
      <c r="U829" s="50">
        <f>ROUND(IF(K829="",0,+Q829/1659*(AC829*12*(1+tab!$D$181+tab!$D$180)-tab!$D$179)*tab!$D$177),-1)</f>
        <v>0</v>
      </c>
      <c r="V829" s="36" t="str">
        <f t="shared" si="1407"/>
        <v/>
      </c>
      <c r="W829" s="698"/>
      <c r="X829" s="605"/>
      <c r="Y829" s="646"/>
      <c r="Z829" s="670"/>
      <c r="AA829" s="600"/>
      <c r="AB829" s="646"/>
      <c r="AC829" s="679">
        <f t="shared" si="1481"/>
        <v>0</v>
      </c>
      <c r="AD829" s="680">
        <f t="shared" si="1408"/>
        <v>0.56000000000000005</v>
      </c>
      <c r="AE829" s="681">
        <f t="shared" si="1409"/>
        <v>0</v>
      </c>
      <c r="AF829" s="681">
        <f t="shared" si="1410"/>
        <v>0</v>
      </c>
      <c r="AG829" s="681">
        <f t="shared" si="1411"/>
        <v>0</v>
      </c>
      <c r="AH829" s="682">
        <f t="shared" si="1412"/>
        <v>0</v>
      </c>
      <c r="AI829" s="682" t="str">
        <f t="shared" si="1413"/>
        <v/>
      </c>
      <c r="AJ829" s="682">
        <f t="shared" si="1414"/>
        <v>0</v>
      </c>
      <c r="AK829" s="683">
        <f t="shared" si="1415"/>
        <v>0.5</v>
      </c>
      <c r="AL829" s="600">
        <f t="shared" si="1416"/>
        <v>0</v>
      </c>
      <c r="AM829" s="646">
        <f t="shared" si="1417"/>
        <v>0</v>
      </c>
      <c r="AN829" s="630"/>
      <c r="AR829" s="326"/>
    </row>
    <row r="830" spans="3:44" ht="12.75" customHeight="1" x14ac:dyDescent="0.2">
      <c r="C830" s="2"/>
      <c r="D830" s="140" t="str">
        <f t="shared" si="1396"/>
        <v/>
      </c>
      <c r="E830" s="222" t="str">
        <f t="shared" ref="E830:F830" si="1542">IF(E658=0,"",E658)</f>
        <v/>
      </c>
      <c r="F830" s="222" t="str">
        <f t="shared" si="1542"/>
        <v/>
      </c>
      <c r="G830" s="140" t="str">
        <f t="shared" si="1398"/>
        <v/>
      </c>
      <c r="H830" s="223" t="str">
        <f t="shared" si="1399"/>
        <v/>
      </c>
      <c r="I830" s="751" t="str">
        <f t="shared" si="1400"/>
        <v/>
      </c>
      <c r="J830" s="248" t="str">
        <f t="shared" si="1479"/>
        <v/>
      </c>
      <c r="K830" s="713" t="str">
        <f t="shared" si="1401"/>
        <v/>
      </c>
      <c r="L830" s="625"/>
      <c r="M830" s="738">
        <f t="shared" ref="M830:N830" si="1543">IF(M658="","",M658)</f>
        <v>0</v>
      </c>
      <c r="N830" s="738">
        <f t="shared" si="1543"/>
        <v>0</v>
      </c>
      <c r="O830" s="714" t="str">
        <f t="shared" si="1403"/>
        <v/>
      </c>
      <c r="P830" s="736">
        <f t="shared" si="1404"/>
        <v>0</v>
      </c>
      <c r="Q830" s="608">
        <v>0</v>
      </c>
      <c r="R830" s="755"/>
      <c r="S830" s="708" t="str">
        <f t="shared" si="1405"/>
        <v/>
      </c>
      <c r="T830" s="50" t="str">
        <f t="shared" si="1406"/>
        <v/>
      </c>
      <c r="U830" s="50">
        <f>ROUND(IF(K830="",0,+Q830/1659*(AC830*12*(1+tab!$D$181+tab!$D$180)-tab!$D$179)*tab!$D$177),-1)</f>
        <v>0</v>
      </c>
      <c r="V830" s="36" t="str">
        <f t="shared" si="1407"/>
        <v/>
      </c>
      <c r="W830" s="698"/>
      <c r="X830" s="605"/>
      <c r="Y830" s="646"/>
      <c r="Z830" s="670"/>
      <c r="AA830" s="600"/>
      <c r="AB830" s="646"/>
      <c r="AC830" s="679">
        <f t="shared" si="1481"/>
        <v>0</v>
      </c>
      <c r="AD830" s="680">
        <f t="shared" si="1408"/>
        <v>0.56000000000000005</v>
      </c>
      <c r="AE830" s="681">
        <f t="shared" si="1409"/>
        <v>0</v>
      </c>
      <c r="AF830" s="681">
        <f t="shared" si="1410"/>
        <v>0</v>
      </c>
      <c r="AG830" s="681">
        <f t="shared" si="1411"/>
        <v>0</v>
      </c>
      <c r="AH830" s="682">
        <f t="shared" si="1412"/>
        <v>0</v>
      </c>
      <c r="AI830" s="682" t="str">
        <f t="shared" si="1413"/>
        <v/>
      </c>
      <c r="AJ830" s="682">
        <f t="shared" si="1414"/>
        <v>0</v>
      </c>
      <c r="AK830" s="683">
        <f t="shared" si="1415"/>
        <v>0.5</v>
      </c>
      <c r="AL830" s="600">
        <f t="shared" si="1416"/>
        <v>0</v>
      </c>
      <c r="AM830" s="646">
        <f t="shared" si="1417"/>
        <v>0</v>
      </c>
      <c r="AN830" s="630"/>
      <c r="AR830" s="326"/>
    </row>
    <row r="831" spans="3:44" ht="12.75" customHeight="1" x14ac:dyDescent="0.2">
      <c r="C831" s="2"/>
      <c r="D831" s="140" t="str">
        <f t="shared" si="1396"/>
        <v/>
      </c>
      <c r="E831" s="222" t="str">
        <f t="shared" ref="E831:F831" si="1544">IF(E659=0,"",E659)</f>
        <v/>
      </c>
      <c r="F831" s="222" t="str">
        <f t="shared" si="1544"/>
        <v/>
      </c>
      <c r="G831" s="140" t="str">
        <f t="shared" si="1398"/>
        <v/>
      </c>
      <c r="H831" s="223" t="str">
        <f t="shared" si="1399"/>
        <v/>
      </c>
      <c r="I831" s="751" t="str">
        <f t="shared" si="1400"/>
        <v/>
      </c>
      <c r="J831" s="248" t="str">
        <f t="shared" ref="J831:J862" si="1545">IF(E831="","",IF(J659+1&gt;VLOOKUP(I831,sal19juni,18,FALSE),J659,J659+1))</f>
        <v/>
      </c>
      <c r="K831" s="713" t="str">
        <f t="shared" si="1401"/>
        <v/>
      </c>
      <c r="L831" s="625"/>
      <c r="M831" s="738">
        <f t="shared" ref="M831:N831" si="1546">IF(M659="","",M659)</f>
        <v>0</v>
      </c>
      <c r="N831" s="738">
        <f t="shared" si="1546"/>
        <v>0</v>
      </c>
      <c r="O831" s="714" t="str">
        <f t="shared" si="1403"/>
        <v/>
      </c>
      <c r="P831" s="736">
        <f t="shared" si="1404"/>
        <v>0</v>
      </c>
      <c r="Q831" s="608">
        <v>0</v>
      </c>
      <c r="R831" s="755"/>
      <c r="S831" s="708" t="str">
        <f t="shared" si="1405"/>
        <v/>
      </c>
      <c r="T831" s="50" t="str">
        <f t="shared" si="1406"/>
        <v/>
      </c>
      <c r="U831" s="50">
        <f>ROUND(IF(K831="",0,+Q831/1659*(AC831*12*(1+tab!$D$181+tab!$D$180)-tab!$D$179)*tab!$D$177),-1)</f>
        <v>0</v>
      </c>
      <c r="V831" s="36" t="str">
        <f t="shared" si="1407"/>
        <v/>
      </c>
      <c r="W831" s="698"/>
      <c r="X831" s="605"/>
      <c r="Y831" s="646"/>
      <c r="Z831" s="670"/>
      <c r="AA831" s="600"/>
      <c r="AB831" s="646"/>
      <c r="AC831" s="679">
        <f t="shared" ref="AC831:AC862" si="1547">IF(K831="",0,5/12*VLOOKUP(I831,sal19juni,J831+1,FALSE)+7/12*VLOOKUP(I831,sal19juni,J831+1,FALSE))</f>
        <v>0</v>
      </c>
      <c r="AD831" s="680">
        <f t="shared" si="1408"/>
        <v>0.56000000000000005</v>
      </c>
      <c r="AE831" s="681">
        <f t="shared" si="1409"/>
        <v>0</v>
      </c>
      <c r="AF831" s="681">
        <f t="shared" si="1410"/>
        <v>0</v>
      </c>
      <c r="AG831" s="681">
        <f t="shared" si="1411"/>
        <v>0</v>
      </c>
      <c r="AH831" s="682">
        <f t="shared" si="1412"/>
        <v>0</v>
      </c>
      <c r="AI831" s="682" t="str">
        <f t="shared" si="1413"/>
        <v/>
      </c>
      <c r="AJ831" s="682">
        <f t="shared" si="1414"/>
        <v>0</v>
      </c>
      <c r="AK831" s="683">
        <f t="shared" si="1415"/>
        <v>0.5</v>
      </c>
      <c r="AL831" s="600">
        <f t="shared" si="1416"/>
        <v>0</v>
      </c>
      <c r="AM831" s="646">
        <f t="shared" si="1417"/>
        <v>0</v>
      </c>
      <c r="AN831" s="630"/>
      <c r="AR831" s="326"/>
    </row>
    <row r="832" spans="3:44" ht="12.75" customHeight="1" x14ac:dyDescent="0.2">
      <c r="C832" s="2"/>
      <c r="D832" s="140" t="str">
        <f t="shared" ref="D832:D862" si="1548">IF(D660="","",D660)</f>
        <v/>
      </c>
      <c r="E832" s="222" t="str">
        <f t="shared" ref="E832:F832" si="1549">IF(E660=0,"",E660)</f>
        <v/>
      </c>
      <c r="F832" s="222" t="str">
        <f t="shared" si="1549"/>
        <v/>
      </c>
      <c r="G832" s="140" t="str">
        <f t="shared" ref="G832:G862" si="1550">IF(G660="","",G660+1)</f>
        <v/>
      </c>
      <c r="H832" s="223" t="str">
        <f t="shared" ref="H832:H862" si="1551">IF(H660="","",H660)</f>
        <v/>
      </c>
      <c r="I832" s="751" t="str">
        <f t="shared" ref="I832:I862" si="1552">IF(I660=0,"",I660)</f>
        <v/>
      </c>
      <c r="J832" s="248" t="str">
        <f t="shared" si="1545"/>
        <v/>
      </c>
      <c r="K832" s="713" t="str">
        <f t="shared" ref="K832:K862" si="1553">IF(K660="","",K660)</f>
        <v/>
      </c>
      <c r="L832" s="625"/>
      <c r="M832" s="738">
        <f t="shared" ref="M832:N832" si="1554">IF(M660="","",M660)</f>
        <v>0</v>
      </c>
      <c r="N832" s="738">
        <f t="shared" si="1554"/>
        <v>0</v>
      </c>
      <c r="O832" s="714" t="str">
        <f t="shared" ref="O832:O862" si="1555">IF(K832="","",K832*50)</f>
        <v/>
      </c>
      <c r="P832" s="736">
        <f t="shared" ref="P832:P862" si="1556">SUM(M832:O832)</f>
        <v>0</v>
      </c>
      <c r="Q832" s="608">
        <v>0</v>
      </c>
      <c r="R832" s="755"/>
      <c r="S832" s="708" t="str">
        <f t="shared" ref="S832:S862" si="1557">IF(K832="","",(1659*K832-P832)*AF832)</f>
        <v/>
      </c>
      <c r="T832" s="50" t="str">
        <f t="shared" ref="T832:T862" si="1558">IF(K832="","",P832*AG832+AE832*(AI832+AJ832*(1-AK832)))</f>
        <v/>
      </c>
      <c r="U832" s="50">
        <f>ROUND(IF(K832="",0,+Q832/1659*(AC832*12*(1+tab!$D$181+tab!$D$180)-tab!$D$179)*tab!$D$177),-1)</f>
        <v>0</v>
      </c>
      <c r="V832" s="36" t="str">
        <f t="shared" ref="V832:V862" si="1559">IF(K832="","",IF(E832=0,0,(S832+T832+U832)))</f>
        <v/>
      </c>
      <c r="W832" s="698"/>
      <c r="X832" s="605"/>
      <c r="Y832" s="646"/>
      <c r="Z832" s="670"/>
      <c r="AA832" s="600"/>
      <c r="AB832" s="646"/>
      <c r="AC832" s="679">
        <f t="shared" si="1547"/>
        <v>0</v>
      </c>
      <c r="AD832" s="680">
        <f t="shared" ref="AD832:AD862" si="1560">+AD$701</f>
        <v>0.56000000000000005</v>
      </c>
      <c r="AE832" s="681">
        <f t="shared" ref="AE832:AE863" si="1561">AC832*12/1659</f>
        <v>0</v>
      </c>
      <c r="AF832" s="681">
        <f t="shared" ref="AF832:AF862" si="1562">AC832*12*(1+AD832)/1659</f>
        <v>0</v>
      </c>
      <c r="AG832" s="681">
        <f t="shared" ref="AG832:AG862" si="1563">+AF832-AE832</f>
        <v>0</v>
      </c>
      <c r="AH832" s="682">
        <f t="shared" ref="AH832:AH862" si="1564">Q832</f>
        <v>0</v>
      </c>
      <c r="AI832" s="682" t="str">
        <f t="shared" ref="AI832:AI862" si="1565">+O832</f>
        <v/>
      </c>
      <c r="AJ832" s="682">
        <f t="shared" ref="AJ832:AJ862" si="1566">(M832+N832)</f>
        <v>0</v>
      </c>
      <c r="AK832" s="683">
        <f t="shared" ref="AK832:AK862" si="1567">IF(I832&gt;8,50%,40%)</f>
        <v>0.5</v>
      </c>
      <c r="AL832" s="600">
        <f t="shared" ref="AL832:AL862" si="1568">IF(G832&lt;25,0,IF(G832=25,25,IF(G832&lt;40,0,IF(G832=40,40,IF(G832&gt;=40,0)))))</f>
        <v>0</v>
      </c>
      <c r="AM832" s="646">
        <f t="shared" ref="AM832:AM862" si="1569">IF(AL832=25,AC832*1.08*K832/2,IF(AL832=40,AC832*1.08*K832,0))</f>
        <v>0</v>
      </c>
      <c r="AN832" s="630"/>
      <c r="AR832" s="326"/>
    </row>
    <row r="833" spans="3:44" ht="12.75" customHeight="1" x14ac:dyDescent="0.2">
      <c r="C833" s="2"/>
      <c r="D833" s="140" t="str">
        <f t="shared" si="1548"/>
        <v/>
      </c>
      <c r="E833" s="222" t="str">
        <f t="shared" ref="E833:F833" si="1570">IF(E661=0,"",E661)</f>
        <v/>
      </c>
      <c r="F833" s="222" t="str">
        <f t="shared" si="1570"/>
        <v/>
      </c>
      <c r="G833" s="140" t="str">
        <f t="shared" si="1550"/>
        <v/>
      </c>
      <c r="H833" s="223" t="str">
        <f t="shared" si="1551"/>
        <v/>
      </c>
      <c r="I833" s="751" t="str">
        <f t="shared" si="1552"/>
        <v/>
      </c>
      <c r="J833" s="248" t="str">
        <f t="shared" si="1545"/>
        <v/>
      </c>
      <c r="K833" s="713" t="str">
        <f t="shared" si="1553"/>
        <v/>
      </c>
      <c r="L833" s="625"/>
      <c r="M833" s="738">
        <f t="shared" ref="M833:N833" si="1571">IF(M661="","",M661)</f>
        <v>0</v>
      </c>
      <c r="N833" s="738">
        <f t="shared" si="1571"/>
        <v>0</v>
      </c>
      <c r="O833" s="714" t="str">
        <f t="shared" si="1555"/>
        <v/>
      </c>
      <c r="P833" s="736">
        <f t="shared" si="1556"/>
        <v>0</v>
      </c>
      <c r="Q833" s="608">
        <v>0</v>
      </c>
      <c r="R833" s="755"/>
      <c r="S833" s="708" t="str">
        <f t="shared" si="1557"/>
        <v/>
      </c>
      <c r="T833" s="50" t="str">
        <f t="shared" si="1558"/>
        <v/>
      </c>
      <c r="U833" s="50">
        <f>ROUND(IF(K833="",0,+Q833/1659*(AC833*12*(1+tab!$D$181+tab!$D$180)-tab!$D$179)*tab!$D$177),-1)</f>
        <v>0</v>
      </c>
      <c r="V833" s="36" t="str">
        <f t="shared" si="1559"/>
        <v/>
      </c>
      <c r="W833" s="698"/>
      <c r="X833" s="605"/>
      <c r="Y833" s="646"/>
      <c r="Z833" s="670"/>
      <c r="AA833" s="600"/>
      <c r="AB833" s="646"/>
      <c r="AC833" s="679">
        <f t="shared" si="1547"/>
        <v>0</v>
      </c>
      <c r="AD833" s="680">
        <f t="shared" si="1560"/>
        <v>0.56000000000000005</v>
      </c>
      <c r="AE833" s="681">
        <f t="shared" si="1561"/>
        <v>0</v>
      </c>
      <c r="AF833" s="681">
        <f t="shared" si="1562"/>
        <v>0</v>
      </c>
      <c r="AG833" s="681">
        <f t="shared" si="1563"/>
        <v>0</v>
      </c>
      <c r="AH833" s="682">
        <f t="shared" si="1564"/>
        <v>0</v>
      </c>
      <c r="AI833" s="682" t="str">
        <f t="shared" si="1565"/>
        <v/>
      </c>
      <c r="AJ833" s="682">
        <f t="shared" si="1566"/>
        <v>0</v>
      </c>
      <c r="AK833" s="683">
        <f t="shared" si="1567"/>
        <v>0.5</v>
      </c>
      <c r="AL833" s="600">
        <f t="shared" si="1568"/>
        <v>0</v>
      </c>
      <c r="AM833" s="646">
        <f t="shared" si="1569"/>
        <v>0</v>
      </c>
      <c r="AN833" s="630"/>
      <c r="AR833" s="326"/>
    </row>
    <row r="834" spans="3:44" ht="12.75" customHeight="1" x14ac:dyDescent="0.2">
      <c r="C834" s="2"/>
      <c r="D834" s="140" t="str">
        <f t="shared" si="1548"/>
        <v/>
      </c>
      <c r="E834" s="222" t="str">
        <f t="shared" ref="E834:F834" si="1572">IF(E662=0,"",E662)</f>
        <v/>
      </c>
      <c r="F834" s="222" t="str">
        <f t="shared" si="1572"/>
        <v/>
      </c>
      <c r="G834" s="140" t="str">
        <f t="shared" si="1550"/>
        <v/>
      </c>
      <c r="H834" s="223" t="str">
        <f t="shared" si="1551"/>
        <v/>
      </c>
      <c r="I834" s="751" t="str">
        <f t="shared" si="1552"/>
        <v/>
      </c>
      <c r="J834" s="248" t="str">
        <f t="shared" si="1545"/>
        <v/>
      </c>
      <c r="K834" s="713" t="str">
        <f t="shared" si="1553"/>
        <v/>
      </c>
      <c r="L834" s="625"/>
      <c r="M834" s="738">
        <f t="shared" ref="M834:N834" si="1573">IF(M662="","",M662)</f>
        <v>0</v>
      </c>
      <c r="N834" s="738">
        <f t="shared" si="1573"/>
        <v>0</v>
      </c>
      <c r="O834" s="714" t="str">
        <f t="shared" si="1555"/>
        <v/>
      </c>
      <c r="P834" s="736">
        <f t="shared" si="1556"/>
        <v>0</v>
      </c>
      <c r="Q834" s="608">
        <v>0</v>
      </c>
      <c r="R834" s="755"/>
      <c r="S834" s="708" t="str">
        <f t="shared" si="1557"/>
        <v/>
      </c>
      <c r="T834" s="50" t="str">
        <f t="shared" si="1558"/>
        <v/>
      </c>
      <c r="U834" s="50">
        <f>ROUND(IF(K834="",0,+Q834/1659*(AC834*12*(1+tab!$D$181+tab!$D$180)-tab!$D$179)*tab!$D$177),-1)</f>
        <v>0</v>
      </c>
      <c r="V834" s="36" t="str">
        <f t="shared" si="1559"/>
        <v/>
      </c>
      <c r="W834" s="698"/>
      <c r="X834" s="605"/>
      <c r="Y834" s="646"/>
      <c r="Z834" s="670"/>
      <c r="AA834" s="600"/>
      <c r="AB834" s="646"/>
      <c r="AC834" s="679">
        <f t="shared" si="1547"/>
        <v>0</v>
      </c>
      <c r="AD834" s="680">
        <f t="shared" si="1560"/>
        <v>0.56000000000000005</v>
      </c>
      <c r="AE834" s="681">
        <f t="shared" si="1561"/>
        <v>0</v>
      </c>
      <c r="AF834" s="681">
        <f t="shared" si="1562"/>
        <v>0</v>
      </c>
      <c r="AG834" s="681">
        <f t="shared" si="1563"/>
        <v>0</v>
      </c>
      <c r="AH834" s="682">
        <f t="shared" si="1564"/>
        <v>0</v>
      </c>
      <c r="AI834" s="682" t="str">
        <f t="shared" si="1565"/>
        <v/>
      </c>
      <c r="AJ834" s="682">
        <f t="shared" si="1566"/>
        <v>0</v>
      </c>
      <c r="AK834" s="683">
        <f t="shared" si="1567"/>
        <v>0.5</v>
      </c>
      <c r="AL834" s="600">
        <f t="shared" si="1568"/>
        <v>0</v>
      </c>
      <c r="AM834" s="646">
        <f t="shared" si="1569"/>
        <v>0</v>
      </c>
      <c r="AN834" s="630"/>
      <c r="AR834" s="326"/>
    </row>
    <row r="835" spans="3:44" ht="12.75" customHeight="1" x14ac:dyDescent="0.2">
      <c r="C835" s="2"/>
      <c r="D835" s="140" t="str">
        <f t="shared" si="1548"/>
        <v/>
      </c>
      <c r="E835" s="222" t="str">
        <f t="shared" ref="E835:F835" si="1574">IF(E663=0,"",E663)</f>
        <v/>
      </c>
      <c r="F835" s="222" t="str">
        <f t="shared" si="1574"/>
        <v/>
      </c>
      <c r="G835" s="140" t="str">
        <f t="shared" si="1550"/>
        <v/>
      </c>
      <c r="H835" s="223" t="str">
        <f t="shared" si="1551"/>
        <v/>
      </c>
      <c r="I835" s="751" t="str">
        <f t="shared" si="1552"/>
        <v/>
      </c>
      <c r="J835" s="248" t="str">
        <f t="shared" si="1545"/>
        <v/>
      </c>
      <c r="K835" s="713" t="str">
        <f t="shared" si="1553"/>
        <v/>
      </c>
      <c r="L835" s="625"/>
      <c r="M835" s="738">
        <f t="shared" ref="M835:N835" si="1575">IF(M663="","",M663)</f>
        <v>0</v>
      </c>
      <c r="N835" s="738">
        <f t="shared" si="1575"/>
        <v>0</v>
      </c>
      <c r="O835" s="714" t="str">
        <f t="shared" si="1555"/>
        <v/>
      </c>
      <c r="P835" s="736">
        <f t="shared" si="1556"/>
        <v>0</v>
      </c>
      <c r="Q835" s="608">
        <v>0</v>
      </c>
      <c r="R835" s="755"/>
      <c r="S835" s="708" t="str">
        <f t="shared" si="1557"/>
        <v/>
      </c>
      <c r="T835" s="50" t="str">
        <f t="shared" si="1558"/>
        <v/>
      </c>
      <c r="U835" s="50">
        <f>ROUND(IF(K835="",0,+Q835/1659*(AC835*12*(1+tab!$D$181+tab!$D$180)-tab!$D$179)*tab!$D$177),-1)</f>
        <v>0</v>
      </c>
      <c r="V835" s="36" t="str">
        <f t="shared" si="1559"/>
        <v/>
      </c>
      <c r="W835" s="698"/>
      <c r="X835" s="605"/>
      <c r="Y835" s="646"/>
      <c r="Z835" s="670"/>
      <c r="AA835" s="600"/>
      <c r="AB835" s="646"/>
      <c r="AC835" s="679">
        <f t="shared" si="1547"/>
        <v>0</v>
      </c>
      <c r="AD835" s="680">
        <f t="shared" si="1560"/>
        <v>0.56000000000000005</v>
      </c>
      <c r="AE835" s="681">
        <f t="shared" si="1561"/>
        <v>0</v>
      </c>
      <c r="AF835" s="681">
        <f t="shared" si="1562"/>
        <v>0</v>
      </c>
      <c r="AG835" s="681">
        <f t="shared" si="1563"/>
        <v>0</v>
      </c>
      <c r="AH835" s="682">
        <f t="shared" si="1564"/>
        <v>0</v>
      </c>
      <c r="AI835" s="682" t="str">
        <f t="shared" si="1565"/>
        <v/>
      </c>
      <c r="AJ835" s="682">
        <f t="shared" si="1566"/>
        <v>0</v>
      </c>
      <c r="AK835" s="683">
        <f t="shared" si="1567"/>
        <v>0.5</v>
      </c>
      <c r="AL835" s="600">
        <f t="shared" si="1568"/>
        <v>0</v>
      </c>
      <c r="AM835" s="646">
        <f t="shared" si="1569"/>
        <v>0</v>
      </c>
      <c r="AN835" s="630"/>
      <c r="AR835" s="326"/>
    </row>
    <row r="836" spans="3:44" ht="12.75" customHeight="1" x14ac:dyDescent="0.2">
      <c r="C836" s="2"/>
      <c r="D836" s="140" t="str">
        <f t="shared" si="1548"/>
        <v/>
      </c>
      <c r="E836" s="222" t="str">
        <f t="shared" ref="E836:F836" si="1576">IF(E664=0,"",E664)</f>
        <v/>
      </c>
      <c r="F836" s="222" t="str">
        <f t="shared" si="1576"/>
        <v/>
      </c>
      <c r="G836" s="140" t="str">
        <f t="shared" si="1550"/>
        <v/>
      </c>
      <c r="H836" s="223" t="str">
        <f t="shared" si="1551"/>
        <v/>
      </c>
      <c r="I836" s="751" t="str">
        <f t="shared" si="1552"/>
        <v/>
      </c>
      <c r="J836" s="248" t="str">
        <f t="shared" si="1545"/>
        <v/>
      </c>
      <c r="K836" s="713" t="str">
        <f t="shared" si="1553"/>
        <v/>
      </c>
      <c r="L836" s="625"/>
      <c r="M836" s="738">
        <f t="shared" ref="M836:N836" si="1577">IF(M664="","",M664)</f>
        <v>0</v>
      </c>
      <c r="N836" s="738">
        <f t="shared" si="1577"/>
        <v>0</v>
      </c>
      <c r="O836" s="714" t="str">
        <f t="shared" si="1555"/>
        <v/>
      </c>
      <c r="P836" s="736">
        <f t="shared" si="1556"/>
        <v>0</v>
      </c>
      <c r="Q836" s="608">
        <v>0</v>
      </c>
      <c r="R836" s="755"/>
      <c r="S836" s="708" t="str">
        <f t="shared" si="1557"/>
        <v/>
      </c>
      <c r="T836" s="50" t="str">
        <f t="shared" si="1558"/>
        <v/>
      </c>
      <c r="U836" s="50">
        <f>ROUND(IF(K836="",0,+Q836/1659*(AC836*12*(1+tab!$D$181+tab!$D$180)-tab!$D$179)*tab!$D$177),-1)</f>
        <v>0</v>
      </c>
      <c r="V836" s="36" t="str">
        <f t="shared" si="1559"/>
        <v/>
      </c>
      <c r="W836" s="698"/>
      <c r="X836" s="605"/>
      <c r="Y836" s="646"/>
      <c r="Z836" s="670"/>
      <c r="AA836" s="600"/>
      <c r="AB836" s="646"/>
      <c r="AC836" s="679">
        <f t="shared" si="1547"/>
        <v>0</v>
      </c>
      <c r="AD836" s="680">
        <f t="shared" si="1560"/>
        <v>0.56000000000000005</v>
      </c>
      <c r="AE836" s="681">
        <f t="shared" si="1561"/>
        <v>0</v>
      </c>
      <c r="AF836" s="681">
        <f t="shared" si="1562"/>
        <v>0</v>
      </c>
      <c r="AG836" s="681">
        <f t="shared" si="1563"/>
        <v>0</v>
      </c>
      <c r="AH836" s="682">
        <f t="shared" si="1564"/>
        <v>0</v>
      </c>
      <c r="AI836" s="682" t="str">
        <f t="shared" si="1565"/>
        <v/>
      </c>
      <c r="AJ836" s="682">
        <f t="shared" si="1566"/>
        <v>0</v>
      </c>
      <c r="AK836" s="683">
        <f t="shared" si="1567"/>
        <v>0.5</v>
      </c>
      <c r="AL836" s="600">
        <f t="shared" si="1568"/>
        <v>0</v>
      </c>
      <c r="AM836" s="646">
        <f t="shared" si="1569"/>
        <v>0</v>
      </c>
      <c r="AN836" s="630"/>
      <c r="AR836" s="326"/>
    </row>
    <row r="837" spans="3:44" ht="12.75" customHeight="1" x14ac:dyDescent="0.2">
      <c r="C837" s="2"/>
      <c r="D837" s="140" t="str">
        <f t="shared" si="1548"/>
        <v/>
      </c>
      <c r="E837" s="222" t="str">
        <f t="shared" ref="E837:F837" si="1578">IF(E665=0,"",E665)</f>
        <v/>
      </c>
      <c r="F837" s="222" t="str">
        <f t="shared" si="1578"/>
        <v/>
      </c>
      <c r="G837" s="140" t="str">
        <f t="shared" si="1550"/>
        <v/>
      </c>
      <c r="H837" s="223" t="str">
        <f t="shared" si="1551"/>
        <v/>
      </c>
      <c r="I837" s="751" t="str">
        <f t="shared" si="1552"/>
        <v/>
      </c>
      <c r="J837" s="248" t="str">
        <f t="shared" si="1545"/>
        <v/>
      </c>
      <c r="K837" s="713" t="str">
        <f t="shared" si="1553"/>
        <v/>
      </c>
      <c r="L837" s="625"/>
      <c r="M837" s="738">
        <f t="shared" ref="M837:N837" si="1579">IF(M665="","",M665)</f>
        <v>0</v>
      </c>
      <c r="N837" s="738">
        <f t="shared" si="1579"/>
        <v>0</v>
      </c>
      <c r="O837" s="714" t="str">
        <f t="shared" si="1555"/>
        <v/>
      </c>
      <c r="P837" s="736">
        <f t="shared" si="1556"/>
        <v>0</v>
      </c>
      <c r="Q837" s="608">
        <v>0</v>
      </c>
      <c r="R837" s="755"/>
      <c r="S837" s="708" t="str">
        <f t="shared" si="1557"/>
        <v/>
      </c>
      <c r="T837" s="50" t="str">
        <f t="shared" si="1558"/>
        <v/>
      </c>
      <c r="U837" s="50">
        <f>ROUND(IF(K837="",0,+Q837/1659*(AC837*12*(1+tab!$D$181+tab!$D$180)-tab!$D$179)*tab!$D$177),-1)</f>
        <v>0</v>
      </c>
      <c r="V837" s="36" t="str">
        <f t="shared" si="1559"/>
        <v/>
      </c>
      <c r="W837" s="698"/>
      <c r="X837" s="605"/>
      <c r="Y837" s="646"/>
      <c r="Z837" s="670"/>
      <c r="AA837" s="600"/>
      <c r="AB837" s="646"/>
      <c r="AC837" s="679">
        <f t="shared" si="1547"/>
        <v>0</v>
      </c>
      <c r="AD837" s="680">
        <f t="shared" si="1560"/>
        <v>0.56000000000000005</v>
      </c>
      <c r="AE837" s="681">
        <f t="shared" si="1561"/>
        <v>0</v>
      </c>
      <c r="AF837" s="681">
        <f t="shared" si="1562"/>
        <v>0</v>
      </c>
      <c r="AG837" s="681">
        <f t="shared" si="1563"/>
        <v>0</v>
      </c>
      <c r="AH837" s="682">
        <f t="shared" si="1564"/>
        <v>0</v>
      </c>
      <c r="AI837" s="682" t="str">
        <f t="shared" si="1565"/>
        <v/>
      </c>
      <c r="AJ837" s="682">
        <f t="shared" si="1566"/>
        <v>0</v>
      </c>
      <c r="AK837" s="683">
        <f t="shared" si="1567"/>
        <v>0.5</v>
      </c>
      <c r="AL837" s="600">
        <f t="shared" si="1568"/>
        <v>0</v>
      </c>
      <c r="AM837" s="646">
        <f t="shared" si="1569"/>
        <v>0</v>
      </c>
      <c r="AN837" s="630"/>
      <c r="AR837" s="326"/>
    </row>
    <row r="838" spans="3:44" ht="12.75" customHeight="1" x14ac:dyDescent="0.2">
      <c r="C838" s="2"/>
      <c r="D838" s="140" t="str">
        <f t="shared" si="1548"/>
        <v/>
      </c>
      <c r="E838" s="222" t="str">
        <f t="shared" ref="E838:F838" si="1580">IF(E666=0,"",E666)</f>
        <v/>
      </c>
      <c r="F838" s="222" t="str">
        <f t="shared" si="1580"/>
        <v/>
      </c>
      <c r="G838" s="140" t="str">
        <f t="shared" si="1550"/>
        <v/>
      </c>
      <c r="H838" s="223" t="str">
        <f t="shared" si="1551"/>
        <v/>
      </c>
      <c r="I838" s="751" t="str">
        <f t="shared" si="1552"/>
        <v/>
      </c>
      <c r="J838" s="248" t="str">
        <f t="shared" si="1545"/>
        <v/>
      </c>
      <c r="K838" s="713" t="str">
        <f t="shared" si="1553"/>
        <v/>
      </c>
      <c r="L838" s="625"/>
      <c r="M838" s="738">
        <f t="shared" ref="M838:N838" si="1581">IF(M666="","",M666)</f>
        <v>0</v>
      </c>
      <c r="N838" s="738">
        <f t="shared" si="1581"/>
        <v>0</v>
      </c>
      <c r="O838" s="714" t="str">
        <f t="shared" si="1555"/>
        <v/>
      </c>
      <c r="P838" s="736">
        <f t="shared" si="1556"/>
        <v>0</v>
      </c>
      <c r="Q838" s="608">
        <v>0</v>
      </c>
      <c r="R838" s="755"/>
      <c r="S838" s="708" t="str">
        <f t="shared" si="1557"/>
        <v/>
      </c>
      <c r="T838" s="50" t="str">
        <f t="shared" si="1558"/>
        <v/>
      </c>
      <c r="U838" s="50">
        <f>ROUND(IF(K838="",0,+Q838/1659*(AC838*12*(1+tab!$D$181+tab!$D$180)-tab!$D$179)*tab!$D$177),-1)</f>
        <v>0</v>
      </c>
      <c r="V838" s="36" t="str">
        <f t="shared" si="1559"/>
        <v/>
      </c>
      <c r="W838" s="698"/>
      <c r="X838" s="605"/>
      <c r="Y838" s="646"/>
      <c r="Z838" s="670"/>
      <c r="AA838" s="600"/>
      <c r="AB838" s="646"/>
      <c r="AC838" s="679">
        <f t="shared" si="1547"/>
        <v>0</v>
      </c>
      <c r="AD838" s="680">
        <f t="shared" si="1560"/>
        <v>0.56000000000000005</v>
      </c>
      <c r="AE838" s="681">
        <f t="shared" si="1561"/>
        <v>0</v>
      </c>
      <c r="AF838" s="681">
        <f t="shared" si="1562"/>
        <v>0</v>
      </c>
      <c r="AG838" s="681">
        <f t="shared" si="1563"/>
        <v>0</v>
      </c>
      <c r="AH838" s="682">
        <f t="shared" si="1564"/>
        <v>0</v>
      </c>
      <c r="AI838" s="682" t="str">
        <f t="shared" si="1565"/>
        <v/>
      </c>
      <c r="AJ838" s="682">
        <f t="shared" si="1566"/>
        <v>0</v>
      </c>
      <c r="AK838" s="683">
        <f t="shared" si="1567"/>
        <v>0.5</v>
      </c>
      <c r="AL838" s="600">
        <f t="shared" si="1568"/>
        <v>0</v>
      </c>
      <c r="AM838" s="646">
        <f t="shared" si="1569"/>
        <v>0</v>
      </c>
      <c r="AN838" s="630"/>
      <c r="AR838" s="326"/>
    </row>
    <row r="839" spans="3:44" ht="12.75" customHeight="1" x14ac:dyDescent="0.2">
      <c r="C839" s="2"/>
      <c r="D839" s="140" t="str">
        <f t="shared" si="1548"/>
        <v/>
      </c>
      <c r="E839" s="222" t="str">
        <f t="shared" ref="E839:F839" si="1582">IF(E667=0,"",E667)</f>
        <v/>
      </c>
      <c r="F839" s="222" t="str">
        <f t="shared" si="1582"/>
        <v/>
      </c>
      <c r="G839" s="140" t="str">
        <f t="shared" si="1550"/>
        <v/>
      </c>
      <c r="H839" s="223" t="str">
        <f t="shared" si="1551"/>
        <v/>
      </c>
      <c r="I839" s="751" t="str">
        <f t="shared" si="1552"/>
        <v/>
      </c>
      <c r="J839" s="248" t="str">
        <f t="shared" si="1545"/>
        <v/>
      </c>
      <c r="K839" s="713" t="str">
        <f t="shared" si="1553"/>
        <v/>
      </c>
      <c r="L839" s="625"/>
      <c r="M839" s="738">
        <f t="shared" ref="M839:N839" si="1583">IF(M667="","",M667)</f>
        <v>0</v>
      </c>
      <c r="N839" s="738">
        <f t="shared" si="1583"/>
        <v>0</v>
      </c>
      <c r="O839" s="714" t="str">
        <f t="shared" si="1555"/>
        <v/>
      </c>
      <c r="P839" s="736">
        <f t="shared" si="1556"/>
        <v>0</v>
      </c>
      <c r="Q839" s="608">
        <v>0</v>
      </c>
      <c r="R839" s="755"/>
      <c r="S839" s="708" t="str">
        <f t="shared" si="1557"/>
        <v/>
      </c>
      <c r="T839" s="50" t="str">
        <f t="shared" si="1558"/>
        <v/>
      </c>
      <c r="U839" s="50">
        <f>ROUND(IF(K839="",0,+Q839/1659*(AC839*12*(1+tab!$D$181+tab!$D$180)-tab!$D$179)*tab!$D$177),-1)</f>
        <v>0</v>
      </c>
      <c r="V839" s="36" t="str">
        <f t="shared" si="1559"/>
        <v/>
      </c>
      <c r="W839" s="698"/>
      <c r="X839" s="605"/>
      <c r="Y839" s="646"/>
      <c r="Z839" s="670"/>
      <c r="AA839" s="600"/>
      <c r="AB839" s="646"/>
      <c r="AC839" s="679">
        <f t="shared" si="1547"/>
        <v>0</v>
      </c>
      <c r="AD839" s="680">
        <f t="shared" si="1560"/>
        <v>0.56000000000000005</v>
      </c>
      <c r="AE839" s="681">
        <f t="shared" si="1561"/>
        <v>0</v>
      </c>
      <c r="AF839" s="681">
        <f t="shared" si="1562"/>
        <v>0</v>
      </c>
      <c r="AG839" s="681">
        <f t="shared" si="1563"/>
        <v>0</v>
      </c>
      <c r="AH839" s="682">
        <f t="shared" si="1564"/>
        <v>0</v>
      </c>
      <c r="AI839" s="682" t="str">
        <f t="shared" si="1565"/>
        <v/>
      </c>
      <c r="AJ839" s="682">
        <f t="shared" si="1566"/>
        <v>0</v>
      </c>
      <c r="AK839" s="683">
        <f t="shared" si="1567"/>
        <v>0.5</v>
      </c>
      <c r="AL839" s="600">
        <f t="shared" si="1568"/>
        <v>0</v>
      </c>
      <c r="AM839" s="646">
        <f t="shared" si="1569"/>
        <v>0</v>
      </c>
      <c r="AN839" s="630"/>
      <c r="AR839" s="326"/>
    </row>
    <row r="840" spans="3:44" ht="12.75" customHeight="1" x14ac:dyDescent="0.2">
      <c r="C840" s="2"/>
      <c r="D840" s="140" t="str">
        <f t="shared" si="1548"/>
        <v/>
      </c>
      <c r="E840" s="222" t="str">
        <f t="shared" ref="E840:F840" si="1584">IF(E668=0,"",E668)</f>
        <v/>
      </c>
      <c r="F840" s="222" t="str">
        <f t="shared" si="1584"/>
        <v/>
      </c>
      <c r="G840" s="140" t="str">
        <f t="shared" si="1550"/>
        <v/>
      </c>
      <c r="H840" s="223" t="str">
        <f t="shared" si="1551"/>
        <v/>
      </c>
      <c r="I840" s="751" t="str">
        <f t="shared" si="1552"/>
        <v/>
      </c>
      <c r="J840" s="248" t="str">
        <f t="shared" si="1545"/>
        <v/>
      </c>
      <c r="K840" s="713" t="str">
        <f t="shared" si="1553"/>
        <v/>
      </c>
      <c r="L840" s="625"/>
      <c r="M840" s="738">
        <f t="shared" ref="M840:N840" si="1585">IF(M668="","",M668)</f>
        <v>0</v>
      </c>
      <c r="N840" s="738">
        <f t="shared" si="1585"/>
        <v>0</v>
      </c>
      <c r="O840" s="714" t="str">
        <f t="shared" si="1555"/>
        <v/>
      </c>
      <c r="P840" s="736">
        <f t="shared" si="1556"/>
        <v>0</v>
      </c>
      <c r="Q840" s="608">
        <v>0</v>
      </c>
      <c r="R840" s="755"/>
      <c r="S840" s="708" t="str">
        <f t="shared" si="1557"/>
        <v/>
      </c>
      <c r="T840" s="50" t="str">
        <f t="shared" si="1558"/>
        <v/>
      </c>
      <c r="U840" s="50">
        <f>ROUND(IF(K840="",0,+Q840/1659*(AC840*12*(1+tab!$D$181+tab!$D$180)-tab!$D$179)*tab!$D$177),-1)</f>
        <v>0</v>
      </c>
      <c r="V840" s="36" t="str">
        <f t="shared" si="1559"/>
        <v/>
      </c>
      <c r="W840" s="698"/>
      <c r="X840" s="605"/>
      <c r="Y840" s="646"/>
      <c r="Z840" s="670"/>
      <c r="AA840" s="600"/>
      <c r="AB840" s="646"/>
      <c r="AC840" s="679">
        <f t="shared" si="1547"/>
        <v>0</v>
      </c>
      <c r="AD840" s="680">
        <f t="shared" si="1560"/>
        <v>0.56000000000000005</v>
      </c>
      <c r="AE840" s="681">
        <f t="shared" si="1561"/>
        <v>0</v>
      </c>
      <c r="AF840" s="681">
        <f t="shared" si="1562"/>
        <v>0</v>
      </c>
      <c r="AG840" s="681">
        <f t="shared" si="1563"/>
        <v>0</v>
      </c>
      <c r="AH840" s="682">
        <f t="shared" si="1564"/>
        <v>0</v>
      </c>
      <c r="AI840" s="682" t="str">
        <f t="shared" si="1565"/>
        <v/>
      </c>
      <c r="AJ840" s="682">
        <f t="shared" si="1566"/>
        <v>0</v>
      </c>
      <c r="AK840" s="683">
        <f t="shared" si="1567"/>
        <v>0.5</v>
      </c>
      <c r="AL840" s="600">
        <f t="shared" si="1568"/>
        <v>0</v>
      </c>
      <c r="AM840" s="646">
        <f t="shared" si="1569"/>
        <v>0</v>
      </c>
      <c r="AN840" s="630"/>
      <c r="AR840" s="326"/>
    </row>
    <row r="841" spans="3:44" ht="12.75" customHeight="1" x14ac:dyDescent="0.2">
      <c r="C841" s="2"/>
      <c r="D841" s="140" t="str">
        <f t="shared" si="1548"/>
        <v/>
      </c>
      <c r="E841" s="222" t="str">
        <f t="shared" ref="E841:F841" si="1586">IF(E669=0,"",E669)</f>
        <v/>
      </c>
      <c r="F841" s="222" t="str">
        <f t="shared" si="1586"/>
        <v/>
      </c>
      <c r="G841" s="140" t="str">
        <f t="shared" si="1550"/>
        <v/>
      </c>
      <c r="H841" s="223" t="str">
        <f t="shared" si="1551"/>
        <v/>
      </c>
      <c r="I841" s="751" t="str">
        <f t="shared" si="1552"/>
        <v/>
      </c>
      <c r="J841" s="248" t="str">
        <f t="shared" si="1545"/>
        <v/>
      </c>
      <c r="K841" s="713" t="str">
        <f t="shared" si="1553"/>
        <v/>
      </c>
      <c r="L841" s="625"/>
      <c r="M841" s="738">
        <f t="shared" ref="M841:N841" si="1587">IF(M669="","",M669)</f>
        <v>0</v>
      </c>
      <c r="N841" s="738">
        <f t="shared" si="1587"/>
        <v>0</v>
      </c>
      <c r="O841" s="714" t="str">
        <f t="shared" si="1555"/>
        <v/>
      </c>
      <c r="P841" s="736">
        <f t="shared" si="1556"/>
        <v>0</v>
      </c>
      <c r="Q841" s="608">
        <v>0</v>
      </c>
      <c r="R841" s="755"/>
      <c r="S841" s="708" t="str">
        <f t="shared" si="1557"/>
        <v/>
      </c>
      <c r="T841" s="50" t="str">
        <f t="shared" si="1558"/>
        <v/>
      </c>
      <c r="U841" s="50">
        <f>ROUND(IF(K841="",0,+Q841/1659*(AC841*12*(1+tab!$D$181+tab!$D$180)-tab!$D$179)*tab!$D$177),-1)</f>
        <v>0</v>
      </c>
      <c r="V841" s="36" t="str">
        <f t="shared" si="1559"/>
        <v/>
      </c>
      <c r="W841" s="698"/>
      <c r="X841" s="605"/>
      <c r="Y841" s="646"/>
      <c r="Z841" s="670"/>
      <c r="AA841" s="600"/>
      <c r="AB841" s="646"/>
      <c r="AC841" s="679">
        <f t="shared" si="1547"/>
        <v>0</v>
      </c>
      <c r="AD841" s="680">
        <f t="shared" si="1560"/>
        <v>0.56000000000000005</v>
      </c>
      <c r="AE841" s="681">
        <f t="shared" si="1561"/>
        <v>0</v>
      </c>
      <c r="AF841" s="681">
        <f t="shared" si="1562"/>
        <v>0</v>
      </c>
      <c r="AG841" s="681">
        <f t="shared" si="1563"/>
        <v>0</v>
      </c>
      <c r="AH841" s="682">
        <f t="shared" si="1564"/>
        <v>0</v>
      </c>
      <c r="AI841" s="682" t="str">
        <f t="shared" si="1565"/>
        <v/>
      </c>
      <c r="AJ841" s="682">
        <f t="shared" si="1566"/>
        <v>0</v>
      </c>
      <c r="AK841" s="683">
        <f t="shared" si="1567"/>
        <v>0.5</v>
      </c>
      <c r="AL841" s="600">
        <f t="shared" si="1568"/>
        <v>0</v>
      </c>
      <c r="AM841" s="646">
        <f t="shared" si="1569"/>
        <v>0</v>
      </c>
      <c r="AN841" s="630"/>
      <c r="AR841" s="326"/>
    </row>
    <row r="842" spans="3:44" ht="12.75" customHeight="1" x14ac:dyDescent="0.2">
      <c r="C842" s="2"/>
      <c r="D842" s="140" t="str">
        <f t="shared" si="1548"/>
        <v/>
      </c>
      <c r="E842" s="222" t="str">
        <f t="shared" ref="E842:F842" si="1588">IF(E670=0,"",E670)</f>
        <v/>
      </c>
      <c r="F842" s="222" t="str">
        <f t="shared" si="1588"/>
        <v/>
      </c>
      <c r="G842" s="140" t="str">
        <f t="shared" si="1550"/>
        <v/>
      </c>
      <c r="H842" s="223" t="str">
        <f t="shared" si="1551"/>
        <v/>
      </c>
      <c r="I842" s="751" t="str">
        <f t="shared" si="1552"/>
        <v/>
      </c>
      <c r="J842" s="248" t="str">
        <f t="shared" si="1545"/>
        <v/>
      </c>
      <c r="K842" s="713" t="str">
        <f t="shared" si="1553"/>
        <v/>
      </c>
      <c r="L842" s="625"/>
      <c r="M842" s="738">
        <f t="shared" ref="M842:N842" si="1589">IF(M670="","",M670)</f>
        <v>0</v>
      </c>
      <c r="N842" s="738">
        <f t="shared" si="1589"/>
        <v>0</v>
      </c>
      <c r="O842" s="714" t="str">
        <f t="shared" si="1555"/>
        <v/>
      </c>
      <c r="P842" s="736">
        <f t="shared" si="1556"/>
        <v>0</v>
      </c>
      <c r="Q842" s="608">
        <v>0</v>
      </c>
      <c r="R842" s="755"/>
      <c r="S842" s="708" t="str">
        <f t="shared" si="1557"/>
        <v/>
      </c>
      <c r="T842" s="50" t="str">
        <f t="shared" si="1558"/>
        <v/>
      </c>
      <c r="U842" s="50">
        <f>ROUND(IF(K842="",0,+Q842/1659*(AC842*12*(1+tab!$D$181+tab!$D$180)-tab!$D$179)*tab!$D$177),-1)</f>
        <v>0</v>
      </c>
      <c r="V842" s="36" t="str">
        <f t="shared" si="1559"/>
        <v/>
      </c>
      <c r="W842" s="698"/>
      <c r="X842" s="605"/>
      <c r="Y842" s="646"/>
      <c r="Z842" s="670"/>
      <c r="AA842" s="600"/>
      <c r="AB842" s="646"/>
      <c r="AC842" s="679">
        <f t="shared" si="1547"/>
        <v>0</v>
      </c>
      <c r="AD842" s="680">
        <f t="shared" si="1560"/>
        <v>0.56000000000000005</v>
      </c>
      <c r="AE842" s="681">
        <f t="shared" si="1561"/>
        <v>0</v>
      </c>
      <c r="AF842" s="681">
        <f t="shared" si="1562"/>
        <v>0</v>
      </c>
      <c r="AG842" s="681">
        <f t="shared" si="1563"/>
        <v>0</v>
      </c>
      <c r="AH842" s="682">
        <f t="shared" si="1564"/>
        <v>0</v>
      </c>
      <c r="AI842" s="682" t="str">
        <f t="shared" si="1565"/>
        <v/>
      </c>
      <c r="AJ842" s="682">
        <f t="shared" si="1566"/>
        <v>0</v>
      </c>
      <c r="AK842" s="683">
        <f t="shared" si="1567"/>
        <v>0.5</v>
      </c>
      <c r="AL842" s="600">
        <f t="shared" si="1568"/>
        <v>0</v>
      </c>
      <c r="AM842" s="646">
        <f t="shared" si="1569"/>
        <v>0</v>
      </c>
      <c r="AN842" s="630"/>
      <c r="AR842" s="326"/>
    </row>
    <row r="843" spans="3:44" ht="12.75" customHeight="1" x14ac:dyDescent="0.2">
      <c r="C843" s="2"/>
      <c r="D843" s="140" t="str">
        <f t="shared" si="1548"/>
        <v/>
      </c>
      <c r="E843" s="222" t="str">
        <f t="shared" ref="E843:F843" si="1590">IF(E671=0,"",E671)</f>
        <v/>
      </c>
      <c r="F843" s="222" t="str">
        <f t="shared" si="1590"/>
        <v/>
      </c>
      <c r="G843" s="140" t="str">
        <f t="shared" si="1550"/>
        <v/>
      </c>
      <c r="H843" s="223" t="str">
        <f t="shared" si="1551"/>
        <v/>
      </c>
      <c r="I843" s="751" t="str">
        <f t="shared" si="1552"/>
        <v/>
      </c>
      <c r="J843" s="248" t="str">
        <f t="shared" si="1545"/>
        <v/>
      </c>
      <c r="K843" s="713" t="str">
        <f t="shared" si="1553"/>
        <v/>
      </c>
      <c r="L843" s="625"/>
      <c r="M843" s="738">
        <f t="shared" ref="M843:N843" si="1591">IF(M671="","",M671)</f>
        <v>0</v>
      </c>
      <c r="N843" s="738">
        <f t="shared" si="1591"/>
        <v>0</v>
      </c>
      <c r="O843" s="714" t="str">
        <f t="shared" si="1555"/>
        <v/>
      </c>
      <c r="P843" s="736">
        <f t="shared" si="1556"/>
        <v>0</v>
      </c>
      <c r="Q843" s="608">
        <v>0</v>
      </c>
      <c r="R843" s="755"/>
      <c r="S843" s="708" t="str">
        <f t="shared" si="1557"/>
        <v/>
      </c>
      <c r="T843" s="50" t="str">
        <f t="shared" si="1558"/>
        <v/>
      </c>
      <c r="U843" s="50">
        <f>ROUND(IF(K843="",0,+Q843/1659*(AC843*12*(1+tab!$D$181+tab!$D$180)-tab!$D$179)*tab!$D$177),-1)</f>
        <v>0</v>
      </c>
      <c r="V843" s="36" t="str">
        <f t="shared" si="1559"/>
        <v/>
      </c>
      <c r="W843" s="698"/>
      <c r="X843" s="605"/>
      <c r="Y843" s="646"/>
      <c r="Z843" s="670"/>
      <c r="AA843" s="600"/>
      <c r="AB843" s="646"/>
      <c r="AC843" s="679">
        <f t="shared" si="1547"/>
        <v>0</v>
      </c>
      <c r="AD843" s="680">
        <f t="shared" si="1560"/>
        <v>0.56000000000000005</v>
      </c>
      <c r="AE843" s="681">
        <f t="shared" si="1561"/>
        <v>0</v>
      </c>
      <c r="AF843" s="681">
        <f t="shared" si="1562"/>
        <v>0</v>
      </c>
      <c r="AG843" s="681">
        <f t="shared" si="1563"/>
        <v>0</v>
      </c>
      <c r="AH843" s="682">
        <f t="shared" si="1564"/>
        <v>0</v>
      </c>
      <c r="AI843" s="682" t="str">
        <f t="shared" si="1565"/>
        <v/>
      </c>
      <c r="AJ843" s="682">
        <f t="shared" si="1566"/>
        <v>0</v>
      </c>
      <c r="AK843" s="683">
        <f t="shared" si="1567"/>
        <v>0.5</v>
      </c>
      <c r="AL843" s="600">
        <f t="shared" si="1568"/>
        <v>0</v>
      </c>
      <c r="AM843" s="646">
        <f t="shared" si="1569"/>
        <v>0</v>
      </c>
      <c r="AN843" s="630"/>
      <c r="AR843" s="326"/>
    </row>
    <row r="844" spans="3:44" ht="12.75" customHeight="1" x14ac:dyDescent="0.2">
      <c r="C844" s="2"/>
      <c r="D844" s="140" t="str">
        <f t="shared" si="1548"/>
        <v/>
      </c>
      <c r="E844" s="222" t="str">
        <f t="shared" ref="E844:F844" si="1592">IF(E672=0,"",E672)</f>
        <v/>
      </c>
      <c r="F844" s="222" t="str">
        <f t="shared" si="1592"/>
        <v/>
      </c>
      <c r="G844" s="140" t="str">
        <f t="shared" si="1550"/>
        <v/>
      </c>
      <c r="H844" s="223" t="str">
        <f t="shared" si="1551"/>
        <v/>
      </c>
      <c r="I844" s="751" t="str">
        <f t="shared" si="1552"/>
        <v/>
      </c>
      <c r="J844" s="248" t="str">
        <f t="shared" si="1545"/>
        <v/>
      </c>
      <c r="K844" s="713" t="str">
        <f t="shared" si="1553"/>
        <v/>
      </c>
      <c r="L844" s="625"/>
      <c r="M844" s="738">
        <f t="shared" ref="M844:N844" si="1593">IF(M672="","",M672)</f>
        <v>0</v>
      </c>
      <c r="N844" s="738">
        <f t="shared" si="1593"/>
        <v>0</v>
      </c>
      <c r="O844" s="714" t="str">
        <f t="shared" si="1555"/>
        <v/>
      </c>
      <c r="P844" s="736">
        <f t="shared" si="1556"/>
        <v>0</v>
      </c>
      <c r="Q844" s="608">
        <v>0</v>
      </c>
      <c r="R844" s="755"/>
      <c r="S844" s="708" t="str">
        <f t="shared" si="1557"/>
        <v/>
      </c>
      <c r="T844" s="50" t="str">
        <f t="shared" si="1558"/>
        <v/>
      </c>
      <c r="U844" s="50">
        <f>ROUND(IF(K844="",0,+Q844/1659*(AC844*12*(1+tab!$D$181+tab!$D$180)-tab!$D$179)*tab!$D$177),-1)</f>
        <v>0</v>
      </c>
      <c r="V844" s="36" t="str">
        <f t="shared" si="1559"/>
        <v/>
      </c>
      <c r="W844" s="698"/>
      <c r="X844" s="605"/>
      <c r="Y844" s="646"/>
      <c r="Z844" s="670"/>
      <c r="AA844" s="600"/>
      <c r="AB844" s="646"/>
      <c r="AC844" s="679">
        <f t="shared" si="1547"/>
        <v>0</v>
      </c>
      <c r="AD844" s="680">
        <f t="shared" si="1560"/>
        <v>0.56000000000000005</v>
      </c>
      <c r="AE844" s="681">
        <f t="shared" si="1561"/>
        <v>0</v>
      </c>
      <c r="AF844" s="681">
        <f t="shared" si="1562"/>
        <v>0</v>
      </c>
      <c r="AG844" s="681">
        <f t="shared" si="1563"/>
        <v>0</v>
      </c>
      <c r="AH844" s="682">
        <f t="shared" si="1564"/>
        <v>0</v>
      </c>
      <c r="AI844" s="682" t="str">
        <f t="shared" si="1565"/>
        <v/>
      </c>
      <c r="AJ844" s="682">
        <f t="shared" si="1566"/>
        <v>0</v>
      </c>
      <c r="AK844" s="683">
        <f t="shared" si="1567"/>
        <v>0.5</v>
      </c>
      <c r="AL844" s="600">
        <f t="shared" si="1568"/>
        <v>0</v>
      </c>
      <c r="AM844" s="646">
        <f t="shared" si="1569"/>
        <v>0</v>
      </c>
      <c r="AN844" s="630"/>
      <c r="AR844" s="326"/>
    </row>
    <row r="845" spans="3:44" ht="12.75" customHeight="1" x14ac:dyDescent="0.2">
      <c r="C845" s="2"/>
      <c r="D845" s="140" t="str">
        <f t="shared" si="1548"/>
        <v/>
      </c>
      <c r="E845" s="222" t="str">
        <f t="shared" ref="E845:F845" si="1594">IF(E673=0,"",E673)</f>
        <v/>
      </c>
      <c r="F845" s="222" t="str">
        <f t="shared" si="1594"/>
        <v/>
      </c>
      <c r="G845" s="140" t="str">
        <f t="shared" si="1550"/>
        <v/>
      </c>
      <c r="H845" s="223" t="str">
        <f t="shared" si="1551"/>
        <v/>
      </c>
      <c r="I845" s="751" t="str">
        <f t="shared" si="1552"/>
        <v/>
      </c>
      <c r="J845" s="248" t="str">
        <f t="shared" si="1545"/>
        <v/>
      </c>
      <c r="K845" s="713" t="str">
        <f t="shared" si="1553"/>
        <v/>
      </c>
      <c r="L845" s="625"/>
      <c r="M845" s="738">
        <f t="shared" ref="M845:N845" si="1595">IF(M673="","",M673)</f>
        <v>0</v>
      </c>
      <c r="N845" s="738">
        <f t="shared" si="1595"/>
        <v>0</v>
      </c>
      <c r="O845" s="714" t="str">
        <f t="shared" si="1555"/>
        <v/>
      </c>
      <c r="P845" s="736">
        <f t="shared" si="1556"/>
        <v>0</v>
      </c>
      <c r="Q845" s="608">
        <v>0</v>
      </c>
      <c r="R845" s="755"/>
      <c r="S845" s="708" t="str">
        <f t="shared" si="1557"/>
        <v/>
      </c>
      <c r="T845" s="50" t="str">
        <f t="shared" si="1558"/>
        <v/>
      </c>
      <c r="U845" s="50">
        <f>ROUND(IF(K845="",0,+Q845/1659*(AC845*12*(1+tab!$D$181+tab!$D$180)-tab!$D$179)*tab!$D$177),-1)</f>
        <v>0</v>
      </c>
      <c r="V845" s="36" t="str">
        <f t="shared" si="1559"/>
        <v/>
      </c>
      <c r="W845" s="698"/>
      <c r="X845" s="605"/>
      <c r="Y845" s="646"/>
      <c r="Z845" s="670"/>
      <c r="AA845" s="600"/>
      <c r="AB845" s="646"/>
      <c r="AC845" s="679">
        <f t="shared" si="1547"/>
        <v>0</v>
      </c>
      <c r="AD845" s="680">
        <f t="shared" si="1560"/>
        <v>0.56000000000000005</v>
      </c>
      <c r="AE845" s="681">
        <f t="shared" si="1561"/>
        <v>0</v>
      </c>
      <c r="AF845" s="681">
        <f t="shared" si="1562"/>
        <v>0</v>
      </c>
      <c r="AG845" s="681">
        <f t="shared" si="1563"/>
        <v>0</v>
      </c>
      <c r="AH845" s="682">
        <f t="shared" si="1564"/>
        <v>0</v>
      </c>
      <c r="AI845" s="682" t="str">
        <f t="shared" si="1565"/>
        <v/>
      </c>
      <c r="AJ845" s="682">
        <f t="shared" si="1566"/>
        <v>0</v>
      </c>
      <c r="AK845" s="683">
        <f t="shared" si="1567"/>
        <v>0.5</v>
      </c>
      <c r="AL845" s="600">
        <f t="shared" si="1568"/>
        <v>0</v>
      </c>
      <c r="AM845" s="646">
        <f t="shared" si="1569"/>
        <v>0</v>
      </c>
      <c r="AN845" s="630"/>
      <c r="AR845" s="326"/>
    </row>
    <row r="846" spans="3:44" ht="12.75" customHeight="1" x14ac:dyDescent="0.2">
      <c r="C846" s="2"/>
      <c r="D846" s="140" t="str">
        <f t="shared" si="1548"/>
        <v/>
      </c>
      <c r="E846" s="222" t="str">
        <f t="shared" ref="E846:F846" si="1596">IF(E674=0,"",E674)</f>
        <v/>
      </c>
      <c r="F846" s="222" t="str">
        <f t="shared" si="1596"/>
        <v/>
      </c>
      <c r="G846" s="140" t="str">
        <f t="shared" si="1550"/>
        <v/>
      </c>
      <c r="H846" s="223" t="str">
        <f t="shared" si="1551"/>
        <v/>
      </c>
      <c r="I846" s="751" t="str">
        <f t="shared" si="1552"/>
        <v/>
      </c>
      <c r="J846" s="248" t="str">
        <f t="shared" si="1545"/>
        <v/>
      </c>
      <c r="K846" s="713" t="str">
        <f t="shared" si="1553"/>
        <v/>
      </c>
      <c r="L846" s="625"/>
      <c r="M846" s="738">
        <f t="shared" ref="M846:N846" si="1597">IF(M674="","",M674)</f>
        <v>0</v>
      </c>
      <c r="N846" s="738">
        <f t="shared" si="1597"/>
        <v>0</v>
      </c>
      <c r="O846" s="714" t="str">
        <f t="shared" si="1555"/>
        <v/>
      </c>
      <c r="P846" s="736">
        <f t="shared" si="1556"/>
        <v>0</v>
      </c>
      <c r="Q846" s="608">
        <v>0</v>
      </c>
      <c r="R846" s="755"/>
      <c r="S846" s="708" t="str">
        <f t="shared" si="1557"/>
        <v/>
      </c>
      <c r="T846" s="50" t="str">
        <f t="shared" si="1558"/>
        <v/>
      </c>
      <c r="U846" s="50">
        <f>ROUND(IF(K846="",0,+Q846/1659*(AC846*12*(1+tab!$D$181+tab!$D$180)-tab!$D$179)*tab!$D$177),-1)</f>
        <v>0</v>
      </c>
      <c r="V846" s="36" t="str">
        <f t="shared" si="1559"/>
        <v/>
      </c>
      <c r="W846" s="698"/>
      <c r="X846" s="605"/>
      <c r="Y846" s="646"/>
      <c r="Z846" s="670"/>
      <c r="AA846" s="600"/>
      <c r="AB846" s="646"/>
      <c r="AC846" s="679">
        <f t="shared" si="1547"/>
        <v>0</v>
      </c>
      <c r="AD846" s="680">
        <f t="shared" si="1560"/>
        <v>0.56000000000000005</v>
      </c>
      <c r="AE846" s="681">
        <f t="shared" si="1561"/>
        <v>0</v>
      </c>
      <c r="AF846" s="681">
        <f t="shared" si="1562"/>
        <v>0</v>
      </c>
      <c r="AG846" s="681">
        <f t="shared" si="1563"/>
        <v>0</v>
      </c>
      <c r="AH846" s="682">
        <f t="shared" si="1564"/>
        <v>0</v>
      </c>
      <c r="AI846" s="682" t="str">
        <f t="shared" si="1565"/>
        <v/>
      </c>
      <c r="AJ846" s="682">
        <f t="shared" si="1566"/>
        <v>0</v>
      </c>
      <c r="AK846" s="683">
        <f t="shared" si="1567"/>
        <v>0.5</v>
      </c>
      <c r="AL846" s="600">
        <f t="shared" si="1568"/>
        <v>0</v>
      </c>
      <c r="AM846" s="646">
        <f t="shared" si="1569"/>
        <v>0</v>
      </c>
      <c r="AN846" s="630"/>
      <c r="AR846" s="326"/>
    </row>
    <row r="847" spans="3:44" ht="12.75" customHeight="1" x14ac:dyDescent="0.2">
      <c r="C847" s="2"/>
      <c r="D847" s="140" t="str">
        <f t="shared" si="1548"/>
        <v/>
      </c>
      <c r="E847" s="222" t="str">
        <f t="shared" ref="E847:F847" si="1598">IF(E675=0,"",E675)</f>
        <v/>
      </c>
      <c r="F847" s="222" t="str">
        <f t="shared" si="1598"/>
        <v/>
      </c>
      <c r="G847" s="140" t="str">
        <f t="shared" si="1550"/>
        <v/>
      </c>
      <c r="H847" s="223" t="str">
        <f t="shared" si="1551"/>
        <v/>
      </c>
      <c r="I847" s="751" t="str">
        <f t="shared" si="1552"/>
        <v/>
      </c>
      <c r="J847" s="248" t="str">
        <f t="shared" si="1545"/>
        <v/>
      </c>
      <c r="K847" s="713" t="str">
        <f t="shared" si="1553"/>
        <v/>
      </c>
      <c r="L847" s="625"/>
      <c r="M847" s="738">
        <f t="shared" ref="M847:N847" si="1599">IF(M675="","",M675)</f>
        <v>0</v>
      </c>
      <c r="N847" s="738">
        <f t="shared" si="1599"/>
        <v>0</v>
      </c>
      <c r="O847" s="714" t="str">
        <f t="shared" si="1555"/>
        <v/>
      </c>
      <c r="P847" s="736">
        <f t="shared" si="1556"/>
        <v>0</v>
      </c>
      <c r="Q847" s="608">
        <v>0</v>
      </c>
      <c r="R847" s="755"/>
      <c r="S847" s="708" t="str">
        <f t="shared" si="1557"/>
        <v/>
      </c>
      <c r="T847" s="50" t="str">
        <f t="shared" si="1558"/>
        <v/>
      </c>
      <c r="U847" s="50">
        <f>ROUND(IF(K847="",0,+Q847/1659*(AC847*12*(1+tab!$D$181+tab!$D$180)-tab!$D$179)*tab!$D$177),-1)</f>
        <v>0</v>
      </c>
      <c r="V847" s="36" t="str">
        <f t="shared" si="1559"/>
        <v/>
      </c>
      <c r="W847" s="698"/>
      <c r="X847" s="605"/>
      <c r="Y847" s="646"/>
      <c r="Z847" s="670"/>
      <c r="AA847" s="600"/>
      <c r="AB847" s="646"/>
      <c r="AC847" s="679">
        <f t="shared" si="1547"/>
        <v>0</v>
      </c>
      <c r="AD847" s="680">
        <f t="shared" si="1560"/>
        <v>0.56000000000000005</v>
      </c>
      <c r="AE847" s="681">
        <f t="shared" si="1561"/>
        <v>0</v>
      </c>
      <c r="AF847" s="681">
        <f t="shared" si="1562"/>
        <v>0</v>
      </c>
      <c r="AG847" s="681">
        <f t="shared" si="1563"/>
        <v>0</v>
      </c>
      <c r="AH847" s="682">
        <f t="shared" si="1564"/>
        <v>0</v>
      </c>
      <c r="AI847" s="682" t="str">
        <f t="shared" si="1565"/>
        <v/>
      </c>
      <c r="AJ847" s="682">
        <f t="shared" si="1566"/>
        <v>0</v>
      </c>
      <c r="AK847" s="683">
        <f t="shared" si="1567"/>
        <v>0.5</v>
      </c>
      <c r="AL847" s="600">
        <f t="shared" si="1568"/>
        <v>0</v>
      </c>
      <c r="AM847" s="646">
        <f t="shared" si="1569"/>
        <v>0</v>
      </c>
      <c r="AN847" s="630"/>
      <c r="AR847" s="326"/>
    </row>
    <row r="848" spans="3:44" ht="12.75" customHeight="1" x14ac:dyDescent="0.2">
      <c r="C848" s="2"/>
      <c r="D848" s="140" t="str">
        <f t="shared" si="1548"/>
        <v/>
      </c>
      <c r="E848" s="222" t="str">
        <f t="shared" ref="E848:F848" si="1600">IF(E676=0,"",E676)</f>
        <v/>
      </c>
      <c r="F848" s="222" t="str">
        <f t="shared" si="1600"/>
        <v/>
      </c>
      <c r="G848" s="140" t="str">
        <f t="shared" si="1550"/>
        <v/>
      </c>
      <c r="H848" s="223" t="str">
        <f t="shared" si="1551"/>
        <v/>
      </c>
      <c r="I848" s="751" t="str">
        <f t="shared" si="1552"/>
        <v/>
      </c>
      <c r="J848" s="248" t="str">
        <f t="shared" si="1545"/>
        <v/>
      </c>
      <c r="K848" s="713" t="str">
        <f t="shared" si="1553"/>
        <v/>
      </c>
      <c r="L848" s="625"/>
      <c r="M848" s="738">
        <f t="shared" ref="M848:N848" si="1601">IF(M676="","",M676)</f>
        <v>0</v>
      </c>
      <c r="N848" s="738">
        <f t="shared" si="1601"/>
        <v>0</v>
      </c>
      <c r="O848" s="714" t="str">
        <f t="shared" si="1555"/>
        <v/>
      </c>
      <c r="P848" s="736">
        <f t="shared" si="1556"/>
        <v>0</v>
      </c>
      <c r="Q848" s="608">
        <v>0</v>
      </c>
      <c r="R848" s="755"/>
      <c r="S848" s="708" t="str">
        <f t="shared" si="1557"/>
        <v/>
      </c>
      <c r="T848" s="50" t="str">
        <f t="shared" si="1558"/>
        <v/>
      </c>
      <c r="U848" s="50">
        <f>ROUND(IF(K848="",0,+Q848/1659*(AC848*12*(1+tab!$D$181+tab!$D$180)-tab!$D$179)*tab!$D$177),-1)</f>
        <v>0</v>
      </c>
      <c r="V848" s="36" t="str">
        <f t="shared" si="1559"/>
        <v/>
      </c>
      <c r="W848" s="698"/>
      <c r="X848" s="605"/>
      <c r="Y848" s="646"/>
      <c r="Z848" s="670"/>
      <c r="AA848" s="600"/>
      <c r="AB848" s="646"/>
      <c r="AC848" s="679">
        <f t="shared" si="1547"/>
        <v>0</v>
      </c>
      <c r="AD848" s="680">
        <f t="shared" si="1560"/>
        <v>0.56000000000000005</v>
      </c>
      <c r="AE848" s="681">
        <f t="shared" si="1561"/>
        <v>0</v>
      </c>
      <c r="AF848" s="681">
        <f t="shared" si="1562"/>
        <v>0</v>
      </c>
      <c r="AG848" s="681">
        <f t="shared" si="1563"/>
        <v>0</v>
      </c>
      <c r="AH848" s="682">
        <f t="shared" si="1564"/>
        <v>0</v>
      </c>
      <c r="AI848" s="682" t="str">
        <f t="shared" si="1565"/>
        <v/>
      </c>
      <c r="AJ848" s="682">
        <f t="shared" si="1566"/>
        <v>0</v>
      </c>
      <c r="AK848" s="683">
        <f t="shared" si="1567"/>
        <v>0.5</v>
      </c>
      <c r="AL848" s="600">
        <f t="shared" si="1568"/>
        <v>0</v>
      </c>
      <c r="AM848" s="646">
        <f t="shared" si="1569"/>
        <v>0</v>
      </c>
      <c r="AN848" s="630"/>
      <c r="AR848" s="326"/>
    </row>
    <row r="849" spans="3:44" ht="12.75" customHeight="1" x14ac:dyDescent="0.2">
      <c r="C849" s="2"/>
      <c r="D849" s="140" t="str">
        <f t="shared" si="1548"/>
        <v/>
      </c>
      <c r="E849" s="222" t="str">
        <f t="shared" ref="E849:F849" si="1602">IF(E677=0,"",E677)</f>
        <v/>
      </c>
      <c r="F849" s="222" t="str">
        <f t="shared" si="1602"/>
        <v/>
      </c>
      <c r="G849" s="140" t="str">
        <f t="shared" si="1550"/>
        <v/>
      </c>
      <c r="H849" s="223" t="str">
        <f t="shared" si="1551"/>
        <v/>
      </c>
      <c r="I849" s="751" t="str">
        <f t="shared" si="1552"/>
        <v/>
      </c>
      <c r="J849" s="248" t="str">
        <f t="shared" si="1545"/>
        <v/>
      </c>
      <c r="K849" s="713" t="str">
        <f t="shared" si="1553"/>
        <v/>
      </c>
      <c r="L849" s="625"/>
      <c r="M849" s="738">
        <f t="shared" ref="M849:N849" si="1603">IF(M677="","",M677)</f>
        <v>0</v>
      </c>
      <c r="N849" s="738">
        <f t="shared" si="1603"/>
        <v>0</v>
      </c>
      <c r="O849" s="714" t="str">
        <f t="shared" si="1555"/>
        <v/>
      </c>
      <c r="P849" s="736">
        <f t="shared" si="1556"/>
        <v>0</v>
      </c>
      <c r="Q849" s="608">
        <v>0</v>
      </c>
      <c r="R849" s="755"/>
      <c r="S849" s="708" t="str">
        <f t="shared" si="1557"/>
        <v/>
      </c>
      <c r="T849" s="50" t="str">
        <f t="shared" si="1558"/>
        <v/>
      </c>
      <c r="U849" s="50">
        <f>ROUND(IF(K849="",0,+Q849/1659*(AC849*12*(1+tab!$D$181+tab!$D$180)-tab!$D$179)*tab!$D$177),-1)</f>
        <v>0</v>
      </c>
      <c r="V849" s="36" t="str">
        <f t="shared" si="1559"/>
        <v/>
      </c>
      <c r="W849" s="698"/>
      <c r="X849" s="605"/>
      <c r="Y849" s="646"/>
      <c r="Z849" s="670"/>
      <c r="AA849" s="600"/>
      <c r="AB849" s="646"/>
      <c r="AC849" s="679">
        <f t="shared" si="1547"/>
        <v>0</v>
      </c>
      <c r="AD849" s="680">
        <f t="shared" si="1560"/>
        <v>0.56000000000000005</v>
      </c>
      <c r="AE849" s="681">
        <f t="shared" si="1561"/>
        <v>0</v>
      </c>
      <c r="AF849" s="681">
        <f t="shared" si="1562"/>
        <v>0</v>
      </c>
      <c r="AG849" s="681">
        <f t="shared" si="1563"/>
        <v>0</v>
      </c>
      <c r="AH849" s="682">
        <f t="shared" si="1564"/>
        <v>0</v>
      </c>
      <c r="AI849" s="682" t="str">
        <f t="shared" si="1565"/>
        <v/>
      </c>
      <c r="AJ849" s="682">
        <f t="shared" si="1566"/>
        <v>0</v>
      </c>
      <c r="AK849" s="683">
        <f t="shared" si="1567"/>
        <v>0.5</v>
      </c>
      <c r="AL849" s="600">
        <f t="shared" si="1568"/>
        <v>0</v>
      </c>
      <c r="AM849" s="646">
        <f t="shared" si="1569"/>
        <v>0</v>
      </c>
      <c r="AN849" s="630"/>
      <c r="AR849" s="326"/>
    </row>
    <row r="850" spans="3:44" ht="12.75" customHeight="1" x14ac:dyDescent="0.2">
      <c r="C850" s="2"/>
      <c r="D850" s="140" t="str">
        <f t="shared" si="1548"/>
        <v/>
      </c>
      <c r="E850" s="222" t="str">
        <f t="shared" ref="E850:F850" si="1604">IF(E678=0,"",E678)</f>
        <v/>
      </c>
      <c r="F850" s="222" t="str">
        <f t="shared" si="1604"/>
        <v/>
      </c>
      <c r="G850" s="140" t="str">
        <f t="shared" si="1550"/>
        <v/>
      </c>
      <c r="H850" s="223" t="str">
        <f t="shared" si="1551"/>
        <v/>
      </c>
      <c r="I850" s="751" t="str">
        <f t="shared" si="1552"/>
        <v/>
      </c>
      <c r="J850" s="248" t="str">
        <f t="shared" si="1545"/>
        <v/>
      </c>
      <c r="K850" s="713" t="str">
        <f t="shared" si="1553"/>
        <v/>
      </c>
      <c r="L850" s="625"/>
      <c r="M850" s="738">
        <f t="shared" ref="M850:N850" si="1605">IF(M678="","",M678)</f>
        <v>0</v>
      </c>
      <c r="N850" s="738">
        <f t="shared" si="1605"/>
        <v>0</v>
      </c>
      <c r="O850" s="714" t="str">
        <f t="shared" si="1555"/>
        <v/>
      </c>
      <c r="P850" s="736">
        <f t="shared" si="1556"/>
        <v>0</v>
      </c>
      <c r="Q850" s="608">
        <v>0</v>
      </c>
      <c r="R850" s="755"/>
      <c r="S850" s="708" t="str">
        <f t="shared" si="1557"/>
        <v/>
      </c>
      <c r="T850" s="50" t="str">
        <f t="shared" si="1558"/>
        <v/>
      </c>
      <c r="U850" s="50">
        <f>ROUND(IF(K850="",0,+Q850/1659*(AC850*12*(1+tab!$D$181+tab!$D$180)-tab!$D$179)*tab!$D$177),-1)</f>
        <v>0</v>
      </c>
      <c r="V850" s="36" t="str">
        <f t="shared" si="1559"/>
        <v/>
      </c>
      <c r="W850" s="698"/>
      <c r="X850" s="605"/>
      <c r="Y850" s="646"/>
      <c r="Z850" s="670"/>
      <c r="AA850" s="600"/>
      <c r="AB850" s="646"/>
      <c r="AC850" s="679">
        <f t="shared" si="1547"/>
        <v>0</v>
      </c>
      <c r="AD850" s="680">
        <f t="shared" si="1560"/>
        <v>0.56000000000000005</v>
      </c>
      <c r="AE850" s="681">
        <f t="shared" si="1561"/>
        <v>0</v>
      </c>
      <c r="AF850" s="681">
        <f t="shared" si="1562"/>
        <v>0</v>
      </c>
      <c r="AG850" s="681">
        <f t="shared" si="1563"/>
        <v>0</v>
      </c>
      <c r="AH850" s="682">
        <f t="shared" si="1564"/>
        <v>0</v>
      </c>
      <c r="AI850" s="682" t="str">
        <f t="shared" si="1565"/>
        <v/>
      </c>
      <c r="AJ850" s="682">
        <f t="shared" si="1566"/>
        <v>0</v>
      </c>
      <c r="AK850" s="683">
        <f t="shared" si="1567"/>
        <v>0.5</v>
      </c>
      <c r="AL850" s="600">
        <f t="shared" si="1568"/>
        <v>0</v>
      </c>
      <c r="AM850" s="646">
        <f t="shared" si="1569"/>
        <v>0</v>
      </c>
      <c r="AN850" s="630"/>
      <c r="AR850" s="326"/>
    </row>
    <row r="851" spans="3:44" ht="12.75" customHeight="1" x14ac:dyDescent="0.2">
      <c r="C851" s="2"/>
      <c r="D851" s="140" t="str">
        <f t="shared" si="1548"/>
        <v/>
      </c>
      <c r="E851" s="222" t="str">
        <f t="shared" ref="E851:F851" si="1606">IF(E679=0,"",E679)</f>
        <v/>
      </c>
      <c r="F851" s="222" t="str">
        <f t="shared" si="1606"/>
        <v/>
      </c>
      <c r="G851" s="140" t="str">
        <f t="shared" si="1550"/>
        <v/>
      </c>
      <c r="H851" s="223" t="str">
        <f t="shared" si="1551"/>
        <v/>
      </c>
      <c r="I851" s="751" t="str">
        <f t="shared" si="1552"/>
        <v/>
      </c>
      <c r="J851" s="248" t="str">
        <f t="shared" si="1545"/>
        <v/>
      </c>
      <c r="K851" s="713" t="str">
        <f t="shared" si="1553"/>
        <v/>
      </c>
      <c r="L851" s="625"/>
      <c r="M851" s="738">
        <f t="shared" ref="M851:N851" si="1607">IF(M679="","",M679)</f>
        <v>0</v>
      </c>
      <c r="N851" s="738">
        <f t="shared" si="1607"/>
        <v>0</v>
      </c>
      <c r="O851" s="714" t="str">
        <f t="shared" si="1555"/>
        <v/>
      </c>
      <c r="P851" s="736">
        <f t="shared" si="1556"/>
        <v>0</v>
      </c>
      <c r="Q851" s="608">
        <v>0</v>
      </c>
      <c r="R851" s="755"/>
      <c r="S851" s="708" t="str">
        <f t="shared" si="1557"/>
        <v/>
      </c>
      <c r="T851" s="50" t="str">
        <f t="shared" si="1558"/>
        <v/>
      </c>
      <c r="U851" s="50">
        <f>ROUND(IF(K851="",0,+Q851/1659*(AC851*12*(1+tab!$D$181+tab!$D$180)-tab!$D$179)*tab!$D$177),-1)</f>
        <v>0</v>
      </c>
      <c r="V851" s="36" t="str">
        <f t="shared" si="1559"/>
        <v/>
      </c>
      <c r="W851" s="698"/>
      <c r="X851" s="605"/>
      <c r="Y851" s="646"/>
      <c r="Z851" s="670"/>
      <c r="AA851" s="600"/>
      <c r="AB851" s="646"/>
      <c r="AC851" s="679">
        <f t="shared" si="1547"/>
        <v>0</v>
      </c>
      <c r="AD851" s="680">
        <f t="shared" si="1560"/>
        <v>0.56000000000000005</v>
      </c>
      <c r="AE851" s="681">
        <f t="shared" si="1561"/>
        <v>0</v>
      </c>
      <c r="AF851" s="681">
        <f t="shared" si="1562"/>
        <v>0</v>
      </c>
      <c r="AG851" s="681">
        <f t="shared" si="1563"/>
        <v>0</v>
      </c>
      <c r="AH851" s="682">
        <f t="shared" si="1564"/>
        <v>0</v>
      </c>
      <c r="AI851" s="682" t="str">
        <f t="shared" si="1565"/>
        <v/>
      </c>
      <c r="AJ851" s="682">
        <f t="shared" si="1566"/>
        <v>0</v>
      </c>
      <c r="AK851" s="683">
        <f t="shared" si="1567"/>
        <v>0.5</v>
      </c>
      <c r="AL851" s="600">
        <f t="shared" si="1568"/>
        <v>0</v>
      </c>
      <c r="AM851" s="646">
        <f t="shared" si="1569"/>
        <v>0</v>
      </c>
      <c r="AN851" s="630"/>
      <c r="AR851" s="326"/>
    </row>
    <row r="852" spans="3:44" ht="12.75" customHeight="1" x14ac:dyDescent="0.2">
      <c r="C852" s="2"/>
      <c r="D852" s="140" t="str">
        <f t="shared" si="1548"/>
        <v/>
      </c>
      <c r="E852" s="222" t="str">
        <f t="shared" ref="E852:F852" si="1608">IF(E680=0,"",E680)</f>
        <v/>
      </c>
      <c r="F852" s="222" t="str">
        <f t="shared" si="1608"/>
        <v/>
      </c>
      <c r="G852" s="140" t="str">
        <f t="shared" si="1550"/>
        <v/>
      </c>
      <c r="H852" s="223" t="str">
        <f t="shared" si="1551"/>
        <v/>
      </c>
      <c r="I852" s="751" t="str">
        <f t="shared" si="1552"/>
        <v/>
      </c>
      <c r="J852" s="248" t="str">
        <f t="shared" si="1545"/>
        <v/>
      </c>
      <c r="K852" s="713" t="str">
        <f t="shared" si="1553"/>
        <v/>
      </c>
      <c r="L852" s="625"/>
      <c r="M852" s="738">
        <f t="shared" ref="M852:N852" si="1609">IF(M680="","",M680)</f>
        <v>0</v>
      </c>
      <c r="N852" s="738">
        <f t="shared" si="1609"/>
        <v>0</v>
      </c>
      <c r="O852" s="714" t="str">
        <f t="shared" si="1555"/>
        <v/>
      </c>
      <c r="P852" s="736">
        <f t="shared" si="1556"/>
        <v>0</v>
      </c>
      <c r="Q852" s="608">
        <v>0</v>
      </c>
      <c r="R852" s="755"/>
      <c r="S852" s="708" t="str">
        <f t="shared" si="1557"/>
        <v/>
      </c>
      <c r="T852" s="50" t="str">
        <f t="shared" si="1558"/>
        <v/>
      </c>
      <c r="U852" s="50">
        <f>ROUND(IF(K852="",0,+Q852/1659*(AC852*12*(1+tab!$D$181+tab!$D$180)-tab!$D$179)*tab!$D$177),-1)</f>
        <v>0</v>
      </c>
      <c r="V852" s="36" t="str">
        <f t="shared" si="1559"/>
        <v/>
      </c>
      <c r="W852" s="698"/>
      <c r="X852" s="605"/>
      <c r="Y852" s="646"/>
      <c r="Z852" s="670"/>
      <c r="AA852" s="600"/>
      <c r="AB852" s="646"/>
      <c r="AC852" s="679">
        <f t="shared" si="1547"/>
        <v>0</v>
      </c>
      <c r="AD852" s="680">
        <f t="shared" si="1560"/>
        <v>0.56000000000000005</v>
      </c>
      <c r="AE852" s="681">
        <f t="shared" si="1561"/>
        <v>0</v>
      </c>
      <c r="AF852" s="681">
        <f t="shared" si="1562"/>
        <v>0</v>
      </c>
      <c r="AG852" s="681">
        <f t="shared" si="1563"/>
        <v>0</v>
      </c>
      <c r="AH852" s="682">
        <f t="shared" si="1564"/>
        <v>0</v>
      </c>
      <c r="AI852" s="682" t="str">
        <f t="shared" si="1565"/>
        <v/>
      </c>
      <c r="AJ852" s="682">
        <f t="shared" si="1566"/>
        <v>0</v>
      </c>
      <c r="AK852" s="683">
        <f t="shared" si="1567"/>
        <v>0.5</v>
      </c>
      <c r="AL852" s="600">
        <f t="shared" si="1568"/>
        <v>0</v>
      </c>
      <c r="AM852" s="646">
        <f t="shared" si="1569"/>
        <v>0</v>
      </c>
      <c r="AN852" s="630"/>
      <c r="AR852" s="326"/>
    </row>
    <row r="853" spans="3:44" ht="12.75" customHeight="1" x14ac:dyDescent="0.2">
      <c r="C853" s="2"/>
      <c r="D853" s="140" t="str">
        <f t="shared" si="1548"/>
        <v/>
      </c>
      <c r="E853" s="222" t="str">
        <f t="shared" ref="E853:F853" si="1610">IF(E681=0,"",E681)</f>
        <v/>
      </c>
      <c r="F853" s="222" t="str">
        <f t="shared" si="1610"/>
        <v/>
      </c>
      <c r="G853" s="140" t="str">
        <f t="shared" si="1550"/>
        <v/>
      </c>
      <c r="H853" s="223" t="str">
        <f t="shared" si="1551"/>
        <v/>
      </c>
      <c r="I853" s="751" t="str">
        <f t="shared" si="1552"/>
        <v/>
      </c>
      <c r="J853" s="248" t="str">
        <f t="shared" si="1545"/>
        <v/>
      </c>
      <c r="K853" s="713" t="str">
        <f t="shared" si="1553"/>
        <v/>
      </c>
      <c r="L853" s="625"/>
      <c r="M853" s="738">
        <f t="shared" ref="M853:N853" si="1611">IF(M681="","",M681)</f>
        <v>0</v>
      </c>
      <c r="N853" s="738">
        <f t="shared" si="1611"/>
        <v>0</v>
      </c>
      <c r="O853" s="714" t="str">
        <f t="shared" si="1555"/>
        <v/>
      </c>
      <c r="P853" s="736">
        <f t="shared" si="1556"/>
        <v>0</v>
      </c>
      <c r="Q853" s="608">
        <v>0</v>
      </c>
      <c r="R853" s="755"/>
      <c r="S853" s="708" t="str">
        <f t="shared" si="1557"/>
        <v/>
      </c>
      <c r="T853" s="50" t="str">
        <f t="shared" si="1558"/>
        <v/>
      </c>
      <c r="U853" s="50">
        <f>ROUND(IF(K853="",0,+Q853/1659*(AC853*12*(1+tab!$D$181+tab!$D$180)-tab!$D$179)*tab!$D$177),-1)</f>
        <v>0</v>
      </c>
      <c r="V853" s="36" t="str">
        <f t="shared" si="1559"/>
        <v/>
      </c>
      <c r="W853" s="698"/>
      <c r="X853" s="605"/>
      <c r="Y853" s="646"/>
      <c r="Z853" s="670"/>
      <c r="AA853" s="600"/>
      <c r="AB853" s="646"/>
      <c r="AC853" s="679">
        <f t="shared" si="1547"/>
        <v>0</v>
      </c>
      <c r="AD853" s="680">
        <f t="shared" si="1560"/>
        <v>0.56000000000000005</v>
      </c>
      <c r="AE853" s="681">
        <f t="shared" si="1561"/>
        <v>0</v>
      </c>
      <c r="AF853" s="681">
        <f t="shared" si="1562"/>
        <v>0</v>
      </c>
      <c r="AG853" s="681">
        <f t="shared" si="1563"/>
        <v>0</v>
      </c>
      <c r="AH853" s="682">
        <f t="shared" si="1564"/>
        <v>0</v>
      </c>
      <c r="AI853" s="682" t="str">
        <f t="shared" si="1565"/>
        <v/>
      </c>
      <c r="AJ853" s="682">
        <f t="shared" si="1566"/>
        <v>0</v>
      </c>
      <c r="AK853" s="683">
        <f t="shared" si="1567"/>
        <v>0.5</v>
      </c>
      <c r="AL853" s="600">
        <f t="shared" si="1568"/>
        <v>0</v>
      </c>
      <c r="AM853" s="646">
        <f t="shared" si="1569"/>
        <v>0</v>
      </c>
      <c r="AN853" s="630"/>
      <c r="AR853" s="326"/>
    </row>
    <row r="854" spans="3:44" ht="12.75" customHeight="1" x14ac:dyDescent="0.2">
      <c r="C854" s="2"/>
      <c r="D854" s="140" t="str">
        <f t="shared" si="1548"/>
        <v/>
      </c>
      <c r="E854" s="222" t="str">
        <f t="shared" ref="E854:F854" si="1612">IF(E682=0,"",E682)</f>
        <v/>
      </c>
      <c r="F854" s="222" t="str">
        <f t="shared" si="1612"/>
        <v/>
      </c>
      <c r="G854" s="140" t="str">
        <f t="shared" si="1550"/>
        <v/>
      </c>
      <c r="H854" s="223" t="str">
        <f t="shared" si="1551"/>
        <v/>
      </c>
      <c r="I854" s="751" t="str">
        <f t="shared" si="1552"/>
        <v/>
      </c>
      <c r="J854" s="248" t="str">
        <f t="shared" si="1545"/>
        <v/>
      </c>
      <c r="K854" s="713" t="str">
        <f t="shared" si="1553"/>
        <v/>
      </c>
      <c r="L854" s="625"/>
      <c r="M854" s="738">
        <f t="shared" ref="M854:N854" si="1613">IF(M682="","",M682)</f>
        <v>0</v>
      </c>
      <c r="N854" s="738">
        <f t="shared" si="1613"/>
        <v>0</v>
      </c>
      <c r="O854" s="714" t="str">
        <f t="shared" si="1555"/>
        <v/>
      </c>
      <c r="P854" s="736">
        <f t="shared" si="1556"/>
        <v>0</v>
      </c>
      <c r="Q854" s="608">
        <v>0</v>
      </c>
      <c r="R854" s="755"/>
      <c r="S854" s="708" t="str">
        <f t="shared" si="1557"/>
        <v/>
      </c>
      <c r="T854" s="50" t="str">
        <f t="shared" si="1558"/>
        <v/>
      </c>
      <c r="U854" s="50">
        <f>ROUND(IF(K854="",0,+Q854/1659*(AC854*12*(1+tab!$D$181+tab!$D$180)-tab!$D$179)*tab!$D$177),-1)</f>
        <v>0</v>
      </c>
      <c r="V854" s="36" t="str">
        <f t="shared" si="1559"/>
        <v/>
      </c>
      <c r="W854" s="698"/>
      <c r="X854" s="605"/>
      <c r="Y854" s="646"/>
      <c r="Z854" s="670"/>
      <c r="AA854" s="600"/>
      <c r="AB854" s="646"/>
      <c r="AC854" s="679">
        <f t="shared" si="1547"/>
        <v>0</v>
      </c>
      <c r="AD854" s="680">
        <f t="shared" si="1560"/>
        <v>0.56000000000000005</v>
      </c>
      <c r="AE854" s="681">
        <f t="shared" si="1561"/>
        <v>0</v>
      </c>
      <c r="AF854" s="681">
        <f t="shared" si="1562"/>
        <v>0</v>
      </c>
      <c r="AG854" s="681">
        <f t="shared" si="1563"/>
        <v>0</v>
      </c>
      <c r="AH854" s="682">
        <f t="shared" si="1564"/>
        <v>0</v>
      </c>
      <c r="AI854" s="682" t="str">
        <f t="shared" si="1565"/>
        <v/>
      </c>
      <c r="AJ854" s="682">
        <f t="shared" si="1566"/>
        <v>0</v>
      </c>
      <c r="AK854" s="683">
        <f t="shared" si="1567"/>
        <v>0.5</v>
      </c>
      <c r="AL854" s="600">
        <f t="shared" si="1568"/>
        <v>0</v>
      </c>
      <c r="AM854" s="646">
        <f t="shared" si="1569"/>
        <v>0</v>
      </c>
      <c r="AN854" s="630"/>
      <c r="AR854" s="326"/>
    </row>
    <row r="855" spans="3:44" ht="12.75" customHeight="1" x14ac:dyDescent="0.2">
      <c r="C855" s="2"/>
      <c r="D855" s="140" t="str">
        <f t="shared" si="1548"/>
        <v/>
      </c>
      <c r="E855" s="222" t="str">
        <f t="shared" ref="E855:F855" si="1614">IF(E683=0,"",E683)</f>
        <v/>
      </c>
      <c r="F855" s="222" t="str">
        <f t="shared" si="1614"/>
        <v/>
      </c>
      <c r="G855" s="140" t="str">
        <f t="shared" si="1550"/>
        <v/>
      </c>
      <c r="H855" s="223" t="str">
        <f t="shared" si="1551"/>
        <v/>
      </c>
      <c r="I855" s="751" t="str">
        <f t="shared" si="1552"/>
        <v/>
      </c>
      <c r="J855" s="248" t="str">
        <f t="shared" si="1545"/>
        <v/>
      </c>
      <c r="K855" s="713" t="str">
        <f t="shared" si="1553"/>
        <v/>
      </c>
      <c r="L855" s="625"/>
      <c r="M855" s="738">
        <f t="shared" ref="M855:N855" si="1615">IF(M683="","",M683)</f>
        <v>0</v>
      </c>
      <c r="N855" s="738">
        <f t="shared" si="1615"/>
        <v>0</v>
      </c>
      <c r="O855" s="714" t="str">
        <f t="shared" si="1555"/>
        <v/>
      </c>
      <c r="P855" s="736">
        <f t="shared" si="1556"/>
        <v>0</v>
      </c>
      <c r="Q855" s="608">
        <v>0</v>
      </c>
      <c r="R855" s="755"/>
      <c r="S855" s="708" t="str">
        <f t="shared" si="1557"/>
        <v/>
      </c>
      <c r="T855" s="50" t="str">
        <f t="shared" si="1558"/>
        <v/>
      </c>
      <c r="U855" s="50">
        <f>ROUND(IF(K855="",0,+Q855/1659*(AC855*12*(1+tab!$D$181+tab!$D$180)-tab!$D$179)*tab!$D$177),-1)</f>
        <v>0</v>
      </c>
      <c r="V855" s="36" t="str">
        <f t="shared" si="1559"/>
        <v/>
      </c>
      <c r="W855" s="698"/>
      <c r="X855" s="605"/>
      <c r="Y855" s="646"/>
      <c r="Z855" s="670"/>
      <c r="AA855" s="600"/>
      <c r="AB855" s="646"/>
      <c r="AC855" s="679">
        <f t="shared" si="1547"/>
        <v>0</v>
      </c>
      <c r="AD855" s="680">
        <f t="shared" si="1560"/>
        <v>0.56000000000000005</v>
      </c>
      <c r="AE855" s="681">
        <f t="shared" si="1561"/>
        <v>0</v>
      </c>
      <c r="AF855" s="681">
        <f t="shared" si="1562"/>
        <v>0</v>
      </c>
      <c r="AG855" s="681">
        <f t="shared" si="1563"/>
        <v>0</v>
      </c>
      <c r="AH855" s="682">
        <f t="shared" si="1564"/>
        <v>0</v>
      </c>
      <c r="AI855" s="682" t="str">
        <f t="shared" si="1565"/>
        <v/>
      </c>
      <c r="AJ855" s="682">
        <f t="shared" si="1566"/>
        <v>0</v>
      </c>
      <c r="AK855" s="683">
        <f t="shared" si="1567"/>
        <v>0.5</v>
      </c>
      <c r="AL855" s="600">
        <f t="shared" si="1568"/>
        <v>0</v>
      </c>
      <c r="AM855" s="646">
        <f t="shared" si="1569"/>
        <v>0</v>
      </c>
      <c r="AN855" s="630"/>
      <c r="AR855" s="326"/>
    </row>
    <row r="856" spans="3:44" ht="12.75" customHeight="1" x14ac:dyDescent="0.2">
      <c r="C856" s="2"/>
      <c r="D856" s="140" t="str">
        <f t="shared" si="1548"/>
        <v/>
      </c>
      <c r="E856" s="222" t="str">
        <f t="shared" ref="E856:F856" si="1616">IF(E684=0,"",E684)</f>
        <v/>
      </c>
      <c r="F856" s="222" t="str">
        <f t="shared" si="1616"/>
        <v/>
      </c>
      <c r="G856" s="140" t="str">
        <f t="shared" si="1550"/>
        <v/>
      </c>
      <c r="H856" s="223" t="str">
        <f t="shared" si="1551"/>
        <v/>
      </c>
      <c r="I856" s="751" t="str">
        <f t="shared" si="1552"/>
        <v/>
      </c>
      <c r="J856" s="248" t="str">
        <f t="shared" si="1545"/>
        <v/>
      </c>
      <c r="K856" s="713" t="str">
        <f t="shared" si="1553"/>
        <v/>
      </c>
      <c r="L856" s="625"/>
      <c r="M856" s="738">
        <f t="shared" ref="M856:N856" si="1617">IF(M684="","",M684)</f>
        <v>0</v>
      </c>
      <c r="N856" s="738">
        <f t="shared" si="1617"/>
        <v>0</v>
      </c>
      <c r="O856" s="714" t="str">
        <f t="shared" si="1555"/>
        <v/>
      </c>
      <c r="P856" s="736">
        <f t="shared" si="1556"/>
        <v>0</v>
      </c>
      <c r="Q856" s="608">
        <v>0</v>
      </c>
      <c r="R856" s="755"/>
      <c r="S856" s="708" t="str">
        <f t="shared" si="1557"/>
        <v/>
      </c>
      <c r="T856" s="50" t="str">
        <f t="shared" si="1558"/>
        <v/>
      </c>
      <c r="U856" s="50">
        <f>ROUND(IF(K856="",0,+Q856/1659*(AC856*12*(1+tab!$D$181+tab!$D$180)-tab!$D$179)*tab!$D$177),-1)</f>
        <v>0</v>
      </c>
      <c r="V856" s="36" t="str">
        <f t="shared" si="1559"/>
        <v/>
      </c>
      <c r="W856" s="698"/>
      <c r="X856" s="605"/>
      <c r="Y856" s="646"/>
      <c r="Z856" s="670"/>
      <c r="AA856" s="600"/>
      <c r="AB856" s="646"/>
      <c r="AC856" s="679">
        <f t="shared" si="1547"/>
        <v>0</v>
      </c>
      <c r="AD856" s="680">
        <f t="shared" si="1560"/>
        <v>0.56000000000000005</v>
      </c>
      <c r="AE856" s="681">
        <f t="shared" si="1561"/>
        <v>0</v>
      </c>
      <c r="AF856" s="681">
        <f t="shared" si="1562"/>
        <v>0</v>
      </c>
      <c r="AG856" s="681">
        <f t="shared" si="1563"/>
        <v>0</v>
      </c>
      <c r="AH856" s="682">
        <f t="shared" si="1564"/>
        <v>0</v>
      </c>
      <c r="AI856" s="682" t="str">
        <f t="shared" si="1565"/>
        <v/>
      </c>
      <c r="AJ856" s="682">
        <f t="shared" si="1566"/>
        <v>0</v>
      </c>
      <c r="AK856" s="683">
        <f t="shared" si="1567"/>
        <v>0.5</v>
      </c>
      <c r="AL856" s="600">
        <f t="shared" si="1568"/>
        <v>0</v>
      </c>
      <c r="AM856" s="646">
        <f t="shared" si="1569"/>
        <v>0</v>
      </c>
      <c r="AN856" s="630"/>
      <c r="AR856" s="326"/>
    </row>
    <row r="857" spans="3:44" ht="12.75" customHeight="1" x14ac:dyDescent="0.2">
      <c r="C857" s="2"/>
      <c r="D857" s="140" t="str">
        <f t="shared" si="1548"/>
        <v/>
      </c>
      <c r="E857" s="222" t="str">
        <f t="shared" ref="E857:F857" si="1618">IF(E685=0,"",E685)</f>
        <v/>
      </c>
      <c r="F857" s="222" t="str">
        <f t="shared" si="1618"/>
        <v/>
      </c>
      <c r="G857" s="140" t="str">
        <f t="shared" si="1550"/>
        <v/>
      </c>
      <c r="H857" s="223" t="str">
        <f t="shared" si="1551"/>
        <v/>
      </c>
      <c r="I857" s="751" t="str">
        <f t="shared" si="1552"/>
        <v/>
      </c>
      <c r="J857" s="248" t="str">
        <f t="shared" si="1545"/>
        <v/>
      </c>
      <c r="K857" s="713" t="str">
        <f t="shared" si="1553"/>
        <v/>
      </c>
      <c r="L857" s="625"/>
      <c r="M857" s="738">
        <f t="shared" ref="M857:N857" si="1619">IF(M685="","",M685)</f>
        <v>0</v>
      </c>
      <c r="N857" s="738">
        <f t="shared" si="1619"/>
        <v>0</v>
      </c>
      <c r="O857" s="714" t="str">
        <f t="shared" si="1555"/>
        <v/>
      </c>
      <c r="P857" s="736">
        <f t="shared" si="1556"/>
        <v>0</v>
      </c>
      <c r="Q857" s="608">
        <v>0</v>
      </c>
      <c r="R857" s="755"/>
      <c r="S857" s="708" t="str">
        <f t="shared" si="1557"/>
        <v/>
      </c>
      <c r="T857" s="50" t="str">
        <f t="shared" si="1558"/>
        <v/>
      </c>
      <c r="U857" s="50">
        <f>ROUND(IF(K857="",0,+Q857/1659*(AC857*12*(1+tab!$D$181+tab!$D$180)-tab!$D$179)*tab!$D$177),-1)</f>
        <v>0</v>
      </c>
      <c r="V857" s="36" t="str">
        <f t="shared" si="1559"/>
        <v/>
      </c>
      <c r="W857" s="698"/>
      <c r="X857" s="605"/>
      <c r="Y857" s="646"/>
      <c r="Z857" s="670"/>
      <c r="AA857" s="600"/>
      <c r="AB857" s="646"/>
      <c r="AC857" s="679">
        <f t="shared" si="1547"/>
        <v>0</v>
      </c>
      <c r="AD857" s="680">
        <f t="shared" si="1560"/>
        <v>0.56000000000000005</v>
      </c>
      <c r="AE857" s="681">
        <f t="shared" si="1561"/>
        <v>0</v>
      </c>
      <c r="AF857" s="681">
        <f t="shared" si="1562"/>
        <v>0</v>
      </c>
      <c r="AG857" s="681">
        <f t="shared" si="1563"/>
        <v>0</v>
      </c>
      <c r="AH857" s="682">
        <f t="shared" si="1564"/>
        <v>0</v>
      </c>
      <c r="AI857" s="682" t="str">
        <f t="shared" si="1565"/>
        <v/>
      </c>
      <c r="AJ857" s="682">
        <f t="shared" si="1566"/>
        <v>0</v>
      </c>
      <c r="AK857" s="683">
        <f t="shared" si="1567"/>
        <v>0.5</v>
      </c>
      <c r="AL857" s="600">
        <f t="shared" si="1568"/>
        <v>0</v>
      </c>
      <c r="AM857" s="646">
        <f t="shared" si="1569"/>
        <v>0</v>
      </c>
      <c r="AN857" s="630"/>
      <c r="AR857" s="326"/>
    </row>
    <row r="858" spans="3:44" ht="12.75" customHeight="1" x14ac:dyDescent="0.2">
      <c r="C858" s="2"/>
      <c r="D858" s="140" t="str">
        <f t="shared" si="1548"/>
        <v/>
      </c>
      <c r="E858" s="222" t="str">
        <f t="shared" ref="E858:F858" si="1620">IF(E686=0,"",E686)</f>
        <v/>
      </c>
      <c r="F858" s="222" t="str">
        <f t="shared" si="1620"/>
        <v/>
      </c>
      <c r="G858" s="140" t="str">
        <f t="shared" si="1550"/>
        <v/>
      </c>
      <c r="H858" s="223" t="str">
        <f t="shared" si="1551"/>
        <v/>
      </c>
      <c r="I858" s="751" t="str">
        <f t="shared" si="1552"/>
        <v/>
      </c>
      <c r="J858" s="248" t="str">
        <f t="shared" si="1545"/>
        <v/>
      </c>
      <c r="K858" s="713" t="str">
        <f t="shared" si="1553"/>
        <v/>
      </c>
      <c r="L858" s="625"/>
      <c r="M858" s="738">
        <f t="shared" ref="M858:N858" si="1621">IF(M686="","",M686)</f>
        <v>0</v>
      </c>
      <c r="N858" s="738">
        <f t="shared" si="1621"/>
        <v>0</v>
      </c>
      <c r="O858" s="714" t="str">
        <f t="shared" si="1555"/>
        <v/>
      </c>
      <c r="P858" s="736">
        <f t="shared" si="1556"/>
        <v>0</v>
      </c>
      <c r="Q858" s="608">
        <v>0</v>
      </c>
      <c r="R858" s="755"/>
      <c r="S858" s="708" t="str">
        <f t="shared" si="1557"/>
        <v/>
      </c>
      <c r="T858" s="50" t="str">
        <f t="shared" si="1558"/>
        <v/>
      </c>
      <c r="U858" s="50">
        <f>ROUND(IF(K858="",0,+Q858/1659*(AC858*12*(1+tab!$D$181+tab!$D$180)-tab!$D$179)*tab!$D$177),-1)</f>
        <v>0</v>
      </c>
      <c r="V858" s="36" t="str">
        <f t="shared" si="1559"/>
        <v/>
      </c>
      <c r="W858" s="698"/>
      <c r="X858" s="605"/>
      <c r="Y858" s="646"/>
      <c r="Z858" s="670"/>
      <c r="AA858" s="600"/>
      <c r="AB858" s="646"/>
      <c r="AC858" s="679">
        <f t="shared" si="1547"/>
        <v>0</v>
      </c>
      <c r="AD858" s="680">
        <f t="shared" si="1560"/>
        <v>0.56000000000000005</v>
      </c>
      <c r="AE858" s="681">
        <f t="shared" si="1561"/>
        <v>0</v>
      </c>
      <c r="AF858" s="681">
        <f t="shared" si="1562"/>
        <v>0</v>
      </c>
      <c r="AG858" s="681">
        <f t="shared" si="1563"/>
        <v>0</v>
      </c>
      <c r="AH858" s="682">
        <f t="shared" si="1564"/>
        <v>0</v>
      </c>
      <c r="AI858" s="682" t="str">
        <f t="shared" si="1565"/>
        <v/>
      </c>
      <c r="AJ858" s="682">
        <f t="shared" si="1566"/>
        <v>0</v>
      </c>
      <c r="AK858" s="683">
        <f t="shared" si="1567"/>
        <v>0.5</v>
      </c>
      <c r="AL858" s="600">
        <f t="shared" si="1568"/>
        <v>0</v>
      </c>
      <c r="AM858" s="646">
        <f t="shared" si="1569"/>
        <v>0</v>
      </c>
      <c r="AN858" s="630"/>
      <c r="AR858" s="326"/>
    </row>
    <row r="859" spans="3:44" ht="12.75" customHeight="1" x14ac:dyDescent="0.2">
      <c r="C859" s="2"/>
      <c r="D859" s="140" t="str">
        <f t="shared" si="1548"/>
        <v/>
      </c>
      <c r="E859" s="222" t="str">
        <f t="shared" ref="E859:F859" si="1622">IF(E687=0,"",E687)</f>
        <v/>
      </c>
      <c r="F859" s="222" t="str">
        <f t="shared" si="1622"/>
        <v/>
      </c>
      <c r="G859" s="140" t="str">
        <f t="shared" si="1550"/>
        <v/>
      </c>
      <c r="H859" s="223" t="str">
        <f t="shared" si="1551"/>
        <v/>
      </c>
      <c r="I859" s="751" t="str">
        <f t="shared" si="1552"/>
        <v/>
      </c>
      <c r="J859" s="248" t="str">
        <f t="shared" si="1545"/>
        <v/>
      </c>
      <c r="K859" s="713" t="str">
        <f t="shared" si="1553"/>
        <v/>
      </c>
      <c r="L859" s="625"/>
      <c r="M859" s="738">
        <f t="shared" ref="M859:N859" si="1623">IF(M687="","",M687)</f>
        <v>0</v>
      </c>
      <c r="N859" s="738">
        <f t="shared" si="1623"/>
        <v>0</v>
      </c>
      <c r="O859" s="714" t="str">
        <f t="shared" si="1555"/>
        <v/>
      </c>
      <c r="P859" s="736">
        <f t="shared" si="1556"/>
        <v>0</v>
      </c>
      <c r="Q859" s="608">
        <v>0</v>
      </c>
      <c r="R859" s="755"/>
      <c r="S859" s="708" t="str">
        <f t="shared" si="1557"/>
        <v/>
      </c>
      <c r="T859" s="50" t="str">
        <f t="shared" si="1558"/>
        <v/>
      </c>
      <c r="U859" s="50">
        <f>ROUND(IF(K859="",0,+Q859/1659*(AC859*12*(1+tab!$D$181+tab!$D$180)-tab!$D$179)*tab!$D$177),-1)</f>
        <v>0</v>
      </c>
      <c r="V859" s="36" t="str">
        <f t="shared" si="1559"/>
        <v/>
      </c>
      <c r="W859" s="698"/>
      <c r="X859" s="605"/>
      <c r="Y859" s="646"/>
      <c r="Z859" s="670"/>
      <c r="AA859" s="600"/>
      <c r="AB859" s="646"/>
      <c r="AC859" s="679">
        <f t="shared" si="1547"/>
        <v>0</v>
      </c>
      <c r="AD859" s="680">
        <f t="shared" si="1560"/>
        <v>0.56000000000000005</v>
      </c>
      <c r="AE859" s="681">
        <f t="shared" si="1561"/>
        <v>0</v>
      </c>
      <c r="AF859" s="681">
        <f t="shared" si="1562"/>
        <v>0</v>
      </c>
      <c r="AG859" s="681">
        <f t="shared" si="1563"/>
        <v>0</v>
      </c>
      <c r="AH859" s="682">
        <f t="shared" si="1564"/>
        <v>0</v>
      </c>
      <c r="AI859" s="682" t="str">
        <f t="shared" si="1565"/>
        <v/>
      </c>
      <c r="AJ859" s="682">
        <f t="shared" si="1566"/>
        <v>0</v>
      </c>
      <c r="AK859" s="683">
        <f t="shared" si="1567"/>
        <v>0.5</v>
      </c>
      <c r="AL859" s="600">
        <f t="shared" si="1568"/>
        <v>0</v>
      </c>
      <c r="AM859" s="646">
        <f t="shared" si="1569"/>
        <v>0</v>
      </c>
      <c r="AN859" s="630"/>
      <c r="AR859" s="326"/>
    </row>
    <row r="860" spans="3:44" ht="12.75" customHeight="1" x14ac:dyDescent="0.2">
      <c r="C860" s="2"/>
      <c r="D860" s="140" t="str">
        <f t="shared" si="1548"/>
        <v/>
      </c>
      <c r="E860" s="222" t="str">
        <f t="shared" ref="E860:F860" si="1624">IF(E688=0,"",E688)</f>
        <v/>
      </c>
      <c r="F860" s="222" t="str">
        <f t="shared" si="1624"/>
        <v/>
      </c>
      <c r="G860" s="140" t="str">
        <f t="shared" si="1550"/>
        <v/>
      </c>
      <c r="H860" s="223" t="str">
        <f t="shared" si="1551"/>
        <v/>
      </c>
      <c r="I860" s="751" t="str">
        <f t="shared" si="1552"/>
        <v/>
      </c>
      <c r="J860" s="248" t="str">
        <f t="shared" si="1545"/>
        <v/>
      </c>
      <c r="K860" s="713" t="str">
        <f t="shared" si="1553"/>
        <v/>
      </c>
      <c r="L860" s="625"/>
      <c r="M860" s="738">
        <f t="shared" ref="M860:N860" si="1625">IF(M688="","",M688)</f>
        <v>0</v>
      </c>
      <c r="N860" s="738">
        <f t="shared" si="1625"/>
        <v>0</v>
      </c>
      <c r="O860" s="714" t="str">
        <f t="shared" si="1555"/>
        <v/>
      </c>
      <c r="P860" s="736">
        <f t="shared" si="1556"/>
        <v>0</v>
      </c>
      <c r="Q860" s="608">
        <v>0</v>
      </c>
      <c r="R860" s="755"/>
      <c r="S860" s="708" t="str">
        <f t="shared" si="1557"/>
        <v/>
      </c>
      <c r="T860" s="50" t="str">
        <f t="shared" si="1558"/>
        <v/>
      </c>
      <c r="U860" s="50">
        <f>ROUND(IF(K860="",0,+Q860/1659*(AC860*12*(1+tab!$D$181+tab!$D$180)-tab!$D$179)*tab!$D$177),-1)</f>
        <v>0</v>
      </c>
      <c r="V860" s="36" t="str">
        <f t="shared" si="1559"/>
        <v/>
      </c>
      <c r="W860" s="698"/>
      <c r="X860" s="605"/>
      <c r="Y860" s="646"/>
      <c r="Z860" s="670"/>
      <c r="AA860" s="600"/>
      <c r="AB860" s="646"/>
      <c r="AC860" s="679">
        <f t="shared" si="1547"/>
        <v>0</v>
      </c>
      <c r="AD860" s="680">
        <f t="shared" si="1560"/>
        <v>0.56000000000000005</v>
      </c>
      <c r="AE860" s="681">
        <f t="shared" si="1561"/>
        <v>0</v>
      </c>
      <c r="AF860" s="681">
        <f t="shared" si="1562"/>
        <v>0</v>
      </c>
      <c r="AG860" s="681">
        <f t="shared" si="1563"/>
        <v>0</v>
      </c>
      <c r="AH860" s="682">
        <f t="shared" si="1564"/>
        <v>0</v>
      </c>
      <c r="AI860" s="682" t="str">
        <f t="shared" si="1565"/>
        <v/>
      </c>
      <c r="AJ860" s="682">
        <f t="shared" si="1566"/>
        <v>0</v>
      </c>
      <c r="AK860" s="683">
        <f t="shared" si="1567"/>
        <v>0.5</v>
      </c>
      <c r="AL860" s="600">
        <f t="shared" si="1568"/>
        <v>0</v>
      </c>
      <c r="AM860" s="646">
        <f t="shared" si="1569"/>
        <v>0</v>
      </c>
      <c r="AN860" s="630"/>
      <c r="AR860" s="326"/>
    </row>
    <row r="861" spans="3:44" ht="12.75" customHeight="1" x14ac:dyDescent="0.2">
      <c r="C861" s="2"/>
      <c r="D861" s="140" t="str">
        <f t="shared" si="1548"/>
        <v/>
      </c>
      <c r="E861" s="222" t="str">
        <f t="shared" ref="E861:F861" si="1626">IF(E689=0,"",E689)</f>
        <v/>
      </c>
      <c r="F861" s="222" t="str">
        <f t="shared" si="1626"/>
        <v/>
      </c>
      <c r="G861" s="140" t="str">
        <f t="shared" si="1550"/>
        <v/>
      </c>
      <c r="H861" s="223" t="str">
        <f t="shared" si="1551"/>
        <v/>
      </c>
      <c r="I861" s="751" t="str">
        <f t="shared" si="1552"/>
        <v/>
      </c>
      <c r="J861" s="248" t="str">
        <f t="shared" si="1545"/>
        <v/>
      </c>
      <c r="K861" s="713" t="str">
        <f t="shared" si="1553"/>
        <v/>
      </c>
      <c r="L861" s="625"/>
      <c r="M861" s="738">
        <f t="shared" ref="M861:N861" si="1627">IF(M689="","",M689)</f>
        <v>0</v>
      </c>
      <c r="N861" s="738">
        <f t="shared" si="1627"/>
        <v>0</v>
      </c>
      <c r="O861" s="714" t="str">
        <f t="shared" si="1555"/>
        <v/>
      </c>
      <c r="P861" s="736">
        <f t="shared" si="1556"/>
        <v>0</v>
      </c>
      <c r="Q861" s="608">
        <v>0</v>
      </c>
      <c r="R861" s="755"/>
      <c r="S861" s="708" t="str">
        <f t="shared" si="1557"/>
        <v/>
      </c>
      <c r="T861" s="50" t="str">
        <f t="shared" si="1558"/>
        <v/>
      </c>
      <c r="U861" s="50">
        <f>ROUND(IF(K861="",0,+Q861/1659*(AC861*12*(1+tab!$D$181+tab!$D$180)-tab!$D$179)*tab!$D$177),-1)</f>
        <v>0</v>
      </c>
      <c r="V861" s="36" t="str">
        <f t="shared" si="1559"/>
        <v/>
      </c>
      <c r="W861" s="698"/>
      <c r="X861" s="605"/>
      <c r="Y861" s="646"/>
      <c r="Z861" s="670"/>
      <c r="AA861" s="600"/>
      <c r="AB861" s="646"/>
      <c r="AC861" s="679">
        <f t="shared" si="1547"/>
        <v>0</v>
      </c>
      <c r="AD861" s="680">
        <f t="shared" si="1560"/>
        <v>0.56000000000000005</v>
      </c>
      <c r="AE861" s="681">
        <f t="shared" si="1561"/>
        <v>0</v>
      </c>
      <c r="AF861" s="681">
        <f t="shared" si="1562"/>
        <v>0</v>
      </c>
      <c r="AG861" s="681">
        <f t="shared" si="1563"/>
        <v>0</v>
      </c>
      <c r="AH861" s="682">
        <f t="shared" si="1564"/>
        <v>0</v>
      </c>
      <c r="AI861" s="682" t="str">
        <f t="shared" si="1565"/>
        <v/>
      </c>
      <c r="AJ861" s="682">
        <f t="shared" si="1566"/>
        <v>0</v>
      </c>
      <c r="AK861" s="683">
        <f t="shared" si="1567"/>
        <v>0.5</v>
      </c>
      <c r="AL861" s="600">
        <f t="shared" si="1568"/>
        <v>0</v>
      </c>
      <c r="AM861" s="646">
        <f t="shared" si="1569"/>
        <v>0</v>
      </c>
      <c r="AN861" s="630"/>
      <c r="AR861" s="326"/>
    </row>
    <row r="862" spans="3:44" ht="12.75" customHeight="1" x14ac:dyDescent="0.2">
      <c r="C862" s="2"/>
      <c r="D862" s="140" t="str">
        <f t="shared" si="1548"/>
        <v/>
      </c>
      <c r="E862" s="222" t="str">
        <f t="shared" ref="E862:F862" si="1628">IF(E690=0,"",E690)</f>
        <v/>
      </c>
      <c r="F862" s="222" t="str">
        <f t="shared" si="1628"/>
        <v/>
      </c>
      <c r="G862" s="140" t="str">
        <f t="shared" si="1550"/>
        <v/>
      </c>
      <c r="H862" s="223" t="str">
        <f t="shared" si="1551"/>
        <v/>
      </c>
      <c r="I862" s="751" t="str">
        <f t="shared" si="1552"/>
        <v/>
      </c>
      <c r="J862" s="248" t="str">
        <f t="shared" si="1545"/>
        <v/>
      </c>
      <c r="K862" s="713" t="str">
        <f t="shared" si="1553"/>
        <v/>
      </c>
      <c r="L862" s="625"/>
      <c r="M862" s="738">
        <f t="shared" ref="M862:N862" si="1629">IF(M690="","",M690)</f>
        <v>0</v>
      </c>
      <c r="N862" s="738">
        <f t="shared" si="1629"/>
        <v>0</v>
      </c>
      <c r="O862" s="714" t="str">
        <f t="shared" si="1555"/>
        <v/>
      </c>
      <c r="P862" s="736">
        <f t="shared" si="1556"/>
        <v>0</v>
      </c>
      <c r="Q862" s="608">
        <v>0</v>
      </c>
      <c r="R862" s="755"/>
      <c r="S862" s="708" t="str">
        <f t="shared" si="1557"/>
        <v/>
      </c>
      <c r="T862" s="50" t="str">
        <f t="shared" si="1558"/>
        <v/>
      </c>
      <c r="U862" s="50">
        <f>ROUND(IF(K862="",0,+Q862/1659*(AC862*12*(1+tab!$D$181+tab!$D$180)-tab!$D$179)*tab!$D$177),-1)</f>
        <v>0</v>
      </c>
      <c r="V862" s="36" t="str">
        <f t="shared" si="1559"/>
        <v/>
      </c>
      <c r="W862" s="698"/>
      <c r="X862" s="605"/>
      <c r="Y862" s="646"/>
      <c r="Z862" s="670"/>
      <c r="AA862" s="600"/>
      <c r="AB862" s="646"/>
      <c r="AC862" s="679">
        <f t="shared" si="1547"/>
        <v>0</v>
      </c>
      <c r="AD862" s="680">
        <f t="shared" si="1560"/>
        <v>0.56000000000000005</v>
      </c>
      <c r="AE862" s="681">
        <f t="shared" si="1561"/>
        <v>0</v>
      </c>
      <c r="AF862" s="681">
        <f t="shared" si="1562"/>
        <v>0</v>
      </c>
      <c r="AG862" s="681">
        <f t="shared" si="1563"/>
        <v>0</v>
      </c>
      <c r="AH862" s="682">
        <f t="shared" si="1564"/>
        <v>0</v>
      </c>
      <c r="AI862" s="682" t="str">
        <f t="shared" si="1565"/>
        <v/>
      </c>
      <c r="AJ862" s="682">
        <f t="shared" si="1566"/>
        <v>0</v>
      </c>
      <c r="AK862" s="683">
        <f t="shared" si="1567"/>
        <v>0.5</v>
      </c>
      <c r="AL862" s="600">
        <f t="shared" si="1568"/>
        <v>0</v>
      </c>
      <c r="AM862" s="646">
        <f t="shared" si="1569"/>
        <v>0</v>
      </c>
      <c r="AN862" s="630"/>
      <c r="AR862" s="326"/>
    </row>
    <row r="863" spans="3:44" ht="12.75" customHeight="1" x14ac:dyDescent="0.2">
      <c r="C863" s="2"/>
      <c r="D863" s="250"/>
      <c r="E863" s="4"/>
      <c r="F863" s="4"/>
      <c r="G863" s="242"/>
      <c r="H863" s="243"/>
      <c r="I863" s="242"/>
      <c r="J863" s="3"/>
      <c r="K863" s="739">
        <f>SUM(K703:K862)</f>
        <v>1</v>
      </c>
      <c r="L863" s="763"/>
      <c r="M863" s="613">
        <f>SUM(M703:M862)</f>
        <v>0</v>
      </c>
      <c r="N863" s="613">
        <f t="shared" ref="N863" si="1630">SUM(N703:N862)</f>
        <v>0</v>
      </c>
      <c r="O863" s="613">
        <f t="shared" ref="O863" si="1631">SUM(O703:O862)</f>
        <v>50</v>
      </c>
      <c r="P863" s="613">
        <f t="shared" ref="P863" si="1632">SUM(P703:P862)</f>
        <v>50</v>
      </c>
      <c r="Q863" s="613">
        <f t="shared" ref="Q863" si="1633">SUM(Q703:Q862)</f>
        <v>0</v>
      </c>
      <c r="R863" s="756"/>
      <c r="S863" s="709">
        <f t="shared" ref="S863" si="1634">SUM(S703:S862)</f>
        <v>59859.688101265827</v>
      </c>
      <c r="T863" s="709">
        <f t="shared" ref="T863" si="1635">SUM(T703:T862)</f>
        <v>1860.1518987341774</v>
      </c>
      <c r="U863" s="709">
        <f t="shared" ref="U863" si="1636">SUM(U703:U862)</f>
        <v>0</v>
      </c>
      <c r="V863" s="709">
        <f t="shared" ref="V863" si="1637">SUM(V703:V862)</f>
        <v>61719.840000000004</v>
      </c>
      <c r="W863" s="697"/>
      <c r="X863" s="674"/>
      <c r="Y863" s="639"/>
      <c r="Z863" s="675"/>
      <c r="AA863" s="647"/>
      <c r="AB863" s="639"/>
      <c r="AC863" s="665">
        <f>SUM(AC703:AC862)</f>
        <v>3297</v>
      </c>
      <c r="AD863" s="639"/>
      <c r="AE863" s="640">
        <f t="shared" si="1561"/>
        <v>23.848101265822784</v>
      </c>
      <c r="AF863" s="691"/>
      <c r="AG863" s="647"/>
      <c r="AH863" s="684"/>
      <c r="AI863" s="600"/>
      <c r="AJ863" s="631"/>
      <c r="AK863" s="630"/>
      <c r="AL863" s="630"/>
      <c r="AM863" s="710">
        <f>SUM(AM703:AM862)</f>
        <v>0</v>
      </c>
      <c r="AN863" s="630"/>
      <c r="AR863" s="326"/>
    </row>
    <row r="864" spans="3:44" ht="12.75" customHeight="1" x14ac:dyDescent="0.2">
      <c r="C864" s="2"/>
      <c r="D864" s="211"/>
      <c r="E864" s="32"/>
      <c r="F864" s="32"/>
      <c r="G864" s="3"/>
      <c r="H864" s="210"/>
      <c r="I864" s="32"/>
      <c r="J864" s="3"/>
      <c r="K864" s="211"/>
      <c r="L864" s="211"/>
      <c r="M864" s="211"/>
      <c r="N864" s="211"/>
      <c r="O864" s="212"/>
      <c r="P864" s="211"/>
      <c r="Q864" s="211"/>
      <c r="R864" s="625"/>
      <c r="S864" s="455"/>
      <c r="T864" s="32"/>
      <c r="U864" s="245"/>
      <c r="V864" s="245"/>
      <c r="W864" s="697"/>
      <c r="X864" s="674"/>
      <c r="Y864" s="639"/>
      <c r="Z864" s="675"/>
      <c r="AA864" s="648"/>
      <c r="AB864" s="639"/>
      <c r="AC864" s="640"/>
      <c r="AD864" s="640"/>
      <c r="AE864" s="640"/>
      <c r="AF864" s="691"/>
      <c r="AG864" s="647"/>
      <c r="AH864" s="684"/>
      <c r="AI864" s="600"/>
      <c r="AJ864" s="631"/>
      <c r="AK864" s="630"/>
      <c r="AL864" s="630"/>
      <c r="AM864" s="630"/>
      <c r="AN864" s="630"/>
      <c r="AR864" s="326"/>
    </row>
    <row r="865" spans="3:49" ht="12.75" customHeight="1" x14ac:dyDescent="0.2">
      <c r="J865" s="11"/>
      <c r="L865" s="177"/>
      <c r="M865" s="85"/>
      <c r="N865" s="85"/>
      <c r="O865" s="312"/>
      <c r="S865" s="324"/>
      <c r="U865" s="85"/>
      <c r="V865" s="85"/>
      <c r="W865" s="673"/>
      <c r="X865" s="605"/>
      <c r="Y865" s="646"/>
      <c r="Z865" s="670"/>
      <c r="AA865" s="649"/>
      <c r="AB865" s="646"/>
      <c r="AC865" s="630"/>
      <c r="AD865" s="630"/>
      <c r="AE865" s="630"/>
      <c r="AF865" s="630"/>
      <c r="AG865" s="630"/>
      <c r="AH865" s="630"/>
      <c r="AI865" s="630"/>
      <c r="AJ865" s="630"/>
      <c r="AK865" s="606"/>
      <c r="AL865" s="690"/>
      <c r="AM865" s="630"/>
      <c r="AN865" s="630"/>
    </row>
    <row r="866" spans="3:49" ht="12.75" customHeight="1" x14ac:dyDescent="0.2">
      <c r="J866" s="11"/>
      <c r="L866" s="177"/>
      <c r="M866" s="85"/>
      <c r="N866" s="85"/>
      <c r="O866" s="312"/>
      <c r="S866" s="324"/>
      <c r="U866" s="85"/>
      <c r="V866" s="85"/>
      <c r="W866" s="673"/>
      <c r="X866" s="605"/>
      <c r="Y866" s="646"/>
      <c r="Z866" s="670"/>
      <c r="AA866" s="649"/>
      <c r="AB866" s="646"/>
      <c r="AC866" s="630"/>
      <c r="AD866" s="630"/>
      <c r="AE866" s="630"/>
      <c r="AF866" s="630"/>
      <c r="AG866" s="630"/>
      <c r="AH866" s="630"/>
      <c r="AI866" s="630"/>
      <c r="AJ866" s="630"/>
      <c r="AK866" s="606"/>
      <c r="AL866" s="690"/>
      <c r="AM866" s="630"/>
      <c r="AN866" s="630"/>
    </row>
    <row r="867" spans="3:49" ht="12.75" customHeight="1" x14ac:dyDescent="0.2">
      <c r="C867" s="17" t="s">
        <v>60</v>
      </c>
      <c r="E867" s="433" t="str">
        <f>+dir!E142</f>
        <v xml:space="preserve"> 2024/25</v>
      </c>
      <c r="J867" s="11"/>
      <c r="L867" s="177"/>
      <c r="M867" s="85"/>
      <c r="N867" s="85"/>
      <c r="O867" s="312"/>
      <c r="S867" s="324"/>
      <c r="U867" s="85"/>
      <c r="V867" s="85"/>
      <c r="W867" s="673"/>
      <c r="X867" s="605"/>
      <c r="Y867" s="646"/>
      <c r="Z867" s="670"/>
      <c r="AA867" s="649"/>
      <c r="AB867" s="646"/>
      <c r="AC867" s="630"/>
      <c r="AD867" s="630"/>
      <c r="AE867" s="630"/>
      <c r="AF867" s="630"/>
      <c r="AG867" s="630"/>
      <c r="AH867" s="630"/>
      <c r="AI867" s="630"/>
      <c r="AJ867" s="630"/>
      <c r="AK867" s="606"/>
      <c r="AL867" s="690"/>
      <c r="AM867" s="630"/>
      <c r="AN867" s="630"/>
    </row>
    <row r="868" spans="3:49" ht="12.75" customHeight="1" x14ac:dyDescent="0.2">
      <c r="C868" s="69" t="s">
        <v>142</v>
      </c>
      <c r="E868" s="451">
        <f>dir!E143</f>
        <v>45566</v>
      </c>
      <c r="F868" s="327"/>
      <c r="J868" s="11"/>
      <c r="L868" s="177"/>
      <c r="M868" s="85"/>
      <c r="N868" s="85"/>
      <c r="O868" s="312"/>
      <c r="S868" s="324"/>
      <c r="U868" s="85"/>
      <c r="V868" s="85"/>
      <c r="W868" s="673"/>
      <c r="X868" s="605"/>
      <c r="Y868" s="646"/>
      <c r="Z868" s="670"/>
      <c r="AA868" s="649"/>
      <c r="AB868" s="646"/>
      <c r="AC868" s="630"/>
      <c r="AD868" s="630"/>
      <c r="AE868" s="630"/>
      <c r="AF868" s="630"/>
      <c r="AG868" s="630"/>
      <c r="AH868" s="630"/>
      <c r="AI868" s="630"/>
      <c r="AJ868" s="630"/>
      <c r="AK868" s="606"/>
      <c r="AL868" s="690"/>
      <c r="AM868" s="630"/>
      <c r="AN868" s="630"/>
    </row>
    <row r="869" spans="3:49" ht="12.75" customHeight="1" x14ac:dyDescent="0.2">
      <c r="J869" s="11"/>
      <c r="L869" s="177"/>
      <c r="M869" s="85"/>
      <c r="N869" s="85"/>
      <c r="O869" s="312"/>
      <c r="S869" s="324"/>
      <c r="U869" s="85"/>
      <c r="V869" s="85"/>
      <c r="W869" s="673"/>
      <c r="X869" s="605"/>
      <c r="Y869" s="646"/>
      <c r="Z869" s="670"/>
      <c r="AA869" s="649"/>
      <c r="AB869" s="646"/>
      <c r="AC869" s="630"/>
      <c r="AD869" s="630"/>
      <c r="AE869" s="630"/>
      <c r="AF869" s="630"/>
      <c r="AG869" s="630"/>
      <c r="AH869" s="630"/>
      <c r="AI869" s="630"/>
      <c r="AJ869" s="630"/>
      <c r="AK869" s="606"/>
      <c r="AL869" s="690"/>
      <c r="AM869" s="630"/>
      <c r="AN869" s="630"/>
    </row>
    <row r="870" spans="3:49" ht="12.75" customHeight="1" x14ac:dyDescent="0.2">
      <c r="C870" s="2"/>
      <c r="D870" s="211"/>
      <c r="E870" s="41"/>
      <c r="F870" s="32"/>
      <c r="G870" s="3"/>
      <c r="H870" s="210"/>
      <c r="I870" s="2"/>
      <c r="J870" s="211"/>
      <c r="K870" s="211"/>
      <c r="L870" s="114"/>
      <c r="M870" s="114"/>
      <c r="N870" s="114"/>
      <c r="O870" s="212"/>
      <c r="P870" s="211"/>
      <c r="Q870" s="211"/>
      <c r="R870" s="625"/>
      <c r="S870" s="49"/>
      <c r="T870" s="2"/>
      <c r="U870" s="2"/>
      <c r="V870" s="2"/>
      <c r="W870" s="692"/>
      <c r="AC870" s="630"/>
      <c r="AD870" s="630"/>
      <c r="AE870" s="630"/>
      <c r="AF870" s="630"/>
      <c r="AG870" s="630"/>
      <c r="AH870" s="630"/>
      <c r="AI870" s="630"/>
      <c r="AJ870" s="630"/>
      <c r="AK870" s="640"/>
      <c r="AL870" s="629"/>
      <c r="AM870" s="640"/>
      <c r="AN870" s="640"/>
      <c r="AO870" s="117"/>
      <c r="AP870" s="117"/>
      <c r="AQ870" s="259"/>
      <c r="AR870" s="177"/>
      <c r="AS870" s="260"/>
      <c r="AT870" s="88"/>
      <c r="AU870" s="259"/>
    </row>
    <row r="871" spans="3:49" s="405" customFormat="1" ht="12.75" customHeight="1" x14ac:dyDescent="0.2">
      <c r="C871" s="28"/>
      <c r="D871" s="598" t="s">
        <v>143</v>
      </c>
      <c r="E871" s="222"/>
      <c r="F871" s="222"/>
      <c r="G871" s="222"/>
      <c r="H871" s="222"/>
      <c r="I871" s="724"/>
      <c r="J871" s="725"/>
      <c r="K871" s="725"/>
      <c r="L871" s="761"/>
      <c r="M871" s="598" t="s">
        <v>555</v>
      </c>
      <c r="N871" s="610"/>
      <c r="O871" s="725"/>
      <c r="P871" s="725"/>
      <c r="Q871" s="610"/>
      <c r="R871" s="658"/>
      <c r="S871" s="459" t="s">
        <v>145</v>
      </c>
      <c r="T871" s="724"/>
      <c r="U871" s="724"/>
      <c r="V871" s="724"/>
      <c r="W871" s="693"/>
      <c r="X871" s="606"/>
      <c r="Y871" s="669"/>
      <c r="Z871" s="606"/>
      <c r="AA871" s="631"/>
      <c r="AB871" s="632"/>
      <c r="AC871" s="600"/>
      <c r="AD871" s="609"/>
      <c r="AE871" s="600"/>
      <c r="AF871" s="671"/>
      <c r="AG871" s="671"/>
      <c r="AH871" s="684"/>
      <c r="AI871" s="686"/>
      <c r="AJ871" s="684"/>
      <c r="AK871" s="687"/>
      <c r="AL871" s="687"/>
      <c r="AM871" s="687"/>
      <c r="AN871" s="687"/>
      <c r="AV871" s="301"/>
      <c r="AW871" s="301"/>
    </row>
    <row r="872" spans="3:49" ht="12.75" customHeight="1" x14ac:dyDescent="0.2">
      <c r="C872" s="2"/>
      <c r="D872" s="225" t="s">
        <v>146</v>
      </c>
      <c r="E872" s="224" t="s">
        <v>147</v>
      </c>
      <c r="F872" s="224" t="s">
        <v>148</v>
      </c>
      <c r="G872" s="225" t="s">
        <v>149</v>
      </c>
      <c r="H872" s="226" t="s">
        <v>150</v>
      </c>
      <c r="I872" s="225" t="s">
        <v>151</v>
      </c>
      <c r="J872" s="225" t="s">
        <v>152</v>
      </c>
      <c r="K872" s="230" t="s">
        <v>154</v>
      </c>
      <c r="L872" s="757"/>
      <c r="M872" s="232" t="s">
        <v>557</v>
      </c>
      <c r="N872" s="230" t="s">
        <v>538</v>
      </c>
      <c r="O872" s="231" t="s">
        <v>556</v>
      </c>
      <c r="P872" s="611" t="s">
        <v>540</v>
      </c>
      <c r="Q872" s="230" t="s">
        <v>559</v>
      </c>
      <c r="R872" s="760"/>
      <c r="S872" s="231" t="s">
        <v>157</v>
      </c>
      <c r="T872" s="232" t="s">
        <v>563</v>
      </c>
      <c r="U872" s="232" t="s">
        <v>575</v>
      </c>
      <c r="V872" s="232" t="s">
        <v>157</v>
      </c>
      <c r="W872" s="694"/>
      <c r="X872" s="635"/>
      <c r="Y872" s="634"/>
      <c r="Z872" s="670"/>
      <c r="AA872" s="633"/>
      <c r="AB872" s="634"/>
      <c r="AC872" s="650" t="s">
        <v>541</v>
      </c>
      <c r="AD872" s="651" t="s">
        <v>542</v>
      </c>
      <c r="AE872" s="652" t="s">
        <v>543</v>
      </c>
      <c r="AF872" s="652" t="s">
        <v>543</v>
      </c>
      <c r="AG872" s="652" t="s">
        <v>544</v>
      </c>
      <c r="AH872" s="652" t="s">
        <v>559</v>
      </c>
      <c r="AI872" s="652" t="s">
        <v>545</v>
      </c>
      <c r="AJ872" s="652" t="s">
        <v>546</v>
      </c>
      <c r="AK872" s="652" t="s">
        <v>547</v>
      </c>
      <c r="AL872" s="652" t="s">
        <v>159</v>
      </c>
      <c r="AM872" s="653" t="s">
        <v>548</v>
      </c>
      <c r="AN872" s="630"/>
      <c r="AT872" s="17"/>
      <c r="AU872" s="17"/>
      <c r="AV872" s="301"/>
      <c r="AW872" s="303"/>
    </row>
    <row r="873" spans="3:49" ht="12.75" customHeight="1" x14ac:dyDescent="0.2">
      <c r="C873" s="2"/>
      <c r="D873" s="140"/>
      <c r="E873" s="224"/>
      <c r="F873" s="235"/>
      <c r="G873" s="225" t="s">
        <v>160</v>
      </c>
      <c r="H873" s="226" t="s">
        <v>161</v>
      </c>
      <c r="I873" s="225"/>
      <c r="J873" s="225"/>
      <c r="K873" s="225"/>
      <c r="L873" s="758"/>
      <c r="M873" s="228" t="s">
        <v>561</v>
      </c>
      <c r="N873" s="230" t="s">
        <v>558</v>
      </c>
      <c r="O873" s="231" t="s">
        <v>539</v>
      </c>
      <c r="P873" s="611" t="s">
        <v>16</v>
      </c>
      <c r="Q873" s="230" t="s">
        <v>560</v>
      </c>
      <c r="R873" s="760"/>
      <c r="S873" s="231" t="s">
        <v>562</v>
      </c>
      <c r="T873" s="328" t="s">
        <v>564</v>
      </c>
      <c r="U873" s="328" t="s">
        <v>574</v>
      </c>
      <c r="V873" s="232" t="s">
        <v>16</v>
      </c>
      <c r="W873" s="694"/>
      <c r="X873" s="635"/>
      <c r="Y873" s="634"/>
      <c r="AA873" s="633"/>
      <c r="AB873" s="634"/>
      <c r="AC873" s="652" t="s">
        <v>549</v>
      </c>
      <c r="AD873" s="654">
        <f>tab!$D$170</f>
        <v>0.56000000000000005</v>
      </c>
      <c r="AE873" s="652" t="s">
        <v>550</v>
      </c>
      <c r="AF873" s="652" t="s">
        <v>551</v>
      </c>
      <c r="AG873" s="652" t="s">
        <v>552</v>
      </c>
      <c r="AH873" s="652" t="s">
        <v>560</v>
      </c>
      <c r="AI873" s="652" t="s">
        <v>553</v>
      </c>
      <c r="AJ873" s="652" t="s">
        <v>553</v>
      </c>
      <c r="AK873" s="652" t="s">
        <v>554</v>
      </c>
      <c r="AL873" s="652"/>
      <c r="AM873" s="652" t="s">
        <v>158</v>
      </c>
      <c r="AN873" s="630"/>
      <c r="AT873" s="17"/>
      <c r="AU873" s="17"/>
      <c r="AW873" s="85"/>
    </row>
    <row r="874" spans="3:49" ht="12.75" customHeight="1" x14ac:dyDescent="0.2">
      <c r="C874" s="2"/>
      <c r="D874" s="211"/>
      <c r="E874" s="32"/>
      <c r="F874" s="32"/>
      <c r="G874" s="136"/>
      <c r="H874" s="210"/>
      <c r="I874" s="136"/>
      <c r="J874" s="134"/>
      <c r="K874" s="134"/>
      <c r="L874" s="759"/>
      <c r="M874" s="237"/>
      <c r="N874" s="136"/>
      <c r="O874" s="238"/>
      <c r="P874" s="136"/>
      <c r="Q874" s="136"/>
      <c r="R874" s="762"/>
      <c r="S874" s="136"/>
      <c r="T874" s="136"/>
      <c r="U874" s="239"/>
      <c r="V874" s="239"/>
      <c r="W874" s="695"/>
      <c r="X874" s="635"/>
      <c r="Y874" s="634"/>
      <c r="AA874" s="633"/>
      <c r="AB874" s="634"/>
      <c r="AC874" s="630"/>
      <c r="AD874" s="635"/>
      <c r="AE874" s="630"/>
      <c r="AF874" s="630"/>
      <c r="AG874" s="630"/>
      <c r="AH874" s="630"/>
      <c r="AI874" s="630"/>
      <c r="AJ874" s="630"/>
      <c r="AK874" s="630"/>
      <c r="AL874" s="630"/>
      <c r="AM874" s="630"/>
      <c r="AN874" s="630"/>
      <c r="AT874" s="17"/>
      <c r="AU874" s="17"/>
      <c r="AW874" s="85"/>
    </row>
    <row r="875" spans="3:49" ht="12.75" customHeight="1" x14ac:dyDescent="0.2">
      <c r="C875" s="2"/>
      <c r="D875" s="140" t="str">
        <f>IF(D703="","",D703)</f>
        <v/>
      </c>
      <c r="E875" s="222" t="str">
        <f t="shared" ref="E875:F875" si="1638">IF(E703=0,"",E703)</f>
        <v>jan</v>
      </c>
      <c r="F875" s="222" t="str">
        <f t="shared" si="1638"/>
        <v>docent</v>
      </c>
      <c r="G875" s="140">
        <f>IF(G703="","",G703+1)</f>
        <v>28</v>
      </c>
      <c r="H875" s="223">
        <f>IF(H703="","",H703)</f>
        <v>23880</v>
      </c>
      <c r="I875" s="751" t="str">
        <f>IF(I703=0,"",I703)</f>
        <v>LB</v>
      </c>
      <c r="J875" s="248">
        <f t="shared" ref="J875:J906" si="1639">IF(E875="","",IF(J703+1&gt;VLOOKUP(I875,sal19juni,18,FALSE),J703,J703+1))</f>
        <v>8</v>
      </c>
      <c r="K875" s="713">
        <f>IF(K703="","",K703)</f>
        <v>1</v>
      </c>
      <c r="L875" s="762"/>
      <c r="M875" s="738">
        <f t="shared" ref="M875:N875" si="1640">IF(M703="","",M703)</f>
        <v>0</v>
      </c>
      <c r="N875" s="738">
        <f t="shared" si="1640"/>
        <v>0</v>
      </c>
      <c r="O875" s="714">
        <f>IF(K875="","",K875*50)</f>
        <v>50</v>
      </c>
      <c r="P875" s="736">
        <f>SUM(M875:O875)</f>
        <v>50</v>
      </c>
      <c r="Q875" s="608">
        <v>0</v>
      </c>
      <c r="R875" s="755"/>
      <c r="S875" s="708">
        <f>IF(K875="","",(1659*K875-P875)*AF875)</f>
        <v>62419.656564195298</v>
      </c>
      <c r="T875" s="50">
        <f>IF(K875="","",P875*AG875+AE875*(AI875+AJ875*(1-AK875)))</f>
        <v>1939.7034358047017</v>
      </c>
      <c r="U875" s="50">
        <f>ROUND(IF(K875="",0,+Q875/1659*(AC875*12*(1+tab!$D$181+tab!$D$180)-tab!$D$179)*tab!$D$177),-1)</f>
        <v>0</v>
      </c>
      <c r="V875" s="36">
        <f>IF(K875="","",IF(E875=0,0,(S875+T875+U875)))</f>
        <v>64359.360000000001</v>
      </c>
      <c r="W875" s="698"/>
      <c r="X875" s="605"/>
      <c r="Y875" s="646"/>
      <c r="Z875" s="670"/>
      <c r="AA875" s="600"/>
      <c r="AB875" s="646"/>
      <c r="AC875" s="679">
        <f t="shared" ref="AC875:AC906" si="1641">IF(K875="",0,5/12*VLOOKUP(I875,sal19juni,J875+1,FALSE)+7/12*VLOOKUP(I875,sal19juni,J875+1,FALSE))</f>
        <v>3438</v>
      </c>
      <c r="AD875" s="680">
        <f>+AD$873</f>
        <v>0.56000000000000005</v>
      </c>
      <c r="AE875" s="681">
        <f>AC875*12/1659</f>
        <v>24.867992766726942</v>
      </c>
      <c r="AF875" s="681">
        <f>AC875*12*(1+AD875)/1659</f>
        <v>38.794068716094031</v>
      </c>
      <c r="AG875" s="681">
        <f>+AF875-AE875</f>
        <v>13.926075949367089</v>
      </c>
      <c r="AH875" s="682">
        <f>Q875</f>
        <v>0</v>
      </c>
      <c r="AI875" s="682">
        <f>+O875</f>
        <v>50</v>
      </c>
      <c r="AJ875" s="682">
        <f>(M875+N875)</f>
        <v>0</v>
      </c>
      <c r="AK875" s="683">
        <f>IF(I875&gt;8,50%,40%)</f>
        <v>0.5</v>
      </c>
      <c r="AL875" s="600">
        <f>IF(G875&lt;25,0,IF(G875=25,25,IF(G875&lt;40,0,IF(G875=40,40,IF(G875&gt;=40,0)))))</f>
        <v>0</v>
      </c>
      <c r="AM875" s="646">
        <f>IF(AL875=25,AC875*1.08*K875/2,IF(AL875=40,AC875*1.08*K875,0))</f>
        <v>0</v>
      </c>
      <c r="AN875" s="630"/>
      <c r="AR875" s="326"/>
    </row>
    <row r="876" spans="3:49" ht="12.75" customHeight="1" x14ac:dyDescent="0.2">
      <c r="C876" s="2"/>
      <c r="D876" s="140" t="str">
        <f t="shared" ref="D876:D939" si="1642">IF(D704="","",D704)</f>
        <v/>
      </c>
      <c r="E876" s="222" t="str">
        <f t="shared" ref="E876:F876" si="1643">IF(E704=0,"",E704)</f>
        <v/>
      </c>
      <c r="F876" s="222" t="str">
        <f t="shared" si="1643"/>
        <v/>
      </c>
      <c r="G876" s="140" t="str">
        <f t="shared" ref="G876:G939" si="1644">IF(G704="","",G704+1)</f>
        <v/>
      </c>
      <c r="H876" s="223" t="str">
        <f t="shared" ref="H876:H939" si="1645">IF(H704="","",H704)</f>
        <v/>
      </c>
      <c r="I876" s="751" t="str">
        <f t="shared" ref="I876:I939" si="1646">IF(I704=0,"",I704)</f>
        <v/>
      </c>
      <c r="J876" s="248" t="str">
        <f t="shared" si="1639"/>
        <v/>
      </c>
      <c r="K876" s="713" t="str">
        <f t="shared" ref="K876:K939" si="1647">IF(K704="","",K704)</f>
        <v/>
      </c>
      <c r="L876" s="735"/>
      <c r="M876" s="738">
        <f t="shared" ref="M876:N876" si="1648">IF(M704="","",M704)</f>
        <v>0</v>
      </c>
      <c r="N876" s="738">
        <f t="shared" si="1648"/>
        <v>0</v>
      </c>
      <c r="O876" s="714" t="str">
        <f t="shared" ref="O876:O939" si="1649">IF(K876="","",K876*50)</f>
        <v/>
      </c>
      <c r="P876" s="736">
        <f t="shared" ref="P876:P939" si="1650">SUM(M876:O876)</f>
        <v>0</v>
      </c>
      <c r="Q876" s="608">
        <v>0</v>
      </c>
      <c r="R876" s="755"/>
      <c r="S876" s="708" t="str">
        <f t="shared" ref="S876:S939" si="1651">IF(K876="","",(1659*K876-P876)*AF876)</f>
        <v/>
      </c>
      <c r="T876" s="50" t="str">
        <f t="shared" ref="T876:T939" si="1652">IF(K876="","",P876*AG876+AE876*(AI876+AJ876*(1-AK876)))</f>
        <v/>
      </c>
      <c r="U876" s="50">
        <f>ROUND(IF(K876="",0,+Q876/1659*(AC876*12*(1+tab!$D$181+tab!$D$180)-tab!$D$179)*tab!$D$177),-1)</f>
        <v>0</v>
      </c>
      <c r="V876" s="36" t="str">
        <f t="shared" ref="V876:V939" si="1653">IF(K876="","",IF(E876=0,0,(S876+T876+U876)))</f>
        <v/>
      </c>
      <c r="W876" s="698"/>
      <c r="X876" s="605"/>
      <c r="Y876" s="646"/>
      <c r="Z876" s="670"/>
      <c r="AA876" s="600"/>
      <c r="AB876" s="646"/>
      <c r="AC876" s="679">
        <f t="shared" si="1641"/>
        <v>0</v>
      </c>
      <c r="AD876" s="680">
        <f t="shared" ref="AD876:AD939" si="1654">+AD$873</f>
        <v>0.56000000000000005</v>
      </c>
      <c r="AE876" s="681">
        <f t="shared" ref="AE876:AE939" si="1655">AC876*12/1659</f>
        <v>0</v>
      </c>
      <c r="AF876" s="681">
        <f t="shared" ref="AF876:AF939" si="1656">AC876*12*(1+AD876)/1659</f>
        <v>0</v>
      </c>
      <c r="AG876" s="681">
        <f t="shared" ref="AG876:AG939" si="1657">+AF876-AE876</f>
        <v>0</v>
      </c>
      <c r="AH876" s="682">
        <f t="shared" ref="AH876:AH939" si="1658">Q876</f>
        <v>0</v>
      </c>
      <c r="AI876" s="682" t="str">
        <f t="shared" ref="AI876:AI939" si="1659">+O876</f>
        <v/>
      </c>
      <c r="AJ876" s="682">
        <f t="shared" ref="AJ876:AJ939" si="1660">(M876+N876)</f>
        <v>0</v>
      </c>
      <c r="AK876" s="683">
        <f t="shared" ref="AK876:AK939" si="1661">IF(I876&gt;8,50%,40%)</f>
        <v>0.5</v>
      </c>
      <c r="AL876" s="600">
        <f t="shared" ref="AL876:AL939" si="1662">IF(G876&lt;25,0,IF(G876=25,25,IF(G876&lt;40,0,IF(G876=40,40,IF(G876&gt;=40,0)))))</f>
        <v>0</v>
      </c>
      <c r="AM876" s="646">
        <f t="shared" ref="AM876:AM939" si="1663">IF(AL876=25,AC876*1.08*K876/2,IF(AL876=40,AC876*1.08*K876,0))</f>
        <v>0</v>
      </c>
      <c r="AN876" s="630"/>
      <c r="AR876" s="326"/>
    </row>
    <row r="877" spans="3:49" ht="12.75" customHeight="1" x14ac:dyDescent="0.2">
      <c r="C877" s="2"/>
      <c r="D877" s="140" t="str">
        <f t="shared" si="1642"/>
        <v/>
      </c>
      <c r="E877" s="222" t="str">
        <f t="shared" ref="E877:F877" si="1664">IF(E705=0,"",E705)</f>
        <v/>
      </c>
      <c r="F877" s="222" t="str">
        <f t="shared" si="1664"/>
        <v/>
      </c>
      <c r="G877" s="140" t="str">
        <f t="shared" si="1644"/>
        <v/>
      </c>
      <c r="H877" s="223" t="str">
        <f t="shared" si="1645"/>
        <v/>
      </c>
      <c r="I877" s="751" t="str">
        <f t="shared" si="1646"/>
        <v/>
      </c>
      <c r="J877" s="248" t="str">
        <f t="shared" si="1639"/>
        <v/>
      </c>
      <c r="K877" s="713" t="str">
        <f t="shared" si="1647"/>
        <v/>
      </c>
      <c r="L877" s="625"/>
      <c r="M877" s="738">
        <f t="shared" ref="M877:N877" si="1665">IF(M705="","",M705)</f>
        <v>0</v>
      </c>
      <c r="N877" s="738">
        <f t="shared" si="1665"/>
        <v>0</v>
      </c>
      <c r="O877" s="714" t="str">
        <f t="shared" si="1649"/>
        <v/>
      </c>
      <c r="P877" s="736">
        <f t="shared" si="1650"/>
        <v>0</v>
      </c>
      <c r="Q877" s="608">
        <v>0</v>
      </c>
      <c r="R877" s="755"/>
      <c r="S877" s="708" t="str">
        <f t="shared" si="1651"/>
        <v/>
      </c>
      <c r="T877" s="50" t="str">
        <f t="shared" si="1652"/>
        <v/>
      </c>
      <c r="U877" s="50">
        <f>ROUND(IF(K877="",0,+Q877/1659*(AC877*12*(1+tab!$D$181+tab!$D$180)-tab!$D$179)*tab!$D$177),-1)</f>
        <v>0</v>
      </c>
      <c r="V877" s="36" t="str">
        <f t="shared" si="1653"/>
        <v/>
      </c>
      <c r="W877" s="698"/>
      <c r="X877" s="605"/>
      <c r="Y877" s="646"/>
      <c r="Z877" s="670"/>
      <c r="AA877" s="600"/>
      <c r="AB877" s="646"/>
      <c r="AC877" s="679">
        <f t="shared" si="1641"/>
        <v>0</v>
      </c>
      <c r="AD877" s="680">
        <f t="shared" si="1654"/>
        <v>0.56000000000000005</v>
      </c>
      <c r="AE877" s="681">
        <f t="shared" si="1655"/>
        <v>0</v>
      </c>
      <c r="AF877" s="681">
        <f t="shared" si="1656"/>
        <v>0</v>
      </c>
      <c r="AG877" s="681">
        <f t="shared" si="1657"/>
        <v>0</v>
      </c>
      <c r="AH877" s="682">
        <f t="shared" si="1658"/>
        <v>0</v>
      </c>
      <c r="AI877" s="682" t="str">
        <f t="shared" si="1659"/>
        <v/>
      </c>
      <c r="AJ877" s="682">
        <f t="shared" si="1660"/>
        <v>0</v>
      </c>
      <c r="AK877" s="683">
        <f t="shared" si="1661"/>
        <v>0.5</v>
      </c>
      <c r="AL877" s="600">
        <f t="shared" si="1662"/>
        <v>0</v>
      </c>
      <c r="AM877" s="646">
        <f t="shared" si="1663"/>
        <v>0</v>
      </c>
      <c r="AN877" s="630"/>
      <c r="AR877" s="326"/>
    </row>
    <row r="878" spans="3:49" ht="12.75" customHeight="1" x14ac:dyDescent="0.2">
      <c r="C878" s="2"/>
      <c r="D878" s="140" t="str">
        <f t="shared" si="1642"/>
        <v/>
      </c>
      <c r="E878" s="222" t="str">
        <f t="shared" ref="E878:F878" si="1666">IF(E706=0,"",E706)</f>
        <v/>
      </c>
      <c r="F878" s="222" t="str">
        <f t="shared" si="1666"/>
        <v/>
      </c>
      <c r="G878" s="140" t="str">
        <f t="shared" si="1644"/>
        <v/>
      </c>
      <c r="H878" s="223" t="str">
        <f t="shared" si="1645"/>
        <v/>
      </c>
      <c r="I878" s="751" t="str">
        <f t="shared" si="1646"/>
        <v/>
      </c>
      <c r="J878" s="248" t="str">
        <f t="shared" si="1639"/>
        <v/>
      </c>
      <c r="K878" s="713" t="str">
        <f t="shared" si="1647"/>
        <v/>
      </c>
      <c r="L878" s="625"/>
      <c r="M878" s="738">
        <f t="shared" ref="M878:N878" si="1667">IF(M706="","",M706)</f>
        <v>0</v>
      </c>
      <c r="N878" s="738">
        <f t="shared" si="1667"/>
        <v>0</v>
      </c>
      <c r="O878" s="714" t="str">
        <f t="shared" si="1649"/>
        <v/>
      </c>
      <c r="P878" s="736">
        <f t="shared" si="1650"/>
        <v>0</v>
      </c>
      <c r="Q878" s="608">
        <v>0</v>
      </c>
      <c r="R878" s="755"/>
      <c r="S878" s="708" t="str">
        <f t="shared" si="1651"/>
        <v/>
      </c>
      <c r="T878" s="50" t="str">
        <f t="shared" si="1652"/>
        <v/>
      </c>
      <c r="U878" s="50">
        <f>ROUND(IF(K878="",0,+Q878/1659*(AC878*12*(1+tab!$D$181+tab!$D$180)-tab!$D$179)*tab!$D$177),-1)</f>
        <v>0</v>
      </c>
      <c r="V878" s="36" t="str">
        <f t="shared" si="1653"/>
        <v/>
      </c>
      <c r="W878" s="698"/>
      <c r="X878" s="605"/>
      <c r="Y878" s="646"/>
      <c r="Z878" s="670"/>
      <c r="AA878" s="600"/>
      <c r="AB878" s="646"/>
      <c r="AC878" s="679">
        <f t="shared" si="1641"/>
        <v>0</v>
      </c>
      <c r="AD878" s="680">
        <f t="shared" si="1654"/>
        <v>0.56000000000000005</v>
      </c>
      <c r="AE878" s="681">
        <f t="shared" si="1655"/>
        <v>0</v>
      </c>
      <c r="AF878" s="681">
        <f t="shared" si="1656"/>
        <v>0</v>
      </c>
      <c r="AG878" s="681">
        <f t="shared" si="1657"/>
        <v>0</v>
      </c>
      <c r="AH878" s="682">
        <f t="shared" si="1658"/>
        <v>0</v>
      </c>
      <c r="AI878" s="682" t="str">
        <f t="shared" si="1659"/>
        <v/>
      </c>
      <c r="AJ878" s="682">
        <f t="shared" si="1660"/>
        <v>0</v>
      </c>
      <c r="AK878" s="683">
        <f t="shared" si="1661"/>
        <v>0.5</v>
      </c>
      <c r="AL878" s="600">
        <f t="shared" si="1662"/>
        <v>0</v>
      </c>
      <c r="AM878" s="646">
        <f t="shared" si="1663"/>
        <v>0</v>
      </c>
      <c r="AN878" s="630"/>
      <c r="AR878" s="326"/>
    </row>
    <row r="879" spans="3:49" ht="12.75" customHeight="1" x14ac:dyDescent="0.2">
      <c r="C879" s="2"/>
      <c r="D879" s="140" t="str">
        <f t="shared" si="1642"/>
        <v/>
      </c>
      <c r="E879" s="222" t="str">
        <f t="shared" ref="E879:F879" si="1668">IF(E707=0,"",E707)</f>
        <v/>
      </c>
      <c r="F879" s="222" t="str">
        <f t="shared" si="1668"/>
        <v/>
      </c>
      <c r="G879" s="140" t="str">
        <f t="shared" si="1644"/>
        <v/>
      </c>
      <c r="H879" s="223" t="str">
        <f t="shared" si="1645"/>
        <v/>
      </c>
      <c r="I879" s="751" t="str">
        <f t="shared" si="1646"/>
        <v/>
      </c>
      <c r="J879" s="248" t="str">
        <f t="shared" si="1639"/>
        <v/>
      </c>
      <c r="K879" s="713" t="str">
        <f t="shared" si="1647"/>
        <v/>
      </c>
      <c r="L879" s="625"/>
      <c r="M879" s="738">
        <f t="shared" ref="M879:N879" si="1669">IF(M707="","",M707)</f>
        <v>0</v>
      </c>
      <c r="N879" s="738">
        <f t="shared" si="1669"/>
        <v>0</v>
      </c>
      <c r="O879" s="714" t="str">
        <f t="shared" si="1649"/>
        <v/>
      </c>
      <c r="P879" s="736">
        <f t="shared" si="1650"/>
        <v>0</v>
      </c>
      <c r="Q879" s="608">
        <v>0</v>
      </c>
      <c r="R879" s="755"/>
      <c r="S879" s="708" t="str">
        <f t="shared" si="1651"/>
        <v/>
      </c>
      <c r="T879" s="50" t="str">
        <f t="shared" si="1652"/>
        <v/>
      </c>
      <c r="U879" s="50">
        <f>ROUND(IF(K879="",0,+Q879/1659*(AC879*12*(1+tab!$D$181+tab!$D$180)-tab!$D$179)*tab!$D$177),-1)</f>
        <v>0</v>
      </c>
      <c r="V879" s="36" t="str">
        <f t="shared" si="1653"/>
        <v/>
      </c>
      <c r="W879" s="698"/>
      <c r="X879" s="605"/>
      <c r="Y879" s="646"/>
      <c r="Z879" s="670"/>
      <c r="AA879" s="600"/>
      <c r="AB879" s="646"/>
      <c r="AC879" s="679">
        <f t="shared" si="1641"/>
        <v>0</v>
      </c>
      <c r="AD879" s="680">
        <f t="shared" si="1654"/>
        <v>0.56000000000000005</v>
      </c>
      <c r="AE879" s="681">
        <f t="shared" si="1655"/>
        <v>0</v>
      </c>
      <c r="AF879" s="681">
        <f t="shared" si="1656"/>
        <v>0</v>
      </c>
      <c r="AG879" s="681">
        <f t="shared" si="1657"/>
        <v>0</v>
      </c>
      <c r="AH879" s="682">
        <f t="shared" si="1658"/>
        <v>0</v>
      </c>
      <c r="AI879" s="682" t="str">
        <f t="shared" si="1659"/>
        <v/>
      </c>
      <c r="AJ879" s="682">
        <f t="shared" si="1660"/>
        <v>0</v>
      </c>
      <c r="AK879" s="683">
        <f t="shared" si="1661"/>
        <v>0.5</v>
      </c>
      <c r="AL879" s="600">
        <f t="shared" si="1662"/>
        <v>0</v>
      </c>
      <c r="AM879" s="646">
        <f t="shared" si="1663"/>
        <v>0</v>
      </c>
      <c r="AN879" s="630"/>
      <c r="AR879" s="326"/>
    </row>
    <row r="880" spans="3:49" ht="12.75" customHeight="1" x14ac:dyDescent="0.2">
      <c r="C880" s="2"/>
      <c r="D880" s="140" t="str">
        <f t="shared" si="1642"/>
        <v/>
      </c>
      <c r="E880" s="222" t="str">
        <f t="shared" ref="E880:F880" si="1670">IF(E708=0,"",E708)</f>
        <v/>
      </c>
      <c r="F880" s="222" t="str">
        <f t="shared" si="1670"/>
        <v/>
      </c>
      <c r="G880" s="140" t="str">
        <f t="shared" si="1644"/>
        <v/>
      </c>
      <c r="H880" s="223" t="str">
        <f t="shared" si="1645"/>
        <v/>
      </c>
      <c r="I880" s="751" t="str">
        <f t="shared" si="1646"/>
        <v/>
      </c>
      <c r="J880" s="248" t="str">
        <f t="shared" si="1639"/>
        <v/>
      </c>
      <c r="K880" s="713" t="str">
        <f t="shared" si="1647"/>
        <v/>
      </c>
      <c r="L880" s="625"/>
      <c r="M880" s="738">
        <f t="shared" ref="M880:N880" si="1671">IF(M708="","",M708)</f>
        <v>0</v>
      </c>
      <c r="N880" s="738">
        <f t="shared" si="1671"/>
        <v>0</v>
      </c>
      <c r="O880" s="714" t="str">
        <f t="shared" si="1649"/>
        <v/>
      </c>
      <c r="P880" s="736">
        <f t="shared" si="1650"/>
        <v>0</v>
      </c>
      <c r="Q880" s="608">
        <v>0</v>
      </c>
      <c r="R880" s="755"/>
      <c r="S880" s="708" t="str">
        <f t="shared" si="1651"/>
        <v/>
      </c>
      <c r="T880" s="50" t="str">
        <f t="shared" si="1652"/>
        <v/>
      </c>
      <c r="U880" s="50">
        <f>ROUND(IF(K880="",0,+Q880/1659*(AC880*12*(1+tab!$D$181+tab!$D$180)-tab!$D$179)*tab!$D$177),-1)</f>
        <v>0</v>
      </c>
      <c r="V880" s="36" t="str">
        <f t="shared" si="1653"/>
        <v/>
      </c>
      <c r="W880" s="698"/>
      <c r="X880" s="605"/>
      <c r="Y880" s="646"/>
      <c r="Z880" s="670"/>
      <c r="AA880" s="600"/>
      <c r="AB880" s="646"/>
      <c r="AC880" s="679">
        <f t="shared" si="1641"/>
        <v>0</v>
      </c>
      <c r="AD880" s="680">
        <f t="shared" si="1654"/>
        <v>0.56000000000000005</v>
      </c>
      <c r="AE880" s="681">
        <f t="shared" si="1655"/>
        <v>0</v>
      </c>
      <c r="AF880" s="681">
        <f t="shared" si="1656"/>
        <v>0</v>
      </c>
      <c r="AG880" s="681">
        <f t="shared" si="1657"/>
        <v>0</v>
      </c>
      <c r="AH880" s="682">
        <f t="shared" si="1658"/>
        <v>0</v>
      </c>
      <c r="AI880" s="682" t="str">
        <f t="shared" si="1659"/>
        <v/>
      </c>
      <c r="AJ880" s="682">
        <f t="shared" si="1660"/>
        <v>0</v>
      </c>
      <c r="AK880" s="683">
        <f t="shared" si="1661"/>
        <v>0.5</v>
      </c>
      <c r="AL880" s="600">
        <f t="shared" si="1662"/>
        <v>0</v>
      </c>
      <c r="AM880" s="646">
        <f t="shared" si="1663"/>
        <v>0</v>
      </c>
      <c r="AN880" s="630"/>
      <c r="AR880" s="326"/>
    </row>
    <row r="881" spans="3:44" ht="12.75" customHeight="1" x14ac:dyDescent="0.2">
      <c r="C881" s="2"/>
      <c r="D881" s="140" t="str">
        <f t="shared" si="1642"/>
        <v/>
      </c>
      <c r="E881" s="222" t="str">
        <f t="shared" ref="E881:F881" si="1672">IF(E709=0,"",E709)</f>
        <v/>
      </c>
      <c r="F881" s="222" t="str">
        <f t="shared" si="1672"/>
        <v/>
      </c>
      <c r="G881" s="140" t="str">
        <f t="shared" si="1644"/>
        <v/>
      </c>
      <c r="H881" s="223" t="str">
        <f t="shared" si="1645"/>
        <v/>
      </c>
      <c r="I881" s="751" t="str">
        <f t="shared" si="1646"/>
        <v/>
      </c>
      <c r="J881" s="248" t="str">
        <f t="shared" si="1639"/>
        <v/>
      </c>
      <c r="K881" s="713" t="str">
        <f t="shared" si="1647"/>
        <v/>
      </c>
      <c r="L881" s="625"/>
      <c r="M881" s="738">
        <f t="shared" ref="M881:N881" si="1673">IF(M709="","",M709)</f>
        <v>0</v>
      </c>
      <c r="N881" s="738">
        <f t="shared" si="1673"/>
        <v>0</v>
      </c>
      <c r="O881" s="714" t="str">
        <f t="shared" si="1649"/>
        <v/>
      </c>
      <c r="P881" s="736">
        <f t="shared" si="1650"/>
        <v>0</v>
      </c>
      <c r="Q881" s="608">
        <v>0</v>
      </c>
      <c r="R881" s="755"/>
      <c r="S881" s="708" t="str">
        <f t="shared" si="1651"/>
        <v/>
      </c>
      <c r="T881" s="50" t="str">
        <f t="shared" si="1652"/>
        <v/>
      </c>
      <c r="U881" s="50">
        <f>ROUND(IF(K881="",0,+Q881/1659*(AC881*12*(1+tab!$D$181+tab!$D$180)-tab!$D$179)*tab!$D$177),-1)</f>
        <v>0</v>
      </c>
      <c r="V881" s="36" t="str">
        <f t="shared" si="1653"/>
        <v/>
      </c>
      <c r="W881" s="698"/>
      <c r="X881" s="605"/>
      <c r="Y881" s="646"/>
      <c r="Z881" s="670"/>
      <c r="AA881" s="600"/>
      <c r="AB881" s="646"/>
      <c r="AC881" s="679">
        <f t="shared" si="1641"/>
        <v>0</v>
      </c>
      <c r="AD881" s="680">
        <f t="shared" si="1654"/>
        <v>0.56000000000000005</v>
      </c>
      <c r="AE881" s="681">
        <f t="shared" si="1655"/>
        <v>0</v>
      </c>
      <c r="AF881" s="681">
        <f t="shared" si="1656"/>
        <v>0</v>
      </c>
      <c r="AG881" s="681">
        <f t="shared" si="1657"/>
        <v>0</v>
      </c>
      <c r="AH881" s="682">
        <f t="shared" si="1658"/>
        <v>0</v>
      </c>
      <c r="AI881" s="682" t="str">
        <f t="shared" si="1659"/>
        <v/>
      </c>
      <c r="AJ881" s="682">
        <f t="shared" si="1660"/>
        <v>0</v>
      </c>
      <c r="AK881" s="683">
        <f t="shared" si="1661"/>
        <v>0.5</v>
      </c>
      <c r="AL881" s="600">
        <f t="shared" si="1662"/>
        <v>0</v>
      </c>
      <c r="AM881" s="646">
        <f t="shared" si="1663"/>
        <v>0</v>
      </c>
      <c r="AN881" s="630"/>
      <c r="AR881" s="326"/>
    </row>
    <row r="882" spans="3:44" ht="12.75" customHeight="1" x14ac:dyDescent="0.2">
      <c r="C882" s="2"/>
      <c r="D882" s="140" t="str">
        <f t="shared" si="1642"/>
        <v/>
      </c>
      <c r="E882" s="222" t="str">
        <f t="shared" ref="E882:F882" si="1674">IF(E710=0,"",E710)</f>
        <v/>
      </c>
      <c r="F882" s="222" t="str">
        <f t="shared" si="1674"/>
        <v/>
      </c>
      <c r="G882" s="140" t="str">
        <f t="shared" si="1644"/>
        <v/>
      </c>
      <c r="H882" s="223" t="str">
        <f t="shared" si="1645"/>
        <v/>
      </c>
      <c r="I882" s="751" t="str">
        <f t="shared" si="1646"/>
        <v/>
      </c>
      <c r="J882" s="248" t="str">
        <f t="shared" si="1639"/>
        <v/>
      </c>
      <c r="K882" s="713" t="str">
        <f t="shared" si="1647"/>
        <v/>
      </c>
      <c r="L882" s="625"/>
      <c r="M882" s="738">
        <f t="shared" ref="M882:N882" si="1675">IF(M710="","",M710)</f>
        <v>0</v>
      </c>
      <c r="N882" s="738">
        <f t="shared" si="1675"/>
        <v>0</v>
      </c>
      <c r="O882" s="714" t="str">
        <f t="shared" si="1649"/>
        <v/>
      </c>
      <c r="P882" s="736">
        <f t="shared" si="1650"/>
        <v>0</v>
      </c>
      <c r="Q882" s="608">
        <v>0</v>
      </c>
      <c r="R882" s="755"/>
      <c r="S882" s="708" t="str">
        <f t="shared" si="1651"/>
        <v/>
      </c>
      <c r="T882" s="50" t="str">
        <f t="shared" si="1652"/>
        <v/>
      </c>
      <c r="U882" s="50">
        <f>ROUND(IF(K882="",0,+Q882/1659*(AC882*12*(1+tab!$D$181+tab!$D$180)-tab!$D$179)*tab!$D$177),-1)</f>
        <v>0</v>
      </c>
      <c r="V882" s="36" t="str">
        <f t="shared" si="1653"/>
        <v/>
      </c>
      <c r="W882" s="698"/>
      <c r="X882" s="605"/>
      <c r="Y882" s="646"/>
      <c r="Z882" s="670"/>
      <c r="AA882" s="600"/>
      <c r="AB882" s="646"/>
      <c r="AC882" s="679">
        <f t="shared" si="1641"/>
        <v>0</v>
      </c>
      <c r="AD882" s="680">
        <f t="shared" si="1654"/>
        <v>0.56000000000000005</v>
      </c>
      <c r="AE882" s="681">
        <f t="shared" si="1655"/>
        <v>0</v>
      </c>
      <c r="AF882" s="681">
        <f t="shared" si="1656"/>
        <v>0</v>
      </c>
      <c r="AG882" s="681">
        <f t="shared" si="1657"/>
        <v>0</v>
      </c>
      <c r="AH882" s="682">
        <f t="shared" si="1658"/>
        <v>0</v>
      </c>
      <c r="AI882" s="682" t="str">
        <f t="shared" si="1659"/>
        <v/>
      </c>
      <c r="AJ882" s="682">
        <f t="shared" si="1660"/>
        <v>0</v>
      </c>
      <c r="AK882" s="683">
        <f t="shared" si="1661"/>
        <v>0.5</v>
      </c>
      <c r="AL882" s="600">
        <f t="shared" si="1662"/>
        <v>0</v>
      </c>
      <c r="AM882" s="646">
        <f t="shared" si="1663"/>
        <v>0</v>
      </c>
      <c r="AN882" s="630"/>
      <c r="AR882" s="326"/>
    </row>
    <row r="883" spans="3:44" ht="12.75" customHeight="1" x14ac:dyDescent="0.2">
      <c r="C883" s="2"/>
      <c r="D883" s="140" t="str">
        <f t="shared" si="1642"/>
        <v/>
      </c>
      <c r="E883" s="222" t="str">
        <f t="shared" ref="E883:F883" si="1676">IF(E711=0,"",E711)</f>
        <v/>
      </c>
      <c r="F883" s="222" t="str">
        <f t="shared" si="1676"/>
        <v/>
      </c>
      <c r="G883" s="140" t="str">
        <f t="shared" si="1644"/>
        <v/>
      </c>
      <c r="H883" s="223" t="str">
        <f t="shared" si="1645"/>
        <v/>
      </c>
      <c r="I883" s="751" t="str">
        <f t="shared" si="1646"/>
        <v/>
      </c>
      <c r="J883" s="248" t="str">
        <f t="shared" si="1639"/>
        <v/>
      </c>
      <c r="K883" s="713" t="str">
        <f t="shared" si="1647"/>
        <v/>
      </c>
      <c r="L883" s="625"/>
      <c r="M883" s="738">
        <f t="shared" ref="M883:N883" si="1677">IF(M711="","",M711)</f>
        <v>0</v>
      </c>
      <c r="N883" s="738">
        <f t="shared" si="1677"/>
        <v>0</v>
      </c>
      <c r="O883" s="714" t="str">
        <f t="shared" si="1649"/>
        <v/>
      </c>
      <c r="P883" s="736">
        <f t="shared" si="1650"/>
        <v>0</v>
      </c>
      <c r="Q883" s="608">
        <v>0</v>
      </c>
      <c r="R883" s="755"/>
      <c r="S883" s="708" t="str">
        <f t="shared" si="1651"/>
        <v/>
      </c>
      <c r="T883" s="50" t="str">
        <f t="shared" si="1652"/>
        <v/>
      </c>
      <c r="U883" s="50">
        <f>ROUND(IF(K883="",0,+Q883/1659*(AC883*12*(1+tab!$D$181+tab!$D$180)-tab!$D$179)*tab!$D$177),-1)</f>
        <v>0</v>
      </c>
      <c r="V883" s="36" t="str">
        <f t="shared" si="1653"/>
        <v/>
      </c>
      <c r="W883" s="698"/>
      <c r="X883" s="605"/>
      <c r="Y883" s="646"/>
      <c r="Z883" s="670"/>
      <c r="AA883" s="600"/>
      <c r="AB883" s="646"/>
      <c r="AC883" s="679">
        <f t="shared" si="1641"/>
        <v>0</v>
      </c>
      <c r="AD883" s="680">
        <f t="shared" si="1654"/>
        <v>0.56000000000000005</v>
      </c>
      <c r="AE883" s="681">
        <f t="shared" si="1655"/>
        <v>0</v>
      </c>
      <c r="AF883" s="681">
        <f t="shared" si="1656"/>
        <v>0</v>
      </c>
      <c r="AG883" s="681">
        <f t="shared" si="1657"/>
        <v>0</v>
      </c>
      <c r="AH883" s="682">
        <f t="shared" si="1658"/>
        <v>0</v>
      </c>
      <c r="AI883" s="682" t="str">
        <f t="shared" si="1659"/>
        <v/>
      </c>
      <c r="AJ883" s="682">
        <f t="shared" si="1660"/>
        <v>0</v>
      </c>
      <c r="AK883" s="683">
        <f t="shared" si="1661"/>
        <v>0.5</v>
      </c>
      <c r="AL883" s="600">
        <f t="shared" si="1662"/>
        <v>0</v>
      </c>
      <c r="AM883" s="646">
        <f t="shared" si="1663"/>
        <v>0</v>
      </c>
      <c r="AN883" s="630"/>
      <c r="AR883" s="326"/>
    </row>
    <row r="884" spans="3:44" ht="12.75" customHeight="1" x14ac:dyDescent="0.2">
      <c r="C884" s="2"/>
      <c r="D884" s="140" t="str">
        <f t="shared" si="1642"/>
        <v/>
      </c>
      <c r="E884" s="222" t="str">
        <f t="shared" ref="E884:F884" si="1678">IF(E712=0,"",E712)</f>
        <v/>
      </c>
      <c r="F884" s="222" t="str">
        <f t="shared" si="1678"/>
        <v/>
      </c>
      <c r="G884" s="140" t="str">
        <f t="shared" si="1644"/>
        <v/>
      </c>
      <c r="H884" s="223" t="str">
        <f t="shared" si="1645"/>
        <v/>
      </c>
      <c r="I884" s="751" t="str">
        <f t="shared" si="1646"/>
        <v/>
      </c>
      <c r="J884" s="248" t="str">
        <f t="shared" si="1639"/>
        <v/>
      </c>
      <c r="K884" s="713" t="str">
        <f t="shared" si="1647"/>
        <v/>
      </c>
      <c r="L884" s="625"/>
      <c r="M884" s="738">
        <f t="shared" ref="M884:N884" si="1679">IF(M712="","",M712)</f>
        <v>0</v>
      </c>
      <c r="N884" s="738">
        <f t="shared" si="1679"/>
        <v>0</v>
      </c>
      <c r="O884" s="714" t="str">
        <f t="shared" si="1649"/>
        <v/>
      </c>
      <c r="P884" s="736">
        <f t="shared" si="1650"/>
        <v>0</v>
      </c>
      <c r="Q884" s="608">
        <v>0</v>
      </c>
      <c r="R884" s="755"/>
      <c r="S884" s="708" t="str">
        <f t="shared" si="1651"/>
        <v/>
      </c>
      <c r="T884" s="50" t="str">
        <f t="shared" si="1652"/>
        <v/>
      </c>
      <c r="U884" s="50">
        <f>ROUND(IF(K884="",0,+Q884/1659*(AC884*12*(1+tab!$D$181+tab!$D$180)-tab!$D$179)*tab!$D$177),-1)</f>
        <v>0</v>
      </c>
      <c r="V884" s="36" t="str">
        <f t="shared" si="1653"/>
        <v/>
      </c>
      <c r="W884" s="698"/>
      <c r="X884" s="605"/>
      <c r="Y884" s="646"/>
      <c r="Z884" s="670"/>
      <c r="AA884" s="600"/>
      <c r="AB884" s="646"/>
      <c r="AC884" s="679">
        <f t="shared" si="1641"/>
        <v>0</v>
      </c>
      <c r="AD884" s="680">
        <f t="shared" si="1654"/>
        <v>0.56000000000000005</v>
      </c>
      <c r="AE884" s="681">
        <f t="shared" si="1655"/>
        <v>0</v>
      </c>
      <c r="AF884" s="681">
        <f t="shared" si="1656"/>
        <v>0</v>
      </c>
      <c r="AG884" s="681">
        <f t="shared" si="1657"/>
        <v>0</v>
      </c>
      <c r="AH884" s="682">
        <f t="shared" si="1658"/>
        <v>0</v>
      </c>
      <c r="AI884" s="682" t="str">
        <f t="shared" si="1659"/>
        <v/>
      </c>
      <c r="AJ884" s="682">
        <f t="shared" si="1660"/>
        <v>0</v>
      </c>
      <c r="AK884" s="683">
        <f t="shared" si="1661"/>
        <v>0.5</v>
      </c>
      <c r="AL884" s="600">
        <f t="shared" si="1662"/>
        <v>0</v>
      </c>
      <c r="AM884" s="646">
        <f t="shared" si="1663"/>
        <v>0</v>
      </c>
      <c r="AN884" s="630"/>
      <c r="AR884" s="326"/>
    </row>
    <row r="885" spans="3:44" ht="12.75" customHeight="1" x14ac:dyDescent="0.2">
      <c r="C885" s="2"/>
      <c r="D885" s="140" t="str">
        <f t="shared" si="1642"/>
        <v/>
      </c>
      <c r="E885" s="222" t="str">
        <f t="shared" ref="E885:F885" si="1680">IF(E713=0,"",E713)</f>
        <v/>
      </c>
      <c r="F885" s="222" t="str">
        <f t="shared" si="1680"/>
        <v/>
      </c>
      <c r="G885" s="140" t="str">
        <f t="shared" si="1644"/>
        <v/>
      </c>
      <c r="H885" s="223" t="str">
        <f t="shared" si="1645"/>
        <v/>
      </c>
      <c r="I885" s="751" t="str">
        <f t="shared" si="1646"/>
        <v/>
      </c>
      <c r="J885" s="248" t="str">
        <f t="shared" si="1639"/>
        <v/>
      </c>
      <c r="K885" s="713" t="str">
        <f t="shared" si="1647"/>
        <v/>
      </c>
      <c r="L885" s="625"/>
      <c r="M885" s="738">
        <f t="shared" ref="M885:N885" si="1681">IF(M713="","",M713)</f>
        <v>0</v>
      </c>
      <c r="N885" s="738">
        <f t="shared" si="1681"/>
        <v>0</v>
      </c>
      <c r="O885" s="714" t="str">
        <f t="shared" si="1649"/>
        <v/>
      </c>
      <c r="P885" s="736">
        <f t="shared" si="1650"/>
        <v>0</v>
      </c>
      <c r="Q885" s="608">
        <v>0</v>
      </c>
      <c r="R885" s="755"/>
      <c r="S885" s="708" t="str">
        <f t="shared" si="1651"/>
        <v/>
      </c>
      <c r="T885" s="50" t="str">
        <f t="shared" si="1652"/>
        <v/>
      </c>
      <c r="U885" s="50">
        <f>ROUND(IF(K885="",0,+Q885/1659*(AC885*12*(1+tab!$D$181+tab!$D$180)-tab!$D$179)*tab!$D$177),-1)</f>
        <v>0</v>
      </c>
      <c r="V885" s="36" t="str">
        <f t="shared" si="1653"/>
        <v/>
      </c>
      <c r="W885" s="698"/>
      <c r="X885" s="605"/>
      <c r="Y885" s="646"/>
      <c r="Z885" s="670"/>
      <c r="AA885" s="600"/>
      <c r="AB885" s="646"/>
      <c r="AC885" s="679">
        <f t="shared" si="1641"/>
        <v>0</v>
      </c>
      <c r="AD885" s="680">
        <f t="shared" si="1654"/>
        <v>0.56000000000000005</v>
      </c>
      <c r="AE885" s="681">
        <f t="shared" si="1655"/>
        <v>0</v>
      </c>
      <c r="AF885" s="681">
        <f t="shared" si="1656"/>
        <v>0</v>
      </c>
      <c r="AG885" s="681">
        <f t="shared" si="1657"/>
        <v>0</v>
      </c>
      <c r="AH885" s="682">
        <f t="shared" si="1658"/>
        <v>0</v>
      </c>
      <c r="AI885" s="682" t="str">
        <f t="shared" si="1659"/>
        <v/>
      </c>
      <c r="AJ885" s="682">
        <f t="shared" si="1660"/>
        <v>0</v>
      </c>
      <c r="AK885" s="683">
        <f t="shared" si="1661"/>
        <v>0.5</v>
      </c>
      <c r="AL885" s="600">
        <f t="shared" si="1662"/>
        <v>0</v>
      </c>
      <c r="AM885" s="646">
        <f t="shared" si="1663"/>
        <v>0</v>
      </c>
      <c r="AN885" s="630"/>
      <c r="AR885" s="326"/>
    </row>
    <row r="886" spans="3:44" ht="12.75" customHeight="1" x14ac:dyDescent="0.2">
      <c r="C886" s="2"/>
      <c r="D886" s="140" t="str">
        <f t="shared" si="1642"/>
        <v/>
      </c>
      <c r="E886" s="222" t="str">
        <f t="shared" ref="E886:F886" si="1682">IF(E714=0,"",E714)</f>
        <v/>
      </c>
      <c r="F886" s="222" t="str">
        <f t="shared" si="1682"/>
        <v/>
      </c>
      <c r="G886" s="140" t="str">
        <f t="shared" si="1644"/>
        <v/>
      </c>
      <c r="H886" s="223" t="str">
        <f t="shared" si="1645"/>
        <v/>
      </c>
      <c r="I886" s="751" t="str">
        <f t="shared" si="1646"/>
        <v/>
      </c>
      <c r="J886" s="248" t="str">
        <f t="shared" si="1639"/>
        <v/>
      </c>
      <c r="K886" s="713" t="str">
        <f t="shared" si="1647"/>
        <v/>
      </c>
      <c r="L886" s="625"/>
      <c r="M886" s="738">
        <f t="shared" ref="M886:N886" si="1683">IF(M714="","",M714)</f>
        <v>0</v>
      </c>
      <c r="N886" s="738">
        <f t="shared" si="1683"/>
        <v>0</v>
      </c>
      <c r="O886" s="714" t="str">
        <f t="shared" si="1649"/>
        <v/>
      </c>
      <c r="P886" s="736">
        <f t="shared" si="1650"/>
        <v>0</v>
      </c>
      <c r="Q886" s="608">
        <v>0</v>
      </c>
      <c r="R886" s="755"/>
      <c r="S886" s="708" t="str">
        <f t="shared" si="1651"/>
        <v/>
      </c>
      <c r="T886" s="50" t="str">
        <f t="shared" si="1652"/>
        <v/>
      </c>
      <c r="U886" s="50">
        <f>ROUND(IF(K886="",0,+Q886/1659*(AC886*12*(1+tab!$D$181+tab!$D$180)-tab!$D$179)*tab!$D$177),-1)</f>
        <v>0</v>
      </c>
      <c r="V886" s="36" t="str">
        <f t="shared" si="1653"/>
        <v/>
      </c>
      <c r="W886" s="698"/>
      <c r="X886" s="605"/>
      <c r="Y886" s="646"/>
      <c r="Z886" s="670"/>
      <c r="AA886" s="600"/>
      <c r="AB886" s="646"/>
      <c r="AC886" s="679">
        <f t="shared" si="1641"/>
        <v>0</v>
      </c>
      <c r="AD886" s="680">
        <f t="shared" si="1654"/>
        <v>0.56000000000000005</v>
      </c>
      <c r="AE886" s="681">
        <f t="shared" si="1655"/>
        <v>0</v>
      </c>
      <c r="AF886" s="681">
        <f t="shared" si="1656"/>
        <v>0</v>
      </c>
      <c r="AG886" s="681">
        <f t="shared" si="1657"/>
        <v>0</v>
      </c>
      <c r="AH886" s="682">
        <f t="shared" si="1658"/>
        <v>0</v>
      </c>
      <c r="AI886" s="682" t="str">
        <f t="shared" si="1659"/>
        <v/>
      </c>
      <c r="AJ886" s="682">
        <f t="shared" si="1660"/>
        <v>0</v>
      </c>
      <c r="AK886" s="683">
        <f t="shared" si="1661"/>
        <v>0.5</v>
      </c>
      <c r="AL886" s="600">
        <f t="shared" si="1662"/>
        <v>0</v>
      </c>
      <c r="AM886" s="646">
        <f t="shared" si="1663"/>
        <v>0</v>
      </c>
      <c r="AN886" s="630"/>
      <c r="AR886" s="326"/>
    </row>
    <row r="887" spans="3:44" ht="12.75" customHeight="1" x14ac:dyDescent="0.2">
      <c r="C887" s="2"/>
      <c r="D887" s="140" t="str">
        <f t="shared" si="1642"/>
        <v/>
      </c>
      <c r="E887" s="222" t="str">
        <f t="shared" ref="E887:F887" si="1684">IF(E715=0,"",E715)</f>
        <v/>
      </c>
      <c r="F887" s="222" t="str">
        <f t="shared" si="1684"/>
        <v/>
      </c>
      <c r="G887" s="140" t="str">
        <f t="shared" si="1644"/>
        <v/>
      </c>
      <c r="H887" s="223" t="str">
        <f t="shared" si="1645"/>
        <v/>
      </c>
      <c r="I887" s="751" t="str">
        <f t="shared" si="1646"/>
        <v/>
      </c>
      <c r="J887" s="248" t="str">
        <f t="shared" si="1639"/>
        <v/>
      </c>
      <c r="K887" s="713" t="str">
        <f t="shared" si="1647"/>
        <v/>
      </c>
      <c r="L887" s="625"/>
      <c r="M887" s="738">
        <f t="shared" ref="M887:N887" si="1685">IF(M715="","",M715)</f>
        <v>0</v>
      </c>
      <c r="N887" s="738">
        <f t="shared" si="1685"/>
        <v>0</v>
      </c>
      <c r="O887" s="714" t="str">
        <f t="shared" si="1649"/>
        <v/>
      </c>
      <c r="P887" s="736">
        <f t="shared" si="1650"/>
        <v>0</v>
      </c>
      <c r="Q887" s="608">
        <v>0</v>
      </c>
      <c r="R887" s="755"/>
      <c r="S887" s="708" t="str">
        <f t="shared" si="1651"/>
        <v/>
      </c>
      <c r="T887" s="50" t="str">
        <f t="shared" si="1652"/>
        <v/>
      </c>
      <c r="U887" s="50">
        <f>ROUND(IF(K887="",0,+Q887/1659*(AC887*12*(1+tab!$D$181+tab!$D$180)-tab!$D$179)*tab!$D$177),-1)</f>
        <v>0</v>
      </c>
      <c r="V887" s="36" t="str">
        <f t="shared" si="1653"/>
        <v/>
      </c>
      <c r="W887" s="698"/>
      <c r="X887" s="605"/>
      <c r="Y887" s="646"/>
      <c r="Z887" s="670"/>
      <c r="AA887" s="600"/>
      <c r="AB887" s="646"/>
      <c r="AC887" s="679">
        <f t="shared" si="1641"/>
        <v>0</v>
      </c>
      <c r="AD887" s="680">
        <f t="shared" si="1654"/>
        <v>0.56000000000000005</v>
      </c>
      <c r="AE887" s="681">
        <f t="shared" si="1655"/>
        <v>0</v>
      </c>
      <c r="AF887" s="681">
        <f t="shared" si="1656"/>
        <v>0</v>
      </c>
      <c r="AG887" s="681">
        <f t="shared" si="1657"/>
        <v>0</v>
      </c>
      <c r="AH887" s="682">
        <f t="shared" si="1658"/>
        <v>0</v>
      </c>
      <c r="AI887" s="682" t="str">
        <f t="shared" si="1659"/>
        <v/>
      </c>
      <c r="AJ887" s="682">
        <f t="shared" si="1660"/>
        <v>0</v>
      </c>
      <c r="AK887" s="683">
        <f t="shared" si="1661"/>
        <v>0.5</v>
      </c>
      <c r="AL887" s="600">
        <f t="shared" si="1662"/>
        <v>0</v>
      </c>
      <c r="AM887" s="646">
        <f t="shared" si="1663"/>
        <v>0</v>
      </c>
      <c r="AN887" s="630"/>
      <c r="AR887" s="326"/>
    </row>
    <row r="888" spans="3:44" ht="12.75" customHeight="1" x14ac:dyDescent="0.2">
      <c r="C888" s="2"/>
      <c r="D888" s="140" t="str">
        <f t="shared" si="1642"/>
        <v/>
      </c>
      <c r="E888" s="222" t="str">
        <f t="shared" ref="E888:F888" si="1686">IF(E716=0,"",E716)</f>
        <v/>
      </c>
      <c r="F888" s="222" t="str">
        <f t="shared" si="1686"/>
        <v/>
      </c>
      <c r="G888" s="140" t="str">
        <f t="shared" si="1644"/>
        <v/>
      </c>
      <c r="H888" s="223" t="str">
        <f t="shared" si="1645"/>
        <v/>
      </c>
      <c r="I888" s="751" t="str">
        <f t="shared" si="1646"/>
        <v/>
      </c>
      <c r="J888" s="248" t="str">
        <f t="shared" si="1639"/>
        <v/>
      </c>
      <c r="K888" s="713" t="str">
        <f t="shared" si="1647"/>
        <v/>
      </c>
      <c r="L888" s="625"/>
      <c r="M888" s="738">
        <f t="shared" ref="M888:N888" si="1687">IF(M716="","",M716)</f>
        <v>0</v>
      </c>
      <c r="N888" s="738">
        <f t="shared" si="1687"/>
        <v>0</v>
      </c>
      <c r="O888" s="714" t="str">
        <f t="shared" si="1649"/>
        <v/>
      </c>
      <c r="P888" s="736">
        <f t="shared" si="1650"/>
        <v>0</v>
      </c>
      <c r="Q888" s="608">
        <v>0</v>
      </c>
      <c r="R888" s="755"/>
      <c r="S888" s="708" t="str">
        <f t="shared" si="1651"/>
        <v/>
      </c>
      <c r="T888" s="50" t="str">
        <f t="shared" si="1652"/>
        <v/>
      </c>
      <c r="U888" s="50">
        <f>ROUND(IF(K888="",0,+Q888/1659*(AC888*12*(1+tab!$D$181+tab!$D$180)-tab!$D$179)*tab!$D$177),-1)</f>
        <v>0</v>
      </c>
      <c r="V888" s="36" t="str">
        <f t="shared" si="1653"/>
        <v/>
      </c>
      <c r="W888" s="698"/>
      <c r="X888" s="605"/>
      <c r="Y888" s="646"/>
      <c r="Z888" s="670"/>
      <c r="AA888" s="600"/>
      <c r="AB888" s="646"/>
      <c r="AC888" s="679">
        <f t="shared" si="1641"/>
        <v>0</v>
      </c>
      <c r="AD888" s="680">
        <f t="shared" si="1654"/>
        <v>0.56000000000000005</v>
      </c>
      <c r="AE888" s="681">
        <f t="shared" si="1655"/>
        <v>0</v>
      </c>
      <c r="AF888" s="681">
        <f t="shared" si="1656"/>
        <v>0</v>
      </c>
      <c r="AG888" s="681">
        <f t="shared" si="1657"/>
        <v>0</v>
      </c>
      <c r="AH888" s="682">
        <f t="shared" si="1658"/>
        <v>0</v>
      </c>
      <c r="AI888" s="682" t="str">
        <f t="shared" si="1659"/>
        <v/>
      </c>
      <c r="AJ888" s="682">
        <f t="shared" si="1660"/>
        <v>0</v>
      </c>
      <c r="AK888" s="683">
        <f t="shared" si="1661"/>
        <v>0.5</v>
      </c>
      <c r="AL888" s="600">
        <f t="shared" si="1662"/>
        <v>0</v>
      </c>
      <c r="AM888" s="646">
        <f t="shared" si="1663"/>
        <v>0</v>
      </c>
      <c r="AN888" s="630"/>
      <c r="AR888" s="326"/>
    </row>
    <row r="889" spans="3:44" ht="12.75" customHeight="1" x14ac:dyDescent="0.2">
      <c r="C889" s="2"/>
      <c r="D889" s="140" t="str">
        <f t="shared" si="1642"/>
        <v/>
      </c>
      <c r="E889" s="222" t="str">
        <f t="shared" ref="E889:F889" si="1688">IF(E717=0,"",E717)</f>
        <v/>
      </c>
      <c r="F889" s="222" t="str">
        <f t="shared" si="1688"/>
        <v/>
      </c>
      <c r="G889" s="140" t="str">
        <f t="shared" si="1644"/>
        <v/>
      </c>
      <c r="H889" s="223" t="str">
        <f t="shared" si="1645"/>
        <v/>
      </c>
      <c r="I889" s="751" t="str">
        <f t="shared" si="1646"/>
        <v/>
      </c>
      <c r="J889" s="248" t="str">
        <f t="shared" si="1639"/>
        <v/>
      </c>
      <c r="K889" s="713" t="str">
        <f t="shared" si="1647"/>
        <v/>
      </c>
      <c r="L889" s="625"/>
      <c r="M889" s="738">
        <f t="shared" ref="M889:N889" si="1689">IF(M717="","",M717)</f>
        <v>0</v>
      </c>
      <c r="N889" s="738">
        <f t="shared" si="1689"/>
        <v>0</v>
      </c>
      <c r="O889" s="714" t="str">
        <f t="shared" si="1649"/>
        <v/>
      </c>
      <c r="P889" s="736">
        <f t="shared" si="1650"/>
        <v>0</v>
      </c>
      <c r="Q889" s="608">
        <v>0</v>
      </c>
      <c r="R889" s="755"/>
      <c r="S889" s="708" t="str">
        <f t="shared" si="1651"/>
        <v/>
      </c>
      <c r="T889" s="50" t="str">
        <f t="shared" si="1652"/>
        <v/>
      </c>
      <c r="U889" s="50">
        <f>ROUND(IF(K889="",0,+Q889/1659*(AC889*12*(1+tab!$D$181+tab!$D$180)-tab!$D$179)*tab!$D$177),-1)</f>
        <v>0</v>
      </c>
      <c r="V889" s="36" t="str">
        <f t="shared" si="1653"/>
        <v/>
      </c>
      <c r="W889" s="698"/>
      <c r="X889" s="605"/>
      <c r="Y889" s="646"/>
      <c r="Z889" s="670"/>
      <c r="AA889" s="600"/>
      <c r="AB889" s="646"/>
      <c r="AC889" s="679">
        <f t="shared" si="1641"/>
        <v>0</v>
      </c>
      <c r="AD889" s="680">
        <f t="shared" si="1654"/>
        <v>0.56000000000000005</v>
      </c>
      <c r="AE889" s="681">
        <f t="shared" si="1655"/>
        <v>0</v>
      </c>
      <c r="AF889" s="681">
        <f t="shared" si="1656"/>
        <v>0</v>
      </c>
      <c r="AG889" s="681">
        <f t="shared" si="1657"/>
        <v>0</v>
      </c>
      <c r="AH889" s="682">
        <f t="shared" si="1658"/>
        <v>0</v>
      </c>
      <c r="AI889" s="682" t="str">
        <f t="shared" si="1659"/>
        <v/>
      </c>
      <c r="AJ889" s="682">
        <f t="shared" si="1660"/>
        <v>0</v>
      </c>
      <c r="AK889" s="683">
        <f t="shared" si="1661"/>
        <v>0.5</v>
      </c>
      <c r="AL889" s="600">
        <f t="shared" si="1662"/>
        <v>0</v>
      </c>
      <c r="AM889" s="646">
        <f t="shared" si="1663"/>
        <v>0</v>
      </c>
      <c r="AN889" s="630"/>
      <c r="AR889" s="326"/>
    </row>
    <row r="890" spans="3:44" ht="12.75" customHeight="1" x14ac:dyDescent="0.2">
      <c r="C890" s="2"/>
      <c r="D890" s="140" t="str">
        <f t="shared" si="1642"/>
        <v/>
      </c>
      <c r="E890" s="222" t="str">
        <f t="shared" ref="E890:F890" si="1690">IF(E718=0,"",E718)</f>
        <v/>
      </c>
      <c r="F890" s="222" t="str">
        <f t="shared" si="1690"/>
        <v/>
      </c>
      <c r="G890" s="140" t="str">
        <f t="shared" si="1644"/>
        <v/>
      </c>
      <c r="H890" s="223" t="str">
        <f t="shared" si="1645"/>
        <v/>
      </c>
      <c r="I890" s="751" t="str">
        <f t="shared" si="1646"/>
        <v/>
      </c>
      <c r="J890" s="248" t="str">
        <f t="shared" si="1639"/>
        <v/>
      </c>
      <c r="K890" s="713" t="str">
        <f t="shared" si="1647"/>
        <v/>
      </c>
      <c r="L890" s="625"/>
      <c r="M890" s="738">
        <f t="shared" ref="M890:N890" si="1691">IF(M718="","",M718)</f>
        <v>0</v>
      </c>
      <c r="N890" s="738">
        <f t="shared" si="1691"/>
        <v>0</v>
      </c>
      <c r="O890" s="714" t="str">
        <f t="shared" si="1649"/>
        <v/>
      </c>
      <c r="P890" s="736">
        <f t="shared" si="1650"/>
        <v>0</v>
      </c>
      <c r="Q890" s="608">
        <v>0</v>
      </c>
      <c r="R890" s="755"/>
      <c r="S890" s="708" t="str">
        <f t="shared" si="1651"/>
        <v/>
      </c>
      <c r="T890" s="50" t="str">
        <f t="shared" si="1652"/>
        <v/>
      </c>
      <c r="U890" s="50">
        <f>ROUND(IF(K890="",0,+Q890/1659*(AC890*12*(1+tab!$D$181+tab!$D$180)-tab!$D$179)*tab!$D$177),-1)</f>
        <v>0</v>
      </c>
      <c r="V890" s="36" t="str">
        <f t="shared" si="1653"/>
        <v/>
      </c>
      <c r="W890" s="698"/>
      <c r="X890" s="605"/>
      <c r="Y890" s="646"/>
      <c r="Z890" s="670"/>
      <c r="AA890" s="600"/>
      <c r="AB890" s="646"/>
      <c r="AC890" s="679">
        <f t="shared" si="1641"/>
        <v>0</v>
      </c>
      <c r="AD890" s="680">
        <f t="shared" si="1654"/>
        <v>0.56000000000000005</v>
      </c>
      <c r="AE890" s="681">
        <f t="shared" si="1655"/>
        <v>0</v>
      </c>
      <c r="AF890" s="681">
        <f t="shared" si="1656"/>
        <v>0</v>
      </c>
      <c r="AG890" s="681">
        <f t="shared" si="1657"/>
        <v>0</v>
      </c>
      <c r="AH890" s="682">
        <f t="shared" si="1658"/>
        <v>0</v>
      </c>
      <c r="AI890" s="682" t="str">
        <f t="shared" si="1659"/>
        <v/>
      </c>
      <c r="AJ890" s="682">
        <f t="shared" si="1660"/>
        <v>0</v>
      </c>
      <c r="AK890" s="683">
        <f t="shared" si="1661"/>
        <v>0.5</v>
      </c>
      <c r="AL890" s="600">
        <f t="shared" si="1662"/>
        <v>0</v>
      </c>
      <c r="AM890" s="646">
        <f t="shared" si="1663"/>
        <v>0</v>
      </c>
      <c r="AN890" s="630"/>
      <c r="AR890" s="326"/>
    </row>
    <row r="891" spans="3:44" ht="12.75" customHeight="1" x14ac:dyDescent="0.2">
      <c r="C891" s="2"/>
      <c r="D891" s="140" t="str">
        <f t="shared" si="1642"/>
        <v/>
      </c>
      <c r="E891" s="222" t="str">
        <f t="shared" ref="E891:F891" si="1692">IF(E719=0,"",E719)</f>
        <v/>
      </c>
      <c r="F891" s="222" t="str">
        <f t="shared" si="1692"/>
        <v/>
      </c>
      <c r="G891" s="140" t="str">
        <f t="shared" si="1644"/>
        <v/>
      </c>
      <c r="H891" s="223" t="str">
        <f t="shared" si="1645"/>
        <v/>
      </c>
      <c r="I891" s="751" t="str">
        <f t="shared" si="1646"/>
        <v/>
      </c>
      <c r="J891" s="248" t="str">
        <f t="shared" si="1639"/>
        <v/>
      </c>
      <c r="K891" s="713" t="str">
        <f t="shared" si="1647"/>
        <v/>
      </c>
      <c r="L891" s="625"/>
      <c r="M891" s="738">
        <f t="shared" ref="M891:N891" si="1693">IF(M719="","",M719)</f>
        <v>0</v>
      </c>
      <c r="N891" s="738">
        <f t="shared" si="1693"/>
        <v>0</v>
      </c>
      <c r="O891" s="714" t="str">
        <f t="shared" si="1649"/>
        <v/>
      </c>
      <c r="P891" s="736">
        <f t="shared" si="1650"/>
        <v>0</v>
      </c>
      <c r="Q891" s="608">
        <v>0</v>
      </c>
      <c r="R891" s="755"/>
      <c r="S891" s="708" t="str">
        <f t="shared" si="1651"/>
        <v/>
      </c>
      <c r="T891" s="50" t="str">
        <f t="shared" si="1652"/>
        <v/>
      </c>
      <c r="U891" s="50">
        <f>ROUND(IF(K891="",0,+Q891/1659*(AC891*12*(1+tab!$D$181+tab!$D$180)-tab!$D$179)*tab!$D$177),-1)</f>
        <v>0</v>
      </c>
      <c r="V891" s="36" t="str">
        <f t="shared" si="1653"/>
        <v/>
      </c>
      <c r="W891" s="698"/>
      <c r="X891" s="605"/>
      <c r="Y891" s="646"/>
      <c r="Z891" s="670"/>
      <c r="AA891" s="600"/>
      <c r="AB891" s="646"/>
      <c r="AC891" s="679">
        <f t="shared" si="1641"/>
        <v>0</v>
      </c>
      <c r="AD891" s="680">
        <f t="shared" si="1654"/>
        <v>0.56000000000000005</v>
      </c>
      <c r="AE891" s="681">
        <f t="shared" si="1655"/>
        <v>0</v>
      </c>
      <c r="AF891" s="681">
        <f t="shared" si="1656"/>
        <v>0</v>
      </c>
      <c r="AG891" s="681">
        <f t="shared" si="1657"/>
        <v>0</v>
      </c>
      <c r="AH891" s="682">
        <f t="shared" si="1658"/>
        <v>0</v>
      </c>
      <c r="AI891" s="682" t="str">
        <f t="shared" si="1659"/>
        <v/>
      </c>
      <c r="AJ891" s="682">
        <f t="shared" si="1660"/>
        <v>0</v>
      </c>
      <c r="AK891" s="683">
        <f t="shared" si="1661"/>
        <v>0.5</v>
      </c>
      <c r="AL891" s="600">
        <f t="shared" si="1662"/>
        <v>0</v>
      </c>
      <c r="AM891" s="646">
        <f t="shared" si="1663"/>
        <v>0</v>
      </c>
      <c r="AN891" s="630"/>
      <c r="AR891" s="326"/>
    </row>
    <row r="892" spans="3:44" ht="12.75" customHeight="1" x14ac:dyDescent="0.2">
      <c r="C892" s="2"/>
      <c r="D892" s="140" t="str">
        <f t="shared" si="1642"/>
        <v/>
      </c>
      <c r="E892" s="222" t="str">
        <f t="shared" ref="E892:F892" si="1694">IF(E720=0,"",E720)</f>
        <v/>
      </c>
      <c r="F892" s="222" t="str">
        <f t="shared" si="1694"/>
        <v/>
      </c>
      <c r="G892" s="140" t="str">
        <f t="shared" si="1644"/>
        <v/>
      </c>
      <c r="H892" s="223" t="str">
        <f t="shared" si="1645"/>
        <v/>
      </c>
      <c r="I892" s="751" t="str">
        <f t="shared" si="1646"/>
        <v/>
      </c>
      <c r="J892" s="248" t="str">
        <f t="shared" si="1639"/>
        <v/>
      </c>
      <c r="K892" s="713" t="str">
        <f t="shared" si="1647"/>
        <v/>
      </c>
      <c r="L892" s="625"/>
      <c r="M892" s="738">
        <f t="shared" ref="M892:N892" si="1695">IF(M720="","",M720)</f>
        <v>0</v>
      </c>
      <c r="N892" s="738">
        <f t="shared" si="1695"/>
        <v>0</v>
      </c>
      <c r="O892" s="714" t="str">
        <f t="shared" si="1649"/>
        <v/>
      </c>
      <c r="P892" s="736">
        <f t="shared" si="1650"/>
        <v>0</v>
      </c>
      <c r="Q892" s="608">
        <v>0</v>
      </c>
      <c r="R892" s="755"/>
      <c r="S892" s="708" t="str">
        <f t="shared" si="1651"/>
        <v/>
      </c>
      <c r="T892" s="50" t="str">
        <f t="shared" si="1652"/>
        <v/>
      </c>
      <c r="U892" s="50">
        <f>ROUND(IF(K892="",0,+Q892/1659*(AC892*12*(1+tab!$D$181+tab!$D$180)-tab!$D$179)*tab!$D$177),-1)</f>
        <v>0</v>
      </c>
      <c r="V892" s="36" t="str">
        <f t="shared" si="1653"/>
        <v/>
      </c>
      <c r="W892" s="698"/>
      <c r="X892" s="605"/>
      <c r="Y892" s="646"/>
      <c r="Z892" s="670"/>
      <c r="AA892" s="600"/>
      <c r="AB892" s="646"/>
      <c r="AC892" s="679">
        <f t="shared" si="1641"/>
        <v>0</v>
      </c>
      <c r="AD892" s="680">
        <f t="shared" si="1654"/>
        <v>0.56000000000000005</v>
      </c>
      <c r="AE892" s="681">
        <f t="shared" si="1655"/>
        <v>0</v>
      </c>
      <c r="AF892" s="681">
        <f t="shared" si="1656"/>
        <v>0</v>
      </c>
      <c r="AG892" s="681">
        <f t="shared" si="1657"/>
        <v>0</v>
      </c>
      <c r="AH892" s="682">
        <f t="shared" si="1658"/>
        <v>0</v>
      </c>
      <c r="AI892" s="682" t="str">
        <f t="shared" si="1659"/>
        <v/>
      </c>
      <c r="AJ892" s="682">
        <f t="shared" si="1660"/>
        <v>0</v>
      </c>
      <c r="AK892" s="683">
        <f t="shared" si="1661"/>
        <v>0.5</v>
      </c>
      <c r="AL892" s="600">
        <f t="shared" si="1662"/>
        <v>0</v>
      </c>
      <c r="AM892" s="646">
        <f t="shared" si="1663"/>
        <v>0</v>
      </c>
      <c r="AN892" s="630"/>
      <c r="AR892" s="326"/>
    </row>
    <row r="893" spans="3:44" ht="12.75" customHeight="1" x14ac:dyDescent="0.2">
      <c r="C893" s="2"/>
      <c r="D893" s="140" t="str">
        <f t="shared" si="1642"/>
        <v/>
      </c>
      <c r="E893" s="222" t="str">
        <f t="shared" ref="E893:F893" si="1696">IF(E721=0,"",E721)</f>
        <v/>
      </c>
      <c r="F893" s="222" t="str">
        <f t="shared" si="1696"/>
        <v/>
      </c>
      <c r="G893" s="140" t="str">
        <f t="shared" si="1644"/>
        <v/>
      </c>
      <c r="H893" s="223" t="str">
        <f t="shared" si="1645"/>
        <v/>
      </c>
      <c r="I893" s="751" t="str">
        <f t="shared" si="1646"/>
        <v/>
      </c>
      <c r="J893" s="248" t="str">
        <f t="shared" si="1639"/>
        <v/>
      </c>
      <c r="K893" s="713" t="str">
        <f t="shared" si="1647"/>
        <v/>
      </c>
      <c r="L893" s="625"/>
      <c r="M893" s="738">
        <f t="shared" ref="M893:N893" si="1697">IF(M721="","",M721)</f>
        <v>0</v>
      </c>
      <c r="N893" s="738">
        <f t="shared" si="1697"/>
        <v>0</v>
      </c>
      <c r="O893" s="714" t="str">
        <f t="shared" si="1649"/>
        <v/>
      </c>
      <c r="P893" s="736">
        <f t="shared" si="1650"/>
        <v>0</v>
      </c>
      <c r="Q893" s="608">
        <v>0</v>
      </c>
      <c r="R893" s="755"/>
      <c r="S893" s="708" t="str">
        <f t="shared" si="1651"/>
        <v/>
      </c>
      <c r="T893" s="50" t="str">
        <f t="shared" si="1652"/>
        <v/>
      </c>
      <c r="U893" s="50">
        <f>ROUND(IF(K893="",0,+Q893/1659*(AC893*12*(1+tab!$D$181+tab!$D$180)-tab!$D$179)*tab!$D$177),-1)</f>
        <v>0</v>
      </c>
      <c r="V893" s="36" t="str">
        <f t="shared" si="1653"/>
        <v/>
      </c>
      <c r="W893" s="698"/>
      <c r="X893" s="605"/>
      <c r="Y893" s="646"/>
      <c r="Z893" s="670"/>
      <c r="AA893" s="600"/>
      <c r="AB893" s="646"/>
      <c r="AC893" s="679">
        <f t="shared" si="1641"/>
        <v>0</v>
      </c>
      <c r="AD893" s="680">
        <f t="shared" si="1654"/>
        <v>0.56000000000000005</v>
      </c>
      <c r="AE893" s="681">
        <f t="shared" si="1655"/>
        <v>0</v>
      </c>
      <c r="AF893" s="681">
        <f t="shared" si="1656"/>
        <v>0</v>
      </c>
      <c r="AG893" s="681">
        <f t="shared" si="1657"/>
        <v>0</v>
      </c>
      <c r="AH893" s="682">
        <f t="shared" si="1658"/>
        <v>0</v>
      </c>
      <c r="AI893" s="682" t="str">
        <f t="shared" si="1659"/>
        <v/>
      </c>
      <c r="AJ893" s="682">
        <f t="shared" si="1660"/>
        <v>0</v>
      </c>
      <c r="AK893" s="683">
        <f t="shared" si="1661"/>
        <v>0.5</v>
      </c>
      <c r="AL893" s="600">
        <f t="shared" si="1662"/>
        <v>0</v>
      </c>
      <c r="AM893" s="646">
        <f t="shared" si="1663"/>
        <v>0</v>
      </c>
      <c r="AN893" s="630"/>
      <c r="AR893" s="326"/>
    </row>
    <row r="894" spans="3:44" ht="12.75" customHeight="1" x14ac:dyDescent="0.2">
      <c r="C894" s="2"/>
      <c r="D894" s="140" t="str">
        <f t="shared" si="1642"/>
        <v/>
      </c>
      <c r="E894" s="222" t="str">
        <f t="shared" ref="E894:F894" si="1698">IF(E722=0,"",E722)</f>
        <v/>
      </c>
      <c r="F894" s="222" t="str">
        <f t="shared" si="1698"/>
        <v/>
      </c>
      <c r="G894" s="140" t="str">
        <f t="shared" si="1644"/>
        <v/>
      </c>
      <c r="H894" s="223" t="str">
        <f t="shared" si="1645"/>
        <v/>
      </c>
      <c r="I894" s="751" t="str">
        <f t="shared" si="1646"/>
        <v/>
      </c>
      <c r="J894" s="248" t="str">
        <f t="shared" si="1639"/>
        <v/>
      </c>
      <c r="K894" s="713" t="str">
        <f t="shared" si="1647"/>
        <v/>
      </c>
      <c r="L894" s="625"/>
      <c r="M894" s="738">
        <f t="shared" ref="M894:N894" si="1699">IF(M722="","",M722)</f>
        <v>0</v>
      </c>
      <c r="N894" s="738">
        <f t="shared" si="1699"/>
        <v>0</v>
      </c>
      <c r="O894" s="714" t="str">
        <f t="shared" si="1649"/>
        <v/>
      </c>
      <c r="P894" s="736">
        <f t="shared" si="1650"/>
        <v>0</v>
      </c>
      <c r="Q894" s="608">
        <v>0</v>
      </c>
      <c r="R894" s="755"/>
      <c r="S894" s="708" t="str">
        <f t="shared" si="1651"/>
        <v/>
      </c>
      <c r="T894" s="50" t="str">
        <f t="shared" si="1652"/>
        <v/>
      </c>
      <c r="U894" s="50">
        <f>ROUND(IF(K894="",0,+Q894/1659*(AC894*12*(1+tab!$D$181+tab!$D$180)-tab!$D$179)*tab!$D$177),-1)</f>
        <v>0</v>
      </c>
      <c r="V894" s="36" t="str">
        <f t="shared" si="1653"/>
        <v/>
      </c>
      <c r="W894" s="698"/>
      <c r="X894" s="605"/>
      <c r="Y894" s="646"/>
      <c r="Z894" s="670"/>
      <c r="AA894" s="600"/>
      <c r="AB894" s="646"/>
      <c r="AC894" s="679">
        <f t="shared" si="1641"/>
        <v>0</v>
      </c>
      <c r="AD894" s="680">
        <f t="shared" si="1654"/>
        <v>0.56000000000000005</v>
      </c>
      <c r="AE894" s="681">
        <f t="shared" si="1655"/>
        <v>0</v>
      </c>
      <c r="AF894" s="681">
        <f t="shared" si="1656"/>
        <v>0</v>
      </c>
      <c r="AG894" s="681">
        <f t="shared" si="1657"/>
        <v>0</v>
      </c>
      <c r="AH894" s="682">
        <f t="shared" si="1658"/>
        <v>0</v>
      </c>
      <c r="AI894" s="682" t="str">
        <f t="shared" si="1659"/>
        <v/>
      </c>
      <c r="AJ894" s="682">
        <f t="shared" si="1660"/>
        <v>0</v>
      </c>
      <c r="AK894" s="683">
        <f t="shared" si="1661"/>
        <v>0.5</v>
      </c>
      <c r="AL894" s="600">
        <f t="shared" si="1662"/>
        <v>0</v>
      </c>
      <c r="AM894" s="646">
        <f t="shared" si="1663"/>
        <v>0</v>
      </c>
      <c r="AN894" s="630"/>
      <c r="AR894" s="326"/>
    </row>
    <row r="895" spans="3:44" ht="12.75" customHeight="1" x14ac:dyDescent="0.2">
      <c r="C895" s="2"/>
      <c r="D895" s="140" t="str">
        <f t="shared" si="1642"/>
        <v/>
      </c>
      <c r="E895" s="222" t="str">
        <f t="shared" ref="E895:F895" si="1700">IF(E723=0,"",E723)</f>
        <v/>
      </c>
      <c r="F895" s="222" t="str">
        <f t="shared" si="1700"/>
        <v/>
      </c>
      <c r="G895" s="140" t="str">
        <f t="shared" si="1644"/>
        <v/>
      </c>
      <c r="H895" s="223" t="str">
        <f t="shared" si="1645"/>
        <v/>
      </c>
      <c r="I895" s="751" t="str">
        <f t="shared" si="1646"/>
        <v/>
      </c>
      <c r="J895" s="248" t="str">
        <f t="shared" si="1639"/>
        <v/>
      </c>
      <c r="K895" s="713" t="str">
        <f t="shared" si="1647"/>
        <v/>
      </c>
      <c r="L895" s="625"/>
      <c r="M895" s="738">
        <f t="shared" ref="M895:N895" si="1701">IF(M723="","",M723)</f>
        <v>0</v>
      </c>
      <c r="N895" s="738">
        <f t="shared" si="1701"/>
        <v>0</v>
      </c>
      <c r="O895" s="714" t="str">
        <f t="shared" si="1649"/>
        <v/>
      </c>
      <c r="P895" s="736">
        <f t="shared" si="1650"/>
        <v>0</v>
      </c>
      <c r="Q895" s="608">
        <v>0</v>
      </c>
      <c r="R895" s="755"/>
      <c r="S895" s="708" t="str">
        <f t="shared" si="1651"/>
        <v/>
      </c>
      <c r="T895" s="50" t="str">
        <f t="shared" si="1652"/>
        <v/>
      </c>
      <c r="U895" s="50">
        <f>ROUND(IF(K895="",0,+Q895/1659*(AC895*12*(1+tab!$D$181+tab!$D$180)-tab!$D$179)*tab!$D$177),-1)</f>
        <v>0</v>
      </c>
      <c r="V895" s="36" t="str">
        <f t="shared" si="1653"/>
        <v/>
      </c>
      <c r="W895" s="698"/>
      <c r="X895" s="605"/>
      <c r="Y895" s="646"/>
      <c r="Z895" s="670"/>
      <c r="AA895" s="600"/>
      <c r="AB895" s="646"/>
      <c r="AC895" s="679">
        <f t="shared" si="1641"/>
        <v>0</v>
      </c>
      <c r="AD895" s="680">
        <f t="shared" si="1654"/>
        <v>0.56000000000000005</v>
      </c>
      <c r="AE895" s="681">
        <f t="shared" si="1655"/>
        <v>0</v>
      </c>
      <c r="AF895" s="681">
        <f t="shared" si="1656"/>
        <v>0</v>
      </c>
      <c r="AG895" s="681">
        <f t="shared" si="1657"/>
        <v>0</v>
      </c>
      <c r="AH895" s="682">
        <f t="shared" si="1658"/>
        <v>0</v>
      </c>
      <c r="AI895" s="682" t="str">
        <f t="shared" si="1659"/>
        <v/>
      </c>
      <c r="AJ895" s="682">
        <f t="shared" si="1660"/>
        <v>0</v>
      </c>
      <c r="AK895" s="683">
        <f t="shared" si="1661"/>
        <v>0.5</v>
      </c>
      <c r="AL895" s="600">
        <f t="shared" si="1662"/>
        <v>0</v>
      </c>
      <c r="AM895" s="646">
        <f t="shared" si="1663"/>
        <v>0</v>
      </c>
      <c r="AN895" s="630"/>
      <c r="AR895" s="326"/>
    </row>
    <row r="896" spans="3:44" ht="12.75" customHeight="1" x14ac:dyDescent="0.2">
      <c r="C896" s="2"/>
      <c r="D896" s="140" t="str">
        <f t="shared" si="1642"/>
        <v/>
      </c>
      <c r="E896" s="222" t="str">
        <f t="shared" ref="E896:F896" si="1702">IF(E724=0,"",E724)</f>
        <v/>
      </c>
      <c r="F896" s="222" t="str">
        <f t="shared" si="1702"/>
        <v/>
      </c>
      <c r="G896" s="140" t="str">
        <f t="shared" si="1644"/>
        <v/>
      </c>
      <c r="H896" s="223" t="str">
        <f t="shared" si="1645"/>
        <v/>
      </c>
      <c r="I896" s="751" t="str">
        <f t="shared" si="1646"/>
        <v/>
      </c>
      <c r="J896" s="248" t="str">
        <f t="shared" si="1639"/>
        <v/>
      </c>
      <c r="K896" s="713" t="str">
        <f t="shared" si="1647"/>
        <v/>
      </c>
      <c r="L896" s="625"/>
      <c r="M896" s="738">
        <f t="shared" ref="M896:N896" si="1703">IF(M724="","",M724)</f>
        <v>0</v>
      </c>
      <c r="N896" s="738">
        <f t="shared" si="1703"/>
        <v>0</v>
      </c>
      <c r="O896" s="714" t="str">
        <f t="shared" si="1649"/>
        <v/>
      </c>
      <c r="P896" s="736">
        <f t="shared" si="1650"/>
        <v>0</v>
      </c>
      <c r="Q896" s="608">
        <v>0</v>
      </c>
      <c r="R896" s="755"/>
      <c r="S896" s="708" t="str">
        <f t="shared" si="1651"/>
        <v/>
      </c>
      <c r="T896" s="50" t="str">
        <f t="shared" si="1652"/>
        <v/>
      </c>
      <c r="U896" s="50">
        <f>ROUND(IF(K896="",0,+Q896/1659*(AC896*12*(1+tab!$D$181+tab!$D$180)-tab!$D$179)*tab!$D$177),-1)</f>
        <v>0</v>
      </c>
      <c r="V896" s="36" t="str">
        <f t="shared" si="1653"/>
        <v/>
      </c>
      <c r="W896" s="698"/>
      <c r="X896" s="605"/>
      <c r="Y896" s="646"/>
      <c r="Z896" s="670"/>
      <c r="AA896" s="600"/>
      <c r="AB896" s="646"/>
      <c r="AC896" s="679">
        <f t="shared" si="1641"/>
        <v>0</v>
      </c>
      <c r="AD896" s="680">
        <f t="shared" si="1654"/>
        <v>0.56000000000000005</v>
      </c>
      <c r="AE896" s="681">
        <f t="shared" si="1655"/>
        <v>0</v>
      </c>
      <c r="AF896" s="681">
        <f t="shared" si="1656"/>
        <v>0</v>
      </c>
      <c r="AG896" s="681">
        <f t="shared" si="1657"/>
        <v>0</v>
      </c>
      <c r="AH896" s="682">
        <f t="shared" si="1658"/>
        <v>0</v>
      </c>
      <c r="AI896" s="682" t="str">
        <f t="shared" si="1659"/>
        <v/>
      </c>
      <c r="AJ896" s="682">
        <f t="shared" si="1660"/>
        <v>0</v>
      </c>
      <c r="AK896" s="683">
        <f t="shared" si="1661"/>
        <v>0.5</v>
      </c>
      <c r="AL896" s="600">
        <f t="shared" si="1662"/>
        <v>0</v>
      </c>
      <c r="AM896" s="646">
        <f t="shared" si="1663"/>
        <v>0</v>
      </c>
      <c r="AN896" s="630"/>
      <c r="AR896" s="326"/>
    </row>
    <row r="897" spans="3:44" ht="12.75" customHeight="1" x14ac:dyDescent="0.2">
      <c r="C897" s="2"/>
      <c r="D897" s="140" t="str">
        <f t="shared" si="1642"/>
        <v/>
      </c>
      <c r="E897" s="222" t="str">
        <f t="shared" ref="E897:F897" si="1704">IF(E725=0,"",E725)</f>
        <v/>
      </c>
      <c r="F897" s="222" t="str">
        <f t="shared" si="1704"/>
        <v/>
      </c>
      <c r="G897" s="140" t="str">
        <f t="shared" si="1644"/>
        <v/>
      </c>
      <c r="H897" s="223" t="str">
        <f t="shared" si="1645"/>
        <v/>
      </c>
      <c r="I897" s="751" t="str">
        <f t="shared" si="1646"/>
        <v/>
      </c>
      <c r="J897" s="248" t="str">
        <f t="shared" si="1639"/>
        <v/>
      </c>
      <c r="K897" s="713" t="str">
        <f t="shared" si="1647"/>
        <v/>
      </c>
      <c r="L897" s="625"/>
      <c r="M897" s="738">
        <f t="shared" ref="M897:N897" si="1705">IF(M725="","",M725)</f>
        <v>0</v>
      </c>
      <c r="N897" s="738">
        <f t="shared" si="1705"/>
        <v>0</v>
      </c>
      <c r="O897" s="714" t="str">
        <f t="shared" si="1649"/>
        <v/>
      </c>
      <c r="P897" s="736">
        <f t="shared" si="1650"/>
        <v>0</v>
      </c>
      <c r="Q897" s="608">
        <v>0</v>
      </c>
      <c r="R897" s="755"/>
      <c r="S897" s="708" t="str">
        <f t="shared" si="1651"/>
        <v/>
      </c>
      <c r="T897" s="50" t="str">
        <f t="shared" si="1652"/>
        <v/>
      </c>
      <c r="U897" s="50">
        <f>ROUND(IF(K897="",0,+Q897/1659*(AC897*12*(1+tab!$D$181+tab!$D$180)-tab!$D$179)*tab!$D$177),-1)</f>
        <v>0</v>
      </c>
      <c r="V897" s="36" t="str">
        <f t="shared" si="1653"/>
        <v/>
      </c>
      <c r="W897" s="698"/>
      <c r="X897" s="605"/>
      <c r="Y897" s="646"/>
      <c r="Z897" s="670"/>
      <c r="AA897" s="600"/>
      <c r="AB897" s="646"/>
      <c r="AC897" s="679">
        <f t="shared" si="1641"/>
        <v>0</v>
      </c>
      <c r="AD897" s="680">
        <f t="shared" si="1654"/>
        <v>0.56000000000000005</v>
      </c>
      <c r="AE897" s="681">
        <f t="shared" si="1655"/>
        <v>0</v>
      </c>
      <c r="AF897" s="681">
        <f t="shared" si="1656"/>
        <v>0</v>
      </c>
      <c r="AG897" s="681">
        <f t="shared" si="1657"/>
        <v>0</v>
      </c>
      <c r="AH897" s="682">
        <f t="shared" si="1658"/>
        <v>0</v>
      </c>
      <c r="AI897" s="682" t="str">
        <f t="shared" si="1659"/>
        <v/>
      </c>
      <c r="AJ897" s="682">
        <f t="shared" si="1660"/>
        <v>0</v>
      </c>
      <c r="AK897" s="683">
        <f t="shared" si="1661"/>
        <v>0.5</v>
      </c>
      <c r="AL897" s="600">
        <f t="shared" si="1662"/>
        <v>0</v>
      </c>
      <c r="AM897" s="646">
        <f t="shared" si="1663"/>
        <v>0</v>
      </c>
      <c r="AN897" s="630"/>
      <c r="AR897" s="326"/>
    </row>
    <row r="898" spans="3:44" ht="12.75" customHeight="1" x14ac:dyDescent="0.2">
      <c r="C898" s="2"/>
      <c r="D898" s="140" t="str">
        <f t="shared" si="1642"/>
        <v/>
      </c>
      <c r="E898" s="222" t="str">
        <f t="shared" ref="E898:F898" si="1706">IF(E726=0,"",E726)</f>
        <v/>
      </c>
      <c r="F898" s="222" t="str">
        <f t="shared" si="1706"/>
        <v/>
      </c>
      <c r="G898" s="140" t="str">
        <f t="shared" si="1644"/>
        <v/>
      </c>
      <c r="H898" s="223" t="str">
        <f t="shared" si="1645"/>
        <v/>
      </c>
      <c r="I898" s="751" t="str">
        <f t="shared" si="1646"/>
        <v/>
      </c>
      <c r="J898" s="248" t="str">
        <f t="shared" si="1639"/>
        <v/>
      </c>
      <c r="K898" s="713" t="str">
        <f t="shared" si="1647"/>
        <v/>
      </c>
      <c r="L898" s="625"/>
      <c r="M898" s="738">
        <f t="shared" ref="M898:N898" si="1707">IF(M726="","",M726)</f>
        <v>0</v>
      </c>
      <c r="N898" s="738">
        <f t="shared" si="1707"/>
        <v>0</v>
      </c>
      <c r="O898" s="714" t="str">
        <f t="shared" si="1649"/>
        <v/>
      </c>
      <c r="P898" s="736">
        <f t="shared" si="1650"/>
        <v>0</v>
      </c>
      <c r="Q898" s="608">
        <v>0</v>
      </c>
      <c r="R898" s="755"/>
      <c r="S898" s="708" t="str">
        <f t="shared" si="1651"/>
        <v/>
      </c>
      <c r="T898" s="50" t="str">
        <f t="shared" si="1652"/>
        <v/>
      </c>
      <c r="U898" s="50">
        <f>ROUND(IF(K898="",0,+Q898/1659*(AC898*12*(1+tab!$D$181+tab!$D$180)-tab!$D$179)*tab!$D$177),-1)</f>
        <v>0</v>
      </c>
      <c r="V898" s="36" t="str">
        <f t="shared" si="1653"/>
        <v/>
      </c>
      <c r="W898" s="698"/>
      <c r="X898" s="605"/>
      <c r="Y898" s="646"/>
      <c r="Z898" s="670"/>
      <c r="AA898" s="600"/>
      <c r="AB898" s="646"/>
      <c r="AC898" s="679">
        <f t="shared" si="1641"/>
        <v>0</v>
      </c>
      <c r="AD898" s="680">
        <f t="shared" si="1654"/>
        <v>0.56000000000000005</v>
      </c>
      <c r="AE898" s="681">
        <f t="shared" si="1655"/>
        <v>0</v>
      </c>
      <c r="AF898" s="681">
        <f t="shared" si="1656"/>
        <v>0</v>
      </c>
      <c r="AG898" s="681">
        <f t="shared" si="1657"/>
        <v>0</v>
      </c>
      <c r="AH898" s="682">
        <f t="shared" si="1658"/>
        <v>0</v>
      </c>
      <c r="AI898" s="682" t="str">
        <f t="shared" si="1659"/>
        <v/>
      </c>
      <c r="AJ898" s="682">
        <f t="shared" si="1660"/>
        <v>0</v>
      </c>
      <c r="AK898" s="683">
        <f t="shared" si="1661"/>
        <v>0.5</v>
      </c>
      <c r="AL898" s="600">
        <f t="shared" si="1662"/>
        <v>0</v>
      </c>
      <c r="AM898" s="646">
        <f t="shared" si="1663"/>
        <v>0</v>
      </c>
      <c r="AN898" s="630"/>
      <c r="AR898" s="326"/>
    </row>
    <row r="899" spans="3:44" ht="12.75" customHeight="1" x14ac:dyDescent="0.2">
      <c r="C899" s="2"/>
      <c r="D899" s="140" t="str">
        <f t="shared" si="1642"/>
        <v/>
      </c>
      <c r="E899" s="222" t="str">
        <f t="shared" ref="E899:F899" si="1708">IF(E727=0,"",E727)</f>
        <v/>
      </c>
      <c r="F899" s="222" t="str">
        <f t="shared" si="1708"/>
        <v/>
      </c>
      <c r="G899" s="140" t="str">
        <f t="shared" si="1644"/>
        <v/>
      </c>
      <c r="H899" s="223" t="str">
        <f t="shared" si="1645"/>
        <v/>
      </c>
      <c r="I899" s="751" t="str">
        <f t="shared" si="1646"/>
        <v/>
      </c>
      <c r="J899" s="248" t="str">
        <f t="shared" si="1639"/>
        <v/>
      </c>
      <c r="K899" s="713" t="str">
        <f t="shared" si="1647"/>
        <v/>
      </c>
      <c r="L899" s="625"/>
      <c r="M899" s="738">
        <f t="shared" ref="M899:N899" si="1709">IF(M727="","",M727)</f>
        <v>0</v>
      </c>
      <c r="N899" s="738">
        <f t="shared" si="1709"/>
        <v>0</v>
      </c>
      <c r="O899" s="714" t="str">
        <f t="shared" si="1649"/>
        <v/>
      </c>
      <c r="P899" s="736">
        <f t="shared" si="1650"/>
        <v>0</v>
      </c>
      <c r="Q899" s="608">
        <v>0</v>
      </c>
      <c r="R899" s="755"/>
      <c r="S899" s="708" t="str">
        <f t="shared" si="1651"/>
        <v/>
      </c>
      <c r="T899" s="50" t="str">
        <f t="shared" si="1652"/>
        <v/>
      </c>
      <c r="U899" s="50">
        <f>ROUND(IF(K899="",0,+Q899/1659*(AC899*12*(1+tab!$D$181+tab!$D$180)-tab!$D$179)*tab!$D$177),-1)</f>
        <v>0</v>
      </c>
      <c r="V899" s="36" t="str">
        <f t="shared" si="1653"/>
        <v/>
      </c>
      <c r="W899" s="698"/>
      <c r="X899" s="605"/>
      <c r="Y899" s="646"/>
      <c r="Z899" s="670"/>
      <c r="AA899" s="600"/>
      <c r="AB899" s="646"/>
      <c r="AC899" s="679">
        <f t="shared" si="1641"/>
        <v>0</v>
      </c>
      <c r="AD899" s="680">
        <f t="shared" si="1654"/>
        <v>0.56000000000000005</v>
      </c>
      <c r="AE899" s="681">
        <f t="shared" si="1655"/>
        <v>0</v>
      </c>
      <c r="AF899" s="681">
        <f t="shared" si="1656"/>
        <v>0</v>
      </c>
      <c r="AG899" s="681">
        <f t="shared" si="1657"/>
        <v>0</v>
      </c>
      <c r="AH899" s="682">
        <f t="shared" si="1658"/>
        <v>0</v>
      </c>
      <c r="AI899" s="682" t="str">
        <f t="shared" si="1659"/>
        <v/>
      </c>
      <c r="AJ899" s="682">
        <f t="shared" si="1660"/>
        <v>0</v>
      </c>
      <c r="AK899" s="683">
        <f t="shared" si="1661"/>
        <v>0.5</v>
      </c>
      <c r="AL899" s="600">
        <f t="shared" si="1662"/>
        <v>0</v>
      </c>
      <c r="AM899" s="646">
        <f t="shared" si="1663"/>
        <v>0</v>
      </c>
      <c r="AN899" s="630"/>
      <c r="AR899" s="326"/>
    </row>
    <row r="900" spans="3:44" ht="12.75" customHeight="1" x14ac:dyDescent="0.2">
      <c r="C900" s="2"/>
      <c r="D900" s="140" t="str">
        <f t="shared" si="1642"/>
        <v/>
      </c>
      <c r="E900" s="222" t="str">
        <f t="shared" ref="E900:F900" si="1710">IF(E728=0,"",E728)</f>
        <v/>
      </c>
      <c r="F900" s="222" t="str">
        <f t="shared" si="1710"/>
        <v/>
      </c>
      <c r="G900" s="140" t="str">
        <f t="shared" si="1644"/>
        <v/>
      </c>
      <c r="H900" s="223" t="str">
        <f t="shared" si="1645"/>
        <v/>
      </c>
      <c r="I900" s="751" t="str">
        <f t="shared" si="1646"/>
        <v/>
      </c>
      <c r="J900" s="248" t="str">
        <f t="shared" si="1639"/>
        <v/>
      </c>
      <c r="K900" s="713" t="str">
        <f t="shared" si="1647"/>
        <v/>
      </c>
      <c r="L900" s="625"/>
      <c r="M900" s="738">
        <f t="shared" ref="M900:N900" si="1711">IF(M728="","",M728)</f>
        <v>0</v>
      </c>
      <c r="N900" s="738">
        <f t="shared" si="1711"/>
        <v>0</v>
      </c>
      <c r="O900" s="714" t="str">
        <f t="shared" si="1649"/>
        <v/>
      </c>
      <c r="P900" s="736">
        <f t="shared" si="1650"/>
        <v>0</v>
      </c>
      <c r="Q900" s="608">
        <v>0</v>
      </c>
      <c r="R900" s="755"/>
      <c r="S900" s="708" t="str">
        <f t="shared" si="1651"/>
        <v/>
      </c>
      <c r="T900" s="50" t="str">
        <f t="shared" si="1652"/>
        <v/>
      </c>
      <c r="U900" s="50">
        <f>ROUND(IF(K900="",0,+Q900/1659*(AC900*12*(1+tab!$D$181+tab!$D$180)-tab!$D$179)*tab!$D$177),-1)</f>
        <v>0</v>
      </c>
      <c r="V900" s="36" t="str">
        <f t="shared" si="1653"/>
        <v/>
      </c>
      <c r="W900" s="698"/>
      <c r="X900" s="605"/>
      <c r="Y900" s="646"/>
      <c r="Z900" s="670"/>
      <c r="AA900" s="600"/>
      <c r="AB900" s="646"/>
      <c r="AC900" s="679">
        <f t="shared" si="1641"/>
        <v>0</v>
      </c>
      <c r="AD900" s="680">
        <f t="shared" si="1654"/>
        <v>0.56000000000000005</v>
      </c>
      <c r="AE900" s="681">
        <f t="shared" si="1655"/>
        <v>0</v>
      </c>
      <c r="AF900" s="681">
        <f t="shared" si="1656"/>
        <v>0</v>
      </c>
      <c r="AG900" s="681">
        <f t="shared" si="1657"/>
        <v>0</v>
      </c>
      <c r="AH900" s="682">
        <f t="shared" si="1658"/>
        <v>0</v>
      </c>
      <c r="AI900" s="682" t="str">
        <f t="shared" si="1659"/>
        <v/>
      </c>
      <c r="AJ900" s="682">
        <f t="shared" si="1660"/>
        <v>0</v>
      </c>
      <c r="AK900" s="683">
        <f t="shared" si="1661"/>
        <v>0.5</v>
      </c>
      <c r="AL900" s="600">
        <f t="shared" si="1662"/>
        <v>0</v>
      </c>
      <c r="AM900" s="646">
        <f t="shared" si="1663"/>
        <v>0</v>
      </c>
      <c r="AN900" s="630"/>
      <c r="AR900" s="326"/>
    </row>
    <row r="901" spans="3:44" ht="12.75" customHeight="1" x14ac:dyDescent="0.2">
      <c r="C901" s="2"/>
      <c r="D901" s="140" t="str">
        <f t="shared" si="1642"/>
        <v/>
      </c>
      <c r="E901" s="222" t="str">
        <f t="shared" ref="E901:F901" si="1712">IF(E729=0,"",E729)</f>
        <v/>
      </c>
      <c r="F901" s="222" t="str">
        <f t="shared" si="1712"/>
        <v/>
      </c>
      <c r="G901" s="140" t="str">
        <f t="shared" si="1644"/>
        <v/>
      </c>
      <c r="H901" s="223" t="str">
        <f t="shared" si="1645"/>
        <v/>
      </c>
      <c r="I901" s="751" t="str">
        <f t="shared" si="1646"/>
        <v/>
      </c>
      <c r="J901" s="248" t="str">
        <f t="shared" si="1639"/>
        <v/>
      </c>
      <c r="K901" s="713" t="str">
        <f t="shared" si="1647"/>
        <v/>
      </c>
      <c r="L901" s="625"/>
      <c r="M901" s="738">
        <f t="shared" ref="M901:N901" si="1713">IF(M729="","",M729)</f>
        <v>0</v>
      </c>
      <c r="N901" s="738">
        <f t="shared" si="1713"/>
        <v>0</v>
      </c>
      <c r="O901" s="714" t="str">
        <f t="shared" si="1649"/>
        <v/>
      </c>
      <c r="P901" s="736">
        <f t="shared" si="1650"/>
        <v>0</v>
      </c>
      <c r="Q901" s="608">
        <v>0</v>
      </c>
      <c r="R901" s="755"/>
      <c r="S901" s="708" t="str">
        <f t="shared" si="1651"/>
        <v/>
      </c>
      <c r="T901" s="50" t="str">
        <f t="shared" si="1652"/>
        <v/>
      </c>
      <c r="U901" s="50">
        <f>ROUND(IF(K901="",0,+Q901/1659*(AC901*12*(1+tab!$D$181+tab!$D$180)-tab!$D$179)*tab!$D$177),-1)</f>
        <v>0</v>
      </c>
      <c r="V901" s="36" t="str">
        <f t="shared" si="1653"/>
        <v/>
      </c>
      <c r="W901" s="698"/>
      <c r="X901" s="605"/>
      <c r="Y901" s="646"/>
      <c r="Z901" s="670"/>
      <c r="AA901" s="600"/>
      <c r="AB901" s="646"/>
      <c r="AC901" s="679">
        <f t="shared" si="1641"/>
        <v>0</v>
      </c>
      <c r="AD901" s="680">
        <f t="shared" si="1654"/>
        <v>0.56000000000000005</v>
      </c>
      <c r="AE901" s="681">
        <f t="shared" si="1655"/>
        <v>0</v>
      </c>
      <c r="AF901" s="681">
        <f t="shared" si="1656"/>
        <v>0</v>
      </c>
      <c r="AG901" s="681">
        <f t="shared" si="1657"/>
        <v>0</v>
      </c>
      <c r="AH901" s="682">
        <f t="shared" si="1658"/>
        <v>0</v>
      </c>
      <c r="AI901" s="682" t="str">
        <f t="shared" si="1659"/>
        <v/>
      </c>
      <c r="AJ901" s="682">
        <f t="shared" si="1660"/>
        <v>0</v>
      </c>
      <c r="AK901" s="683">
        <f t="shared" si="1661"/>
        <v>0.5</v>
      </c>
      <c r="AL901" s="600">
        <f t="shared" si="1662"/>
        <v>0</v>
      </c>
      <c r="AM901" s="646">
        <f t="shared" si="1663"/>
        <v>0</v>
      </c>
      <c r="AN901" s="630"/>
      <c r="AR901" s="326"/>
    </row>
    <row r="902" spans="3:44" ht="12.75" customHeight="1" x14ac:dyDescent="0.2">
      <c r="C902" s="2"/>
      <c r="D902" s="140" t="str">
        <f t="shared" si="1642"/>
        <v/>
      </c>
      <c r="E902" s="222" t="str">
        <f t="shared" ref="E902:F902" si="1714">IF(E730=0,"",E730)</f>
        <v/>
      </c>
      <c r="F902" s="222" t="str">
        <f t="shared" si="1714"/>
        <v/>
      </c>
      <c r="G902" s="140" t="str">
        <f t="shared" si="1644"/>
        <v/>
      </c>
      <c r="H902" s="223" t="str">
        <f t="shared" si="1645"/>
        <v/>
      </c>
      <c r="I902" s="751" t="str">
        <f t="shared" si="1646"/>
        <v/>
      </c>
      <c r="J902" s="248" t="str">
        <f t="shared" si="1639"/>
        <v/>
      </c>
      <c r="K902" s="713" t="str">
        <f t="shared" si="1647"/>
        <v/>
      </c>
      <c r="L902" s="625"/>
      <c r="M902" s="738">
        <f t="shared" ref="M902:N902" si="1715">IF(M730="","",M730)</f>
        <v>0</v>
      </c>
      <c r="N902" s="738">
        <f t="shared" si="1715"/>
        <v>0</v>
      </c>
      <c r="O902" s="714" t="str">
        <f t="shared" si="1649"/>
        <v/>
      </c>
      <c r="P902" s="736">
        <f t="shared" si="1650"/>
        <v>0</v>
      </c>
      <c r="Q902" s="608">
        <v>0</v>
      </c>
      <c r="R902" s="755"/>
      <c r="S902" s="708" t="str">
        <f t="shared" si="1651"/>
        <v/>
      </c>
      <c r="T902" s="50" t="str">
        <f t="shared" si="1652"/>
        <v/>
      </c>
      <c r="U902" s="50">
        <f>ROUND(IF(K902="",0,+Q902/1659*(AC902*12*(1+tab!$D$181+tab!$D$180)-tab!$D$179)*tab!$D$177),-1)</f>
        <v>0</v>
      </c>
      <c r="V902" s="36" t="str">
        <f t="shared" si="1653"/>
        <v/>
      </c>
      <c r="W902" s="698"/>
      <c r="X902" s="605"/>
      <c r="Y902" s="646"/>
      <c r="Z902" s="670"/>
      <c r="AA902" s="600"/>
      <c r="AB902" s="646"/>
      <c r="AC902" s="679">
        <f t="shared" si="1641"/>
        <v>0</v>
      </c>
      <c r="AD902" s="680">
        <f t="shared" si="1654"/>
        <v>0.56000000000000005</v>
      </c>
      <c r="AE902" s="681">
        <f t="shared" si="1655"/>
        <v>0</v>
      </c>
      <c r="AF902" s="681">
        <f t="shared" si="1656"/>
        <v>0</v>
      </c>
      <c r="AG902" s="681">
        <f t="shared" si="1657"/>
        <v>0</v>
      </c>
      <c r="AH902" s="682">
        <f t="shared" si="1658"/>
        <v>0</v>
      </c>
      <c r="AI902" s="682" t="str">
        <f t="shared" si="1659"/>
        <v/>
      </c>
      <c r="AJ902" s="682">
        <f t="shared" si="1660"/>
        <v>0</v>
      </c>
      <c r="AK902" s="683">
        <f t="shared" si="1661"/>
        <v>0.5</v>
      </c>
      <c r="AL902" s="600">
        <f t="shared" si="1662"/>
        <v>0</v>
      </c>
      <c r="AM902" s="646">
        <f t="shared" si="1663"/>
        <v>0</v>
      </c>
      <c r="AN902" s="630"/>
      <c r="AR902" s="326"/>
    </row>
    <row r="903" spans="3:44" ht="12.75" customHeight="1" x14ac:dyDescent="0.2">
      <c r="C903" s="2"/>
      <c r="D903" s="140" t="str">
        <f t="shared" si="1642"/>
        <v/>
      </c>
      <c r="E903" s="222" t="str">
        <f t="shared" ref="E903:F903" si="1716">IF(E731=0,"",E731)</f>
        <v/>
      </c>
      <c r="F903" s="222" t="str">
        <f t="shared" si="1716"/>
        <v/>
      </c>
      <c r="G903" s="140" t="str">
        <f t="shared" si="1644"/>
        <v/>
      </c>
      <c r="H903" s="223" t="str">
        <f t="shared" si="1645"/>
        <v/>
      </c>
      <c r="I903" s="751" t="str">
        <f t="shared" si="1646"/>
        <v/>
      </c>
      <c r="J903" s="248" t="str">
        <f t="shared" si="1639"/>
        <v/>
      </c>
      <c r="K903" s="713" t="str">
        <f t="shared" si="1647"/>
        <v/>
      </c>
      <c r="L903" s="625"/>
      <c r="M903" s="738">
        <f t="shared" ref="M903:N903" si="1717">IF(M731="","",M731)</f>
        <v>0</v>
      </c>
      <c r="N903" s="738">
        <f t="shared" si="1717"/>
        <v>0</v>
      </c>
      <c r="O903" s="714" t="str">
        <f t="shared" si="1649"/>
        <v/>
      </c>
      <c r="P903" s="736">
        <f t="shared" si="1650"/>
        <v>0</v>
      </c>
      <c r="Q903" s="608">
        <v>0</v>
      </c>
      <c r="R903" s="755"/>
      <c r="S903" s="708" t="str">
        <f t="shared" si="1651"/>
        <v/>
      </c>
      <c r="T903" s="50" t="str">
        <f t="shared" si="1652"/>
        <v/>
      </c>
      <c r="U903" s="50">
        <f>ROUND(IF(K903="",0,+Q903/1659*(AC903*12*(1+tab!$D$181+tab!$D$180)-tab!$D$179)*tab!$D$177),-1)</f>
        <v>0</v>
      </c>
      <c r="V903" s="36" t="str">
        <f t="shared" si="1653"/>
        <v/>
      </c>
      <c r="W903" s="698"/>
      <c r="X903" s="605"/>
      <c r="Y903" s="646"/>
      <c r="Z903" s="670"/>
      <c r="AA903" s="600"/>
      <c r="AB903" s="646"/>
      <c r="AC903" s="679">
        <f t="shared" si="1641"/>
        <v>0</v>
      </c>
      <c r="AD903" s="680">
        <f t="shared" si="1654"/>
        <v>0.56000000000000005</v>
      </c>
      <c r="AE903" s="681">
        <f t="shared" si="1655"/>
        <v>0</v>
      </c>
      <c r="AF903" s="681">
        <f t="shared" si="1656"/>
        <v>0</v>
      </c>
      <c r="AG903" s="681">
        <f t="shared" si="1657"/>
        <v>0</v>
      </c>
      <c r="AH903" s="682">
        <f t="shared" si="1658"/>
        <v>0</v>
      </c>
      <c r="AI903" s="682" t="str">
        <f t="shared" si="1659"/>
        <v/>
      </c>
      <c r="AJ903" s="682">
        <f t="shared" si="1660"/>
        <v>0</v>
      </c>
      <c r="AK903" s="683">
        <f t="shared" si="1661"/>
        <v>0.5</v>
      </c>
      <c r="AL903" s="600">
        <f t="shared" si="1662"/>
        <v>0</v>
      </c>
      <c r="AM903" s="646">
        <f t="shared" si="1663"/>
        <v>0</v>
      </c>
      <c r="AN903" s="630"/>
      <c r="AR903" s="326"/>
    </row>
    <row r="904" spans="3:44" ht="12.75" customHeight="1" x14ac:dyDescent="0.2">
      <c r="C904" s="2"/>
      <c r="D904" s="140" t="str">
        <f t="shared" si="1642"/>
        <v/>
      </c>
      <c r="E904" s="222" t="str">
        <f t="shared" ref="E904:F904" si="1718">IF(E732=0,"",E732)</f>
        <v/>
      </c>
      <c r="F904" s="222" t="str">
        <f t="shared" si="1718"/>
        <v/>
      </c>
      <c r="G904" s="140" t="str">
        <f t="shared" si="1644"/>
        <v/>
      </c>
      <c r="H904" s="223" t="str">
        <f t="shared" si="1645"/>
        <v/>
      </c>
      <c r="I904" s="751" t="str">
        <f t="shared" si="1646"/>
        <v/>
      </c>
      <c r="J904" s="248" t="str">
        <f t="shared" si="1639"/>
        <v/>
      </c>
      <c r="K904" s="713" t="str">
        <f t="shared" si="1647"/>
        <v/>
      </c>
      <c r="L904" s="625"/>
      <c r="M904" s="738">
        <f t="shared" ref="M904:N904" si="1719">IF(M732="","",M732)</f>
        <v>0</v>
      </c>
      <c r="N904" s="738">
        <f t="shared" si="1719"/>
        <v>0</v>
      </c>
      <c r="O904" s="714" t="str">
        <f t="shared" si="1649"/>
        <v/>
      </c>
      <c r="P904" s="736">
        <f t="shared" si="1650"/>
        <v>0</v>
      </c>
      <c r="Q904" s="608">
        <v>0</v>
      </c>
      <c r="R904" s="755"/>
      <c r="S904" s="708" t="str">
        <f t="shared" si="1651"/>
        <v/>
      </c>
      <c r="T904" s="50" t="str">
        <f t="shared" si="1652"/>
        <v/>
      </c>
      <c r="U904" s="50">
        <f>ROUND(IF(K904="",0,+Q904/1659*(AC904*12*(1+tab!$D$181+tab!$D$180)-tab!$D$179)*tab!$D$177),-1)</f>
        <v>0</v>
      </c>
      <c r="V904" s="36" t="str">
        <f t="shared" si="1653"/>
        <v/>
      </c>
      <c r="W904" s="698"/>
      <c r="X904" s="605"/>
      <c r="Y904" s="646"/>
      <c r="Z904" s="670"/>
      <c r="AA904" s="600"/>
      <c r="AB904" s="646"/>
      <c r="AC904" s="679">
        <f t="shared" si="1641"/>
        <v>0</v>
      </c>
      <c r="AD904" s="680">
        <f t="shared" si="1654"/>
        <v>0.56000000000000005</v>
      </c>
      <c r="AE904" s="681">
        <f t="shared" si="1655"/>
        <v>0</v>
      </c>
      <c r="AF904" s="681">
        <f t="shared" si="1656"/>
        <v>0</v>
      </c>
      <c r="AG904" s="681">
        <f t="shared" si="1657"/>
        <v>0</v>
      </c>
      <c r="AH904" s="682">
        <f t="shared" si="1658"/>
        <v>0</v>
      </c>
      <c r="AI904" s="682" t="str">
        <f t="shared" si="1659"/>
        <v/>
      </c>
      <c r="AJ904" s="682">
        <f t="shared" si="1660"/>
        <v>0</v>
      </c>
      <c r="AK904" s="683">
        <f t="shared" si="1661"/>
        <v>0.5</v>
      </c>
      <c r="AL904" s="600">
        <f t="shared" si="1662"/>
        <v>0</v>
      </c>
      <c r="AM904" s="646">
        <f t="shared" si="1663"/>
        <v>0</v>
      </c>
      <c r="AN904" s="630"/>
      <c r="AR904" s="326"/>
    </row>
    <row r="905" spans="3:44" ht="12.75" customHeight="1" x14ac:dyDescent="0.2">
      <c r="C905" s="2"/>
      <c r="D905" s="140" t="str">
        <f t="shared" si="1642"/>
        <v/>
      </c>
      <c r="E905" s="222" t="str">
        <f t="shared" ref="E905:F905" si="1720">IF(E733=0,"",E733)</f>
        <v/>
      </c>
      <c r="F905" s="222" t="str">
        <f t="shared" si="1720"/>
        <v/>
      </c>
      <c r="G905" s="140" t="str">
        <f t="shared" si="1644"/>
        <v/>
      </c>
      <c r="H905" s="223" t="str">
        <f t="shared" si="1645"/>
        <v/>
      </c>
      <c r="I905" s="751" t="str">
        <f t="shared" si="1646"/>
        <v/>
      </c>
      <c r="J905" s="248" t="str">
        <f t="shared" si="1639"/>
        <v/>
      </c>
      <c r="K905" s="713" t="str">
        <f t="shared" si="1647"/>
        <v/>
      </c>
      <c r="L905" s="625"/>
      <c r="M905" s="738">
        <f t="shared" ref="M905:N905" si="1721">IF(M733="","",M733)</f>
        <v>0</v>
      </c>
      <c r="N905" s="738">
        <f t="shared" si="1721"/>
        <v>0</v>
      </c>
      <c r="O905" s="714" t="str">
        <f t="shared" si="1649"/>
        <v/>
      </c>
      <c r="P905" s="736">
        <f t="shared" si="1650"/>
        <v>0</v>
      </c>
      <c r="Q905" s="608">
        <v>0</v>
      </c>
      <c r="R905" s="755"/>
      <c r="S905" s="708" t="str">
        <f t="shared" si="1651"/>
        <v/>
      </c>
      <c r="T905" s="50" t="str">
        <f t="shared" si="1652"/>
        <v/>
      </c>
      <c r="U905" s="50">
        <f>ROUND(IF(K905="",0,+Q905/1659*(AC905*12*(1+tab!$D$181+tab!$D$180)-tab!$D$179)*tab!$D$177),-1)</f>
        <v>0</v>
      </c>
      <c r="V905" s="36" t="str">
        <f t="shared" si="1653"/>
        <v/>
      </c>
      <c r="W905" s="698"/>
      <c r="X905" s="605"/>
      <c r="Y905" s="646"/>
      <c r="Z905" s="670"/>
      <c r="AA905" s="600"/>
      <c r="AB905" s="646"/>
      <c r="AC905" s="679">
        <f t="shared" si="1641"/>
        <v>0</v>
      </c>
      <c r="AD905" s="680">
        <f t="shared" si="1654"/>
        <v>0.56000000000000005</v>
      </c>
      <c r="AE905" s="681">
        <f t="shared" si="1655"/>
        <v>0</v>
      </c>
      <c r="AF905" s="681">
        <f t="shared" si="1656"/>
        <v>0</v>
      </c>
      <c r="AG905" s="681">
        <f t="shared" si="1657"/>
        <v>0</v>
      </c>
      <c r="AH905" s="682">
        <f t="shared" si="1658"/>
        <v>0</v>
      </c>
      <c r="AI905" s="682" t="str">
        <f t="shared" si="1659"/>
        <v/>
      </c>
      <c r="AJ905" s="682">
        <f t="shared" si="1660"/>
        <v>0</v>
      </c>
      <c r="AK905" s="683">
        <f t="shared" si="1661"/>
        <v>0.5</v>
      </c>
      <c r="AL905" s="600">
        <f t="shared" si="1662"/>
        <v>0</v>
      </c>
      <c r="AM905" s="646">
        <f t="shared" si="1663"/>
        <v>0</v>
      </c>
      <c r="AN905" s="630"/>
      <c r="AR905" s="326"/>
    </row>
    <row r="906" spans="3:44" ht="12.75" customHeight="1" x14ac:dyDescent="0.2">
      <c r="C906" s="2"/>
      <c r="D906" s="140" t="str">
        <f t="shared" si="1642"/>
        <v/>
      </c>
      <c r="E906" s="222" t="str">
        <f t="shared" ref="E906:F906" si="1722">IF(E734=0,"",E734)</f>
        <v/>
      </c>
      <c r="F906" s="222" t="str">
        <f t="shared" si="1722"/>
        <v/>
      </c>
      <c r="G906" s="140" t="str">
        <f t="shared" si="1644"/>
        <v/>
      </c>
      <c r="H906" s="223" t="str">
        <f t="shared" si="1645"/>
        <v/>
      </c>
      <c r="I906" s="751" t="str">
        <f t="shared" si="1646"/>
        <v/>
      </c>
      <c r="J906" s="248" t="str">
        <f t="shared" si="1639"/>
        <v/>
      </c>
      <c r="K906" s="713" t="str">
        <f t="shared" si="1647"/>
        <v/>
      </c>
      <c r="L906" s="625"/>
      <c r="M906" s="738">
        <f t="shared" ref="M906:N906" si="1723">IF(M734="","",M734)</f>
        <v>0</v>
      </c>
      <c r="N906" s="738">
        <f t="shared" si="1723"/>
        <v>0</v>
      </c>
      <c r="O906" s="714" t="str">
        <f t="shared" si="1649"/>
        <v/>
      </c>
      <c r="P906" s="736">
        <f t="shared" si="1650"/>
        <v>0</v>
      </c>
      <c r="Q906" s="608">
        <v>0</v>
      </c>
      <c r="R906" s="755"/>
      <c r="S906" s="708" t="str">
        <f t="shared" si="1651"/>
        <v/>
      </c>
      <c r="T906" s="50" t="str">
        <f t="shared" si="1652"/>
        <v/>
      </c>
      <c r="U906" s="50">
        <f>ROUND(IF(K906="",0,+Q906/1659*(AC906*12*(1+tab!$D$181+tab!$D$180)-tab!$D$179)*tab!$D$177),-1)</f>
        <v>0</v>
      </c>
      <c r="V906" s="36" t="str">
        <f t="shared" si="1653"/>
        <v/>
      </c>
      <c r="W906" s="698"/>
      <c r="X906" s="605"/>
      <c r="Y906" s="646"/>
      <c r="Z906" s="670"/>
      <c r="AA906" s="600"/>
      <c r="AB906" s="646"/>
      <c r="AC906" s="679">
        <f t="shared" si="1641"/>
        <v>0</v>
      </c>
      <c r="AD906" s="680">
        <f t="shared" si="1654"/>
        <v>0.56000000000000005</v>
      </c>
      <c r="AE906" s="681">
        <f t="shared" si="1655"/>
        <v>0</v>
      </c>
      <c r="AF906" s="681">
        <f t="shared" si="1656"/>
        <v>0</v>
      </c>
      <c r="AG906" s="681">
        <f t="shared" si="1657"/>
        <v>0</v>
      </c>
      <c r="AH906" s="682">
        <f t="shared" si="1658"/>
        <v>0</v>
      </c>
      <c r="AI906" s="682" t="str">
        <f t="shared" si="1659"/>
        <v/>
      </c>
      <c r="AJ906" s="682">
        <f t="shared" si="1660"/>
        <v>0</v>
      </c>
      <c r="AK906" s="683">
        <f t="shared" si="1661"/>
        <v>0.5</v>
      </c>
      <c r="AL906" s="600">
        <f t="shared" si="1662"/>
        <v>0</v>
      </c>
      <c r="AM906" s="646">
        <f t="shared" si="1663"/>
        <v>0</v>
      </c>
      <c r="AN906" s="630"/>
      <c r="AR906" s="326"/>
    </row>
    <row r="907" spans="3:44" ht="12.75" customHeight="1" x14ac:dyDescent="0.2">
      <c r="C907" s="2"/>
      <c r="D907" s="140" t="str">
        <f t="shared" si="1642"/>
        <v/>
      </c>
      <c r="E907" s="222" t="str">
        <f t="shared" ref="E907:F907" si="1724">IF(E735=0,"",E735)</f>
        <v/>
      </c>
      <c r="F907" s="222" t="str">
        <f t="shared" si="1724"/>
        <v/>
      </c>
      <c r="G907" s="140" t="str">
        <f t="shared" si="1644"/>
        <v/>
      </c>
      <c r="H907" s="223" t="str">
        <f t="shared" si="1645"/>
        <v/>
      </c>
      <c r="I907" s="751" t="str">
        <f t="shared" si="1646"/>
        <v/>
      </c>
      <c r="J907" s="248" t="str">
        <f t="shared" ref="J907:J938" si="1725">IF(E907="","",IF(J735+1&gt;VLOOKUP(I907,sal19juni,18,FALSE),J735,J735+1))</f>
        <v/>
      </c>
      <c r="K907" s="713" t="str">
        <f t="shared" si="1647"/>
        <v/>
      </c>
      <c r="L907" s="625"/>
      <c r="M907" s="738">
        <f t="shared" ref="M907:N907" si="1726">IF(M735="","",M735)</f>
        <v>0</v>
      </c>
      <c r="N907" s="738">
        <f t="shared" si="1726"/>
        <v>0</v>
      </c>
      <c r="O907" s="714" t="str">
        <f t="shared" si="1649"/>
        <v/>
      </c>
      <c r="P907" s="736">
        <f t="shared" si="1650"/>
        <v>0</v>
      </c>
      <c r="Q907" s="608">
        <v>0</v>
      </c>
      <c r="R907" s="755"/>
      <c r="S907" s="708" t="str">
        <f t="shared" si="1651"/>
        <v/>
      </c>
      <c r="T907" s="50" t="str">
        <f t="shared" si="1652"/>
        <v/>
      </c>
      <c r="U907" s="50">
        <f>ROUND(IF(K907="",0,+Q907/1659*(AC907*12*(1+tab!$D$181+tab!$D$180)-tab!$D$179)*tab!$D$177),-1)</f>
        <v>0</v>
      </c>
      <c r="V907" s="36" t="str">
        <f t="shared" si="1653"/>
        <v/>
      </c>
      <c r="W907" s="698"/>
      <c r="X907" s="605"/>
      <c r="Y907" s="646"/>
      <c r="Z907" s="670"/>
      <c r="AA907" s="600"/>
      <c r="AB907" s="646"/>
      <c r="AC907" s="679">
        <f t="shared" ref="AC907:AC938" si="1727">IF(K907="",0,5/12*VLOOKUP(I907,sal19juni,J907+1,FALSE)+7/12*VLOOKUP(I907,sal19juni,J907+1,FALSE))</f>
        <v>0</v>
      </c>
      <c r="AD907" s="680">
        <f t="shared" si="1654"/>
        <v>0.56000000000000005</v>
      </c>
      <c r="AE907" s="681">
        <f t="shared" si="1655"/>
        <v>0</v>
      </c>
      <c r="AF907" s="681">
        <f t="shared" si="1656"/>
        <v>0</v>
      </c>
      <c r="AG907" s="681">
        <f t="shared" si="1657"/>
        <v>0</v>
      </c>
      <c r="AH907" s="682">
        <f t="shared" si="1658"/>
        <v>0</v>
      </c>
      <c r="AI907" s="682" t="str">
        <f t="shared" si="1659"/>
        <v/>
      </c>
      <c r="AJ907" s="682">
        <f t="shared" si="1660"/>
        <v>0</v>
      </c>
      <c r="AK907" s="683">
        <f t="shared" si="1661"/>
        <v>0.5</v>
      </c>
      <c r="AL907" s="600">
        <f t="shared" si="1662"/>
        <v>0</v>
      </c>
      <c r="AM907" s="646">
        <f t="shared" si="1663"/>
        <v>0</v>
      </c>
      <c r="AN907" s="630"/>
      <c r="AR907" s="326"/>
    </row>
    <row r="908" spans="3:44" ht="12.75" customHeight="1" x14ac:dyDescent="0.2">
      <c r="C908" s="2"/>
      <c r="D908" s="140" t="str">
        <f t="shared" si="1642"/>
        <v/>
      </c>
      <c r="E908" s="222" t="str">
        <f t="shared" ref="E908:F908" si="1728">IF(E736=0,"",E736)</f>
        <v/>
      </c>
      <c r="F908" s="222" t="str">
        <f t="shared" si="1728"/>
        <v/>
      </c>
      <c r="G908" s="140" t="str">
        <f t="shared" si="1644"/>
        <v/>
      </c>
      <c r="H908" s="223" t="str">
        <f t="shared" si="1645"/>
        <v/>
      </c>
      <c r="I908" s="751" t="str">
        <f t="shared" si="1646"/>
        <v/>
      </c>
      <c r="J908" s="248" t="str">
        <f t="shared" si="1725"/>
        <v/>
      </c>
      <c r="K908" s="713" t="str">
        <f t="shared" si="1647"/>
        <v/>
      </c>
      <c r="L908" s="625"/>
      <c r="M908" s="738">
        <f t="shared" ref="M908:N908" si="1729">IF(M736="","",M736)</f>
        <v>0</v>
      </c>
      <c r="N908" s="738">
        <f t="shared" si="1729"/>
        <v>0</v>
      </c>
      <c r="O908" s="714" t="str">
        <f t="shared" si="1649"/>
        <v/>
      </c>
      <c r="P908" s="736">
        <f t="shared" si="1650"/>
        <v>0</v>
      </c>
      <c r="Q908" s="608">
        <v>0</v>
      </c>
      <c r="R908" s="755"/>
      <c r="S908" s="708" t="str">
        <f t="shared" si="1651"/>
        <v/>
      </c>
      <c r="T908" s="50" t="str">
        <f t="shared" si="1652"/>
        <v/>
      </c>
      <c r="U908" s="50">
        <f>ROUND(IF(K908="",0,+Q908/1659*(AC908*12*(1+tab!$D$181+tab!$D$180)-tab!$D$179)*tab!$D$177),-1)</f>
        <v>0</v>
      </c>
      <c r="V908" s="36" t="str">
        <f t="shared" si="1653"/>
        <v/>
      </c>
      <c r="W908" s="698"/>
      <c r="X908" s="605"/>
      <c r="Y908" s="646"/>
      <c r="Z908" s="670"/>
      <c r="AA908" s="600"/>
      <c r="AB908" s="646"/>
      <c r="AC908" s="679">
        <f t="shared" si="1727"/>
        <v>0</v>
      </c>
      <c r="AD908" s="680">
        <f t="shared" si="1654"/>
        <v>0.56000000000000005</v>
      </c>
      <c r="AE908" s="681">
        <f t="shared" si="1655"/>
        <v>0</v>
      </c>
      <c r="AF908" s="681">
        <f t="shared" si="1656"/>
        <v>0</v>
      </c>
      <c r="AG908" s="681">
        <f t="shared" si="1657"/>
        <v>0</v>
      </c>
      <c r="AH908" s="682">
        <f t="shared" si="1658"/>
        <v>0</v>
      </c>
      <c r="AI908" s="682" t="str">
        <f t="shared" si="1659"/>
        <v/>
      </c>
      <c r="AJ908" s="682">
        <f t="shared" si="1660"/>
        <v>0</v>
      </c>
      <c r="AK908" s="683">
        <f t="shared" si="1661"/>
        <v>0.5</v>
      </c>
      <c r="AL908" s="600">
        <f t="shared" si="1662"/>
        <v>0</v>
      </c>
      <c r="AM908" s="646">
        <f t="shared" si="1663"/>
        <v>0</v>
      </c>
      <c r="AN908" s="630"/>
      <c r="AR908" s="326"/>
    </row>
    <row r="909" spans="3:44" ht="12.75" customHeight="1" x14ac:dyDescent="0.2">
      <c r="C909" s="2"/>
      <c r="D909" s="140" t="str">
        <f t="shared" si="1642"/>
        <v/>
      </c>
      <c r="E909" s="222" t="str">
        <f t="shared" ref="E909:F909" si="1730">IF(E737=0,"",E737)</f>
        <v/>
      </c>
      <c r="F909" s="222" t="str">
        <f t="shared" si="1730"/>
        <v/>
      </c>
      <c r="G909" s="140" t="str">
        <f t="shared" si="1644"/>
        <v/>
      </c>
      <c r="H909" s="223" t="str">
        <f t="shared" si="1645"/>
        <v/>
      </c>
      <c r="I909" s="751" t="str">
        <f t="shared" si="1646"/>
        <v/>
      </c>
      <c r="J909" s="248" t="str">
        <f t="shared" si="1725"/>
        <v/>
      </c>
      <c r="K909" s="713" t="str">
        <f t="shared" si="1647"/>
        <v/>
      </c>
      <c r="L909" s="625"/>
      <c r="M909" s="738">
        <f t="shared" ref="M909:N909" si="1731">IF(M737="","",M737)</f>
        <v>0</v>
      </c>
      <c r="N909" s="738">
        <f t="shared" si="1731"/>
        <v>0</v>
      </c>
      <c r="O909" s="714" t="str">
        <f t="shared" si="1649"/>
        <v/>
      </c>
      <c r="P909" s="736">
        <f t="shared" si="1650"/>
        <v>0</v>
      </c>
      <c r="Q909" s="608">
        <v>0</v>
      </c>
      <c r="R909" s="755"/>
      <c r="S909" s="708" t="str">
        <f t="shared" si="1651"/>
        <v/>
      </c>
      <c r="T909" s="50" t="str">
        <f t="shared" si="1652"/>
        <v/>
      </c>
      <c r="U909" s="50">
        <f>ROUND(IF(K909="",0,+Q909/1659*(AC909*12*(1+tab!$D$181+tab!$D$180)-tab!$D$179)*tab!$D$177),-1)</f>
        <v>0</v>
      </c>
      <c r="V909" s="36" t="str">
        <f t="shared" si="1653"/>
        <v/>
      </c>
      <c r="W909" s="698"/>
      <c r="X909" s="605"/>
      <c r="Y909" s="646"/>
      <c r="Z909" s="670"/>
      <c r="AA909" s="600"/>
      <c r="AB909" s="646"/>
      <c r="AC909" s="679">
        <f t="shared" si="1727"/>
        <v>0</v>
      </c>
      <c r="AD909" s="680">
        <f t="shared" si="1654"/>
        <v>0.56000000000000005</v>
      </c>
      <c r="AE909" s="681">
        <f t="shared" si="1655"/>
        <v>0</v>
      </c>
      <c r="AF909" s="681">
        <f t="shared" si="1656"/>
        <v>0</v>
      </c>
      <c r="AG909" s="681">
        <f t="shared" si="1657"/>
        <v>0</v>
      </c>
      <c r="AH909" s="682">
        <f t="shared" si="1658"/>
        <v>0</v>
      </c>
      <c r="AI909" s="682" t="str">
        <f t="shared" si="1659"/>
        <v/>
      </c>
      <c r="AJ909" s="682">
        <f t="shared" si="1660"/>
        <v>0</v>
      </c>
      <c r="AK909" s="683">
        <f t="shared" si="1661"/>
        <v>0.5</v>
      </c>
      <c r="AL909" s="600">
        <f t="shared" si="1662"/>
        <v>0</v>
      </c>
      <c r="AM909" s="646">
        <f t="shared" si="1663"/>
        <v>0</v>
      </c>
      <c r="AN909" s="630"/>
      <c r="AR909" s="326"/>
    </row>
    <row r="910" spans="3:44" ht="12.75" customHeight="1" x14ac:dyDescent="0.2">
      <c r="C910" s="2"/>
      <c r="D910" s="140" t="str">
        <f t="shared" si="1642"/>
        <v/>
      </c>
      <c r="E910" s="222" t="str">
        <f t="shared" ref="E910:F910" si="1732">IF(E738=0,"",E738)</f>
        <v/>
      </c>
      <c r="F910" s="222" t="str">
        <f t="shared" si="1732"/>
        <v/>
      </c>
      <c r="G910" s="140" t="str">
        <f t="shared" si="1644"/>
        <v/>
      </c>
      <c r="H910" s="223" t="str">
        <f t="shared" si="1645"/>
        <v/>
      </c>
      <c r="I910" s="751" t="str">
        <f t="shared" si="1646"/>
        <v/>
      </c>
      <c r="J910" s="248" t="str">
        <f t="shared" si="1725"/>
        <v/>
      </c>
      <c r="K910" s="713" t="str">
        <f t="shared" si="1647"/>
        <v/>
      </c>
      <c r="L910" s="625"/>
      <c r="M910" s="738">
        <f t="shared" ref="M910:N910" si="1733">IF(M738="","",M738)</f>
        <v>0</v>
      </c>
      <c r="N910" s="738">
        <f t="shared" si="1733"/>
        <v>0</v>
      </c>
      <c r="O910" s="714" t="str">
        <f t="shared" si="1649"/>
        <v/>
      </c>
      <c r="P910" s="736">
        <f t="shared" si="1650"/>
        <v>0</v>
      </c>
      <c r="Q910" s="608">
        <v>0</v>
      </c>
      <c r="R910" s="755"/>
      <c r="S910" s="708" t="str">
        <f t="shared" si="1651"/>
        <v/>
      </c>
      <c r="T910" s="50" t="str">
        <f t="shared" si="1652"/>
        <v/>
      </c>
      <c r="U910" s="50">
        <f>ROUND(IF(K910="",0,+Q910/1659*(AC910*12*(1+tab!$D$181+tab!$D$180)-tab!$D$179)*tab!$D$177),-1)</f>
        <v>0</v>
      </c>
      <c r="V910" s="36" t="str">
        <f t="shared" si="1653"/>
        <v/>
      </c>
      <c r="W910" s="698"/>
      <c r="X910" s="605"/>
      <c r="Y910" s="646"/>
      <c r="Z910" s="670"/>
      <c r="AA910" s="600"/>
      <c r="AB910" s="646"/>
      <c r="AC910" s="679">
        <f t="shared" si="1727"/>
        <v>0</v>
      </c>
      <c r="AD910" s="680">
        <f t="shared" si="1654"/>
        <v>0.56000000000000005</v>
      </c>
      <c r="AE910" s="681">
        <f t="shared" si="1655"/>
        <v>0</v>
      </c>
      <c r="AF910" s="681">
        <f t="shared" si="1656"/>
        <v>0</v>
      </c>
      <c r="AG910" s="681">
        <f t="shared" si="1657"/>
        <v>0</v>
      </c>
      <c r="AH910" s="682">
        <f t="shared" si="1658"/>
        <v>0</v>
      </c>
      <c r="AI910" s="682" t="str">
        <f t="shared" si="1659"/>
        <v/>
      </c>
      <c r="AJ910" s="682">
        <f t="shared" si="1660"/>
        <v>0</v>
      </c>
      <c r="AK910" s="683">
        <f t="shared" si="1661"/>
        <v>0.5</v>
      </c>
      <c r="AL910" s="600">
        <f t="shared" si="1662"/>
        <v>0</v>
      </c>
      <c r="AM910" s="646">
        <f t="shared" si="1663"/>
        <v>0</v>
      </c>
      <c r="AN910" s="630"/>
      <c r="AR910" s="326"/>
    </row>
    <row r="911" spans="3:44" ht="12.75" customHeight="1" x14ac:dyDescent="0.2">
      <c r="C911" s="2"/>
      <c r="D911" s="140" t="str">
        <f t="shared" si="1642"/>
        <v/>
      </c>
      <c r="E911" s="222" t="str">
        <f t="shared" ref="E911:F911" si="1734">IF(E739=0,"",E739)</f>
        <v/>
      </c>
      <c r="F911" s="222" t="str">
        <f t="shared" si="1734"/>
        <v/>
      </c>
      <c r="G911" s="140" t="str">
        <f t="shared" si="1644"/>
        <v/>
      </c>
      <c r="H911" s="223" t="str">
        <f t="shared" si="1645"/>
        <v/>
      </c>
      <c r="I911" s="751" t="str">
        <f t="shared" si="1646"/>
        <v/>
      </c>
      <c r="J911" s="248" t="str">
        <f t="shared" si="1725"/>
        <v/>
      </c>
      <c r="K911" s="713" t="str">
        <f t="shared" si="1647"/>
        <v/>
      </c>
      <c r="L911" s="625"/>
      <c r="M911" s="738">
        <f t="shared" ref="M911:N911" si="1735">IF(M739="","",M739)</f>
        <v>0</v>
      </c>
      <c r="N911" s="738">
        <f t="shared" si="1735"/>
        <v>0</v>
      </c>
      <c r="O911" s="714" t="str">
        <f t="shared" si="1649"/>
        <v/>
      </c>
      <c r="P911" s="736">
        <f t="shared" si="1650"/>
        <v>0</v>
      </c>
      <c r="Q911" s="608">
        <v>0</v>
      </c>
      <c r="R911" s="755"/>
      <c r="S911" s="708" t="str">
        <f t="shared" si="1651"/>
        <v/>
      </c>
      <c r="T911" s="50" t="str">
        <f t="shared" si="1652"/>
        <v/>
      </c>
      <c r="U911" s="50">
        <f>ROUND(IF(K911="",0,+Q911/1659*(AC911*12*(1+tab!$D$181+tab!$D$180)-tab!$D$179)*tab!$D$177),-1)</f>
        <v>0</v>
      </c>
      <c r="V911" s="36" t="str">
        <f t="shared" si="1653"/>
        <v/>
      </c>
      <c r="W911" s="698"/>
      <c r="X911" s="605"/>
      <c r="Y911" s="646"/>
      <c r="Z911" s="670"/>
      <c r="AA911" s="600"/>
      <c r="AB911" s="646"/>
      <c r="AC911" s="679">
        <f t="shared" si="1727"/>
        <v>0</v>
      </c>
      <c r="AD911" s="680">
        <f t="shared" si="1654"/>
        <v>0.56000000000000005</v>
      </c>
      <c r="AE911" s="681">
        <f t="shared" si="1655"/>
        <v>0</v>
      </c>
      <c r="AF911" s="681">
        <f t="shared" si="1656"/>
        <v>0</v>
      </c>
      <c r="AG911" s="681">
        <f t="shared" si="1657"/>
        <v>0</v>
      </c>
      <c r="AH911" s="682">
        <f t="shared" si="1658"/>
        <v>0</v>
      </c>
      <c r="AI911" s="682" t="str">
        <f t="shared" si="1659"/>
        <v/>
      </c>
      <c r="AJ911" s="682">
        <f t="shared" si="1660"/>
        <v>0</v>
      </c>
      <c r="AK911" s="683">
        <f t="shared" si="1661"/>
        <v>0.5</v>
      </c>
      <c r="AL911" s="600">
        <f t="shared" si="1662"/>
        <v>0</v>
      </c>
      <c r="AM911" s="646">
        <f t="shared" si="1663"/>
        <v>0</v>
      </c>
      <c r="AN911" s="630"/>
      <c r="AR911" s="326"/>
    </row>
    <row r="912" spans="3:44" ht="12.75" customHeight="1" x14ac:dyDescent="0.2">
      <c r="C912" s="2"/>
      <c r="D912" s="140" t="str">
        <f t="shared" si="1642"/>
        <v/>
      </c>
      <c r="E912" s="222" t="str">
        <f t="shared" ref="E912:F912" si="1736">IF(E740=0,"",E740)</f>
        <v/>
      </c>
      <c r="F912" s="222" t="str">
        <f t="shared" si="1736"/>
        <v/>
      </c>
      <c r="G912" s="140" t="str">
        <f t="shared" si="1644"/>
        <v/>
      </c>
      <c r="H912" s="223" t="str">
        <f t="shared" si="1645"/>
        <v/>
      </c>
      <c r="I912" s="751" t="str">
        <f t="shared" si="1646"/>
        <v/>
      </c>
      <c r="J912" s="248" t="str">
        <f t="shared" si="1725"/>
        <v/>
      </c>
      <c r="K912" s="713" t="str">
        <f t="shared" si="1647"/>
        <v/>
      </c>
      <c r="L912" s="625"/>
      <c r="M912" s="738">
        <f t="shared" ref="M912:N912" si="1737">IF(M740="","",M740)</f>
        <v>0</v>
      </c>
      <c r="N912" s="738">
        <f t="shared" si="1737"/>
        <v>0</v>
      </c>
      <c r="O912" s="714" t="str">
        <f t="shared" si="1649"/>
        <v/>
      </c>
      <c r="P912" s="736">
        <f t="shared" si="1650"/>
        <v>0</v>
      </c>
      <c r="Q912" s="608">
        <v>0</v>
      </c>
      <c r="R912" s="755"/>
      <c r="S912" s="708" t="str">
        <f t="shared" si="1651"/>
        <v/>
      </c>
      <c r="T912" s="50" t="str">
        <f t="shared" si="1652"/>
        <v/>
      </c>
      <c r="U912" s="50">
        <f>ROUND(IF(K912="",0,+Q912/1659*(AC912*12*(1+tab!$D$181+tab!$D$180)-tab!$D$179)*tab!$D$177),-1)</f>
        <v>0</v>
      </c>
      <c r="V912" s="36" t="str">
        <f t="shared" si="1653"/>
        <v/>
      </c>
      <c r="W912" s="698"/>
      <c r="X912" s="605"/>
      <c r="Y912" s="646"/>
      <c r="Z912" s="670"/>
      <c r="AA912" s="600"/>
      <c r="AB912" s="646"/>
      <c r="AC912" s="679">
        <f t="shared" si="1727"/>
        <v>0</v>
      </c>
      <c r="AD912" s="680">
        <f t="shared" si="1654"/>
        <v>0.56000000000000005</v>
      </c>
      <c r="AE912" s="681">
        <f t="shared" si="1655"/>
        <v>0</v>
      </c>
      <c r="AF912" s="681">
        <f t="shared" si="1656"/>
        <v>0</v>
      </c>
      <c r="AG912" s="681">
        <f t="shared" si="1657"/>
        <v>0</v>
      </c>
      <c r="AH912" s="682">
        <f t="shared" si="1658"/>
        <v>0</v>
      </c>
      <c r="AI912" s="682" t="str">
        <f t="shared" si="1659"/>
        <v/>
      </c>
      <c r="AJ912" s="682">
        <f t="shared" si="1660"/>
        <v>0</v>
      </c>
      <c r="AK912" s="683">
        <f t="shared" si="1661"/>
        <v>0.5</v>
      </c>
      <c r="AL912" s="600">
        <f t="shared" si="1662"/>
        <v>0</v>
      </c>
      <c r="AM912" s="646">
        <f t="shared" si="1663"/>
        <v>0</v>
      </c>
      <c r="AN912" s="630"/>
      <c r="AR912" s="326"/>
    </row>
    <row r="913" spans="3:44" ht="12.75" customHeight="1" x14ac:dyDescent="0.2">
      <c r="C913" s="2"/>
      <c r="D913" s="140" t="str">
        <f t="shared" si="1642"/>
        <v/>
      </c>
      <c r="E913" s="222" t="str">
        <f t="shared" ref="E913:F913" si="1738">IF(E741=0,"",E741)</f>
        <v/>
      </c>
      <c r="F913" s="222" t="str">
        <f t="shared" si="1738"/>
        <v/>
      </c>
      <c r="G913" s="140" t="str">
        <f t="shared" si="1644"/>
        <v/>
      </c>
      <c r="H913" s="223" t="str">
        <f t="shared" si="1645"/>
        <v/>
      </c>
      <c r="I913" s="751" t="str">
        <f t="shared" si="1646"/>
        <v/>
      </c>
      <c r="J913" s="248" t="str">
        <f t="shared" si="1725"/>
        <v/>
      </c>
      <c r="K913" s="713" t="str">
        <f t="shared" si="1647"/>
        <v/>
      </c>
      <c r="L913" s="625"/>
      <c r="M913" s="738">
        <f t="shared" ref="M913:N913" si="1739">IF(M741="","",M741)</f>
        <v>0</v>
      </c>
      <c r="N913" s="738">
        <f t="shared" si="1739"/>
        <v>0</v>
      </c>
      <c r="O913" s="714" t="str">
        <f t="shared" si="1649"/>
        <v/>
      </c>
      <c r="P913" s="736">
        <f t="shared" si="1650"/>
        <v>0</v>
      </c>
      <c r="Q913" s="608">
        <v>0</v>
      </c>
      <c r="R913" s="755"/>
      <c r="S913" s="708" t="str">
        <f t="shared" si="1651"/>
        <v/>
      </c>
      <c r="T913" s="50" t="str">
        <f t="shared" si="1652"/>
        <v/>
      </c>
      <c r="U913" s="50">
        <f>ROUND(IF(K913="",0,+Q913/1659*(AC913*12*(1+tab!$D$181+tab!$D$180)-tab!$D$179)*tab!$D$177),-1)</f>
        <v>0</v>
      </c>
      <c r="V913" s="36" t="str">
        <f t="shared" si="1653"/>
        <v/>
      </c>
      <c r="W913" s="698"/>
      <c r="X913" s="605"/>
      <c r="Y913" s="646"/>
      <c r="Z913" s="670"/>
      <c r="AA913" s="600"/>
      <c r="AB913" s="646"/>
      <c r="AC913" s="679">
        <f t="shared" si="1727"/>
        <v>0</v>
      </c>
      <c r="AD913" s="680">
        <f t="shared" si="1654"/>
        <v>0.56000000000000005</v>
      </c>
      <c r="AE913" s="681">
        <f t="shared" si="1655"/>
        <v>0</v>
      </c>
      <c r="AF913" s="681">
        <f t="shared" si="1656"/>
        <v>0</v>
      </c>
      <c r="AG913" s="681">
        <f t="shared" si="1657"/>
        <v>0</v>
      </c>
      <c r="AH913" s="682">
        <f t="shared" si="1658"/>
        <v>0</v>
      </c>
      <c r="AI913" s="682" t="str">
        <f t="shared" si="1659"/>
        <v/>
      </c>
      <c r="AJ913" s="682">
        <f t="shared" si="1660"/>
        <v>0</v>
      </c>
      <c r="AK913" s="683">
        <f t="shared" si="1661"/>
        <v>0.5</v>
      </c>
      <c r="AL913" s="600">
        <f t="shared" si="1662"/>
        <v>0</v>
      </c>
      <c r="AM913" s="646">
        <f t="shared" si="1663"/>
        <v>0</v>
      </c>
      <c r="AN913" s="630"/>
      <c r="AR913" s="326"/>
    </row>
    <row r="914" spans="3:44" ht="12.75" customHeight="1" x14ac:dyDescent="0.2">
      <c r="C914" s="2"/>
      <c r="D914" s="140" t="str">
        <f t="shared" si="1642"/>
        <v/>
      </c>
      <c r="E914" s="222" t="str">
        <f t="shared" ref="E914:F914" si="1740">IF(E742=0,"",E742)</f>
        <v/>
      </c>
      <c r="F914" s="222" t="str">
        <f t="shared" si="1740"/>
        <v/>
      </c>
      <c r="G914" s="140" t="str">
        <f t="shared" si="1644"/>
        <v/>
      </c>
      <c r="H914" s="223" t="str">
        <f t="shared" si="1645"/>
        <v/>
      </c>
      <c r="I914" s="751" t="str">
        <f t="shared" si="1646"/>
        <v/>
      </c>
      <c r="J914" s="248" t="str">
        <f t="shared" si="1725"/>
        <v/>
      </c>
      <c r="K914" s="713" t="str">
        <f t="shared" si="1647"/>
        <v/>
      </c>
      <c r="L914" s="625"/>
      <c r="M914" s="738">
        <f t="shared" ref="M914:N914" si="1741">IF(M742="","",M742)</f>
        <v>0</v>
      </c>
      <c r="N914" s="738">
        <f t="shared" si="1741"/>
        <v>0</v>
      </c>
      <c r="O914" s="714" t="str">
        <f t="shared" si="1649"/>
        <v/>
      </c>
      <c r="P914" s="736">
        <f t="shared" si="1650"/>
        <v>0</v>
      </c>
      <c r="Q914" s="608">
        <v>0</v>
      </c>
      <c r="R914" s="755"/>
      <c r="S914" s="708" t="str">
        <f t="shared" si="1651"/>
        <v/>
      </c>
      <c r="T914" s="50" t="str">
        <f t="shared" si="1652"/>
        <v/>
      </c>
      <c r="U914" s="50">
        <f>ROUND(IF(K914="",0,+Q914/1659*(AC914*12*(1+tab!$D$181+tab!$D$180)-tab!$D$179)*tab!$D$177),-1)</f>
        <v>0</v>
      </c>
      <c r="V914" s="36" t="str">
        <f t="shared" si="1653"/>
        <v/>
      </c>
      <c r="W914" s="698"/>
      <c r="X914" s="605"/>
      <c r="Y914" s="646"/>
      <c r="Z914" s="670"/>
      <c r="AA914" s="600"/>
      <c r="AB914" s="646"/>
      <c r="AC914" s="679">
        <f t="shared" si="1727"/>
        <v>0</v>
      </c>
      <c r="AD914" s="680">
        <f t="shared" si="1654"/>
        <v>0.56000000000000005</v>
      </c>
      <c r="AE914" s="681">
        <f t="shared" si="1655"/>
        <v>0</v>
      </c>
      <c r="AF914" s="681">
        <f t="shared" si="1656"/>
        <v>0</v>
      </c>
      <c r="AG914" s="681">
        <f t="shared" si="1657"/>
        <v>0</v>
      </c>
      <c r="AH914" s="682">
        <f t="shared" si="1658"/>
        <v>0</v>
      </c>
      <c r="AI914" s="682" t="str">
        <f t="shared" si="1659"/>
        <v/>
      </c>
      <c r="AJ914" s="682">
        <f t="shared" si="1660"/>
        <v>0</v>
      </c>
      <c r="AK914" s="683">
        <f t="shared" si="1661"/>
        <v>0.5</v>
      </c>
      <c r="AL914" s="600">
        <f t="shared" si="1662"/>
        <v>0</v>
      </c>
      <c r="AM914" s="646">
        <f t="shared" si="1663"/>
        <v>0</v>
      </c>
      <c r="AN914" s="630"/>
      <c r="AR914" s="326"/>
    </row>
    <row r="915" spans="3:44" ht="12.75" customHeight="1" x14ac:dyDescent="0.2">
      <c r="C915" s="2"/>
      <c r="D915" s="140" t="str">
        <f t="shared" si="1642"/>
        <v/>
      </c>
      <c r="E915" s="222" t="str">
        <f t="shared" ref="E915:F915" si="1742">IF(E743=0,"",E743)</f>
        <v/>
      </c>
      <c r="F915" s="222" t="str">
        <f t="shared" si="1742"/>
        <v/>
      </c>
      <c r="G915" s="140" t="str">
        <f t="shared" si="1644"/>
        <v/>
      </c>
      <c r="H915" s="223" t="str">
        <f t="shared" si="1645"/>
        <v/>
      </c>
      <c r="I915" s="751" t="str">
        <f t="shared" si="1646"/>
        <v/>
      </c>
      <c r="J915" s="248" t="str">
        <f t="shared" si="1725"/>
        <v/>
      </c>
      <c r="K915" s="713" t="str">
        <f t="shared" si="1647"/>
        <v/>
      </c>
      <c r="L915" s="625"/>
      <c r="M915" s="738">
        <f t="shared" ref="M915:N915" si="1743">IF(M743="","",M743)</f>
        <v>0</v>
      </c>
      <c r="N915" s="738">
        <f t="shared" si="1743"/>
        <v>0</v>
      </c>
      <c r="O915" s="714" t="str">
        <f t="shared" si="1649"/>
        <v/>
      </c>
      <c r="P915" s="736">
        <f t="shared" si="1650"/>
        <v>0</v>
      </c>
      <c r="Q915" s="608">
        <v>0</v>
      </c>
      <c r="R915" s="755"/>
      <c r="S915" s="708" t="str">
        <f t="shared" si="1651"/>
        <v/>
      </c>
      <c r="T915" s="50" t="str">
        <f t="shared" si="1652"/>
        <v/>
      </c>
      <c r="U915" s="50">
        <f>ROUND(IF(K915="",0,+Q915/1659*(AC915*12*(1+tab!$D$181+tab!$D$180)-tab!$D$179)*tab!$D$177),-1)</f>
        <v>0</v>
      </c>
      <c r="V915" s="36" t="str">
        <f t="shared" si="1653"/>
        <v/>
      </c>
      <c r="W915" s="698"/>
      <c r="X915" s="605"/>
      <c r="Y915" s="646"/>
      <c r="Z915" s="670"/>
      <c r="AA915" s="600"/>
      <c r="AB915" s="646"/>
      <c r="AC915" s="679">
        <f t="shared" si="1727"/>
        <v>0</v>
      </c>
      <c r="AD915" s="680">
        <f t="shared" si="1654"/>
        <v>0.56000000000000005</v>
      </c>
      <c r="AE915" s="681">
        <f t="shared" si="1655"/>
        <v>0</v>
      </c>
      <c r="AF915" s="681">
        <f t="shared" si="1656"/>
        <v>0</v>
      </c>
      <c r="AG915" s="681">
        <f t="shared" si="1657"/>
        <v>0</v>
      </c>
      <c r="AH915" s="682">
        <f t="shared" si="1658"/>
        <v>0</v>
      </c>
      <c r="AI915" s="682" t="str">
        <f t="shared" si="1659"/>
        <v/>
      </c>
      <c r="AJ915" s="682">
        <f t="shared" si="1660"/>
        <v>0</v>
      </c>
      <c r="AK915" s="683">
        <f t="shared" si="1661"/>
        <v>0.5</v>
      </c>
      <c r="AL915" s="600">
        <f t="shared" si="1662"/>
        <v>0</v>
      </c>
      <c r="AM915" s="646">
        <f t="shared" si="1663"/>
        <v>0</v>
      </c>
      <c r="AN915" s="630"/>
      <c r="AR915" s="326"/>
    </row>
    <row r="916" spans="3:44" ht="12.75" customHeight="1" x14ac:dyDescent="0.2">
      <c r="C916" s="2"/>
      <c r="D916" s="140" t="str">
        <f t="shared" si="1642"/>
        <v/>
      </c>
      <c r="E916" s="222" t="str">
        <f t="shared" ref="E916:F916" si="1744">IF(E744=0,"",E744)</f>
        <v/>
      </c>
      <c r="F916" s="222" t="str">
        <f t="shared" si="1744"/>
        <v/>
      </c>
      <c r="G916" s="140" t="str">
        <f t="shared" si="1644"/>
        <v/>
      </c>
      <c r="H916" s="223" t="str">
        <f t="shared" si="1645"/>
        <v/>
      </c>
      <c r="I916" s="751" t="str">
        <f t="shared" si="1646"/>
        <v/>
      </c>
      <c r="J916" s="248" t="str">
        <f t="shared" si="1725"/>
        <v/>
      </c>
      <c r="K916" s="713" t="str">
        <f t="shared" si="1647"/>
        <v/>
      </c>
      <c r="L916" s="625"/>
      <c r="M916" s="738">
        <f t="shared" ref="M916:N916" si="1745">IF(M744="","",M744)</f>
        <v>0</v>
      </c>
      <c r="N916" s="738">
        <f t="shared" si="1745"/>
        <v>0</v>
      </c>
      <c r="O916" s="714" t="str">
        <f t="shared" si="1649"/>
        <v/>
      </c>
      <c r="P916" s="736">
        <f t="shared" si="1650"/>
        <v>0</v>
      </c>
      <c r="Q916" s="608">
        <v>0</v>
      </c>
      <c r="R916" s="755"/>
      <c r="S916" s="708" t="str">
        <f t="shared" si="1651"/>
        <v/>
      </c>
      <c r="T916" s="50" t="str">
        <f t="shared" si="1652"/>
        <v/>
      </c>
      <c r="U916" s="50">
        <f>ROUND(IF(K916="",0,+Q916/1659*(AC916*12*(1+tab!$D$181+tab!$D$180)-tab!$D$179)*tab!$D$177),-1)</f>
        <v>0</v>
      </c>
      <c r="V916" s="36" t="str">
        <f t="shared" si="1653"/>
        <v/>
      </c>
      <c r="W916" s="698"/>
      <c r="X916" s="605"/>
      <c r="Y916" s="646"/>
      <c r="Z916" s="670"/>
      <c r="AA916" s="600"/>
      <c r="AB916" s="646"/>
      <c r="AC916" s="679">
        <f t="shared" si="1727"/>
        <v>0</v>
      </c>
      <c r="AD916" s="680">
        <f t="shared" si="1654"/>
        <v>0.56000000000000005</v>
      </c>
      <c r="AE916" s="681">
        <f t="shared" si="1655"/>
        <v>0</v>
      </c>
      <c r="AF916" s="681">
        <f t="shared" si="1656"/>
        <v>0</v>
      </c>
      <c r="AG916" s="681">
        <f t="shared" si="1657"/>
        <v>0</v>
      </c>
      <c r="AH916" s="682">
        <f t="shared" si="1658"/>
        <v>0</v>
      </c>
      <c r="AI916" s="682" t="str">
        <f t="shared" si="1659"/>
        <v/>
      </c>
      <c r="AJ916" s="682">
        <f t="shared" si="1660"/>
        <v>0</v>
      </c>
      <c r="AK916" s="683">
        <f t="shared" si="1661"/>
        <v>0.5</v>
      </c>
      <c r="AL916" s="600">
        <f t="shared" si="1662"/>
        <v>0</v>
      </c>
      <c r="AM916" s="646">
        <f t="shared" si="1663"/>
        <v>0</v>
      </c>
      <c r="AN916" s="630"/>
      <c r="AR916" s="326"/>
    </row>
    <row r="917" spans="3:44" ht="12.75" customHeight="1" x14ac:dyDescent="0.2">
      <c r="C917" s="2"/>
      <c r="D917" s="140" t="str">
        <f t="shared" si="1642"/>
        <v/>
      </c>
      <c r="E917" s="222" t="str">
        <f t="shared" ref="E917:F917" si="1746">IF(E745=0,"",E745)</f>
        <v/>
      </c>
      <c r="F917" s="222" t="str">
        <f t="shared" si="1746"/>
        <v/>
      </c>
      <c r="G917" s="140" t="str">
        <f t="shared" si="1644"/>
        <v/>
      </c>
      <c r="H917" s="223" t="str">
        <f t="shared" si="1645"/>
        <v/>
      </c>
      <c r="I917" s="751" t="str">
        <f t="shared" si="1646"/>
        <v/>
      </c>
      <c r="J917" s="248" t="str">
        <f t="shared" si="1725"/>
        <v/>
      </c>
      <c r="K917" s="713" t="str">
        <f t="shared" si="1647"/>
        <v/>
      </c>
      <c r="L917" s="625"/>
      <c r="M917" s="738">
        <f t="shared" ref="M917:N917" si="1747">IF(M745="","",M745)</f>
        <v>0</v>
      </c>
      <c r="N917" s="738">
        <f t="shared" si="1747"/>
        <v>0</v>
      </c>
      <c r="O917" s="714" t="str">
        <f t="shared" si="1649"/>
        <v/>
      </c>
      <c r="P917" s="736">
        <f t="shared" si="1650"/>
        <v>0</v>
      </c>
      <c r="Q917" s="608">
        <v>0</v>
      </c>
      <c r="R917" s="755"/>
      <c r="S917" s="708" t="str">
        <f t="shared" si="1651"/>
        <v/>
      </c>
      <c r="T917" s="50" t="str">
        <f t="shared" si="1652"/>
        <v/>
      </c>
      <c r="U917" s="50">
        <f>ROUND(IF(K917="",0,+Q917/1659*(AC917*12*(1+tab!$D$181+tab!$D$180)-tab!$D$179)*tab!$D$177),-1)</f>
        <v>0</v>
      </c>
      <c r="V917" s="36" t="str">
        <f t="shared" si="1653"/>
        <v/>
      </c>
      <c r="W917" s="698"/>
      <c r="X917" s="605"/>
      <c r="Y917" s="646"/>
      <c r="Z917" s="670"/>
      <c r="AA917" s="600"/>
      <c r="AB917" s="646"/>
      <c r="AC917" s="679">
        <f t="shared" si="1727"/>
        <v>0</v>
      </c>
      <c r="AD917" s="680">
        <f t="shared" si="1654"/>
        <v>0.56000000000000005</v>
      </c>
      <c r="AE917" s="681">
        <f t="shared" si="1655"/>
        <v>0</v>
      </c>
      <c r="AF917" s="681">
        <f t="shared" si="1656"/>
        <v>0</v>
      </c>
      <c r="AG917" s="681">
        <f t="shared" si="1657"/>
        <v>0</v>
      </c>
      <c r="AH917" s="682">
        <f t="shared" si="1658"/>
        <v>0</v>
      </c>
      <c r="AI917" s="682" t="str">
        <f t="shared" si="1659"/>
        <v/>
      </c>
      <c r="AJ917" s="682">
        <f t="shared" si="1660"/>
        <v>0</v>
      </c>
      <c r="AK917" s="683">
        <f t="shared" si="1661"/>
        <v>0.5</v>
      </c>
      <c r="AL917" s="600">
        <f t="shared" si="1662"/>
        <v>0</v>
      </c>
      <c r="AM917" s="646">
        <f t="shared" si="1663"/>
        <v>0</v>
      </c>
      <c r="AN917" s="630"/>
      <c r="AR917" s="326"/>
    </row>
    <row r="918" spans="3:44" ht="12.75" customHeight="1" x14ac:dyDescent="0.2">
      <c r="C918" s="2"/>
      <c r="D918" s="140" t="str">
        <f t="shared" si="1642"/>
        <v/>
      </c>
      <c r="E918" s="222" t="str">
        <f t="shared" ref="E918:F918" si="1748">IF(E746=0,"",E746)</f>
        <v/>
      </c>
      <c r="F918" s="222" t="str">
        <f t="shared" si="1748"/>
        <v/>
      </c>
      <c r="G918" s="140" t="str">
        <f t="shared" si="1644"/>
        <v/>
      </c>
      <c r="H918" s="223" t="str">
        <f t="shared" si="1645"/>
        <v/>
      </c>
      <c r="I918" s="751" t="str">
        <f t="shared" si="1646"/>
        <v/>
      </c>
      <c r="J918" s="248" t="str">
        <f t="shared" si="1725"/>
        <v/>
      </c>
      <c r="K918" s="713" t="str">
        <f t="shared" si="1647"/>
        <v/>
      </c>
      <c r="L918" s="625"/>
      <c r="M918" s="738">
        <f t="shared" ref="M918:N918" si="1749">IF(M746="","",M746)</f>
        <v>0</v>
      </c>
      <c r="N918" s="738">
        <f t="shared" si="1749"/>
        <v>0</v>
      </c>
      <c r="O918" s="714" t="str">
        <f t="shared" si="1649"/>
        <v/>
      </c>
      <c r="P918" s="736">
        <f t="shared" si="1650"/>
        <v>0</v>
      </c>
      <c r="Q918" s="608">
        <v>0</v>
      </c>
      <c r="R918" s="755"/>
      <c r="S918" s="708" t="str">
        <f t="shared" si="1651"/>
        <v/>
      </c>
      <c r="T918" s="50" t="str">
        <f t="shared" si="1652"/>
        <v/>
      </c>
      <c r="U918" s="50">
        <f>ROUND(IF(K918="",0,+Q918/1659*(AC918*12*(1+tab!$D$181+tab!$D$180)-tab!$D$179)*tab!$D$177),-1)</f>
        <v>0</v>
      </c>
      <c r="V918" s="36" t="str">
        <f t="shared" si="1653"/>
        <v/>
      </c>
      <c r="W918" s="698"/>
      <c r="X918" s="605"/>
      <c r="Y918" s="646"/>
      <c r="Z918" s="670"/>
      <c r="AA918" s="600"/>
      <c r="AB918" s="646"/>
      <c r="AC918" s="679">
        <f t="shared" si="1727"/>
        <v>0</v>
      </c>
      <c r="AD918" s="680">
        <f t="shared" si="1654"/>
        <v>0.56000000000000005</v>
      </c>
      <c r="AE918" s="681">
        <f t="shared" si="1655"/>
        <v>0</v>
      </c>
      <c r="AF918" s="681">
        <f t="shared" si="1656"/>
        <v>0</v>
      </c>
      <c r="AG918" s="681">
        <f t="shared" si="1657"/>
        <v>0</v>
      </c>
      <c r="AH918" s="682">
        <f t="shared" si="1658"/>
        <v>0</v>
      </c>
      <c r="AI918" s="682" t="str">
        <f t="shared" si="1659"/>
        <v/>
      </c>
      <c r="AJ918" s="682">
        <f t="shared" si="1660"/>
        <v>0</v>
      </c>
      <c r="AK918" s="683">
        <f t="shared" si="1661"/>
        <v>0.5</v>
      </c>
      <c r="AL918" s="600">
        <f t="shared" si="1662"/>
        <v>0</v>
      </c>
      <c r="AM918" s="646">
        <f t="shared" si="1663"/>
        <v>0</v>
      </c>
      <c r="AN918" s="630"/>
      <c r="AR918" s="326"/>
    </row>
    <row r="919" spans="3:44" ht="12.75" customHeight="1" x14ac:dyDescent="0.2">
      <c r="C919" s="2"/>
      <c r="D919" s="140" t="str">
        <f t="shared" si="1642"/>
        <v/>
      </c>
      <c r="E919" s="222" t="str">
        <f t="shared" ref="E919:F919" si="1750">IF(E747=0,"",E747)</f>
        <v/>
      </c>
      <c r="F919" s="222" t="str">
        <f t="shared" si="1750"/>
        <v/>
      </c>
      <c r="G919" s="140" t="str">
        <f t="shared" si="1644"/>
        <v/>
      </c>
      <c r="H919" s="223" t="str">
        <f t="shared" si="1645"/>
        <v/>
      </c>
      <c r="I919" s="751" t="str">
        <f t="shared" si="1646"/>
        <v/>
      </c>
      <c r="J919" s="248" t="str">
        <f t="shared" si="1725"/>
        <v/>
      </c>
      <c r="K919" s="713" t="str">
        <f t="shared" si="1647"/>
        <v/>
      </c>
      <c r="L919" s="625"/>
      <c r="M919" s="738">
        <f t="shared" ref="M919:N919" si="1751">IF(M747="","",M747)</f>
        <v>0</v>
      </c>
      <c r="N919" s="738">
        <f t="shared" si="1751"/>
        <v>0</v>
      </c>
      <c r="O919" s="714" t="str">
        <f t="shared" si="1649"/>
        <v/>
      </c>
      <c r="P919" s="736">
        <f t="shared" si="1650"/>
        <v>0</v>
      </c>
      <c r="Q919" s="608">
        <v>0</v>
      </c>
      <c r="R919" s="755"/>
      <c r="S919" s="708" t="str">
        <f t="shared" si="1651"/>
        <v/>
      </c>
      <c r="T919" s="50" t="str">
        <f t="shared" si="1652"/>
        <v/>
      </c>
      <c r="U919" s="50">
        <f>ROUND(IF(K919="",0,+Q919/1659*(AC919*12*(1+tab!$D$181+tab!$D$180)-tab!$D$179)*tab!$D$177),-1)</f>
        <v>0</v>
      </c>
      <c r="V919" s="36" t="str">
        <f t="shared" si="1653"/>
        <v/>
      </c>
      <c r="W919" s="698"/>
      <c r="X919" s="605"/>
      <c r="Y919" s="646"/>
      <c r="Z919" s="670"/>
      <c r="AA919" s="600"/>
      <c r="AB919" s="646"/>
      <c r="AC919" s="679">
        <f t="shared" si="1727"/>
        <v>0</v>
      </c>
      <c r="AD919" s="680">
        <f t="shared" si="1654"/>
        <v>0.56000000000000005</v>
      </c>
      <c r="AE919" s="681">
        <f t="shared" si="1655"/>
        <v>0</v>
      </c>
      <c r="AF919" s="681">
        <f t="shared" si="1656"/>
        <v>0</v>
      </c>
      <c r="AG919" s="681">
        <f t="shared" si="1657"/>
        <v>0</v>
      </c>
      <c r="AH919" s="682">
        <f t="shared" si="1658"/>
        <v>0</v>
      </c>
      <c r="AI919" s="682" t="str">
        <f t="shared" si="1659"/>
        <v/>
      </c>
      <c r="AJ919" s="682">
        <f t="shared" si="1660"/>
        <v>0</v>
      </c>
      <c r="AK919" s="683">
        <f t="shared" si="1661"/>
        <v>0.5</v>
      </c>
      <c r="AL919" s="600">
        <f t="shared" si="1662"/>
        <v>0</v>
      </c>
      <c r="AM919" s="646">
        <f t="shared" si="1663"/>
        <v>0</v>
      </c>
      <c r="AN919" s="630"/>
      <c r="AR919" s="326"/>
    </row>
    <row r="920" spans="3:44" ht="12.75" customHeight="1" x14ac:dyDescent="0.2">
      <c r="C920" s="2"/>
      <c r="D920" s="140" t="str">
        <f t="shared" si="1642"/>
        <v/>
      </c>
      <c r="E920" s="222" t="str">
        <f t="shared" ref="E920:F920" si="1752">IF(E748=0,"",E748)</f>
        <v/>
      </c>
      <c r="F920" s="222" t="str">
        <f t="shared" si="1752"/>
        <v/>
      </c>
      <c r="G920" s="140" t="str">
        <f t="shared" si="1644"/>
        <v/>
      </c>
      <c r="H920" s="223" t="str">
        <f t="shared" si="1645"/>
        <v/>
      </c>
      <c r="I920" s="751" t="str">
        <f t="shared" si="1646"/>
        <v/>
      </c>
      <c r="J920" s="248" t="str">
        <f t="shared" si="1725"/>
        <v/>
      </c>
      <c r="K920" s="713" t="str">
        <f t="shared" si="1647"/>
        <v/>
      </c>
      <c r="L920" s="625"/>
      <c r="M920" s="738">
        <f t="shared" ref="M920:N920" si="1753">IF(M748="","",M748)</f>
        <v>0</v>
      </c>
      <c r="N920" s="738">
        <f t="shared" si="1753"/>
        <v>0</v>
      </c>
      <c r="O920" s="714" t="str">
        <f t="shared" si="1649"/>
        <v/>
      </c>
      <c r="P920" s="736">
        <f t="shared" si="1650"/>
        <v>0</v>
      </c>
      <c r="Q920" s="608">
        <v>0</v>
      </c>
      <c r="R920" s="755"/>
      <c r="S920" s="708" t="str">
        <f t="shared" si="1651"/>
        <v/>
      </c>
      <c r="T920" s="50" t="str">
        <f t="shared" si="1652"/>
        <v/>
      </c>
      <c r="U920" s="50">
        <f>ROUND(IF(K920="",0,+Q920/1659*(AC920*12*(1+tab!$D$181+tab!$D$180)-tab!$D$179)*tab!$D$177),-1)</f>
        <v>0</v>
      </c>
      <c r="V920" s="36" t="str">
        <f t="shared" si="1653"/>
        <v/>
      </c>
      <c r="W920" s="698"/>
      <c r="X920" s="605"/>
      <c r="Y920" s="646"/>
      <c r="Z920" s="670"/>
      <c r="AA920" s="600"/>
      <c r="AB920" s="646"/>
      <c r="AC920" s="679">
        <f t="shared" si="1727"/>
        <v>0</v>
      </c>
      <c r="AD920" s="680">
        <f t="shared" si="1654"/>
        <v>0.56000000000000005</v>
      </c>
      <c r="AE920" s="681">
        <f t="shared" si="1655"/>
        <v>0</v>
      </c>
      <c r="AF920" s="681">
        <f t="shared" si="1656"/>
        <v>0</v>
      </c>
      <c r="AG920" s="681">
        <f t="shared" si="1657"/>
        <v>0</v>
      </c>
      <c r="AH920" s="682">
        <f t="shared" si="1658"/>
        <v>0</v>
      </c>
      <c r="AI920" s="682" t="str">
        <f t="shared" si="1659"/>
        <v/>
      </c>
      <c r="AJ920" s="682">
        <f t="shared" si="1660"/>
        <v>0</v>
      </c>
      <c r="AK920" s="683">
        <f t="shared" si="1661"/>
        <v>0.5</v>
      </c>
      <c r="AL920" s="600">
        <f t="shared" si="1662"/>
        <v>0</v>
      </c>
      <c r="AM920" s="646">
        <f t="shared" si="1663"/>
        <v>0</v>
      </c>
      <c r="AN920" s="630"/>
      <c r="AR920" s="326"/>
    </row>
    <row r="921" spans="3:44" ht="12.75" customHeight="1" x14ac:dyDescent="0.2">
      <c r="C921" s="2"/>
      <c r="D921" s="140" t="str">
        <f t="shared" si="1642"/>
        <v/>
      </c>
      <c r="E921" s="222" t="str">
        <f t="shared" ref="E921:F921" si="1754">IF(E749=0,"",E749)</f>
        <v/>
      </c>
      <c r="F921" s="222" t="str">
        <f t="shared" si="1754"/>
        <v/>
      </c>
      <c r="G921" s="140" t="str">
        <f t="shared" si="1644"/>
        <v/>
      </c>
      <c r="H921" s="223" t="str">
        <f t="shared" si="1645"/>
        <v/>
      </c>
      <c r="I921" s="751" t="str">
        <f t="shared" si="1646"/>
        <v/>
      </c>
      <c r="J921" s="248" t="str">
        <f t="shared" si="1725"/>
        <v/>
      </c>
      <c r="K921" s="713" t="str">
        <f t="shared" si="1647"/>
        <v/>
      </c>
      <c r="L921" s="625"/>
      <c r="M921" s="738">
        <f t="shared" ref="M921:N921" si="1755">IF(M749="","",M749)</f>
        <v>0</v>
      </c>
      <c r="N921" s="738">
        <f t="shared" si="1755"/>
        <v>0</v>
      </c>
      <c r="O921" s="714" t="str">
        <f t="shared" si="1649"/>
        <v/>
      </c>
      <c r="P921" s="736">
        <f t="shared" si="1650"/>
        <v>0</v>
      </c>
      <c r="Q921" s="608">
        <v>0</v>
      </c>
      <c r="R921" s="755"/>
      <c r="S921" s="708" t="str">
        <f t="shared" si="1651"/>
        <v/>
      </c>
      <c r="T921" s="50" t="str">
        <f t="shared" si="1652"/>
        <v/>
      </c>
      <c r="U921" s="50">
        <f>ROUND(IF(K921="",0,+Q921/1659*(AC921*12*(1+tab!$D$181+tab!$D$180)-tab!$D$179)*tab!$D$177),-1)</f>
        <v>0</v>
      </c>
      <c r="V921" s="36" t="str">
        <f t="shared" si="1653"/>
        <v/>
      </c>
      <c r="W921" s="698"/>
      <c r="X921" s="605"/>
      <c r="Y921" s="646"/>
      <c r="Z921" s="670"/>
      <c r="AA921" s="600"/>
      <c r="AB921" s="646"/>
      <c r="AC921" s="679">
        <f t="shared" si="1727"/>
        <v>0</v>
      </c>
      <c r="AD921" s="680">
        <f t="shared" si="1654"/>
        <v>0.56000000000000005</v>
      </c>
      <c r="AE921" s="681">
        <f t="shared" si="1655"/>
        <v>0</v>
      </c>
      <c r="AF921" s="681">
        <f t="shared" si="1656"/>
        <v>0</v>
      </c>
      <c r="AG921" s="681">
        <f t="shared" si="1657"/>
        <v>0</v>
      </c>
      <c r="AH921" s="682">
        <f t="shared" si="1658"/>
        <v>0</v>
      </c>
      <c r="AI921" s="682" t="str">
        <f t="shared" si="1659"/>
        <v/>
      </c>
      <c r="AJ921" s="682">
        <f t="shared" si="1660"/>
        <v>0</v>
      </c>
      <c r="AK921" s="683">
        <f t="shared" si="1661"/>
        <v>0.5</v>
      </c>
      <c r="AL921" s="600">
        <f t="shared" si="1662"/>
        <v>0</v>
      </c>
      <c r="AM921" s="646">
        <f t="shared" si="1663"/>
        <v>0</v>
      </c>
      <c r="AN921" s="630"/>
      <c r="AR921" s="326"/>
    </row>
    <row r="922" spans="3:44" ht="12.75" customHeight="1" x14ac:dyDescent="0.2">
      <c r="C922" s="2"/>
      <c r="D922" s="140" t="str">
        <f t="shared" si="1642"/>
        <v/>
      </c>
      <c r="E922" s="222" t="str">
        <f t="shared" ref="E922:F922" si="1756">IF(E750=0,"",E750)</f>
        <v/>
      </c>
      <c r="F922" s="222" t="str">
        <f t="shared" si="1756"/>
        <v/>
      </c>
      <c r="G922" s="140" t="str">
        <f t="shared" si="1644"/>
        <v/>
      </c>
      <c r="H922" s="223" t="str">
        <f t="shared" si="1645"/>
        <v/>
      </c>
      <c r="I922" s="751" t="str">
        <f t="shared" si="1646"/>
        <v/>
      </c>
      <c r="J922" s="248" t="str">
        <f t="shared" si="1725"/>
        <v/>
      </c>
      <c r="K922" s="713" t="str">
        <f t="shared" si="1647"/>
        <v/>
      </c>
      <c r="L922" s="625"/>
      <c r="M922" s="738">
        <f t="shared" ref="M922:N922" si="1757">IF(M750="","",M750)</f>
        <v>0</v>
      </c>
      <c r="N922" s="738">
        <f t="shared" si="1757"/>
        <v>0</v>
      </c>
      <c r="O922" s="714" t="str">
        <f t="shared" si="1649"/>
        <v/>
      </c>
      <c r="P922" s="736">
        <f t="shared" si="1650"/>
        <v>0</v>
      </c>
      <c r="Q922" s="608">
        <v>0</v>
      </c>
      <c r="R922" s="755"/>
      <c r="S922" s="708" t="str">
        <f t="shared" si="1651"/>
        <v/>
      </c>
      <c r="T922" s="50" t="str">
        <f t="shared" si="1652"/>
        <v/>
      </c>
      <c r="U922" s="50">
        <f>ROUND(IF(K922="",0,+Q922/1659*(AC922*12*(1+tab!$D$181+tab!$D$180)-tab!$D$179)*tab!$D$177),-1)</f>
        <v>0</v>
      </c>
      <c r="V922" s="36" t="str">
        <f t="shared" si="1653"/>
        <v/>
      </c>
      <c r="W922" s="698"/>
      <c r="X922" s="605"/>
      <c r="Y922" s="646"/>
      <c r="Z922" s="670"/>
      <c r="AA922" s="600"/>
      <c r="AB922" s="646"/>
      <c r="AC922" s="679">
        <f t="shared" si="1727"/>
        <v>0</v>
      </c>
      <c r="AD922" s="680">
        <f t="shared" si="1654"/>
        <v>0.56000000000000005</v>
      </c>
      <c r="AE922" s="681">
        <f t="shared" si="1655"/>
        <v>0</v>
      </c>
      <c r="AF922" s="681">
        <f t="shared" si="1656"/>
        <v>0</v>
      </c>
      <c r="AG922" s="681">
        <f t="shared" si="1657"/>
        <v>0</v>
      </c>
      <c r="AH922" s="682">
        <f t="shared" si="1658"/>
        <v>0</v>
      </c>
      <c r="AI922" s="682" t="str">
        <f t="shared" si="1659"/>
        <v/>
      </c>
      <c r="AJ922" s="682">
        <f t="shared" si="1660"/>
        <v>0</v>
      </c>
      <c r="AK922" s="683">
        <f t="shared" si="1661"/>
        <v>0.5</v>
      </c>
      <c r="AL922" s="600">
        <f t="shared" si="1662"/>
        <v>0</v>
      </c>
      <c r="AM922" s="646">
        <f t="shared" si="1663"/>
        <v>0</v>
      </c>
      <c r="AN922" s="630"/>
      <c r="AR922" s="326"/>
    </row>
    <row r="923" spans="3:44" ht="12.75" customHeight="1" x14ac:dyDescent="0.2">
      <c r="C923" s="2"/>
      <c r="D923" s="140" t="str">
        <f t="shared" si="1642"/>
        <v/>
      </c>
      <c r="E923" s="222" t="str">
        <f t="shared" ref="E923:F923" si="1758">IF(E751=0,"",E751)</f>
        <v/>
      </c>
      <c r="F923" s="222" t="str">
        <f t="shared" si="1758"/>
        <v/>
      </c>
      <c r="G923" s="140" t="str">
        <f t="shared" si="1644"/>
        <v/>
      </c>
      <c r="H923" s="223" t="str">
        <f t="shared" si="1645"/>
        <v/>
      </c>
      <c r="I923" s="751" t="str">
        <f t="shared" si="1646"/>
        <v/>
      </c>
      <c r="J923" s="248" t="str">
        <f t="shared" si="1725"/>
        <v/>
      </c>
      <c r="K923" s="713" t="str">
        <f t="shared" si="1647"/>
        <v/>
      </c>
      <c r="L923" s="625"/>
      <c r="M923" s="738">
        <f t="shared" ref="M923:N923" si="1759">IF(M751="","",M751)</f>
        <v>0</v>
      </c>
      <c r="N923" s="738">
        <f t="shared" si="1759"/>
        <v>0</v>
      </c>
      <c r="O923" s="714" t="str">
        <f t="shared" si="1649"/>
        <v/>
      </c>
      <c r="P923" s="736">
        <f t="shared" si="1650"/>
        <v>0</v>
      </c>
      <c r="Q923" s="608">
        <v>0</v>
      </c>
      <c r="R923" s="755"/>
      <c r="S923" s="708" t="str">
        <f t="shared" si="1651"/>
        <v/>
      </c>
      <c r="T923" s="50" t="str">
        <f t="shared" si="1652"/>
        <v/>
      </c>
      <c r="U923" s="50">
        <f>ROUND(IF(K923="",0,+Q923/1659*(AC923*12*(1+tab!$D$181+tab!$D$180)-tab!$D$179)*tab!$D$177),-1)</f>
        <v>0</v>
      </c>
      <c r="V923" s="36" t="str">
        <f t="shared" si="1653"/>
        <v/>
      </c>
      <c r="W923" s="698"/>
      <c r="X923" s="605"/>
      <c r="Y923" s="646"/>
      <c r="Z923" s="670"/>
      <c r="AA923" s="600"/>
      <c r="AB923" s="646"/>
      <c r="AC923" s="679">
        <f t="shared" si="1727"/>
        <v>0</v>
      </c>
      <c r="AD923" s="680">
        <f t="shared" si="1654"/>
        <v>0.56000000000000005</v>
      </c>
      <c r="AE923" s="681">
        <f t="shared" si="1655"/>
        <v>0</v>
      </c>
      <c r="AF923" s="681">
        <f t="shared" si="1656"/>
        <v>0</v>
      </c>
      <c r="AG923" s="681">
        <f t="shared" si="1657"/>
        <v>0</v>
      </c>
      <c r="AH923" s="682">
        <f t="shared" si="1658"/>
        <v>0</v>
      </c>
      <c r="AI923" s="682" t="str">
        <f t="shared" si="1659"/>
        <v/>
      </c>
      <c r="AJ923" s="682">
        <f t="shared" si="1660"/>
        <v>0</v>
      </c>
      <c r="AK923" s="683">
        <f t="shared" si="1661"/>
        <v>0.5</v>
      </c>
      <c r="AL923" s="600">
        <f t="shared" si="1662"/>
        <v>0</v>
      </c>
      <c r="AM923" s="646">
        <f t="shared" si="1663"/>
        <v>0</v>
      </c>
      <c r="AN923" s="630"/>
      <c r="AR923" s="326"/>
    </row>
    <row r="924" spans="3:44" ht="12.75" customHeight="1" x14ac:dyDescent="0.2">
      <c r="C924" s="2"/>
      <c r="D924" s="140" t="str">
        <f t="shared" si="1642"/>
        <v/>
      </c>
      <c r="E924" s="222" t="str">
        <f t="shared" ref="E924:F924" si="1760">IF(E752=0,"",E752)</f>
        <v/>
      </c>
      <c r="F924" s="222" t="str">
        <f t="shared" si="1760"/>
        <v/>
      </c>
      <c r="G924" s="140" t="str">
        <f t="shared" si="1644"/>
        <v/>
      </c>
      <c r="H924" s="223" t="str">
        <f t="shared" si="1645"/>
        <v/>
      </c>
      <c r="I924" s="751" t="str">
        <f t="shared" si="1646"/>
        <v/>
      </c>
      <c r="J924" s="248" t="str">
        <f t="shared" si="1725"/>
        <v/>
      </c>
      <c r="K924" s="713" t="str">
        <f t="shared" si="1647"/>
        <v/>
      </c>
      <c r="L924" s="625"/>
      <c r="M924" s="738">
        <f t="shared" ref="M924:N924" si="1761">IF(M752="","",M752)</f>
        <v>0</v>
      </c>
      <c r="N924" s="738">
        <f t="shared" si="1761"/>
        <v>0</v>
      </c>
      <c r="O924" s="714" t="str">
        <f t="shared" si="1649"/>
        <v/>
      </c>
      <c r="P924" s="736">
        <f t="shared" si="1650"/>
        <v>0</v>
      </c>
      <c r="Q924" s="608">
        <v>0</v>
      </c>
      <c r="R924" s="755"/>
      <c r="S924" s="708" t="str">
        <f t="shared" si="1651"/>
        <v/>
      </c>
      <c r="T924" s="50" t="str">
        <f t="shared" si="1652"/>
        <v/>
      </c>
      <c r="U924" s="50">
        <f>ROUND(IF(K924="",0,+Q924/1659*(AC924*12*(1+tab!$D$181+tab!$D$180)-tab!$D$179)*tab!$D$177),-1)</f>
        <v>0</v>
      </c>
      <c r="V924" s="36" t="str">
        <f t="shared" si="1653"/>
        <v/>
      </c>
      <c r="W924" s="698"/>
      <c r="X924" s="605"/>
      <c r="Y924" s="646"/>
      <c r="Z924" s="670"/>
      <c r="AA924" s="600"/>
      <c r="AB924" s="646"/>
      <c r="AC924" s="679">
        <f t="shared" si="1727"/>
        <v>0</v>
      </c>
      <c r="AD924" s="680">
        <f t="shared" si="1654"/>
        <v>0.56000000000000005</v>
      </c>
      <c r="AE924" s="681">
        <f t="shared" si="1655"/>
        <v>0</v>
      </c>
      <c r="AF924" s="681">
        <f t="shared" si="1656"/>
        <v>0</v>
      </c>
      <c r="AG924" s="681">
        <f t="shared" si="1657"/>
        <v>0</v>
      </c>
      <c r="AH924" s="682">
        <f t="shared" si="1658"/>
        <v>0</v>
      </c>
      <c r="AI924" s="682" t="str">
        <f t="shared" si="1659"/>
        <v/>
      </c>
      <c r="AJ924" s="682">
        <f t="shared" si="1660"/>
        <v>0</v>
      </c>
      <c r="AK924" s="683">
        <f t="shared" si="1661"/>
        <v>0.5</v>
      </c>
      <c r="AL924" s="600">
        <f t="shared" si="1662"/>
        <v>0</v>
      </c>
      <c r="AM924" s="646">
        <f t="shared" si="1663"/>
        <v>0</v>
      </c>
      <c r="AN924" s="630"/>
      <c r="AR924" s="326"/>
    </row>
    <row r="925" spans="3:44" ht="12.75" customHeight="1" x14ac:dyDescent="0.2">
      <c r="C925" s="2"/>
      <c r="D925" s="140" t="str">
        <f t="shared" si="1642"/>
        <v/>
      </c>
      <c r="E925" s="222" t="str">
        <f t="shared" ref="E925:F925" si="1762">IF(E753=0,"",E753)</f>
        <v/>
      </c>
      <c r="F925" s="222" t="str">
        <f t="shared" si="1762"/>
        <v/>
      </c>
      <c r="G925" s="140" t="str">
        <f t="shared" si="1644"/>
        <v/>
      </c>
      <c r="H925" s="223" t="str">
        <f t="shared" si="1645"/>
        <v/>
      </c>
      <c r="I925" s="751" t="str">
        <f t="shared" si="1646"/>
        <v/>
      </c>
      <c r="J925" s="248" t="str">
        <f t="shared" si="1725"/>
        <v/>
      </c>
      <c r="K925" s="713" t="str">
        <f t="shared" si="1647"/>
        <v/>
      </c>
      <c r="L925" s="625"/>
      <c r="M925" s="738">
        <f t="shared" ref="M925:N925" si="1763">IF(M753="","",M753)</f>
        <v>0</v>
      </c>
      <c r="N925" s="738">
        <f t="shared" si="1763"/>
        <v>0</v>
      </c>
      <c r="O925" s="714" t="str">
        <f t="shared" si="1649"/>
        <v/>
      </c>
      <c r="P925" s="736">
        <f t="shared" si="1650"/>
        <v>0</v>
      </c>
      <c r="Q925" s="608">
        <v>0</v>
      </c>
      <c r="R925" s="755"/>
      <c r="S925" s="708" t="str">
        <f t="shared" si="1651"/>
        <v/>
      </c>
      <c r="T925" s="50" t="str">
        <f t="shared" si="1652"/>
        <v/>
      </c>
      <c r="U925" s="50">
        <f>ROUND(IF(K925="",0,+Q925/1659*(AC925*12*(1+tab!$D$181+tab!$D$180)-tab!$D$179)*tab!$D$177),-1)</f>
        <v>0</v>
      </c>
      <c r="V925" s="36" t="str">
        <f t="shared" si="1653"/>
        <v/>
      </c>
      <c r="W925" s="698"/>
      <c r="X925" s="605"/>
      <c r="Y925" s="646"/>
      <c r="Z925" s="670"/>
      <c r="AA925" s="600"/>
      <c r="AB925" s="646"/>
      <c r="AC925" s="679">
        <f t="shared" si="1727"/>
        <v>0</v>
      </c>
      <c r="AD925" s="680">
        <f t="shared" si="1654"/>
        <v>0.56000000000000005</v>
      </c>
      <c r="AE925" s="681">
        <f t="shared" si="1655"/>
        <v>0</v>
      </c>
      <c r="AF925" s="681">
        <f t="shared" si="1656"/>
        <v>0</v>
      </c>
      <c r="AG925" s="681">
        <f t="shared" si="1657"/>
        <v>0</v>
      </c>
      <c r="AH925" s="682">
        <f t="shared" si="1658"/>
        <v>0</v>
      </c>
      <c r="AI925" s="682" t="str">
        <f t="shared" si="1659"/>
        <v/>
      </c>
      <c r="AJ925" s="682">
        <f t="shared" si="1660"/>
        <v>0</v>
      </c>
      <c r="AK925" s="683">
        <f t="shared" si="1661"/>
        <v>0.5</v>
      </c>
      <c r="AL925" s="600">
        <f t="shared" si="1662"/>
        <v>0</v>
      </c>
      <c r="AM925" s="646">
        <f t="shared" si="1663"/>
        <v>0</v>
      </c>
      <c r="AN925" s="630"/>
      <c r="AR925" s="326"/>
    </row>
    <row r="926" spans="3:44" ht="12.75" customHeight="1" x14ac:dyDescent="0.2">
      <c r="C926" s="2"/>
      <c r="D926" s="140" t="str">
        <f t="shared" si="1642"/>
        <v/>
      </c>
      <c r="E926" s="222" t="str">
        <f t="shared" ref="E926:F926" si="1764">IF(E754=0,"",E754)</f>
        <v/>
      </c>
      <c r="F926" s="222" t="str">
        <f t="shared" si="1764"/>
        <v/>
      </c>
      <c r="G926" s="140" t="str">
        <f t="shared" si="1644"/>
        <v/>
      </c>
      <c r="H926" s="223" t="str">
        <f t="shared" si="1645"/>
        <v/>
      </c>
      <c r="I926" s="751" t="str">
        <f t="shared" si="1646"/>
        <v/>
      </c>
      <c r="J926" s="248" t="str">
        <f t="shared" si="1725"/>
        <v/>
      </c>
      <c r="K926" s="713" t="str">
        <f t="shared" si="1647"/>
        <v/>
      </c>
      <c r="L926" s="625"/>
      <c r="M926" s="738">
        <f t="shared" ref="M926:N926" si="1765">IF(M754="","",M754)</f>
        <v>0</v>
      </c>
      <c r="N926" s="738">
        <f t="shared" si="1765"/>
        <v>0</v>
      </c>
      <c r="O926" s="714" t="str">
        <f t="shared" si="1649"/>
        <v/>
      </c>
      <c r="P926" s="736">
        <f t="shared" si="1650"/>
        <v>0</v>
      </c>
      <c r="Q926" s="608">
        <v>0</v>
      </c>
      <c r="R926" s="755"/>
      <c r="S926" s="708" t="str">
        <f t="shared" si="1651"/>
        <v/>
      </c>
      <c r="T926" s="50" t="str">
        <f t="shared" si="1652"/>
        <v/>
      </c>
      <c r="U926" s="50">
        <f>ROUND(IF(K926="",0,+Q926/1659*(AC926*12*(1+tab!$D$181+tab!$D$180)-tab!$D$179)*tab!$D$177),-1)</f>
        <v>0</v>
      </c>
      <c r="V926" s="36" t="str">
        <f t="shared" si="1653"/>
        <v/>
      </c>
      <c r="W926" s="698"/>
      <c r="X926" s="605"/>
      <c r="Y926" s="646"/>
      <c r="Z926" s="670"/>
      <c r="AA926" s="600"/>
      <c r="AB926" s="646"/>
      <c r="AC926" s="679">
        <f t="shared" si="1727"/>
        <v>0</v>
      </c>
      <c r="AD926" s="680">
        <f t="shared" si="1654"/>
        <v>0.56000000000000005</v>
      </c>
      <c r="AE926" s="681">
        <f t="shared" si="1655"/>
        <v>0</v>
      </c>
      <c r="AF926" s="681">
        <f t="shared" si="1656"/>
        <v>0</v>
      </c>
      <c r="AG926" s="681">
        <f t="shared" si="1657"/>
        <v>0</v>
      </c>
      <c r="AH926" s="682">
        <f t="shared" si="1658"/>
        <v>0</v>
      </c>
      <c r="AI926" s="682" t="str">
        <f t="shared" si="1659"/>
        <v/>
      </c>
      <c r="AJ926" s="682">
        <f t="shared" si="1660"/>
        <v>0</v>
      </c>
      <c r="AK926" s="683">
        <f t="shared" si="1661"/>
        <v>0.5</v>
      </c>
      <c r="AL926" s="600">
        <f t="shared" si="1662"/>
        <v>0</v>
      </c>
      <c r="AM926" s="646">
        <f t="shared" si="1663"/>
        <v>0</v>
      </c>
      <c r="AN926" s="630"/>
      <c r="AR926" s="326"/>
    </row>
    <row r="927" spans="3:44" ht="12.75" customHeight="1" x14ac:dyDescent="0.2">
      <c r="C927" s="2"/>
      <c r="D927" s="140" t="str">
        <f t="shared" si="1642"/>
        <v/>
      </c>
      <c r="E927" s="222" t="str">
        <f t="shared" ref="E927:F927" si="1766">IF(E755=0,"",E755)</f>
        <v/>
      </c>
      <c r="F927" s="222" t="str">
        <f t="shared" si="1766"/>
        <v/>
      </c>
      <c r="G927" s="140" t="str">
        <f t="shared" si="1644"/>
        <v/>
      </c>
      <c r="H927" s="223" t="str">
        <f t="shared" si="1645"/>
        <v/>
      </c>
      <c r="I927" s="751" t="str">
        <f t="shared" si="1646"/>
        <v/>
      </c>
      <c r="J927" s="248" t="str">
        <f t="shared" si="1725"/>
        <v/>
      </c>
      <c r="K927" s="713" t="str">
        <f t="shared" si="1647"/>
        <v/>
      </c>
      <c r="L927" s="625"/>
      <c r="M927" s="738">
        <f t="shared" ref="M927:N927" si="1767">IF(M755="","",M755)</f>
        <v>0</v>
      </c>
      <c r="N927" s="738">
        <f t="shared" si="1767"/>
        <v>0</v>
      </c>
      <c r="O927" s="714" t="str">
        <f t="shared" si="1649"/>
        <v/>
      </c>
      <c r="P927" s="736">
        <f t="shared" si="1650"/>
        <v>0</v>
      </c>
      <c r="Q927" s="608">
        <v>0</v>
      </c>
      <c r="R927" s="755"/>
      <c r="S927" s="708" t="str">
        <f t="shared" si="1651"/>
        <v/>
      </c>
      <c r="T927" s="50" t="str">
        <f t="shared" si="1652"/>
        <v/>
      </c>
      <c r="U927" s="50">
        <f>ROUND(IF(K927="",0,+Q927/1659*(AC927*12*(1+tab!$D$181+tab!$D$180)-tab!$D$179)*tab!$D$177),-1)</f>
        <v>0</v>
      </c>
      <c r="V927" s="36" t="str">
        <f t="shared" si="1653"/>
        <v/>
      </c>
      <c r="W927" s="698"/>
      <c r="X927" s="605"/>
      <c r="Y927" s="646"/>
      <c r="Z927" s="670"/>
      <c r="AA927" s="600"/>
      <c r="AB927" s="646"/>
      <c r="AC927" s="679">
        <f t="shared" si="1727"/>
        <v>0</v>
      </c>
      <c r="AD927" s="680">
        <f t="shared" si="1654"/>
        <v>0.56000000000000005</v>
      </c>
      <c r="AE927" s="681">
        <f t="shared" si="1655"/>
        <v>0</v>
      </c>
      <c r="AF927" s="681">
        <f t="shared" si="1656"/>
        <v>0</v>
      </c>
      <c r="AG927" s="681">
        <f t="shared" si="1657"/>
        <v>0</v>
      </c>
      <c r="AH927" s="682">
        <f t="shared" si="1658"/>
        <v>0</v>
      </c>
      <c r="AI927" s="682" t="str">
        <f t="shared" si="1659"/>
        <v/>
      </c>
      <c r="AJ927" s="682">
        <f t="shared" si="1660"/>
        <v>0</v>
      </c>
      <c r="AK927" s="683">
        <f t="shared" si="1661"/>
        <v>0.5</v>
      </c>
      <c r="AL927" s="600">
        <f t="shared" si="1662"/>
        <v>0</v>
      </c>
      <c r="AM927" s="646">
        <f t="shared" si="1663"/>
        <v>0</v>
      </c>
      <c r="AN927" s="630"/>
      <c r="AR927" s="326"/>
    </row>
    <row r="928" spans="3:44" ht="12.75" customHeight="1" x14ac:dyDescent="0.2">
      <c r="C928" s="2"/>
      <c r="D928" s="140" t="str">
        <f t="shared" si="1642"/>
        <v/>
      </c>
      <c r="E928" s="222" t="str">
        <f t="shared" ref="E928:F928" si="1768">IF(E756=0,"",E756)</f>
        <v/>
      </c>
      <c r="F928" s="222" t="str">
        <f t="shared" si="1768"/>
        <v/>
      </c>
      <c r="G928" s="140" t="str">
        <f t="shared" si="1644"/>
        <v/>
      </c>
      <c r="H928" s="223" t="str">
        <f t="shared" si="1645"/>
        <v/>
      </c>
      <c r="I928" s="751" t="str">
        <f t="shared" si="1646"/>
        <v/>
      </c>
      <c r="J928" s="248" t="str">
        <f t="shared" si="1725"/>
        <v/>
      </c>
      <c r="K928" s="713" t="str">
        <f t="shared" si="1647"/>
        <v/>
      </c>
      <c r="L928" s="625"/>
      <c r="M928" s="738">
        <f t="shared" ref="M928:N928" si="1769">IF(M756="","",M756)</f>
        <v>0</v>
      </c>
      <c r="N928" s="738">
        <f t="shared" si="1769"/>
        <v>0</v>
      </c>
      <c r="O928" s="714" t="str">
        <f t="shared" si="1649"/>
        <v/>
      </c>
      <c r="P928" s="736">
        <f t="shared" si="1650"/>
        <v>0</v>
      </c>
      <c r="Q928" s="608">
        <v>0</v>
      </c>
      <c r="R928" s="755"/>
      <c r="S928" s="708" t="str">
        <f t="shared" si="1651"/>
        <v/>
      </c>
      <c r="T928" s="50" t="str">
        <f t="shared" si="1652"/>
        <v/>
      </c>
      <c r="U928" s="50">
        <f>ROUND(IF(K928="",0,+Q928/1659*(AC928*12*(1+tab!$D$181+tab!$D$180)-tab!$D$179)*tab!$D$177),-1)</f>
        <v>0</v>
      </c>
      <c r="V928" s="36" t="str">
        <f t="shared" si="1653"/>
        <v/>
      </c>
      <c r="W928" s="698"/>
      <c r="X928" s="605"/>
      <c r="Y928" s="646"/>
      <c r="Z928" s="670"/>
      <c r="AA928" s="600"/>
      <c r="AB928" s="646"/>
      <c r="AC928" s="679">
        <f t="shared" si="1727"/>
        <v>0</v>
      </c>
      <c r="AD928" s="680">
        <f t="shared" si="1654"/>
        <v>0.56000000000000005</v>
      </c>
      <c r="AE928" s="681">
        <f t="shared" si="1655"/>
        <v>0</v>
      </c>
      <c r="AF928" s="681">
        <f t="shared" si="1656"/>
        <v>0</v>
      </c>
      <c r="AG928" s="681">
        <f t="shared" si="1657"/>
        <v>0</v>
      </c>
      <c r="AH928" s="682">
        <f t="shared" si="1658"/>
        <v>0</v>
      </c>
      <c r="AI928" s="682" t="str">
        <f t="shared" si="1659"/>
        <v/>
      </c>
      <c r="AJ928" s="682">
        <f t="shared" si="1660"/>
        <v>0</v>
      </c>
      <c r="AK928" s="683">
        <f t="shared" si="1661"/>
        <v>0.5</v>
      </c>
      <c r="AL928" s="600">
        <f t="shared" si="1662"/>
        <v>0</v>
      </c>
      <c r="AM928" s="646">
        <f t="shared" si="1663"/>
        <v>0</v>
      </c>
      <c r="AN928" s="630"/>
      <c r="AR928" s="326"/>
    </row>
    <row r="929" spans="3:44" ht="12.75" customHeight="1" x14ac:dyDescent="0.2">
      <c r="C929" s="2"/>
      <c r="D929" s="140" t="str">
        <f t="shared" si="1642"/>
        <v/>
      </c>
      <c r="E929" s="222" t="str">
        <f t="shared" ref="E929:F929" si="1770">IF(E757=0,"",E757)</f>
        <v/>
      </c>
      <c r="F929" s="222" t="str">
        <f t="shared" si="1770"/>
        <v/>
      </c>
      <c r="G929" s="140" t="str">
        <f t="shared" si="1644"/>
        <v/>
      </c>
      <c r="H929" s="223" t="str">
        <f t="shared" si="1645"/>
        <v/>
      </c>
      <c r="I929" s="751" t="str">
        <f t="shared" si="1646"/>
        <v/>
      </c>
      <c r="J929" s="248" t="str">
        <f t="shared" si="1725"/>
        <v/>
      </c>
      <c r="K929" s="713" t="str">
        <f t="shared" si="1647"/>
        <v/>
      </c>
      <c r="L929" s="625"/>
      <c r="M929" s="738">
        <f t="shared" ref="M929:N929" si="1771">IF(M757="","",M757)</f>
        <v>0</v>
      </c>
      <c r="N929" s="738">
        <f t="shared" si="1771"/>
        <v>0</v>
      </c>
      <c r="O929" s="714" t="str">
        <f t="shared" si="1649"/>
        <v/>
      </c>
      <c r="P929" s="736">
        <f t="shared" si="1650"/>
        <v>0</v>
      </c>
      <c r="Q929" s="608">
        <v>0</v>
      </c>
      <c r="R929" s="755"/>
      <c r="S929" s="708" t="str">
        <f t="shared" si="1651"/>
        <v/>
      </c>
      <c r="T929" s="50" t="str">
        <f t="shared" si="1652"/>
        <v/>
      </c>
      <c r="U929" s="50">
        <f>ROUND(IF(K929="",0,+Q929/1659*(AC929*12*(1+tab!$D$181+tab!$D$180)-tab!$D$179)*tab!$D$177),-1)</f>
        <v>0</v>
      </c>
      <c r="V929" s="36" t="str">
        <f t="shared" si="1653"/>
        <v/>
      </c>
      <c r="W929" s="698"/>
      <c r="X929" s="605"/>
      <c r="Y929" s="646"/>
      <c r="Z929" s="670"/>
      <c r="AA929" s="600"/>
      <c r="AB929" s="646"/>
      <c r="AC929" s="679">
        <f t="shared" si="1727"/>
        <v>0</v>
      </c>
      <c r="AD929" s="680">
        <f t="shared" si="1654"/>
        <v>0.56000000000000005</v>
      </c>
      <c r="AE929" s="681">
        <f t="shared" si="1655"/>
        <v>0</v>
      </c>
      <c r="AF929" s="681">
        <f t="shared" si="1656"/>
        <v>0</v>
      </c>
      <c r="AG929" s="681">
        <f t="shared" si="1657"/>
        <v>0</v>
      </c>
      <c r="AH929" s="682">
        <f t="shared" si="1658"/>
        <v>0</v>
      </c>
      <c r="AI929" s="682" t="str">
        <f t="shared" si="1659"/>
        <v/>
      </c>
      <c r="AJ929" s="682">
        <f t="shared" si="1660"/>
        <v>0</v>
      </c>
      <c r="AK929" s="683">
        <f t="shared" si="1661"/>
        <v>0.5</v>
      </c>
      <c r="AL929" s="600">
        <f t="shared" si="1662"/>
        <v>0</v>
      </c>
      <c r="AM929" s="646">
        <f t="shared" si="1663"/>
        <v>0</v>
      </c>
      <c r="AN929" s="630"/>
      <c r="AR929" s="326"/>
    </row>
    <row r="930" spans="3:44" ht="12.75" customHeight="1" x14ac:dyDescent="0.2">
      <c r="C930" s="2"/>
      <c r="D930" s="140" t="str">
        <f t="shared" si="1642"/>
        <v/>
      </c>
      <c r="E930" s="222" t="str">
        <f t="shared" ref="E930:F930" si="1772">IF(E758=0,"",E758)</f>
        <v/>
      </c>
      <c r="F930" s="222" t="str">
        <f t="shared" si="1772"/>
        <v/>
      </c>
      <c r="G930" s="140" t="str">
        <f t="shared" si="1644"/>
        <v/>
      </c>
      <c r="H930" s="223" t="str">
        <f t="shared" si="1645"/>
        <v/>
      </c>
      <c r="I930" s="751" t="str">
        <f t="shared" si="1646"/>
        <v/>
      </c>
      <c r="J930" s="248" t="str">
        <f t="shared" si="1725"/>
        <v/>
      </c>
      <c r="K930" s="713" t="str">
        <f t="shared" si="1647"/>
        <v/>
      </c>
      <c r="L930" s="625"/>
      <c r="M930" s="738">
        <f t="shared" ref="M930:N930" si="1773">IF(M758="","",M758)</f>
        <v>0</v>
      </c>
      <c r="N930" s="738">
        <f t="shared" si="1773"/>
        <v>0</v>
      </c>
      <c r="O930" s="714" t="str">
        <f t="shared" si="1649"/>
        <v/>
      </c>
      <c r="P930" s="736">
        <f t="shared" si="1650"/>
        <v>0</v>
      </c>
      <c r="Q930" s="608">
        <v>0</v>
      </c>
      <c r="R930" s="755"/>
      <c r="S930" s="708" t="str">
        <f t="shared" si="1651"/>
        <v/>
      </c>
      <c r="T930" s="50" t="str">
        <f t="shared" si="1652"/>
        <v/>
      </c>
      <c r="U930" s="50">
        <f>ROUND(IF(K930="",0,+Q930/1659*(AC930*12*(1+tab!$D$181+tab!$D$180)-tab!$D$179)*tab!$D$177),-1)</f>
        <v>0</v>
      </c>
      <c r="V930" s="36" t="str">
        <f t="shared" si="1653"/>
        <v/>
      </c>
      <c r="W930" s="698"/>
      <c r="X930" s="605"/>
      <c r="Y930" s="646"/>
      <c r="Z930" s="670"/>
      <c r="AA930" s="600"/>
      <c r="AB930" s="646"/>
      <c r="AC930" s="679">
        <f t="shared" si="1727"/>
        <v>0</v>
      </c>
      <c r="AD930" s="680">
        <f t="shared" si="1654"/>
        <v>0.56000000000000005</v>
      </c>
      <c r="AE930" s="681">
        <f t="shared" si="1655"/>
        <v>0</v>
      </c>
      <c r="AF930" s="681">
        <f t="shared" si="1656"/>
        <v>0</v>
      </c>
      <c r="AG930" s="681">
        <f t="shared" si="1657"/>
        <v>0</v>
      </c>
      <c r="AH930" s="682">
        <f t="shared" si="1658"/>
        <v>0</v>
      </c>
      <c r="AI930" s="682" t="str">
        <f t="shared" si="1659"/>
        <v/>
      </c>
      <c r="AJ930" s="682">
        <f t="shared" si="1660"/>
        <v>0</v>
      </c>
      <c r="AK930" s="683">
        <f t="shared" si="1661"/>
        <v>0.5</v>
      </c>
      <c r="AL930" s="600">
        <f t="shared" si="1662"/>
        <v>0</v>
      </c>
      <c r="AM930" s="646">
        <f t="shared" si="1663"/>
        <v>0</v>
      </c>
      <c r="AN930" s="630"/>
      <c r="AR930" s="326"/>
    </row>
    <row r="931" spans="3:44" ht="12.75" customHeight="1" x14ac:dyDescent="0.2">
      <c r="C931" s="2"/>
      <c r="D931" s="140" t="str">
        <f t="shared" si="1642"/>
        <v/>
      </c>
      <c r="E931" s="222" t="str">
        <f t="shared" ref="E931:F931" si="1774">IF(E759=0,"",E759)</f>
        <v/>
      </c>
      <c r="F931" s="222" t="str">
        <f t="shared" si="1774"/>
        <v/>
      </c>
      <c r="G931" s="140" t="str">
        <f t="shared" si="1644"/>
        <v/>
      </c>
      <c r="H931" s="223" t="str">
        <f t="shared" si="1645"/>
        <v/>
      </c>
      <c r="I931" s="751" t="str">
        <f t="shared" si="1646"/>
        <v/>
      </c>
      <c r="J931" s="248" t="str">
        <f t="shared" si="1725"/>
        <v/>
      </c>
      <c r="K931" s="713" t="str">
        <f t="shared" si="1647"/>
        <v/>
      </c>
      <c r="L931" s="625"/>
      <c r="M931" s="738">
        <f t="shared" ref="M931:N931" si="1775">IF(M759="","",M759)</f>
        <v>0</v>
      </c>
      <c r="N931" s="738">
        <f t="shared" si="1775"/>
        <v>0</v>
      </c>
      <c r="O931" s="714" t="str">
        <f t="shared" si="1649"/>
        <v/>
      </c>
      <c r="P931" s="736">
        <f t="shared" si="1650"/>
        <v>0</v>
      </c>
      <c r="Q931" s="608">
        <v>0</v>
      </c>
      <c r="R931" s="755"/>
      <c r="S931" s="708" t="str">
        <f t="shared" si="1651"/>
        <v/>
      </c>
      <c r="T931" s="50" t="str">
        <f t="shared" si="1652"/>
        <v/>
      </c>
      <c r="U931" s="50">
        <f>ROUND(IF(K931="",0,+Q931/1659*(AC931*12*(1+tab!$D$181+tab!$D$180)-tab!$D$179)*tab!$D$177),-1)</f>
        <v>0</v>
      </c>
      <c r="V931" s="36" t="str">
        <f t="shared" si="1653"/>
        <v/>
      </c>
      <c r="W931" s="698"/>
      <c r="X931" s="605"/>
      <c r="Y931" s="646"/>
      <c r="Z931" s="670"/>
      <c r="AA931" s="600"/>
      <c r="AB931" s="646"/>
      <c r="AC931" s="679">
        <f t="shared" si="1727"/>
        <v>0</v>
      </c>
      <c r="AD931" s="680">
        <f t="shared" si="1654"/>
        <v>0.56000000000000005</v>
      </c>
      <c r="AE931" s="681">
        <f t="shared" si="1655"/>
        <v>0</v>
      </c>
      <c r="AF931" s="681">
        <f t="shared" si="1656"/>
        <v>0</v>
      </c>
      <c r="AG931" s="681">
        <f t="shared" si="1657"/>
        <v>0</v>
      </c>
      <c r="AH931" s="682">
        <f t="shared" si="1658"/>
        <v>0</v>
      </c>
      <c r="AI931" s="682" t="str">
        <f t="shared" si="1659"/>
        <v/>
      </c>
      <c r="AJ931" s="682">
        <f t="shared" si="1660"/>
        <v>0</v>
      </c>
      <c r="AK931" s="683">
        <f t="shared" si="1661"/>
        <v>0.5</v>
      </c>
      <c r="AL931" s="600">
        <f t="shared" si="1662"/>
        <v>0</v>
      </c>
      <c r="AM931" s="646">
        <f t="shared" si="1663"/>
        <v>0</v>
      </c>
      <c r="AN931" s="630"/>
      <c r="AR931" s="326"/>
    </row>
    <row r="932" spans="3:44" ht="12.75" customHeight="1" x14ac:dyDescent="0.2">
      <c r="C932" s="2"/>
      <c r="D932" s="140" t="str">
        <f t="shared" si="1642"/>
        <v/>
      </c>
      <c r="E932" s="222" t="str">
        <f t="shared" ref="E932:F932" si="1776">IF(E760=0,"",E760)</f>
        <v/>
      </c>
      <c r="F932" s="222" t="str">
        <f t="shared" si="1776"/>
        <v/>
      </c>
      <c r="G932" s="140" t="str">
        <f t="shared" si="1644"/>
        <v/>
      </c>
      <c r="H932" s="223" t="str">
        <f t="shared" si="1645"/>
        <v/>
      </c>
      <c r="I932" s="751" t="str">
        <f t="shared" si="1646"/>
        <v/>
      </c>
      <c r="J932" s="248" t="str">
        <f t="shared" si="1725"/>
        <v/>
      </c>
      <c r="K932" s="713" t="str">
        <f t="shared" si="1647"/>
        <v/>
      </c>
      <c r="L932" s="625"/>
      <c r="M932" s="738">
        <f t="shared" ref="M932:N932" si="1777">IF(M760="","",M760)</f>
        <v>0</v>
      </c>
      <c r="N932" s="738">
        <f t="shared" si="1777"/>
        <v>0</v>
      </c>
      <c r="O932" s="714" t="str">
        <f t="shared" si="1649"/>
        <v/>
      </c>
      <c r="P932" s="736">
        <f t="shared" si="1650"/>
        <v>0</v>
      </c>
      <c r="Q932" s="608">
        <v>0</v>
      </c>
      <c r="R932" s="755"/>
      <c r="S932" s="708" t="str">
        <f t="shared" si="1651"/>
        <v/>
      </c>
      <c r="T932" s="50" t="str">
        <f t="shared" si="1652"/>
        <v/>
      </c>
      <c r="U932" s="50">
        <f>ROUND(IF(K932="",0,+Q932/1659*(AC932*12*(1+tab!$D$181+tab!$D$180)-tab!$D$179)*tab!$D$177),-1)</f>
        <v>0</v>
      </c>
      <c r="V932" s="36" t="str">
        <f t="shared" si="1653"/>
        <v/>
      </c>
      <c r="W932" s="698"/>
      <c r="X932" s="605"/>
      <c r="Y932" s="646"/>
      <c r="Z932" s="670"/>
      <c r="AA932" s="600"/>
      <c r="AB932" s="646"/>
      <c r="AC932" s="679">
        <f t="shared" si="1727"/>
        <v>0</v>
      </c>
      <c r="AD932" s="680">
        <f t="shared" si="1654"/>
        <v>0.56000000000000005</v>
      </c>
      <c r="AE932" s="681">
        <f t="shared" si="1655"/>
        <v>0</v>
      </c>
      <c r="AF932" s="681">
        <f t="shared" si="1656"/>
        <v>0</v>
      </c>
      <c r="AG932" s="681">
        <f t="shared" si="1657"/>
        <v>0</v>
      </c>
      <c r="AH932" s="682">
        <f t="shared" si="1658"/>
        <v>0</v>
      </c>
      <c r="AI932" s="682" t="str">
        <f t="shared" si="1659"/>
        <v/>
      </c>
      <c r="AJ932" s="682">
        <f t="shared" si="1660"/>
        <v>0</v>
      </c>
      <c r="AK932" s="683">
        <f t="shared" si="1661"/>
        <v>0.5</v>
      </c>
      <c r="AL932" s="600">
        <f t="shared" si="1662"/>
        <v>0</v>
      </c>
      <c r="AM932" s="646">
        <f t="shared" si="1663"/>
        <v>0</v>
      </c>
      <c r="AN932" s="630"/>
      <c r="AR932" s="326"/>
    </row>
    <row r="933" spans="3:44" ht="12.75" customHeight="1" x14ac:dyDescent="0.2">
      <c r="C933" s="2"/>
      <c r="D933" s="140" t="str">
        <f t="shared" si="1642"/>
        <v/>
      </c>
      <c r="E933" s="222" t="str">
        <f t="shared" ref="E933:F933" si="1778">IF(E761=0,"",E761)</f>
        <v/>
      </c>
      <c r="F933" s="222" t="str">
        <f t="shared" si="1778"/>
        <v/>
      </c>
      <c r="G933" s="140" t="str">
        <f t="shared" si="1644"/>
        <v/>
      </c>
      <c r="H933" s="223" t="str">
        <f t="shared" si="1645"/>
        <v/>
      </c>
      <c r="I933" s="751" t="str">
        <f t="shared" si="1646"/>
        <v/>
      </c>
      <c r="J933" s="248" t="str">
        <f t="shared" si="1725"/>
        <v/>
      </c>
      <c r="K933" s="713" t="str">
        <f t="shared" si="1647"/>
        <v/>
      </c>
      <c r="L933" s="625"/>
      <c r="M933" s="738">
        <f t="shared" ref="M933:N933" si="1779">IF(M761="","",M761)</f>
        <v>0</v>
      </c>
      <c r="N933" s="738">
        <f t="shared" si="1779"/>
        <v>0</v>
      </c>
      <c r="O933" s="714" t="str">
        <f t="shared" si="1649"/>
        <v/>
      </c>
      <c r="P933" s="736">
        <f t="shared" si="1650"/>
        <v>0</v>
      </c>
      <c r="Q933" s="608">
        <v>0</v>
      </c>
      <c r="R933" s="755"/>
      <c r="S933" s="708" t="str">
        <f t="shared" si="1651"/>
        <v/>
      </c>
      <c r="T933" s="50" t="str">
        <f t="shared" si="1652"/>
        <v/>
      </c>
      <c r="U933" s="50">
        <f>ROUND(IF(K933="",0,+Q933/1659*(AC933*12*(1+tab!$D$181+tab!$D$180)-tab!$D$179)*tab!$D$177),-1)</f>
        <v>0</v>
      </c>
      <c r="V933" s="36" t="str">
        <f t="shared" si="1653"/>
        <v/>
      </c>
      <c r="W933" s="698"/>
      <c r="X933" s="605"/>
      <c r="Y933" s="646"/>
      <c r="Z933" s="670"/>
      <c r="AA933" s="600"/>
      <c r="AB933" s="646"/>
      <c r="AC933" s="679">
        <f t="shared" si="1727"/>
        <v>0</v>
      </c>
      <c r="AD933" s="680">
        <f t="shared" si="1654"/>
        <v>0.56000000000000005</v>
      </c>
      <c r="AE933" s="681">
        <f t="shared" si="1655"/>
        <v>0</v>
      </c>
      <c r="AF933" s="681">
        <f t="shared" si="1656"/>
        <v>0</v>
      </c>
      <c r="AG933" s="681">
        <f t="shared" si="1657"/>
        <v>0</v>
      </c>
      <c r="AH933" s="682">
        <f t="shared" si="1658"/>
        <v>0</v>
      </c>
      <c r="AI933" s="682" t="str">
        <f t="shared" si="1659"/>
        <v/>
      </c>
      <c r="AJ933" s="682">
        <f t="shared" si="1660"/>
        <v>0</v>
      </c>
      <c r="AK933" s="683">
        <f t="shared" si="1661"/>
        <v>0.5</v>
      </c>
      <c r="AL933" s="600">
        <f t="shared" si="1662"/>
        <v>0</v>
      </c>
      <c r="AM933" s="646">
        <f t="shared" si="1663"/>
        <v>0</v>
      </c>
      <c r="AN933" s="630"/>
      <c r="AR933" s="326"/>
    </row>
    <row r="934" spans="3:44" ht="12.75" customHeight="1" x14ac:dyDescent="0.2">
      <c r="C934" s="2"/>
      <c r="D934" s="140" t="str">
        <f t="shared" si="1642"/>
        <v/>
      </c>
      <c r="E934" s="222" t="str">
        <f t="shared" ref="E934:F934" si="1780">IF(E762=0,"",E762)</f>
        <v/>
      </c>
      <c r="F934" s="222" t="str">
        <f t="shared" si="1780"/>
        <v/>
      </c>
      <c r="G934" s="140" t="str">
        <f t="shared" si="1644"/>
        <v/>
      </c>
      <c r="H934" s="223" t="str">
        <f t="shared" si="1645"/>
        <v/>
      </c>
      <c r="I934" s="751" t="str">
        <f t="shared" si="1646"/>
        <v/>
      </c>
      <c r="J934" s="248" t="str">
        <f t="shared" si="1725"/>
        <v/>
      </c>
      <c r="K934" s="713" t="str">
        <f t="shared" si="1647"/>
        <v/>
      </c>
      <c r="L934" s="625"/>
      <c r="M934" s="738">
        <f t="shared" ref="M934:N934" si="1781">IF(M762="","",M762)</f>
        <v>0</v>
      </c>
      <c r="N934" s="738">
        <f t="shared" si="1781"/>
        <v>0</v>
      </c>
      <c r="O934" s="714" t="str">
        <f t="shared" si="1649"/>
        <v/>
      </c>
      <c r="P934" s="736">
        <f t="shared" si="1650"/>
        <v>0</v>
      </c>
      <c r="Q934" s="608">
        <v>0</v>
      </c>
      <c r="R934" s="755"/>
      <c r="S934" s="708" t="str">
        <f t="shared" si="1651"/>
        <v/>
      </c>
      <c r="T934" s="50" t="str">
        <f t="shared" si="1652"/>
        <v/>
      </c>
      <c r="U934" s="50">
        <f>ROUND(IF(K934="",0,+Q934/1659*(AC934*12*(1+tab!$D$181+tab!$D$180)-tab!$D$179)*tab!$D$177),-1)</f>
        <v>0</v>
      </c>
      <c r="V934" s="36" t="str">
        <f t="shared" si="1653"/>
        <v/>
      </c>
      <c r="W934" s="698"/>
      <c r="X934" s="605"/>
      <c r="Y934" s="646"/>
      <c r="Z934" s="670"/>
      <c r="AA934" s="600"/>
      <c r="AB934" s="646"/>
      <c r="AC934" s="679">
        <f t="shared" si="1727"/>
        <v>0</v>
      </c>
      <c r="AD934" s="680">
        <f t="shared" si="1654"/>
        <v>0.56000000000000005</v>
      </c>
      <c r="AE934" s="681">
        <f t="shared" si="1655"/>
        <v>0</v>
      </c>
      <c r="AF934" s="681">
        <f t="shared" si="1656"/>
        <v>0</v>
      </c>
      <c r="AG934" s="681">
        <f t="shared" si="1657"/>
        <v>0</v>
      </c>
      <c r="AH934" s="682">
        <f t="shared" si="1658"/>
        <v>0</v>
      </c>
      <c r="AI934" s="682" t="str">
        <f t="shared" si="1659"/>
        <v/>
      </c>
      <c r="AJ934" s="682">
        <f t="shared" si="1660"/>
        <v>0</v>
      </c>
      <c r="AK934" s="683">
        <f t="shared" si="1661"/>
        <v>0.5</v>
      </c>
      <c r="AL934" s="600">
        <f t="shared" si="1662"/>
        <v>0</v>
      </c>
      <c r="AM934" s="646">
        <f t="shared" si="1663"/>
        <v>0</v>
      </c>
      <c r="AN934" s="630"/>
      <c r="AR934" s="326"/>
    </row>
    <row r="935" spans="3:44" ht="12.75" customHeight="1" x14ac:dyDescent="0.2">
      <c r="C935" s="2"/>
      <c r="D935" s="140" t="str">
        <f t="shared" si="1642"/>
        <v/>
      </c>
      <c r="E935" s="222" t="str">
        <f t="shared" ref="E935:F935" si="1782">IF(E763=0,"",E763)</f>
        <v/>
      </c>
      <c r="F935" s="222" t="str">
        <f t="shared" si="1782"/>
        <v/>
      </c>
      <c r="G935" s="140" t="str">
        <f t="shared" si="1644"/>
        <v/>
      </c>
      <c r="H935" s="223" t="str">
        <f t="shared" si="1645"/>
        <v/>
      </c>
      <c r="I935" s="751" t="str">
        <f t="shared" si="1646"/>
        <v/>
      </c>
      <c r="J935" s="248" t="str">
        <f t="shared" si="1725"/>
        <v/>
      </c>
      <c r="K935" s="713" t="str">
        <f t="shared" si="1647"/>
        <v/>
      </c>
      <c r="L935" s="625"/>
      <c r="M935" s="738">
        <f t="shared" ref="M935:N935" si="1783">IF(M763="","",M763)</f>
        <v>0</v>
      </c>
      <c r="N935" s="738">
        <f t="shared" si="1783"/>
        <v>0</v>
      </c>
      <c r="O935" s="714" t="str">
        <f t="shared" si="1649"/>
        <v/>
      </c>
      <c r="P935" s="736">
        <f t="shared" si="1650"/>
        <v>0</v>
      </c>
      <c r="Q935" s="608">
        <v>0</v>
      </c>
      <c r="R935" s="755"/>
      <c r="S935" s="708" t="str">
        <f t="shared" si="1651"/>
        <v/>
      </c>
      <c r="T935" s="50" t="str">
        <f t="shared" si="1652"/>
        <v/>
      </c>
      <c r="U935" s="50">
        <f>ROUND(IF(K935="",0,+Q935/1659*(AC935*12*(1+tab!$D$181+tab!$D$180)-tab!$D$179)*tab!$D$177),-1)</f>
        <v>0</v>
      </c>
      <c r="V935" s="36" t="str">
        <f t="shared" si="1653"/>
        <v/>
      </c>
      <c r="W935" s="698"/>
      <c r="X935" s="605"/>
      <c r="Y935" s="646"/>
      <c r="Z935" s="670"/>
      <c r="AA935" s="600"/>
      <c r="AB935" s="646"/>
      <c r="AC935" s="679">
        <f t="shared" si="1727"/>
        <v>0</v>
      </c>
      <c r="AD935" s="680">
        <f t="shared" si="1654"/>
        <v>0.56000000000000005</v>
      </c>
      <c r="AE935" s="681">
        <f t="shared" si="1655"/>
        <v>0</v>
      </c>
      <c r="AF935" s="681">
        <f t="shared" si="1656"/>
        <v>0</v>
      </c>
      <c r="AG935" s="681">
        <f t="shared" si="1657"/>
        <v>0</v>
      </c>
      <c r="AH935" s="682">
        <f t="shared" si="1658"/>
        <v>0</v>
      </c>
      <c r="AI935" s="682" t="str">
        <f t="shared" si="1659"/>
        <v/>
      </c>
      <c r="AJ935" s="682">
        <f t="shared" si="1660"/>
        <v>0</v>
      </c>
      <c r="AK935" s="683">
        <f t="shared" si="1661"/>
        <v>0.5</v>
      </c>
      <c r="AL935" s="600">
        <f t="shared" si="1662"/>
        <v>0</v>
      </c>
      <c r="AM935" s="646">
        <f t="shared" si="1663"/>
        <v>0</v>
      </c>
      <c r="AN935" s="630"/>
      <c r="AR935" s="326"/>
    </row>
    <row r="936" spans="3:44" ht="12.75" customHeight="1" x14ac:dyDescent="0.2">
      <c r="C936" s="2"/>
      <c r="D936" s="140" t="str">
        <f t="shared" si="1642"/>
        <v/>
      </c>
      <c r="E936" s="222" t="str">
        <f t="shared" ref="E936:F936" si="1784">IF(E764=0,"",E764)</f>
        <v/>
      </c>
      <c r="F936" s="222" t="str">
        <f t="shared" si="1784"/>
        <v/>
      </c>
      <c r="G936" s="140" t="str">
        <f t="shared" si="1644"/>
        <v/>
      </c>
      <c r="H936" s="223" t="str">
        <f t="shared" si="1645"/>
        <v/>
      </c>
      <c r="I936" s="751" t="str">
        <f t="shared" si="1646"/>
        <v/>
      </c>
      <c r="J936" s="248" t="str">
        <f t="shared" si="1725"/>
        <v/>
      </c>
      <c r="K936" s="713" t="str">
        <f t="shared" si="1647"/>
        <v/>
      </c>
      <c r="L936" s="625"/>
      <c r="M936" s="738">
        <f t="shared" ref="M936:N936" si="1785">IF(M764="","",M764)</f>
        <v>0</v>
      </c>
      <c r="N936" s="738">
        <f t="shared" si="1785"/>
        <v>0</v>
      </c>
      <c r="O936" s="714" t="str">
        <f t="shared" si="1649"/>
        <v/>
      </c>
      <c r="P936" s="736">
        <f t="shared" si="1650"/>
        <v>0</v>
      </c>
      <c r="Q936" s="608">
        <v>0</v>
      </c>
      <c r="R936" s="755"/>
      <c r="S936" s="708" t="str">
        <f t="shared" si="1651"/>
        <v/>
      </c>
      <c r="T936" s="50" t="str">
        <f t="shared" si="1652"/>
        <v/>
      </c>
      <c r="U936" s="50">
        <f>ROUND(IF(K936="",0,+Q936/1659*(AC936*12*(1+tab!$D$181+tab!$D$180)-tab!$D$179)*tab!$D$177),-1)</f>
        <v>0</v>
      </c>
      <c r="V936" s="36" t="str">
        <f t="shared" si="1653"/>
        <v/>
      </c>
      <c r="W936" s="698"/>
      <c r="X936" s="605"/>
      <c r="Y936" s="646"/>
      <c r="Z936" s="670"/>
      <c r="AA936" s="600"/>
      <c r="AB936" s="646"/>
      <c r="AC936" s="679">
        <f t="shared" si="1727"/>
        <v>0</v>
      </c>
      <c r="AD936" s="680">
        <f t="shared" si="1654"/>
        <v>0.56000000000000005</v>
      </c>
      <c r="AE936" s="681">
        <f t="shared" si="1655"/>
        <v>0</v>
      </c>
      <c r="AF936" s="681">
        <f t="shared" si="1656"/>
        <v>0</v>
      </c>
      <c r="AG936" s="681">
        <f t="shared" si="1657"/>
        <v>0</v>
      </c>
      <c r="AH936" s="682">
        <f t="shared" si="1658"/>
        <v>0</v>
      </c>
      <c r="AI936" s="682" t="str">
        <f t="shared" si="1659"/>
        <v/>
      </c>
      <c r="AJ936" s="682">
        <f t="shared" si="1660"/>
        <v>0</v>
      </c>
      <c r="AK936" s="683">
        <f t="shared" si="1661"/>
        <v>0.5</v>
      </c>
      <c r="AL936" s="600">
        <f t="shared" si="1662"/>
        <v>0</v>
      </c>
      <c r="AM936" s="646">
        <f t="shared" si="1663"/>
        <v>0</v>
      </c>
      <c r="AN936" s="630"/>
      <c r="AR936" s="326"/>
    </row>
    <row r="937" spans="3:44" ht="12.75" customHeight="1" x14ac:dyDescent="0.2">
      <c r="C937" s="2"/>
      <c r="D937" s="140" t="str">
        <f t="shared" si="1642"/>
        <v/>
      </c>
      <c r="E937" s="222" t="str">
        <f t="shared" ref="E937:F937" si="1786">IF(E765=0,"",E765)</f>
        <v/>
      </c>
      <c r="F937" s="222" t="str">
        <f t="shared" si="1786"/>
        <v/>
      </c>
      <c r="G937" s="140" t="str">
        <f t="shared" si="1644"/>
        <v/>
      </c>
      <c r="H937" s="223" t="str">
        <f t="shared" si="1645"/>
        <v/>
      </c>
      <c r="I937" s="751" t="str">
        <f t="shared" si="1646"/>
        <v/>
      </c>
      <c r="J937" s="248" t="str">
        <f t="shared" si="1725"/>
        <v/>
      </c>
      <c r="K937" s="713" t="str">
        <f t="shared" si="1647"/>
        <v/>
      </c>
      <c r="L937" s="625"/>
      <c r="M937" s="738">
        <f t="shared" ref="M937:N937" si="1787">IF(M765="","",M765)</f>
        <v>0</v>
      </c>
      <c r="N937" s="738">
        <f t="shared" si="1787"/>
        <v>0</v>
      </c>
      <c r="O937" s="714" t="str">
        <f t="shared" si="1649"/>
        <v/>
      </c>
      <c r="P937" s="736">
        <f t="shared" si="1650"/>
        <v>0</v>
      </c>
      <c r="Q937" s="608">
        <v>0</v>
      </c>
      <c r="R937" s="755"/>
      <c r="S937" s="708" t="str">
        <f t="shared" si="1651"/>
        <v/>
      </c>
      <c r="T937" s="50" t="str">
        <f t="shared" si="1652"/>
        <v/>
      </c>
      <c r="U937" s="50">
        <f>ROUND(IF(K937="",0,+Q937/1659*(AC937*12*(1+tab!$D$181+tab!$D$180)-tab!$D$179)*tab!$D$177),-1)</f>
        <v>0</v>
      </c>
      <c r="V937" s="36" t="str">
        <f t="shared" si="1653"/>
        <v/>
      </c>
      <c r="W937" s="698"/>
      <c r="X937" s="605"/>
      <c r="Y937" s="646"/>
      <c r="Z937" s="670"/>
      <c r="AA937" s="600"/>
      <c r="AB937" s="646"/>
      <c r="AC937" s="679">
        <f t="shared" si="1727"/>
        <v>0</v>
      </c>
      <c r="AD937" s="680">
        <f t="shared" si="1654"/>
        <v>0.56000000000000005</v>
      </c>
      <c r="AE937" s="681">
        <f t="shared" si="1655"/>
        <v>0</v>
      </c>
      <c r="AF937" s="681">
        <f t="shared" si="1656"/>
        <v>0</v>
      </c>
      <c r="AG937" s="681">
        <f t="shared" si="1657"/>
        <v>0</v>
      </c>
      <c r="AH937" s="682">
        <f t="shared" si="1658"/>
        <v>0</v>
      </c>
      <c r="AI937" s="682" t="str">
        <f t="shared" si="1659"/>
        <v/>
      </c>
      <c r="AJ937" s="682">
        <f t="shared" si="1660"/>
        <v>0</v>
      </c>
      <c r="AK937" s="683">
        <f t="shared" si="1661"/>
        <v>0.5</v>
      </c>
      <c r="AL937" s="600">
        <f t="shared" si="1662"/>
        <v>0</v>
      </c>
      <c r="AM937" s="646">
        <f t="shared" si="1663"/>
        <v>0</v>
      </c>
      <c r="AN937" s="630"/>
      <c r="AR937" s="326"/>
    </row>
    <row r="938" spans="3:44" ht="12.75" customHeight="1" x14ac:dyDescent="0.2">
      <c r="C938" s="2"/>
      <c r="D938" s="140" t="str">
        <f t="shared" si="1642"/>
        <v/>
      </c>
      <c r="E938" s="222" t="str">
        <f t="shared" ref="E938:F938" si="1788">IF(E766=0,"",E766)</f>
        <v/>
      </c>
      <c r="F938" s="222" t="str">
        <f t="shared" si="1788"/>
        <v/>
      </c>
      <c r="G938" s="140" t="str">
        <f t="shared" si="1644"/>
        <v/>
      </c>
      <c r="H938" s="223" t="str">
        <f t="shared" si="1645"/>
        <v/>
      </c>
      <c r="I938" s="751" t="str">
        <f t="shared" si="1646"/>
        <v/>
      </c>
      <c r="J938" s="248" t="str">
        <f t="shared" si="1725"/>
        <v/>
      </c>
      <c r="K938" s="713" t="str">
        <f t="shared" si="1647"/>
        <v/>
      </c>
      <c r="L938" s="625"/>
      <c r="M938" s="738">
        <f t="shared" ref="M938:N938" si="1789">IF(M766="","",M766)</f>
        <v>0</v>
      </c>
      <c r="N938" s="738">
        <f t="shared" si="1789"/>
        <v>0</v>
      </c>
      <c r="O938" s="714" t="str">
        <f t="shared" si="1649"/>
        <v/>
      </c>
      <c r="P938" s="736">
        <f t="shared" si="1650"/>
        <v>0</v>
      </c>
      <c r="Q938" s="608">
        <v>0</v>
      </c>
      <c r="R938" s="755"/>
      <c r="S938" s="708" t="str">
        <f t="shared" si="1651"/>
        <v/>
      </c>
      <c r="T938" s="50" t="str">
        <f t="shared" si="1652"/>
        <v/>
      </c>
      <c r="U938" s="50">
        <f>ROUND(IF(K938="",0,+Q938/1659*(AC938*12*(1+tab!$D$181+tab!$D$180)-tab!$D$179)*tab!$D$177),-1)</f>
        <v>0</v>
      </c>
      <c r="V938" s="36" t="str">
        <f t="shared" si="1653"/>
        <v/>
      </c>
      <c r="W938" s="698"/>
      <c r="X938" s="605"/>
      <c r="Y938" s="646"/>
      <c r="Z938" s="670"/>
      <c r="AA938" s="600"/>
      <c r="AB938" s="646"/>
      <c r="AC938" s="679">
        <f t="shared" si="1727"/>
        <v>0</v>
      </c>
      <c r="AD938" s="680">
        <f t="shared" si="1654"/>
        <v>0.56000000000000005</v>
      </c>
      <c r="AE938" s="681">
        <f t="shared" si="1655"/>
        <v>0</v>
      </c>
      <c r="AF938" s="681">
        <f t="shared" si="1656"/>
        <v>0</v>
      </c>
      <c r="AG938" s="681">
        <f t="shared" si="1657"/>
        <v>0</v>
      </c>
      <c r="AH938" s="682">
        <f t="shared" si="1658"/>
        <v>0</v>
      </c>
      <c r="AI938" s="682" t="str">
        <f t="shared" si="1659"/>
        <v/>
      </c>
      <c r="AJ938" s="682">
        <f t="shared" si="1660"/>
        <v>0</v>
      </c>
      <c r="AK938" s="683">
        <f t="shared" si="1661"/>
        <v>0.5</v>
      </c>
      <c r="AL938" s="600">
        <f t="shared" si="1662"/>
        <v>0</v>
      </c>
      <c r="AM938" s="646">
        <f t="shared" si="1663"/>
        <v>0</v>
      </c>
      <c r="AN938" s="630"/>
      <c r="AR938" s="326"/>
    </row>
    <row r="939" spans="3:44" ht="12.75" customHeight="1" x14ac:dyDescent="0.2">
      <c r="C939" s="2"/>
      <c r="D939" s="140" t="str">
        <f t="shared" si="1642"/>
        <v/>
      </c>
      <c r="E939" s="222" t="str">
        <f t="shared" ref="E939:F939" si="1790">IF(E767=0,"",E767)</f>
        <v/>
      </c>
      <c r="F939" s="222" t="str">
        <f t="shared" si="1790"/>
        <v/>
      </c>
      <c r="G939" s="140" t="str">
        <f t="shared" si="1644"/>
        <v/>
      </c>
      <c r="H939" s="223" t="str">
        <f t="shared" si="1645"/>
        <v/>
      </c>
      <c r="I939" s="751" t="str">
        <f t="shared" si="1646"/>
        <v/>
      </c>
      <c r="J939" s="248" t="str">
        <f t="shared" ref="J939:J970" si="1791">IF(E939="","",IF(J767+1&gt;VLOOKUP(I939,sal19juni,18,FALSE),J767,J767+1))</f>
        <v/>
      </c>
      <c r="K939" s="713" t="str">
        <f t="shared" si="1647"/>
        <v/>
      </c>
      <c r="L939" s="625"/>
      <c r="M939" s="738">
        <f t="shared" ref="M939:N939" si="1792">IF(M767="","",M767)</f>
        <v>0</v>
      </c>
      <c r="N939" s="738">
        <f t="shared" si="1792"/>
        <v>0</v>
      </c>
      <c r="O939" s="714" t="str">
        <f t="shared" si="1649"/>
        <v/>
      </c>
      <c r="P939" s="736">
        <f t="shared" si="1650"/>
        <v>0</v>
      </c>
      <c r="Q939" s="608">
        <v>0</v>
      </c>
      <c r="R939" s="755"/>
      <c r="S939" s="708" t="str">
        <f t="shared" si="1651"/>
        <v/>
      </c>
      <c r="T939" s="50" t="str">
        <f t="shared" si="1652"/>
        <v/>
      </c>
      <c r="U939" s="50">
        <f>ROUND(IF(K939="",0,+Q939/1659*(AC939*12*(1+tab!$D$181+tab!$D$180)-tab!$D$179)*tab!$D$177),-1)</f>
        <v>0</v>
      </c>
      <c r="V939" s="36" t="str">
        <f t="shared" si="1653"/>
        <v/>
      </c>
      <c r="W939" s="698"/>
      <c r="X939" s="605"/>
      <c r="Y939" s="646"/>
      <c r="Z939" s="670"/>
      <c r="AA939" s="600"/>
      <c r="AB939" s="646"/>
      <c r="AC939" s="679">
        <f t="shared" ref="AC939:AC970" si="1793">IF(K939="",0,5/12*VLOOKUP(I939,sal19juni,J939+1,FALSE)+7/12*VLOOKUP(I939,sal19juni,J939+1,FALSE))</f>
        <v>0</v>
      </c>
      <c r="AD939" s="680">
        <f t="shared" si="1654"/>
        <v>0.56000000000000005</v>
      </c>
      <c r="AE939" s="681">
        <f t="shared" si="1655"/>
        <v>0</v>
      </c>
      <c r="AF939" s="681">
        <f t="shared" si="1656"/>
        <v>0</v>
      </c>
      <c r="AG939" s="681">
        <f t="shared" si="1657"/>
        <v>0</v>
      </c>
      <c r="AH939" s="682">
        <f t="shared" si="1658"/>
        <v>0</v>
      </c>
      <c r="AI939" s="682" t="str">
        <f t="shared" si="1659"/>
        <v/>
      </c>
      <c r="AJ939" s="682">
        <f t="shared" si="1660"/>
        <v>0</v>
      </c>
      <c r="AK939" s="683">
        <f t="shared" si="1661"/>
        <v>0.5</v>
      </c>
      <c r="AL939" s="600">
        <f t="shared" si="1662"/>
        <v>0</v>
      </c>
      <c r="AM939" s="646">
        <f t="shared" si="1663"/>
        <v>0</v>
      </c>
      <c r="AN939" s="630"/>
      <c r="AR939" s="326"/>
    </row>
    <row r="940" spans="3:44" ht="12.75" customHeight="1" x14ac:dyDescent="0.2">
      <c r="C940" s="2"/>
      <c r="D940" s="140" t="str">
        <f t="shared" ref="D940:D1003" si="1794">IF(D768="","",D768)</f>
        <v/>
      </c>
      <c r="E940" s="222" t="str">
        <f t="shared" ref="E940:F940" si="1795">IF(E768=0,"",E768)</f>
        <v/>
      </c>
      <c r="F940" s="222" t="str">
        <f t="shared" si="1795"/>
        <v/>
      </c>
      <c r="G940" s="140" t="str">
        <f t="shared" ref="G940:G1003" si="1796">IF(G768="","",G768+1)</f>
        <v/>
      </c>
      <c r="H940" s="223" t="str">
        <f t="shared" ref="H940:H1003" si="1797">IF(H768="","",H768)</f>
        <v/>
      </c>
      <c r="I940" s="751" t="str">
        <f t="shared" ref="I940:I1003" si="1798">IF(I768=0,"",I768)</f>
        <v/>
      </c>
      <c r="J940" s="248" t="str">
        <f t="shared" si="1791"/>
        <v/>
      </c>
      <c r="K940" s="713" t="str">
        <f t="shared" ref="K940:K1003" si="1799">IF(K768="","",K768)</f>
        <v/>
      </c>
      <c r="L940" s="625"/>
      <c r="M940" s="738">
        <f t="shared" ref="M940:N940" si="1800">IF(M768="","",M768)</f>
        <v>0</v>
      </c>
      <c r="N940" s="738">
        <f t="shared" si="1800"/>
        <v>0</v>
      </c>
      <c r="O940" s="714" t="str">
        <f t="shared" ref="O940:O1003" si="1801">IF(K940="","",K940*50)</f>
        <v/>
      </c>
      <c r="P940" s="736">
        <f t="shared" ref="P940:P1003" si="1802">SUM(M940:O940)</f>
        <v>0</v>
      </c>
      <c r="Q940" s="608">
        <v>0</v>
      </c>
      <c r="R940" s="755"/>
      <c r="S940" s="708" t="str">
        <f t="shared" ref="S940:S1003" si="1803">IF(K940="","",(1659*K940-P940)*AF940)</f>
        <v/>
      </c>
      <c r="T940" s="50" t="str">
        <f t="shared" ref="T940:T1003" si="1804">IF(K940="","",P940*AG940+AE940*(AI940+AJ940*(1-AK940)))</f>
        <v/>
      </c>
      <c r="U940" s="50">
        <f>ROUND(IF(K940="",0,+Q940/1659*(AC940*12*(1+tab!$D$181+tab!$D$180)-tab!$D$179)*tab!$D$177),-1)</f>
        <v>0</v>
      </c>
      <c r="V940" s="36" t="str">
        <f t="shared" ref="V940:V1003" si="1805">IF(K940="","",IF(E940=0,0,(S940+T940+U940)))</f>
        <v/>
      </c>
      <c r="W940" s="698"/>
      <c r="X940" s="605"/>
      <c r="Y940" s="646"/>
      <c r="Z940" s="670"/>
      <c r="AA940" s="600"/>
      <c r="AB940" s="646"/>
      <c r="AC940" s="679">
        <f t="shared" si="1793"/>
        <v>0</v>
      </c>
      <c r="AD940" s="680">
        <f t="shared" ref="AD940:AD1003" si="1806">+AD$873</f>
        <v>0.56000000000000005</v>
      </c>
      <c r="AE940" s="681">
        <f t="shared" ref="AE940:AE1003" si="1807">AC940*12/1659</f>
        <v>0</v>
      </c>
      <c r="AF940" s="681">
        <f t="shared" ref="AF940:AF1003" si="1808">AC940*12*(1+AD940)/1659</f>
        <v>0</v>
      </c>
      <c r="AG940" s="681">
        <f t="shared" ref="AG940:AG1003" si="1809">+AF940-AE940</f>
        <v>0</v>
      </c>
      <c r="AH940" s="682">
        <f t="shared" ref="AH940:AH1003" si="1810">Q940</f>
        <v>0</v>
      </c>
      <c r="AI940" s="682" t="str">
        <f t="shared" ref="AI940:AI1003" si="1811">+O940</f>
        <v/>
      </c>
      <c r="AJ940" s="682">
        <f t="shared" ref="AJ940:AJ1003" si="1812">(M940+N940)</f>
        <v>0</v>
      </c>
      <c r="AK940" s="683">
        <f t="shared" ref="AK940:AK1003" si="1813">IF(I940&gt;8,50%,40%)</f>
        <v>0.5</v>
      </c>
      <c r="AL940" s="600">
        <f t="shared" ref="AL940:AL1003" si="1814">IF(G940&lt;25,0,IF(G940=25,25,IF(G940&lt;40,0,IF(G940=40,40,IF(G940&gt;=40,0)))))</f>
        <v>0</v>
      </c>
      <c r="AM940" s="646">
        <f t="shared" ref="AM940:AM1003" si="1815">IF(AL940=25,AC940*1.08*K940/2,IF(AL940=40,AC940*1.08*K940,0))</f>
        <v>0</v>
      </c>
      <c r="AN940" s="630"/>
      <c r="AR940" s="326"/>
    </row>
    <row r="941" spans="3:44" ht="12.75" customHeight="1" x14ac:dyDescent="0.2">
      <c r="C941" s="2"/>
      <c r="D941" s="140" t="str">
        <f t="shared" si="1794"/>
        <v/>
      </c>
      <c r="E941" s="222" t="str">
        <f t="shared" ref="E941:F941" si="1816">IF(E769=0,"",E769)</f>
        <v/>
      </c>
      <c r="F941" s="222" t="str">
        <f t="shared" si="1816"/>
        <v/>
      </c>
      <c r="G941" s="140" t="str">
        <f t="shared" si="1796"/>
        <v/>
      </c>
      <c r="H941" s="223" t="str">
        <f t="shared" si="1797"/>
        <v/>
      </c>
      <c r="I941" s="751" t="str">
        <f t="shared" si="1798"/>
        <v/>
      </c>
      <c r="J941" s="248" t="str">
        <f t="shared" si="1791"/>
        <v/>
      </c>
      <c r="K941" s="713" t="str">
        <f t="shared" si="1799"/>
        <v/>
      </c>
      <c r="L941" s="625"/>
      <c r="M941" s="738">
        <f t="shared" ref="M941:N941" si="1817">IF(M769="","",M769)</f>
        <v>0</v>
      </c>
      <c r="N941" s="738">
        <f t="shared" si="1817"/>
        <v>0</v>
      </c>
      <c r="O941" s="714" t="str">
        <f t="shared" si="1801"/>
        <v/>
      </c>
      <c r="P941" s="736">
        <f t="shared" si="1802"/>
        <v>0</v>
      </c>
      <c r="Q941" s="608">
        <v>0</v>
      </c>
      <c r="R941" s="755"/>
      <c r="S941" s="708" t="str">
        <f t="shared" si="1803"/>
        <v/>
      </c>
      <c r="T941" s="50" t="str">
        <f t="shared" si="1804"/>
        <v/>
      </c>
      <c r="U941" s="50">
        <f>ROUND(IF(K941="",0,+Q941/1659*(AC941*12*(1+tab!$D$181+tab!$D$180)-tab!$D$179)*tab!$D$177),-1)</f>
        <v>0</v>
      </c>
      <c r="V941" s="36" t="str">
        <f t="shared" si="1805"/>
        <v/>
      </c>
      <c r="W941" s="698"/>
      <c r="X941" s="605"/>
      <c r="Y941" s="646"/>
      <c r="Z941" s="670"/>
      <c r="AA941" s="600"/>
      <c r="AB941" s="646"/>
      <c r="AC941" s="679">
        <f t="shared" si="1793"/>
        <v>0</v>
      </c>
      <c r="AD941" s="680">
        <f t="shared" si="1806"/>
        <v>0.56000000000000005</v>
      </c>
      <c r="AE941" s="681">
        <f t="shared" si="1807"/>
        <v>0</v>
      </c>
      <c r="AF941" s="681">
        <f t="shared" si="1808"/>
        <v>0</v>
      </c>
      <c r="AG941" s="681">
        <f t="shared" si="1809"/>
        <v>0</v>
      </c>
      <c r="AH941" s="682">
        <f t="shared" si="1810"/>
        <v>0</v>
      </c>
      <c r="AI941" s="682" t="str">
        <f t="shared" si="1811"/>
        <v/>
      </c>
      <c r="AJ941" s="682">
        <f t="shared" si="1812"/>
        <v>0</v>
      </c>
      <c r="AK941" s="683">
        <f t="shared" si="1813"/>
        <v>0.5</v>
      </c>
      <c r="AL941" s="600">
        <f t="shared" si="1814"/>
        <v>0</v>
      </c>
      <c r="AM941" s="646">
        <f t="shared" si="1815"/>
        <v>0</v>
      </c>
      <c r="AN941" s="630"/>
      <c r="AR941" s="326"/>
    </row>
    <row r="942" spans="3:44" ht="12.75" customHeight="1" x14ac:dyDescent="0.2">
      <c r="C942" s="2"/>
      <c r="D942" s="140" t="str">
        <f t="shared" si="1794"/>
        <v/>
      </c>
      <c r="E942" s="222" t="str">
        <f t="shared" ref="E942:F942" si="1818">IF(E770=0,"",E770)</f>
        <v/>
      </c>
      <c r="F942" s="222" t="str">
        <f t="shared" si="1818"/>
        <v/>
      </c>
      <c r="G942" s="140" t="str">
        <f t="shared" si="1796"/>
        <v/>
      </c>
      <c r="H942" s="223" t="str">
        <f t="shared" si="1797"/>
        <v/>
      </c>
      <c r="I942" s="751" t="str">
        <f t="shared" si="1798"/>
        <v/>
      </c>
      <c r="J942" s="248" t="str">
        <f t="shared" si="1791"/>
        <v/>
      </c>
      <c r="K942" s="713" t="str">
        <f t="shared" si="1799"/>
        <v/>
      </c>
      <c r="L942" s="625"/>
      <c r="M942" s="738">
        <f t="shared" ref="M942:N942" si="1819">IF(M770="","",M770)</f>
        <v>0</v>
      </c>
      <c r="N942" s="738">
        <f t="shared" si="1819"/>
        <v>0</v>
      </c>
      <c r="O942" s="714" t="str">
        <f t="shared" si="1801"/>
        <v/>
      </c>
      <c r="P942" s="736">
        <f t="shared" si="1802"/>
        <v>0</v>
      </c>
      <c r="Q942" s="608">
        <v>0</v>
      </c>
      <c r="R942" s="755"/>
      <c r="S942" s="708" t="str">
        <f t="shared" si="1803"/>
        <v/>
      </c>
      <c r="T942" s="50" t="str">
        <f t="shared" si="1804"/>
        <v/>
      </c>
      <c r="U942" s="50">
        <f>ROUND(IF(K942="",0,+Q942/1659*(AC942*12*(1+tab!$D$181+tab!$D$180)-tab!$D$179)*tab!$D$177),-1)</f>
        <v>0</v>
      </c>
      <c r="V942" s="36" t="str">
        <f t="shared" si="1805"/>
        <v/>
      </c>
      <c r="W942" s="698"/>
      <c r="X942" s="605"/>
      <c r="Y942" s="646"/>
      <c r="Z942" s="670"/>
      <c r="AA942" s="600"/>
      <c r="AB942" s="646"/>
      <c r="AC942" s="679">
        <f t="shared" si="1793"/>
        <v>0</v>
      </c>
      <c r="AD942" s="680">
        <f t="shared" si="1806"/>
        <v>0.56000000000000005</v>
      </c>
      <c r="AE942" s="681">
        <f t="shared" si="1807"/>
        <v>0</v>
      </c>
      <c r="AF942" s="681">
        <f t="shared" si="1808"/>
        <v>0</v>
      </c>
      <c r="AG942" s="681">
        <f t="shared" si="1809"/>
        <v>0</v>
      </c>
      <c r="AH942" s="682">
        <f t="shared" si="1810"/>
        <v>0</v>
      </c>
      <c r="AI942" s="682" t="str">
        <f t="shared" si="1811"/>
        <v/>
      </c>
      <c r="AJ942" s="682">
        <f t="shared" si="1812"/>
        <v>0</v>
      </c>
      <c r="AK942" s="683">
        <f t="shared" si="1813"/>
        <v>0.5</v>
      </c>
      <c r="AL942" s="600">
        <f t="shared" si="1814"/>
        <v>0</v>
      </c>
      <c r="AM942" s="646">
        <f t="shared" si="1815"/>
        <v>0</v>
      </c>
      <c r="AN942" s="630"/>
      <c r="AR942" s="326"/>
    </row>
    <row r="943" spans="3:44" ht="12.75" customHeight="1" x14ac:dyDescent="0.2">
      <c r="C943" s="2"/>
      <c r="D943" s="140" t="str">
        <f t="shared" si="1794"/>
        <v/>
      </c>
      <c r="E943" s="222" t="str">
        <f t="shared" ref="E943:F943" si="1820">IF(E771=0,"",E771)</f>
        <v/>
      </c>
      <c r="F943" s="222" t="str">
        <f t="shared" si="1820"/>
        <v/>
      </c>
      <c r="G943" s="140" t="str">
        <f t="shared" si="1796"/>
        <v/>
      </c>
      <c r="H943" s="223" t="str">
        <f t="shared" si="1797"/>
        <v/>
      </c>
      <c r="I943" s="751" t="str">
        <f t="shared" si="1798"/>
        <v/>
      </c>
      <c r="J943" s="248" t="str">
        <f t="shared" si="1791"/>
        <v/>
      </c>
      <c r="K943" s="713" t="str">
        <f t="shared" si="1799"/>
        <v/>
      </c>
      <c r="L943" s="625"/>
      <c r="M943" s="738">
        <f t="shared" ref="M943:N943" si="1821">IF(M771="","",M771)</f>
        <v>0</v>
      </c>
      <c r="N943" s="738">
        <f t="shared" si="1821"/>
        <v>0</v>
      </c>
      <c r="O943" s="714" t="str">
        <f t="shared" si="1801"/>
        <v/>
      </c>
      <c r="P943" s="736">
        <f t="shared" si="1802"/>
        <v>0</v>
      </c>
      <c r="Q943" s="608">
        <v>0</v>
      </c>
      <c r="R943" s="755"/>
      <c r="S943" s="708" t="str">
        <f t="shared" si="1803"/>
        <v/>
      </c>
      <c r="T943" s="50" t="str">
        <f t="shared" si="1804"/>
        <v/>
      </c>
      <c r="U943" s="50">
        <f>ROUND(IF(K943="",0,+Q943/1659*(AC943*12*(1+tab!$D$181+tab!$D$180)-tab!$D$179)*tab!$D$177),-1)</f>
        <v>0</v>
      </c>
      <c r="V943" s="36" t="str">
        <f t="shared" si="1805"/>
        <v/>
      </c>
      <c r="W943" s="698"/>
      <c r="X943" s="605"/>
      <c r="Y943" s="646"/>
      <c r="Z943" s="670"/>
      <c r="AA943" s="600"/>
      <c r="AB943" s="646"/>
      <c r="AC943" s="679">
        <f t="shared" si="1793"/>
        <v>0</v>
      </c>
      <c r="AD943" s="680">
        <f t="shared" si="1806"/>
        <v>0.56000000000000005</v>
      </c>
      <c r="AE943" s="681">
        <f t="shared" si="1807"/>
        <v>0</v>
      </c>
      <c r="AF943" s="681">
        <f t="shared" si="1808"/>
        <v>0</v>
      </c>
      <c r="AG943" s="681">
        <f t="shared" si="1809"/>
        <v>0</v>
      </c>
      <c r="AH943" s="682">
        <f t="shared" si="1810"/>
        <v>0</v>
      </c>
      <c r="AI943" s="682" t="str">
        <f t="shared" si="1811"/>
        <v/>
      </c>
      <c r="AJ943" s="682">
        <f t="shared" si="1812"/>
        <v>0</v>
      </c>
      <c r="AK943" s="683">
        <f t="shared" si="1813"/>
        <v>0.5</v>
      </c>
      <c r="AL943" s="600">
        <f t="shared" si="1814"/>
        <v>0</v>
      </c>
      <c r="AM943" s="646">
        <f t="shared" si="1815"/>
        <v>0</v>
      </c>
      <c r="AN943" s="630"/>
      <c r="AR943" s="326"/>
    </row>
    <row r="944" spans="3:44" ht="12.75" customHeight="1" x14ac:dyDescent="0.2">
      <c r="C944" s="2"/>
      <c r="D944" s="140" t="str">
        <f t="shared" si="1794"/>
        <v/>
      </c>
      <c r="E944" s="222" t="str">
        <f t="shared" ref="E944:F944" si="1822">IF(E772=0,"",E772)</f>
        <v/>
      </c>
      <c r="F944" s="222" t="str">
        <f t="shared" si="1822"/>
        <v/>
      </c>
      <c r="G944" s="140" t="str">
        <f t="shared" si="1796"/>
        <v/>
      </c>
      <c r="H944" s="223" t="str">
        <f t="shared" si="1797"/>
        <v/>
      </c>
      <c r="I944" s="751" t="str">
        <f t="shared" si="1798"/>
        <v/>
      </c>
      <c r="J944" s="248" t="str">
        <f t="shared" si="1791"/>
        <v/>
      </c>
      <c r="K944" s="713" t="str">
        <f t="shared" si="1799"/>
        <v/>
      </c>
      <c r="L944" s="625"/>
      <c r="M944" s="738">
        <f t="shared" ref="M944:N944" si="1823">IF(M772="","",M772)</f>
        <v>0</v>
      </c>
      <c r="N944" s="738">
        <f t="shared" si="1823"/>
        <v>0</v>
      </c>
      <c r="O944" s="714" t="str">
        <f t="shared" si="1801"/>
        <v/>
      </c>
      <c r="P944" s="736">
        <f t="shared" si="1802"/>
        <v>0</v>
      </c>
      <c r="Q944" s="608">
        <v>0</v>
      </c>
      <c r="R944" s="755"/>
      <c r="S944" s="708" t="str">
        <f t="shared" si="1803"/>
        <v/>
      </c>
      <c r="T944" s="50" t="str">
        <f t="shared" si="1804"/>
        <v/>
      </c>
      <c r="U944" s="50">
        <f>ROUND(IF(K944="",0,+Q944/1659*(AC944*12*(1+tab!$D$181+tab!$D$180)-tab!$D$179)*tab!$D$177),-1)</f>
        <v>0</v>
      </c>
      <c r="V944" s="36" t="str">
        <f t="shared" si="1805"/>
        <v/>
      </c>
      <c r="W944" s="698"/>
      <c r="X944" s="605"/>
      <c r="Y944" s="646"/>
      <c r="Z944" s="670"/>
      <c r="AA944" s="600"/>
      <c r="AB944" s="646"/>
      <c r="AC944" s="679">
        <f t="shared" si="1793"/>
        <v>0</v>
      </c>
      <c r="AD944" s="680">
        <f t="shared" si="1806"/>
        <v>0.56000000000000005</v>
      </c>
      <c r="AE944" s="681">
        <f t="shared" si="1807"/>
        <v>0</v>
      </c>
      <c r="AF944" s="681">
        <f t="shared" si="1808"/>
        <v>0</v>
      </c>
      <c r="AG944" s="681">
        <f t="shared" si="1809"/>
        <v>0</v>
      </c>
      <c r="AH944" s="682">
        <f t="shared" si="1810"/>
        <v>0</v>
      </c>
      <c r="AI944" s="682" t="str">
        <f t="shared" si="1811"/>
        <v/>
      </c>
      <c r="AJ944" s="682">
        <f t="shared" si="1812"/>
        <v>0</v>
      </c>
      <c r="AK944" s="683">
        <f t="shared" si="1813"/>
        <v>0.5</v>
      </c>
      <c r="AL944" s="600">
        <f t="shared" si="1814"/>
        <v>0</v>
      </c>
      <c r="AM944" s="646">
        <f t="shared" si="1815"/>
        <v>0</v>
      </c>
      <c r="AN944" s="630"/>
      <c r="AR944" s="326"/>
    </row>
    <row r="945" spans="3:44" ht="12.75" customHeight="1" x14ac:dyDescent="0.2">
      <c r="C945" s="2"/>
      <c r="D945" s="140" t="str">
        <f t="shared" si="1794"/>
        <v/>
      </c>
      <c r="E945" s="222" t="str">
        <f t="shared" ref="E945:F945" si="1824">IF(E773=0,"",E773)</f>
        <v/>
      </c>
      <c r="F945" s="222" t="str">
        <f t="shared" si="1824"/>
        <v/>
      </c>
      <c r="G945" s="140" t="str">
        <f t="shared" si="1796"/>
        <v/>
      </c>
      <c r="H945" s="223" t="str">
        <f t="shared" si="1797"/>
        <v/>
      </c>
      <c r="I945" s="751" t="str">
        <f t="shared" si="1798"/>
        <v/>
      </c>
      <c r="J945" s="248" t="str">
        <f t="shared" si="1791"/>
        <v/>
      </c>
      <c r="K945" s="713" t="str">
        <f t="shared" si="1799"/>
        <v/>
      </c>
      <c r="L945" s="625"/>
      <c r="M945" s="738">
        <f t="shared" ref="M945:N945" si="1825">IF(M773="","",M773)</f>
        <v>0</v>
      </c>
      <c r="N945" s="738">
        <f t="shared" si="1825"/>
        <v>0</v>
      </c>
      <c r="O945" s="714" t="str">
        <f t="shared" si="1801"/>
        <v/>
      </c>
      <c r="P945" s="736">
        <f t="shared" si="1802"/>
        <v>0</v>
      </c>
      <c r="Q945" s="608">
        <v>0</v>
      </c>
      <c r="R945" s="755"/>
      <c r="S945" s="708" t="str">
        <f t="shared" si="1803"/>
        <v/>
      </c>
      <c r="T945" s="50" t="str">
        <f t="shared" si="1804"/>
        <v/>
      </c>
      <c r="U945" s="50">
        <f>ROUND(IF(K945="",0,+Q945/1659*(AC945*12*(1+tab!$D$181+tab!$D$180)-tab!$D$179)*tab!$D$177),-1)</f>
        <v>0</v>
      </c>
      <c r="V945" s="36" t="str">
        <f t="shared" si="1805"/>
        <v/>
      </c>
      <c r="W945" s="698"/>
      <c r="X945" s="605"/>
      <c r="Y945" s="646"/>
      <c r="Z945" s="670"/>
      <c r="AA945" s="600"/>
      <c r="AB945" s="646"/>
      <c r="AC945" s="679">
        <f t="shared" si="1793"/>
        <v>0</v>
      </c>
      <c r="AD945" s="680">
        <f t="shared" si="1806"/>
        <v>0.56000000000000005</v>
      </c>
      <c r="AE945" s="681">
        <f t="shared" si="1807"/>
        <v>0</v>
      </c>
      <c r="AF945" s="681">
        <f t="shared" si="1808"/>
        <v>0</v>
      </c>
      <c r="AG945" s="681">
        <f t="shared" si="1809"/>
        <v>0</v>
      </c>
      <c r="AH945" s="682">
        <f t="shared" si="1810"/>
        <v>0</v>
      </c>
      <c r="AI945" s="682" t="str">
        <f t="shared" si="1811"/>
        <v/>
      </c>
      <c r="AJ945" s="682">
        <f t="shared" si="1812"/>
        <v>0</v>
      </c>
      <c r="AK945" s="683">
        <f t="shared" si="1813"/>
        <v>0.5</v>
      </c>
      <c r="AL945" s="600">
        <f t="shared" si="1814"/>
        <v>0</v>
      </c>
      <c r="AM945" s="646">
        <f t="shared" si="1815"/>
        <v>0</v>
      </c>
      <c r="AN945" s="630"/>
      <c r="AR945" s="326"/>
    </row>
    <row r="946" spans="3:44" ht="12.75" customHeight="1" x14ac:dyDescent="0.2">
      <c r="C946" s="2"/>
      <c r="D946" s="140" t="str">
        <f t="shared" si="1794"/>
        <v/>
      </c>
      <c r="E946" s="222" t="str">
        <f t="shared" ref="E946:F946" si="1826">IF(E774=0,"",E774)</f>
        <v/>
      </c>
      <c r="F946" s="222" t="str">
        <f t="shared" si="1826"/>
        <v/>
      </c>
      <c r="G946" s="140" t="str">
        <f t="shared" si="1796"/>
        <v/>
      </c>
      <c r="H946" s="223" t="str">
        <f t="shared" si="1797"/>
        <v/>
      </c>
      <c r="I946" s="751" t="str">
        <f t="shared" si="1798"/>
        <v/>
      </c>
      <c r="J946" s="248" t="str">
        <f t="shared" si="1791"/>
        <v/>
      </c>
      <c r="K946" s="713" t="str">
        <f t="shared" si="1799"/>
        <v/>
      </c>
      <c r="L946" s="625"/>
      <c r="M946" s="738">
        <f t="shared" ref="M946:N946" si="1827">IF(M774="","",M774)</f>
        <v>0</v>
      </c>
      <c r="N946" s="738">
        <f t="shared" si="1827"/>
        <v>0</v>
      </c>
      <c r="O946" s="714" t="str">
        <f t="shared" si="1801"/>
        <v/>
      </c>
      <c r="P946" s="736">
        <f t="shared" si="1802"/>
        <v>0</v>
      </c>
      <c r="Q946" s="608">
        <v>0</v>
      </c>
      <c r="R946" s="755"/>
      <c r="S946" s="708" t="str">
        <f t="shared" si="1803"/>
        <v/>
      </c>
      <c r="T946" s="50" t="str">
        <f t="shared" si="1804"/>
        <v/>
      </c>
      <c r="U946" s="50">
        <f>ROUND(IF(K946="",0,+Q946/1659*(AC946*12*(1+tab!$D$181+tab!$D$180)-tab!$D$179)*tab!$D$177),-1)</f>
        <v>0</v>
      </c>
      <c r="V946" s="36" t="str">
        <f t="shared" si="1805"/>
        <v/>
      </c>
      <c r="W946" s="698"/>
      <c r="X946" s="605"/>
      <c r="Y946" s="646"/>
      <c r="Z946" s="670"/>
      <c r="AA946" s="600"/>
      <c r="AB946" s="646"/>
      <c r="AC946" s="679">
        <f t="shared" si="1793"/>
        <v>0</v>
      </c>
      <c r="AD946" s="680">
        <f t="shared" si="1806"/>
        <v>0.56000000000000005</v>
      </c>
      <c r="AE946" s="681">
        <f t="shared" si="1807"/>
        <v>0</v>
      </c>
      <c r="AF946" s="681">
        <f t="shared" si="1808"/>
        <v>0</v>
      </c>
      <c r="AG946" s="681">
        <f t="shared" si="1809"/>
        <v>0</v>
      </c>
      <c r="AH946" s="682">
        <f t="shared" si="1810"/>
        <v>0</v>
      </c>
      <c r="AI946" s="682" t="str">
        <f t="shared" si="1811"/>
        <v/>
      </c>
      <c r="AJ946" s="682">
        <f t="shared" si="1812"/>
        <v>0</v>
      </c>
      <c r="AK946" s="683">
        <f t="shared" si="1813"/>
        <v>0.5</v>
      </c>
      <c r="AL946" s="600">
        <f t="shared" si="1814"/>
        <v>0</v>
      </c>
      <c r="AM946" s="646">
        <f t="shared" si="1815"/>
        <v>0</v>
      </c>
      <c r="AN946" s="630"/>
      <c r="AR946" s="326"/>
    </row>
    <row r="947" spans="3:44" ht="12.75" customHeight="1" x14ac:dyDescent="0.2">
      <c r="C947" s="2"/>
      <c r="D947" s="140" t="str">
        <f t="shared" si="1794"/>
        <v/>
      </c>
      <c r="E947" s="222" t="str">
        <f t="shared" ref="E947:F947" si="1828">IF(E775=0,"",E775)</f>
        <v/>
      </c>
      <c r="F947" s="222" t="str">
        <f t="shared" si="1828"/>
        <v/>
      </c>
      <c r="G947" s="140" t="str">
        <f t="shared" si="1796"/>
        <v/>
      </c>
      <c r="H947" s="223" t="str">
        <f t="shared" si="1797"/>
        <v/>
      </c>
      <c r="I947" s="751" t="str">
        <f t="shared" si="1798"/>
        <v/>
      </c>
      <c r="J947" s="248" t="str">
        <f t="shared" si="1791"/>
        <v/>
      </c>
      <c r="K947" s="713" t="str">
        <f t="shared" si="1799"/>
        <v/>
      </c>
      <c r="L947" s="625"/>
      <c r="M947" s="738">
        <f t="shared" ref="M947:N947" si="1829">IF(M775="","",M775)</f>
        <v>0</v>
      </c>
      <c r="N947" s="738">
        <f t="shared" si="1829"/>
        <v>0</v>
      </c>
      <c r="O947" s="714" t="str">
        <f t="shared" si="1801"/>
        <v/>
      </c>
      <c r="P947" s="736">
        <f t="shared" si="1802"/>
        <v>0</v>
      </c>
      <c r="Q947" s="608">
        <v>0</v>
      </c>
      <c r="R947" s="755"/>
      <c r="S947" s="708" t="str">
        <f t="shared" si="1803"/>
        <v/>
      </c>
      <c r="T947" s="50" t="str">
        <f t="shared" si="1804"/>
        <v/>
      </c>
      <c r="U947" s="50">
        <f>ROUND(IF(K947="",0,+Q947/1659*(AC947*12*(1+tab!$D$181+tab!$D$180)-tab!$D$179)*tab!$D$177),-1)</f>
        <v>0</v>
      </c>
      <c r="V947" s="36" t="str">
        <f t="shared" si="1805"/>
        <v/>
      </c>
      <c r="W947" s="698"/>
      <c r="X947" s="605"/>
      <c r="Y947" s="646"/>
      <c r="Z947" s="670"/>
      <c r="AA947" s="600"/>
      <c r="AB947" s="646"/>
      <c r="AC947" s="679">
        <f t="shared" si="1793"/>
        <v>0</v>
      </c>
      <c r="AD947" s="680">
        <f t="shared" si="1806"/>
        <v>0.56000000000000005</v>
      </c>
      <c r="AE947" s="681">
        <f t="shared" si="1807"/>
        <v>0</v>
      </c>
      <c r="AF947" s="681">
        <f t="shared" si="1808"/>
        <v>0</v>
      </c>
      <c r="AG947" s="681">
        <f t="shared" si="1809"/>
        <v>0</v>
      </c>
      <c r="AH947" s="682">
        <f t="shared" si="1810"/>
        <v>0</v>
      </c>
      <c r="AI947" s="682" t="str">
        <f t="shared" si="1811"/>
        <v/>
      </c>
      <c r="AJ947" s="682">
        <f t="shared" si="1812"/>
        <v>0</v>
      </c>
      <c r="AK947" s="683">
        <f t="shared" si="1813"/>
        <v>0.5</v>
      </c>
      <c r="AL947" s="600">
        <f t="shared" si="1814"/>
        <v>0</v>
      </c>
      <c r="AM947" s="646">
        <f t="shared" si="1815"/>
        <v>0</v>
      </c>
      <c r="AN947" s="630"/>
      <c r="AR947" s="326"/>
    </row>
    <row r="948" spans="3:44" ht="12.75" customHeight="1" x14ac:dyDescent="0.2">
      <c r="C948" s="2"/>
      <c r="D948" s="140" t="str">
        <f t="shared" si="1794"/>
        <v/>
      </c>
      <c r="E948" s="222" t="str">
        <f t="shared" ref="E948:F948" si="1830">IF(E776=0,"",E776)</f>
        <v/>
      </c>
      <c r="F948" s="222" t="str">
        <f t="shared" si="1830"/>
        <v/>
      </c>
      <c r="G948" s="140" t="str">
        <f t="shared" si="1796"/>
        <v/>
      </c>
      <c r="H948" s="223" t="str">
        <f t="shared" si="1797"/>
        <v/>
      </c>
      <c r="I948" s="751" t="str">
        <f t="shared" si="1798"/>
        <v/>
      </c>
      <c r="J948" s="248" t="str">
        <f t="shared" si="1791"/>
        <v/>
      </c>
      <c r="K948" s="713" t="str">
        <f t="shared" si="1799"/>
        <v/>
      </c>
      <c r="L948" s="625"/>
      <c r="M948" s="738">
        <f t="shared" ref="M948:N948" si="1831">IF(M776="","",M776)</f>
        <v>0</v>
      </c>
      <c r="N948" s="738">
        <f t="shared" si="1831"/>
        <v>0</v>
      </c>
      <c r="O948" s="714" t="str">
        <f t="shared" si="1801"/>
        <v/>
      </c>
      <c r="P948" s="736">
        <f t="shared" si="1802"/>
        <v>0</v>
      </c>
      <c r="Q948" s="608">
        <v>0</v>
      </c>
      <c r="R948" s="755"/>
      <c r="S948" s="708" t="str">
        <f t="shared" si="1803"/>
        <v/>
      </c>
      <c r="T948" s="50" t="str">
        <f t="shared" si="1804"/>
        <v/>
      </c>
      <c r="U948" s="50">
        <f>ROUND(IF(K948="",0,+Q948/1659*(AC948*12*(1+tab!$D$181+tab!$D$180)-tab!$D$179)*tab!$D$177),-1)</f>
        <v>0</v>
      </c>
      <c r="V948" s="36" t="str">
        <f t="shared" si="1805"/>
        <v/>
      </c>
      <c r="W948" s="698"/>
      <c r="X948" s="605"/>
      <c r="Y948" s="646"/>
      <c r="Z948" s="670"/>
      <c r="AA948" s="600"/>
      <c r="AB948" s="646"/>
      <c r="AC948" s="679">
        <f t="shared" si="1793"/>
        <v>0</v>
      </c>
      <c r="AD948" s="680">
        <f t="shared" si="1806"/>
        <v>0.56000000000000005</v>
      </c>
      <c r="AE948" s="681">
        <f t="shared" si="1807"/>
        <v>0</v>
      </c>
      <c r="AF948" s="681">
        <f t="shared" si="1808"/>
        <v>0</v>
      </c>
      <c r="AG948" s="681">
        <f t="shared" si="1809"/>
        <v>0</v>
      </c>
      <c r="AH948" s="682">
        <f t="shared" si="1810"/>
        <v>0</v>
      </c>
      <c r="AI948" s="682" t="str">
        <f t="shared" si="1811"/>
        <v/>
      </c>
      <c r="AJ948" s="682">
        <f t="shared" si="1812"/>
        <v>0</v>
      </c>
      <c r="AK948" s="683">
        <f t="shared" si="1813"/>
        <v>0.5</v>
      </c>
      <c r="AL948" s="600">
        <f t="shared" si="1814"/>
        <v>0</v>
      </c>
      <c r="AM948" s="646">
        <f t="shared" si="1815"/>
        <v>0</v>
      </c>
      <c r="AN948" s="630"/>
      <c r="AR948" s="326"/>
    </row>
    <row r="949" spans="3:44" ht="12.75" customHeight="1" x14ac:dyDescent="0.2">
      <c r="C949" s="2"/>
      <c r="D949" s="140" t="str">
        <f t="shared" si="1794"/>
        <v/>
      </c>
      <c r="E949" s="222" t="str">
        <f t="shared" ref="E949:F949" si="1832">IF(E777=0,"",E777)</f>
        <v/>
      </c>
      <c r="F949" s="222" t="str">
        <f t="shared" si="1832"/>
        <v/>
      </c>
      <c r="G949" s="140" t="str">
        <f t="shared" si="1796"/>
        <v/>
      </c>
      <c r="H949" s="223" t="str">
        <f t="shared" si="1797"/>
        <v/>
      </c>
      <c r="I949" s="751" t="str">
        <f t="shared" si="1798"/>
        <v/>
      </c>
      <c r="J949" s="248" t="str">
        <f t="shared" si="1791"/>
        <v/>
      </c>
      <c r="K949" s="713" t="str">
        <f t="shared" si="1799"/>
        <v/>
      </c>
      <c r="L949" s="625"/>
      <c r="M949" s="738">
        <f t="shared" ref="M949:N949" si="1833">IF(M777="","",M777)</f>
        <v>0</v>
      </c>
      <c r="N949" s="738">
        <f t="shared" si="1833"/>
        <v>0</v>
      </c>
      <c r="O949" s="714" t="str">
        <f t="shared" si="1801"/>
        <v/>
      </c>
      <c r="P949" s="736">
        <f t="shared" si="1802"/>
        <v>0</v>
      </c>
      <c r="Q949" s="608">
        <v>0</v>
      </c>
      <c r="R949" s="755"/>
      <c r="S949" s="708" t="str">
        <f t="shared" si="1803"/>
        <v/>
      </c>
      <c r="T949" s="50" t="str">
        <f t="shared" si="1804"/>
        <v/>
      </c>
      <c r="U949" s="50">
        <f>ROUND(IF(K949="",0,+Q949/1659*(AC949*12*(1+tab!$D$181+tab!$D$180)-tab!$D$179)*tab!$D$177),-1)</f>
        <v>0</v>
      </c>
      <c r="V949" s="36" t="str">
        <f t="shared" si="1805"/>
        <v/>
      </c>
      <c r="W949" s="698"/>
      <c r="X949" s="605"/>
      <c r="Y949" s="646"/>
      <c r="Z949" s="670"/>
      <c r="AA949" s="600"/>
      <c r="AB949" s="646"/>
      <c r="AC949" s="679">
        <f t="shared" si="1793"/>
        <v>0</v>
      </c>
      <c r="AD949" s="680">
        <f t="shared" si="1806"/>
        <v>0.56000000000000005</v>
      </c>
      <c r="AE949" s="681">
        <f t="shared" si="1807"/>
        <v>0</v>
      </c>
      <c r="AF949" s="681">
        <f t="shared" si="1808"/>
        <v>0</v>
      </c>
      <c r="AG949" s="681">
        <f t="shared" si="1809"/>
        <v>0</v>
      </c>
      <c r="AH949" s="682">
        <f t="shared" si="1810"/>
        <v>0</v>
      </c>
      <c r="AI949" s="682" t="str">
        <f t="shared" si="1811"/>
        <v/>
      </c>
      <c r="AJ949" s="682">
        <f t="shared" si="1812"/>
        <v>0</v>
      </c>
      <c r="AK949" s="683">
        <f t="shared" si="1813"/>
        <v>0.5</v>
      </c>
      <c r="AL949" s="600">
        <f t="shared" si="1814"/>
        <v>0</v>
      </c>
      <c r="AM949" s="646">
        <f t="shared" si="1815"/>
        <v>0</v>
      </c>
      <c r="AN949" s="630"/>
      <c r="AR949" s="326"/>
    </row>
    <row r="950" spans="3:44" ht="12.75" customHeight="1" x14ac:dyDescent="0.2">
      <c r="C950" s="2"/>
      <c r="D950" s="140" t="str">
        <f t="shared" si="1794"/>
        <v/>
      </c>
      <c r="E950" s="222" t="str">
        <f t="shared" ref="E950:F950" si="1834">IF(E778=0,"",E778)</f>
        <v/>
      </c>
      <c r="F950" s="222" t="str">
        <f t="shared" si="1834"/>
        <v/>
      </c>
      <c r="G950" s="140" t="str">
        <f t="shared" si="1796"/>
        <v/>
      </c>
      <c r="H950" s="223" t="str">
        <f t="shared" si="1797"/>
        <v/>
      </c>
      <c r="I950" s="751" t="str">
        <f t="shared" si="1798"/>
        <v/>
      </c>
      <c r="J950" s="248" t="str">
        <f t="shared" si="1791"/>
        <v/>
      </c>
      <c r="K950" s="713" t="str">
        <f t="shared" si="1799"/>
        <v/>
      </c>
      <c r="L950" s="625"/>
      <c r="M950" s="738">
        <f t="shared" ref="M950:N950" si="1835">IF(M778="","",M778)</f>
        <v>0</v>
      </c>
      <c r="N950" s="738">
        <f t="shared" si="1835"/>
        <v>0</v>
      </c>
      <c r="O950" s="714" t="str">
        <f t="shared" si="1801"/>
        <v/>
      </c>
      <c r="P950" s="736">
        <f t="shared" si="1802"/>
        <v>0</v>
      </c>
      <c r="Q950" s="608">
        <v>0</v>
      </c>
      <c r="R950" s="755"/>
      <c r="S950" s="708" t="str">
        <f t="shared" si="1803"/>
        <v/>
      </c>
      <c r="T950" s="50" t="str">
        <f t="shared" si="1804"/>
        <v/>
      </c>
      <c r="U950" s="50">
        <f>ROUND(IF(K950="",0,+Q950/1659*(AC950*12*(1+tab!$D$181+tab!$D$180)-tab!$D$179)*tab!$D$177),-1)</f>
        <v>0</v>
      </c>
      <c r="V950" s="36" t="str">
        <f t="shared" si="1805"/>
        <v/>
      </c>
      <c r="W950" s="698"/>
      <c r="X950" s="605"/>
      <c r="Y950" s="646"/>
      <c r="Z950" s="670"/>
      <c r="AA950" s="600"/>
      <c r="AB950" s="646"/>
      <c r="AC950" s="679">
        <f t="shared" si="1793"/>
        <v>0</v>
      </c>
      <c r="AD950" s="680">
        <f t="shared" si="1806"/>
        <v>0.56000000000000005</v>
      </c>
      <c r="AE950" s="681">
        <f t="shared" si="1807"/>
        <v>0</v>
      </c>
      <c r="AF950" s="681">
        <f t="shared" si="1808"/>
        <v>0</v>
      </c>
      <c r="AG950" s="681">
        <f t="shared" si="1809"/>
        <v>0</v>
      </c>
      <c r="AH950" s="682">
        <f t="shared" si="1810"/>
        <v>0</v>
      </c>
      <c r="AI950" s="682" t="str">
        <f t="shared" si="1811"/>
        <v/>
      </c>
      <c r="AJ950" s="682">
        <f t="shared" si="1812"/>
        <v>0</v>
      </c>
      <c r="AK950" s="683">
        <f t="shared" si="1813"/>
        <v>0.5</v>
      </c>
      <c r="AL950" s="600">
        <f t="shared" si="1814"/>
        <v>0</v>
      </c>
      <c r="AM950" s="646">
        <f t="shared" si="1815"/>
        <v>0</v>
      </c>
      <c r="AN950" s="630"/>
      <c r="AR950" s="326"/>
    </row>
    <row r="951" spans="3:44" ht="12.75" customHeight="1" x14ac:dyDescent="0.2">
      <c r="C951" s="2"/>
      <c r="D951" s="140" t="str">
        <f t="shared" si="1794"/>
        <v/>
      </c>
      <c r="E951" s="222" t="str">
        <f t="shared" ref="E951:F951" si="1836">IF(E779=0,"",E779)</f>
        <v/>
      </c>
      <c r="F951" s="222" t="str">
        <f t="shared" si="1836"/>
        <v/>
      </c>
      <c r="G951" s="140" t="str">
        <f t="shared" si="1796"/>
        <v/>
      </c>
      <c r="H951" s="223" t="str">
        <f t="shared" si="1797"/>
        <v/>
      </c>
      <c r="I951" s="751" t="str">
        <f t="shared" si="1798"/>
        <v/>
      </c>
      <c r="J951" s="248" t="str">
        <f t="shared" si="1791"/>
        <v/>
      </c>
      <c r="K951" s="713" t="str">
        <f t="shared" si="1799"/>
        <v/>
      </c>
      <c r="L951" s="625"/>
      <c r="M951" s="738">
        <f t="shared" ref="M951:N951" si="1837">IF(M779="","",M779)</f>
        <v>0</v>
      </c>
      <c r="N951" s="738">
        <f t="shared" si="1837"/>
        <v>0</v>
      </c>
      <c r="O951" s="714" t="str">
        <f t="shared" si="1801"/>
        <v/>
      </c>
      <c r="P951" s="736">
        <f t="shared" si="1802"/>
        <v>0</v>
      </c>
      <c r="Q951" s="608">
        <v>0</v>
      </c>
      <c r="R951" s="755"/>
      <c r="S951" s="708" t="str">
        <f t="shared" si="1803"/>
        <v/>
      </c>
      <c r="T951" s="50" t="str">
        <f t="shared" si="1804"/>
        <v/>
      </c>
      <c r="U951" s="50">
        <f>ROUND(IF(K951="",0,+Q951/1659*(AC951*12*(1+tab!$D$181+tab!$D$180)-tab!$D$179)*tab!$D$177),-1)</f>
        <v>0</v>
      </c>
      <c r="V951" s="36" t="str">
        <f t="shared" si="1805"/>
        <v/>
      </c>
      <c r="W951" s="698"/>
      <c r="X951" s="605"/>
      <c r="Y951" s="646"/>
      <c r="Z951" s="670"/>
      <c r="AA951" s="600"/>
      <c r="AB951" s="646"/>
      <c r="AC951" s="679">
        <f t="shared" si="1793"/>
        <v>0</v>
      </c>
      <c r="AD951" s="680">
        <f t="shared" si="1806"/>
        <v>0.56000000000000005</v>
      </c>
      <c r="AE951" s="681">
        <f t="shared" si="1807"/>
        <v>0</v>
      </c>
      <c r="AF951" s="681">
        <f t="shared" si="1808"/>
        <v>0</v>
      </c>
      <c r="AG951" s="681">
        <f t="shared" si="1809"/>
        <v>0</v>
      </c>
      <c r="AH951" s="682">
        <f t="shared" si="1810"/>
        <v>0</v>
      </c>
      <c r="AI951" s="682" t="str">
        <f t="shared" si="1811"/>
        <v/>
      </c>
      <c r="AJ951" s="682">
        <f t="shared" si="1812"/>
        <v>0</v>
      </c>
      <c r="AK951" s="683">
        <f t="shared" si="1813"/>
        <v>0.5</v>
      </c>
      <c r="AL951" s="600">
        <f t="shared" si="1814"/>
        <v>0</v>
      </c>
      <c r="AM951" s="646">
        <f t="shared" si="1815"/>
        <v>0</v>
      </c>
      <c r="AN951" s="630"/>
      <c r="AR951" s="326"/>
    </row>
    <row r="952" spans="3:44" ht="12.75" customHeight="1" x14ac:dyDescent="0.2">
      <c r="C952" s="2"/>
      <c r="D952" s="140" t="str">
        <f t="shared" si="1794"/>
        <v/>
      </c>
      <c r="E952" s="222" t="str">
        <f t="shared" ref="E952:F952" si="1838">IF(E780=0,"",E780)</f>
        <v/>
      </c>
      <c r="F952" s="222" t="str">
        <f t="shared" si="1838"/>
        <v/>
      </c>
      <c r="G952" s="140" t="str">
        <f t="shared" si="1796"/>
        <v/>
      </c>
      <c r="H952" s="223" t="str">
        <f t="shared" si="1797"/>
        <v/>
      </c>
      <c r="I952" s="751" t="str">
        <f t="shared" si="1798"/>
        <v/>
      </c>
      <c r="J952" s="248" t="str">
        <f t="shared" si="1791"/>
        <v/>
      </c>
      <c r="K952" s="713" t="str">
        <f t="shared" si="1799"/>
        <v/>
      </c>
      <c r="L952" s="625"/>
      <c r="M952" s="738">
        <f t="shared" ref="M952:N952" si="1839">IF(M780="","",M780)</f>
        <v>0</v>
      </c>
      <c r="N952" s="738">
        <f t="shared" si="1839"/>
        <v>0</v>
      </c>
      <c r="O952" s="714" t="str">
        <f t="shared" si="1801"/>
        <v/>
      </c>
      <c r="P952" s="736">
        <f t="shared" si="1802"/>
        <v>0</v>
      </c>
      <c r="Q952" s="608">
        <v>0</v>
      </c>
      <c r="R952" s="755"/>
      <c r="S952" s="708" t="str">
        <f t="shared" si="1803"/>
        <v/>
      </c>
      <c r="T952" s="50" t="str">
        <f t="shared" si="1804"/>
        <v/>
      </c>
      <c r="U952" s="50">
        <f>ROUND(IF(K952="",0,+Q952/1659*(AC952*12*(1+tab!$D$181+tab!$D$180)-tab!$D$179)*tab!$D$177),-1)</f>
        <v>0</v>
      </c>
      <c r="V952" s="36" t="str">
        <f t="shared" si="1805"/>
        <v/>
      </c>
      <c r="W952" s="698"/>
      <c r="X952" s="605"/>
      <c r="Y952" s="646"/>
      <c r="Z952" s="670"/>
      <c r="AA952" s="600"/>
      <c r="AB952" s="646"/>
      <c r="AC952" s="679">
        <f t="shared" si="1793"/>
        <v>0</v>
      </c>
      <c r="AD952" s="680">
        <f t="shared" si="1806"/>
        <v>0.56000000000000005</v>
      </c>
      <c r="AE952" s="681">
        <f t="shared" si="1807"/>
        <v>0</v>
      </c>
      <c r="AF952" s="681">
        <f t="shared" si="1808"/>
        <v>0</v>
      </c>
      <c r="AG952" s="681">
        <f t="shared" si="1809"/>
        <v>0</v>
      </c>
      <c r="AH952" s="682">
        <f t="shared" si="1810"/>
        <v>0</v>
      </c>
      <c r="AI952" s="682" t="str">
        <f t="shared" si="1811"/>
        <v/>
      </c>
      <c r="AJ952" s="682">
        <f t="shared" si="1812"/>
        <v>0</v>
      </c>
      <c r="AK952" s="683">
        <f t="shared" si="1813"/>
        <v>0.5</v>
      </c>
      <c r="AL952" s="600">
        <f t="shared" si="1814"/>
        <v>0</v>
      </c>
      <c r="AM952" s="646">
        <f t="shared" si="1815"/>
        <v>0</v>
      </c>
      <c r="AN952" s="630"/>
      <c r="AR952" s="326"/>
    </row>
    <row r="953" spans="3:44" ht="12.75" customHeight="1" x14ac:dyDescent="0.2">
      <c r="C953" s="2"/>
      <c r="D953" s="140" t="str">
        <f t="shared" si="1794"/>
        <v/>
      </c>
      <c r="E953" s="222" t="str">
        <f t="shared" ref="E953:F953" si="1840">IF(E781=0,"",E781)</f>
        <v/>
      </c>
      <c r="F953" s="222" t="str">
        <f t="shared" si="1840"/>
        <v/>
      </c>
      <c r="G953" s="140" t="str">
        <f t="shared" si="1796"/>
        <v/>
      </c>
      <c r="H953" s="223" t="str">
        <f t="shared" si="1797"/>
        <v/>
      </c>
      <c r="I953" s="751" t="str">
        <f t="shared" si="1798"/>
        <v/>
      </c>
      <c r="J953" s="248" t="str">
        <f t="shared" si="1791"/>
        <v/>
      </c>
      <c r="K953" s="713" t="str">
        <f t="shared" si="1799"/>
        <v/>
      </c>
      <c r="L953" s="625"/>
      <c r="M953" s="738">
        <f t="shared" ref="M953:N953" si="1841">IF(M781="","",M781)</f>
        <v>0</v>
      </c>
      <c r="N953" s="738">
        <f t="shared" si="1841"/>
        <v>0</v>
      </c>
      <c r="O953" s="714" t="str">
        <f t="shared" si="1801"/>
        <v/>
      </c>
      <c r="P953" s="736">
        <f t="shared" si="1802"/>
        <v>0</v>
      </c>
      <c r="Q953" s="608">
        <v>0</v>
      </c>
      <c r="R953" s="755"/>
      <c r="S953" s="708" t="str">
        <f t="shared" si="1803"/>
        <v/>
      </c>
      <c r="T953" s="50" t="str">
        <f t="shared" si="1804"/>
        <v/>
      </c>
      <c r="U953" s="50">
        <f>ROUND(IF(K953="",0,+Q953/1659*(AC953*12*(1+tab!$D$181+tab!$D$180)-tab!$D$179)*tab!$D$177),-1)</f>
        <v>0</v>
      </c>
      <c r="V953" s="36" t="str">
        <f t="shared" si="1805"/>
        <v/>
      </c>
      <c r="W953" s="698"/>
      <c r="X953" s="605"/>
      <c r="Y953" s="646"/>
      <c r="Z953" s="670"/>
      <c r="AA953" s="600"/>
      <c r="AB953" s="646"/>
      <c r="AC953" s="679">
        <f t="shared" si="1793"/>
        <v>0</v>
      </c>
      <c r="AD953" s="680">
        <f t="shared" si="1806"/>
        <v>0.56000000000000005</v>
      </c>
      <c r="AE953" s="681">
        <f t="shared" si="1807"/>
        <v>0</v>
      </c>
      <c r="AF953" s="681">
        <f t="shared" si="1808"/>
        <v>0</v>
      </c>
      <c r="AG953" s="681">
        <f t="shared" si="1809"/>
        <v>0</v>
      </c>
      <c r="AH953" s="682">
        <f t="shared" si="1810"/>
        <v>0</v>
      </c>
      <c r="AI953" s="682" t="str">
        <f t="shared" si="1811"/>
        <v/>
      </c>
      <c r="AJ953" s="682">
        <f t="shared" si="1812"/>
        <v>0</v>
      </c>
      <c r="AK953" s="683">
        <f t="shared" si="1813"/>
        <v>0.5</v>
      </c>
      <c r="AL953" s="600">
        <f t="shared" si="1814"/>
        <v>0</v>
      </c>
      <c r="AM953" s="646">
        <f t="shared" si="1815"/>
        <v>0</v>
      </c>
      <c r="AN953" s="630"/>
      <c r="AR953" s="326"/>
    </row>
    <row r="954" spans="3:44" ht="12.75" customHeight="1" x14ac:dyDescent="0.2">
      <c r="C954" s="2"/>
      <c r="D954" s="140" t="str">
        <f t="shared" si="1794"/>
        <v/>
      </c>
      <c r="E954" s="222" t="str">
        <f t="shared" ref="E954:F954" si="1842">IF(E782=0,"",E782)</f>
        <v/>
      </c>
      <c r="F954" s="222" t="str">
        <f t="shared" si="1842"/>
        <v/>
      </c>
      <c r="G954" s="140" t="str">
        <f t="shared" si="1796"/>
        <v/>
      </c>
      <c r="H954" s="223" t="str">
        <f t="shared" si="1797"/>
        <v/>
      </c>
      <c r="I954" s="751" t="str">
        <f t="shared" si="1798"/>
        <v/>
      </c>
      <c r="J954" s="248" t="str">
        <f t="shared" si="1791"/>
        <v/>
      </c>
      <c r="K954" s="713" t="str">
        <f t="shared" si="1799"/>
        <v/>
      </c>
      <c r="L954" s="625"/>
      <c r="M954" s="738">
        <f t="shared" ref="M954:N954" si="1843">IF(M782="","",M782)</f>
        <v>0</v>
      </c>
      <c r="N954" s="738">
        <f t="shared" si="1843"/>
        <v>0</v>
      </c>
      <c r="O954" s="714" t="str">
        <f t="shared" si="1801"/>
        <v/>
      </c>
      <c r="P954" s="736">
        <f t="shared" si="1802"/>
        <v>0</v>
      </c>
      <c r="Q954" s="608">
        <v>0</v>
      </c>
      <c r="R954" s="755"/>
      <c r="S954" s="708" t="str">
        <f t="shared" si="1803"/>
        <v/>
      </c>
      <c r="T954" s="50" t="str">
        <f t="shared" si="1804"/>
        <v/>
      </c>
      <c r="U954" s="50">
        <f>ROUND(IF(K954="",0,+Q954/1659*(AC954*12*(1+tab!$D$181+tab!$D$180)-tab!$D$179)*tab!$D$177),-1)</f>
        <v>0</v>
      </c>
      <c r="V954" s="36" t="str">
        <f t="shared" si="1805"/>
        <v/>
      </c>
      <c r="W954" s="698"/>
      <c r="X954" s="605"/>
      <c r="Y954" s="646"/>
      <c r="Z954" s="670"/>
      <c r="AA954" s="600"/>
      <c r="AB954" s="646"/>
      <c r="AC954" s="679">
        <f t="shared" si="1793"/>
        <v>0</v>
      </c>
      <c r="AD954" s="680">
        <f t="shared" si="1806"/>
        <v>0.56000000000000005</v>
      </c>
      <c r="AE954" s="681">
        <f t="shared" si="1807"/>
        <v>0</v>
      </c>
      <c r="AF954" s="681">
        <f t="shared" si="1808"/>
        <v>0</v>
      </c>
      <c r="AG954" s="681">
        <f t="shared" si="1809"/>
        <v>0</v>
      </c>
      <c r="AH954" s="682">
        <f t="shared" si="1810"/>
        <v>0</v>
      </c>
      <c r="AI954" s="682" t="str">
        <f t="shared" si="1811"/>
        <v/>
      </c>
      <c r="AJ954" s="682">
        <f t="shared" si="1812"/>
        <v>0</v>
      </c>
      <c r="AK954" s="683">
        <f t="shared" si="1813"/>
        <v>0.5</v>
      </c>
      <c r="AL954" s="600">
        <f t="shared" si="1814"/>
        <v>0</v>
      </c>
      <c r="AM954" s="646">
        <f t="shared" si="1815"/>
        <v>0</v>
      </c>
      <c r="AN954" s="630"/>
      <c r="AR954" s="326"/>
    </row>
    <row r="955" spans="3:44" ht="12.75" customHeight="1" x14ac:dyDescent="0.2">
      <c r="C955" s="2"/>
      <c r="D955" s="140" t="str">
        <f t="shared" si="1794"/>
        <v/>
      </c>
      <c r="E955" s="222" t="str">
        <f t="shared" ref="E955:F955" si="1844">IF(E783=0,"",E783)</f>
        <v/>
      </c>
      <c r="F955" s="222" t="str">
        <f t="shared" si="1844"/>
        <v/>
      </c>
      <c r="G955" s="140" t="str">
        <f t="shared" si="1796"/>
        <v/>
      </c>
      <c r="H955" s="223" t="str">
        <f t="shared" si="1797"/>
        <v/>
      </c>
      <c r="I955" s="751" t="str">
        <f t="shared" si="1798"/>
        <v/>
      </c>
      <c r="J955" s="248" t="str">
        <f t="shared" si="1791"/>
        <v/>
      </c>
      <c r="K955" s="713" t="str">
        <f t="shared" si="1799"/>
        <v/>
      </c>
      <c r="L955" s="625"/>
      <c r="M955" s="738">
        <f t="shared" ref="M955:N955" si="1845">IF(M783="","",M783)</f>
        <v>0</v>
      </c>
      <c r="N955" s="738">
        <f t="shared" si="1845"/>
        <v>0</v>
      </c>
      <c r="O955" s="714" t="str">
        <f t="shared" si="1801"/>
        <v/>
      </c>
      <c r="P955" s="736">
        <f t="shared" si="1802"/>
        <v>0</v>
      </c>
      <c r="Q955" s="608">
        <v>0</v>
      </c>
      <c r="R955" s="755"/>
      <c r="S955" s="708" t="str">
        <f t="shared" si="1803"/>
        <v/>
      </c>
      <c r="T955" s="50" t="str">
        <f t="shared" si="1804"/>
        <v/>
      </c>
      <c r="U955" s="50">
        <f>ROUND(IF(K955="",0,+Q955/1659*(AC955*12*(1+tab!$D$181+tab!$D$180)-tab!$D$179)*tab!$D$177),-1)</f>
        <v>0</v>
      </c>
      <c r="V955" s="36" t="str">
        <f t="shared" si="1805"/>
        <v/>
      </c>
      <c r="W955" s="698"/>
      <c r="X955" s="605"/>
      <c r="Y955" s="646"/>
      <c r="Z955" s="670"/>
      <c r="AA955" s="600"/>
      <c r="AB955" s="646"/>
      <c r="AC955" s="679">
        <f t="shared" si="1793"/>
        <v>0</v>
      </c>
      <c r="AD955" s="680">
        <f t="shared" si="1806"/>
        <v>0.56000000000000005</v>
      </c>
      <c r="AE955" s="681">
        <f t="shared" si="1807"/>
        <v>0</v>
      </c>
      <c r="AF955" s="681">
        <f t="shared" si="1808"/>
        <v>0</v>
      </c>
      <c r="AG955" s="681">
        <f t="shared" si="1809"/>
        <v>0</v>
      </c>
      <c r="AH955" s="682">
        <f t="shared" si="1810"/>
        <v>0</v>
      </c>
      <c r="AI955" s="682" t="str">
        <f t="shared" si="1811"/>
        <v/>
      </c>
      <c r="AJ955" s="682">
        <f t="shared" si="1812"/>
        <v>0</v>
      </c>
      <c r="AK955" s="683">
        <f t="shared" si="1813"/>
        <v>0.5</v>
      </c>
      <c r="AL955" s="600">
        <f t="shared" si="1814"/>
        <v>0</v>
      </c>
      <c r="AM955" s="646">
        <f t="shared" si="1815"/>
        <v>0</v>
      </c>
      <c r="AN955" s="630"/>
      <c r="AR955" s="326"/>
    </row>
    <row r="956" spans="3:44" ht="12.75" customHeight="1" x14ac:dyDescent="0.2">
      <c r="C956" s="2"/>
      <c r="D956" s="140" t="str">
        <f t="shared" si="1794"/>
        <v/>
      </c>
      <c r="E956" s="222" t="str">
        <f t="shared" ref="E956:F956" si="1846">IF(E784=0,"",E784)</f>
        <v/>
      </c>
      <c r="F956" s="222" t="str">
        <f t="shared" si="1846"/>
        <v/>
      </c>
      <c r="G956" s="140" t="str">
        <f t="shared" si="1796"/>
        <v/>
      </c>
      <c r="H956" s="223" t="str">
        <f t="shared" si="1797"/>
        <v/>
      </c>
      <c r="I956" s="751" t="str">
        <f t="shared" si="1798"/>
        <v/>
      </c>
      <c r="J956" s="248" t="str">
        <f t="shared" si="1791"/>
        <v/>
      </c>
      <c r="K956" s="713" t="str">
        <f t="shared" si="1799"/>
        <v/>
      </c>
      <c r="L956" s="625"/>
      <c r="M956" s="738">
        <f t="shared" ref="M956:N956" si="1847">IF(M784="","",M784)</f>
        <v>0</v>
      </c>
      <c r="N956" s="738">
        <f t="shared" si="1847"/>
        <v>0</v>
      </c>
      <c r="O956" s="714" t="str">
        <f t="shared" si="1801"/>
        <v/>
      </c>
      <c r="P956" s="736">
        <f t="shared" si="1802"/>
        <v>0</v>
      </c>
      <c r="Q956" s="608">
        <v>0</v>
      </c>
      <c r="R956" s="755"/>
      <c r="S956" s="708" t="str">
        <f t="shared" si="1803"/>
        <v/>
      </c>
      <c r="T956" s="50" t="str">
        <f t="shared" si="1804"/>
        <v/>
      </c>
      <c r="U956" s="50">
        <f>ROUND(IF(K956="",0,+Q956/1659*(AC956*12*(1+tab!$D$181+tab!$D$180)-tab!$D$179)*tab!$D$177),-1)</f>
        <v>0</v>
      </c>
      <c r="V956" s="36" t="str">
        <f t="shared" si="1805"/>
        <v/>
      </c>
      <c r="W956" s="698"/>
      <c r="X956" s="605"/>
      <c r="Y956" s="646"/>
      <c r="Z956" s="670"/>
      <c r="AA956" s="600"/>
      <c r="AB956" s="646"/>
      <c r="AC956" s="679">
        <f t="shared" si="1793"/>
        <v>0</v>
      </c>
      <c r="AD956" s="680">
        <f t="shared" si="1806"/>
        <v>0.56000000000000005</v>
      </c>
      <c r="AE956" s="681">
        <f t="shared" si="1807"/>
        <v>0</v>
      </c>
      <c r="AF956" s="681">
        <f t="shared" si="1808"/>
        <v>0</v>
      </c>
      <c r="AG956" s="681">
        <f t="shared" si="1809"/>
        <v>0</v>
      </c>
      <c r="AH956" s="682">
        <f t="shared" si="1810"/>
        <v>0</v>
      </c>
      <c r="AI956" s="682" t="str">
        <f t="shared" si="1811"/>
        <v/>
      </c>
      <c r="AJ956" s="682">
        <f t="shared" si="1812"/>
        <v>0</v>
      </c>
      <c r="AK956" s="683">
        <f t="shared" si="1813"/>
        <v>0.5</v>
      </c>
      <c r="AL956" s="600">
        <f t="shared" si="1814"/>
        <v>0</v>
      </c>
      <c r="AM956" s="646">
        <f t="shared" si="1815"/>
        <v>0</v>
      </c>
      <c r="AN956" s="630"/>
      <c r="AR956" s="326"/>
    </row>
    <row r="957" spans="3:44" ht="12.75" customHeight="1" x14ac:dyDescent="0.2">
      <c r="C957" s="2"/>
      <c r="D957" s="140" t="str">
        <f t="shared" si="1794"/>
        <v/>
      </c>
      <c r="E957" s="222" t="str">
        <f t="shared" ref="E957:F957" si="1848">IF(E785=0,"",E785)</f>
        <v/>
      </c>
      <c r="F957" s="222" t="str">
        <f t="shared" si="1848"/>
        <v/>
      </c>
      <c r="G957" s="140" t="str">
        <f t="shared" si="1796"/>
        <v/>
      </c>
      <c r="H957" s="223" t="str">
        <f t="shared" si="1797"/>
        <v/>
      </c>
      <c r="I957" s="751" t="str">
        <f t="shared" si="1798"/>
        <v/>
      </c>
      <c r="J957" s="248" t="str">
        <f t="shared" si="1791"/>
        <v/>
      </c>
      <c r="K957" s="713" t="str">
        <f t="shared" si="1799"/>
        <v/>
      </c>
      <c r="L957" s="625"/>
      <c r="M957" s="738">
        <f t="shared" ref="M957:N957" si="1849">IF(M785="","",M785)</f>
        <v>0</v>
      </c>
      <c r="N957" s="738">
        <f t="shared" si="1849"/>
        <v>0</v>
      </c>
      <c r="O957" s="714" t="str">
        <f t="shared" si="1801"/>
        <v/>
      </c>
      <c r="P957" s="736">
        <f t="shared" si="1802"/>
        <v>0</v>
      </c>
      <c r="Q957" s="608">
        <v>0</v>
      </c>
      <c r="R957" s="755"/>
      <c r="S957" s="708" t="str">
        <f t="shared" si="1803"/>
        <v/>
      </c>
      <c r="T957" s="50" t="str">
        <f t="shared" si="1804"/>
        <v/>
      </c>
      <c r="U957" s="50">
        <f>ROUND(IF(K957="",0,+Q957/1659*(AC957*12*(1+tab!$D$181+tab!$D$180)-tab!$D$179)*tab!$D$177),-1)</f>
        <v>0</v>
      </c>
      <c r="V957" s="36" t="str">
        <f t="shared" si="1805"/>
        <v/>
      </c>
      <c r="W957" s="698"/>
      <c r="X957" s="605"/>
      <c r="Y957" s="646"/>
      <c r="Z957" s="670"/>
      <c r="AA957" s="600"/>
      <c r="AB957" s="646"/>
      <c r="AC957" s="679">
        <f t="shared" si="1793"/>
        <v>0</v>
      </c>
      <c r="AD957" s="680">
        <f t="shared" si="1806"/>
        <v>0.56000000000000005</v>
      </c>
      <c r="AE957" s="681">
        <f t="shared" si="1807"/>
        <v>0</v>
      </c>
      <c r="AF957" s="681">
        <f t="shared" si="1808"/>
        <v>0</v>
      </c>
      <c r="AG957" s="681">
        <f t="shared" si="1809"/>
        <v>0</v>
      </c>
      <c r="AH957" s="682">
        <f t="shared" si="1810"/>
        <v>0</v>
      </c>
      <c r="AI957" s="682" t="str">
        <f t="shared" si="1811"/>
        <v/>
      </c>
      <c r="AJ957" s="682">
        <f t="shared" si="1812"/>
        <v>0</v>
      </c>
      <c r="AK957" s="683">
        <f t="shared" si="1813"/>
        <v>0.5</v>
      </c>
      <c r="AL957" s="600">
        <f t="shared" si="1814"/>
        <v>0</v>
      </c>
      <c r="AM957" s="646">
        <f t="shared" si="1815"/>
        <v>0</v>
      </c>
      <c r="AN957" s="630"/>
      <c r="AR957" s="326"/>
    </row>
    <row r="958" spans="3:44" ht="12.75" customHeight="1" x14ac:dyDescent="0.2">
      <c r="C958" s="2"/>
      <c r="D958" s="140" t="str">
        <f t="shared" si="1794"/>
        <v/>
      </c>
      <c r="E958" s="222" t="str">
        <f t="shared" ref="E958:F958" si="1850">IF(E786=0,"",E786)</f>
        <v/>
      </c>
      <c r="F958" s="222" t="str">
        <f t="shared" si="1850"/>
        <v/>
      </c>
      <c r="G958" s="140" t="str">
        <f t="shared" si="1796"/>
        <v/>
      </c>
      <c r="H958" s="223" t="str">
        <f t="shared" si="1797"/>
        <v/>
      </c>
      <c r="I958" s="751" t="str">
        <f t="shared" si="1798"/>
        <v/>
      </c>
      <c r="J958" s="248" t="str">
        <f t="shared" si="1791"/>
        <v/>
      </c>
      <c r="K958" s="713" t="str">
        <f t="shared" si="1799"/>
        <v/>
      </c>
      <c r="L958" s="625"/>
      <c r="M958" s="738">
        <f t="shared" ref="M958:N958" si="1851">IF(M786="","",M786)</f>
        <v>0</v>
      </c>
      <c r="N958" s="738">
        <f t="shared" si="1851"/>
        <v>0</v>
      </c>
      <c r="O958" s="714" t="str">
        <f t="shared" si="1801"/>
        <v/>
      </c>
      <c r="P958" s="736">
        <f t="shared" si="1802"/>
        <v>0</v>
      </c>
      <c r="Q958" s="608">
        <v>0</v>
      </c>
      <c r="R958" s="755"/>
      <c r="S958" s="708" t="str">
        <f t="shared" si="1803"/>
        <v/>
      </c>
      <c r="T958" s="50" t="str">
        <f t="shared" si="1804"/>
        <v/>
      </c>
      <c r="U958" s="50">
        <f>ROUND(IF(K958="",0,+Q958/1659*(AC958*12*(1+tab!$D$181+tab!$D$180)-tab!$D$179)*tab!$D$177),-1)</f>
        <v>0</v>
      </c>
      <c r="V958" s="36" t="str">
        <f t="shared" si="1805"/>
        <v/>
      </c>
      <c r="W958" s="698"/>
      <c r="X958" s="605"/>
      <c r="Y958" s="646"/>
      <c r="Z958" s="670"/>
      <c r="AA958" s="600"/>
      <c r="AB958" s="646"/>
      <c r="AC958" s="679">
        <f t="shared" si="1793"/>
        <v>0</v>
      </c>
      <c r="AD958" s="680">
        <f t="shared" si="1806"/>
        <v>0.56000000000000005</v>
      </c>
      <c r="AE958" s="681">
        <f t="shared" si="1807"/>
        <v>0</v>
      </c>
      <c r="AF958" s="681">
        <f t="shared" si="1808"/>
        <v>0</v>
      </c>
      <c r="AG958" s="681">
        <f t="shared" si="1809"/>
        <v>0</v>
      </c>
      <c r="AH958" s="682">
        <f t="shared" si="1810"/>
        <v>0</v>
      </c>
      <c r="AI958" s="682" t="str">
        <f t="shared" si="1811"/>
        <v/>
      </c>
      <c r="AJ958" s="682">
        <f t="shared" si="1812"/>
        <v>0</v>
      </c>
      <c r="AK958" s="683">
        <f t="shared" si="1813"/>
        <v>0.5</v>
      </c>
      <c r="AL958" s="600">
        <f t="shared" si="1814"/>
        <v>0</v>
      </c>
      <c r="AM958" s="646">
        <f t="shared" si="1815"/>
        <v>0</v>
      </c>
      <c r="AN958" s="630"/>
      <c r="AR958" s="326"/>
    </row>
    <row r="959" spans="3:44" ht="12.75" customHeight="1" x14ac:dyDescent="0.2">
      <c r="C959" s="2"/>
      <c r="D959" s="140" t="str">
        <f t="shared" si="1794"/>
        <v/>
      </c>
      <c r="E959" s="222" t="str">
        <f t="shared" ref="E959:F959" si="1852">IF(E787=0,"",E787)</f>
        <v/>
      </c>
      <c r="F959" s="222" t="str">
        <f t="shared" si="1852"/>
        <v/>
      </c>
      <c r="G959" s="140" t="str">
        <f t="shared" si="1796"/>
        <v/>
      </c>
      <c r="H959" s="223" t="str">
        <f t="shared" si="1797"/>
        <v/>
      </c>
      <c r="I959" s="751" t="str">
        <f t="shared" si="1798"/>
        <v/>
      </c>
      <c r="J959" s="248" t="str">
        <f t="shared" si="1791"/>
        <v/>
      </c>
      <c r="K959" s="713" t="str">
        <f t="shared" si="1799"/>
        <v/>
      </c>
      <c r="L959" s="625"/>
      <c r="M959" s="738">
        <f t="shared" ref="M959:N959" si="1853">IF(M787="","",M787)</f>
        <v>0</v>
      </c>
      <c r="N959" s="738">
        <f t="shared" si="1853"/>
        <v>0</v>
      </c>
      <c r="O959" s="714" t="str">
        <f t="shared" si="1801"/>
        <v/>
      </c>
      <c r="P959" s="736">
        <f t="shared" si="1802"/>
        <v>0</v>
      </c>
      <c r="Q959" s="608">
        <v>0</v>
      </c>
      <c r="R959" s="755"/>
      <c r="S959" s="708" t="str">
        <f t="shared" si="1803"/>
        <v/>
      </c>
      <c r="T959" s="50" t="str">
        <f t="shared" si="1804"/>
        <v/>
      </c>
      <c r="U959" s="50">
        <f>ROUND(IF(K959="",0,+Q959/1659*(AC959*12*(1+tab!$D$181+tab!$D$180)-tab!$D$179)*tab!$D$177),-1)</f>
        <v>0</v>
      </c>
      <c r="V959" s="36" t="str">
        <f t="shared" si="1805"/>
        <v/>
      </c>
      <c r="W959" s="698"/>
      <c r="X959" s="605"/>
      <c r="Y959" s="646"/>
      <c r="Z959" s="670"/>
      <c r="AA959" s="600"/>
      <c r="AB959" s="646"/>
      <c r="AC959" s="679">
        <f t="shared" si="1793"/>
        <v>0</v>
      </c>
      <c r="AD959" s="680">
        <f t="shared" si="1806"/>
        <v>0.56000000000000005</v>
      </c>
      <c r="AE959" s="681">
        <f t="shared" si="1807"/>
        <v>0</v>
      </c>
      <c r="AF959" s="681">
        <f t="shared" si="1808"/>
        <v>0</v>
      </c>
      <c r="AG959" s="681">
        <f t="shared" si="1809"/>
        <v>0</v>
      </c>
      <c r="AH959" s="682">
        <f t="shared" si="1810"/>
        <v>0</v>
      </c>
      <c r="AI959" s="682" t="str">
        <f t="shared" si="1811"/>
        <v/>
      </c>
      <c r="AJ959" s="682">
        <f t="shared" si="1812"/>
        <v>0</v>
      </c>
      <c r="AK959" s="683">
        <f t="shared" si="1813"/>
        <v>0.5</v>
      </c>
      <c r="AL959" s="600">
        <f t="shared" si="1814"/>
        <v>0</v>
      </c>
      <c r="AM959" s="646">
        <f t="shared" si="1815"/>
        <v>0</v>
      </c>
      <c r="AN959" s="630"/>
      <c r="AR959" s="326"/>
    </row>
    <row r="960" spans="3:44" ht="12.75" customHeight="1" x14ac:dyDescent="0.2">
      <c r="C960" s="2"/>
      <c r="D960" s="140" t="str">
        <f t="shared" si="1794"/>
        <v/>
      </c>
      <c r="E960" s="222" t="str">
        <f t="shared" ref="E960:F960" si="1854">IF(E788=0,"",E788)</f>
        <v/>
      </c>
      <c r="F960" s="222" t="str">
        <f t="shared" si="1854"/>
        <v/>
      </c>
      <c r="G960" s="140" t="str">
        <f t="shared" si="1796"/>
        <v/>
      </c>
      <c r="H960" s="223" t="str">
        <f t="shared" si="1797"/>
        <v/>
      </c>
      <c r="I960" s="751" t="str">
        <f t="shared" si="1798"/>
        <v/>
      </c>
      <c r="J960" s="248" t="str">
        <f t="shared" si="1791"/>
        <v/>
      </c>
      <c r="K960" s="713" t="str">
        <f t="shared" si="1799"/>
        <v/>
      </c>
      <c r="L960" s="625"/>
      <c r="M960" s="738">
        <f t="shared" ref="M960:N960" si="1855">IF(M788="","",M788)</f>
        <v>0</v>
      </c>
      <c r="N960" s="738">
        <f t="shared" si="1855"/>
        <v>0</v>
      </c>
      <c r="O960" s="714" t="str">
        <f t="shared" si="1801"/>
        <v/>
      </c>
      <c r="P960" s="736">
        <f t="shared" si="1802"/>
        <v>0</v>
      </c>
      <c r="Q960" s="608">
        <v>0</v>
      </c>
      <c r="R960" s="755"/>
      <c r="S960" s="708" t="str">
        <f t="shared" si="1803"/>
        <v/>
      </c>
      <c r="T960" s="50" t="str">
        <f t="shared" si="1804"/>
        <v/>
      </c>
      <c r="U960" s="50">
        <f>ROUND(IF(K960="",0,+Q960/1659*(AC960*12*(1+tab!$D$181+tab!$D$180)-tab!$D$179)*tab!$D$177),-1)</f>
        <v>0</v>
      </c>
      <c r="V960" s="36" t="str">
        <f t="shared" si="1805"/>
        <v/>
      </c>
      <c r="W960" s="698"/>
      <c r="X960" s="605"/>
      <c r="Y960" s="646"/>
      <c r="Z960" s="670"/>
      <c r="AA960" s="600"/>
      <c r="AB960" s="646"/>
      <c r="AC960" s="679">
        <f t="shared" si="1793"/>
        <v>0</v>
      </c>
      <c r="AD960" s="680">
        <f t="shared" si="1806"/>
        <v>0.56000000000000005</v>
      </c>
      <c r="AE960" s="681">
        <f t="shared" si="1807"/>
        <v>0</v>
      </c>
      <c r="AF960" s="681">
        <f t="shared" si="1808"/>
        <v>0</v>
      </c>
      <c r="AG960" s="681">
        <f t="shared" si="1809"/>
        <v>0</v>
      </c>
      <c r="AH960" s="682">
        <f t="shared" si="1810"/>
        <v>0</v>
      </c>
      <c r="AI960" s="682" t="str">
        <f t="shared" si="1811"/>
        <v/>
      </c>
      <c r="AJ960" s="682">
        <f t="shared" si="1812"/>
        <v>0</v>
      </c>
      <c r="AK960" s="683">
        <f t="shared" si="1813"/>
        <v>0.5</v>
      </c>
      <c r="AL960" s="600">
        <f t="shared" si="1814"/>
        <v>0</v>
      </c>
      <c r="AM960" s="646">
        <f t="shared" si="1815"/>
        <v>0</v>
      </c>
      <c r="AN960" s="630"/>
      <c r="AR960" s="326"/>
    </row>
    <row r="961" spans="3:44" ht="12.75" customHeight="1" x14ac:dyDescent="0.2">
      <c r="C961" s="2"/>
      <c r="D961" s="140" t="str">
        <f t="shared" si="1794"/>
        <v/>
      </c>
      <c r="E961" s="222" t="str">
        <f t="shared" ref="E961:F961" si="1856">IF(E789=0,"",E789)</f>
        <v/>
      </c>
      <c r="F961" s="222" t="str">
        <f t="shared" si="1856"/>
        <v/>
      </c>
      <c r="G961" s="140" t="str">
        <f t="shared" si="1796"/>
        <v/>
      </c>
      <c r="H961" s="223" t="str">
        <f t="shared" si="1797"/>
        <v/>
      </c>
      <c r="I961" s="751" t="str">
        <f t="shared" si="1798"/>
        <v/>
      </c>
      <c r="J961" s="248" t="str">
        <f t="shared" si="1791"/>
        <v/>
      </c>
      <c r="K961" s="713" t="str">
        <f t="shared" si="1799"/>
        <v/>
      </c>
      <c r="L961" s="625"/>
      <c r="M961" s="738">
        <f t="shared" ref="M961:N961" si="1857">IF(M789="","",M789)</f>
        <v>0</v>
      </c>
      <c r="N961" s="738">
        <f t="shared" si="1857"/>
        <v>0</v>
      </c>
      <c r="O961" s="714" t="str">
        <f t="shared" si="1801"/>
        <v/>
      </c>
      <c r="P961" s="736">
        <f t="shared" si="1802"/>
        <v>0</v>
      </c>
      <c r="Q961" s="608">
        <v>0</v>
      </c>
      <c r="R961" s="755"/>
      <c r="S961" s="708" t="str">
        <f t="shared" si="1803"/>
        <v/>
      </c>
      <c r="T961" s="50" t="str">
        <f t="shared" si="1804"/>
        <v/>
      </c>
      <c r="U961" s="50">
        <f>ROUND(IF(K961="",0,+Q961/1659*(AC961*12*(1+tab!$D$181+tab!$D$180)-tab!$D$179)*tab!$D$177),-1)</f>
        <v>0</v>
      </c>
      <c r="V961" s="36" t="str">
        <f t="shared" si="1805"/>
        <v/>
      </c>
      <c r="W961" s="698"/>
      <c r="X961" s="605"/>
      <c r="Y961" s="646"/>
      <c r="Z961" s="670"/>
      <c r="AA961" s="600"/>
      <c r="AB961" s="646"/>
      <c r="AC961" s="679">
        <f t="shared" si="1793"/>
        <v>0</v>
      </c>
      <c r="AD961" s="680">
        <f t="shared" si="1806"/>
        <v>0.56000000000000005</v>
      </c>
      <c r="AE961" s="681">
        <f t="shared" si="1807"/>
        <v>0</v>
      </c>
      <c r="AF961" s="681">
        <f t="shared" si="1808"/>
        <v>0</v>
      </c>
      <c r="AG961" s="681">
        <f t="shared" si="1809"/>
        <v>0</v>
      </c>
      <c r="AH961" s="682">
        <f t="shared" si="1810"/>
        <v>0</v>
      </c>
      <c r="AI961" s="682" t="str">
        <f t="shared" si="1811"/>
        <v/>
      </c>
      <c r="AJ961" s="682">
        <f t="shared" si="1812"/>
        <v>0</v>
      </c>
      <c r="AK961" s="683">
        <f t="shared" si="1813"/>
        <v>0.5</v>
      </c>
      <c r="AL961" s="600">
        <f t="shared" si="1814"/>
        <v>0</v>
      </c>
      <c r="AM961" s="646">
        <f t="shared" si="1815"/>
        <v>0</v>
      </c>
      <c r="AN961" s="630"/>
      <c r="AR961" s="326"/>
    </row>
    <row r="962" spans="3:44" ht="12.75" customHeight="1" x14ac:dyDescent="0.2">
      <c r="C962" s="2"/>
      <c r="D962" s="140" t="str">
        <f t="shared" si="1794"/>
        <v/>
      </c>
      <c r="E962" s="222" t="str">
        <f t="shared" ref="E962:F962" si="1858">IF(E790=0,"",E790)</f>
        <v/>
      </c>
      <c r="F962" s="222" t="str">
        <f t="shared" si="1858"/>
        <v/>
      </c>
      <c r="G962" s="140" t="str">
        <f t="shared" si="1796"/>
        <v/>
      </c>
      <c r="H962" s="223" t="str">
        <f t="shared" si="1797"/>
        <v/>
      </c>
      <c r="I962" s="751" t="str">
        <f t="shared" si="1798"/>
        <v/>
      </c>
      <c r="J962" s="248" t="str">
        <f t="shared" si="1791"/>
        <v/>
      </c>
      <c r="K962" s="713" t="str">
        <f t="shared" si="1799"/>
        <v/>
      </c>
      <c r="L962" s="625"/>
      <c r="M962" s="738">
        <f t="shared" ref="M962:N962" si="1859">IF(M790="","",M790)</f>
        <v>0</v>
      </c>
      <c r="N962" s="738">
        <f t="shared" si="1859"/>
        <v>0</v>
      </c>
      <c r="O962" s="714" t="str">
        <f t="shared" si="1801"/>
        <v/>
      </c>
      <c r="P962" s="736">
        <f t="shared" si="1802"/>
        <v>0</v>
      </c>
      <c r="Q962" s="608">
        <v>0</v>
      </c>
      <c r="R962" s="755"/>
      <c r="S962" s="708" t="str">
        <f t="shared" si="1803"/>
        <v/>
      </c>
      <c r="T962" s="50" t="str">
        <f t="shared" si="1804"/>
        <v/>
      </c>
      <c r="U962" s="50">
        <f>ROUND(IF(K962="",0,+Q962/1659*(AC962*12*(1+tab!$D$181+tab!$D$180)-tab!$D$179)*tab!$D$177),-1)</f>
        <v>0</v>
      </c>
      <c r="V962" s="36" t="str">
        <f t="shared" si="1805"/>
        <v/>
      </c>
      <c r="W962" s="698"/>
      <c r="X962" s="605"/>
      <c r="Y962" s="646"/>
      <c r="Z962" s="670"/>
      <c r="AA962" s="600"/>
      <c r="AB962" s="646"/>
      <c r="AC962" s="679">
        <f t="shared" si="1793"/>
        <v>0</v>
      </c>
      <c r="AD962" s="680">
        <f t="shared" si="1806"/>
        <v>0.56000000000000005</v>
      </c>
      <c r="AE962" s="681">
        <f t="shared" si="1807"/>
        <v>0</v>
      </c>
      <c r="AF962" s="681">
        <f t="shared" si="1808"/>
        <v>0</v>
      </c>
      <c r="AG962" s="681">
        <f t="shared" si="1809"/>
        <v>0</v>
      </c>
      <c r="AH962" s="682">
        <f t="shared" si="1810"/>
        <v>0</v>
      </c>
      <c r="AI962" s="682" t="str">
        <f t="shared" si="1811"/>
        <v/>
      </c>
      <c r="AJ962" s="682">
        <f t="shared" si="1812"/>
        <v>0</v>
      </c>
      <c r="AK962" s="683">
        <f t="shared" si="1813"/>
        <v>0.5</v>
      </c>
      <c r="AL962" s="600">
        <f t="shared" si="1814"/>
        <v>0</v>
      </c>
      <c r="AM962" s="646">
        <f t="shared" si="1815"/>
        <v>0</v>
      </c>
      <c r="AN962" s="630"/>
      <c r="AR962" s="326"/>
    </row>
    <row r="963" spans="3:44" ht="12.75" customHeight="1" x14ac:dyDescent="0.2">
      <c r="C963" s="2"/>
      <c r="D963" s="140" t="str">
        <f t="shared" si="1794"/>
        <v/>
      </c>
      <c r="E963" s="222" t="str">
        <f t="shared" ref="E963:F963" si="1860">IF(E791=0,"",E791)</f>
        <v/>
      </c>
      <c r="F963" s="222" t="str">
        <f t="shared" si="1860"/>
        <v/>
      </c>
      <c r="G963" s="140" t="str">
        <f t="shared" si="1796"/>
        <v/>
      </c>
      <c r="H963" s="223" t="str">
        <f t="shared" si="1797"/>
        <v/>
      </c>
      <c r="I963" s="751" t="str">
        <f t="shared" si="1798"/>
        <v/>
      </c>
      <c r="J963" s="248" t="str">
        <f t="shared" si="1791"/>
        <v/>
      </c>
      <c r="K963" s="713" t="str">
        <f t="shared" si="1799"/>
        <v/>
      </c>
      <c r="L963" s="625"/>
      <c r="M963" s="738">
        <f t="shared" ref="M963:N963" si="1861">IF(M791="","",M791)</f>
        <v>0</v>
      </c>
      <c r="N963" s="738">
        <f t="shared" si="1861"/>
        <v>0</v>
      </c>
      <c r="O963" s="714" t="str">
        <f t="shared" si="1801"/>
        <v/>
      </c>
      <c r="P963" s="736">
        <f t="shared" si="1802"/>
        <v>0</v>
      </c>
      <c r="Q963" s="608">
        <v>0</v>
      </c>
      <c r="R963" s="755"/>
      <c r="S963" s="708" t="str">
        <f t="shared" si="1803"/>
        <v/>
      </c>
      <c r="T963" s="50" t="str">
        <f t="shared" si="1804"/>
        <v/>
      </c>
      <c r="U963" s="50">
        <f>ROUND(IF(K963="",0,+Q963/1659*(AC963*12*(1+tab!$D$181+tab!$D$180)-tab!$D$179)*tab!$D$177),-1)</f>
        <v>0</v>
      </c>
      <c r="V963" s="36" t="str">
        <f t="shared" si="1805"/>
        <v/>
      </c>
      <c r="W963" s="698"/>
      <c r="X963" s="605"/>
      <c r="Y963" s="646"/>
      <c r="Z963" s="670"/>
      <c r="AA963" s="600"/>
      <c r="AB963" s="646"/>
      <c r="AC963" s="679">
        <f t="shared" si="1793"/>
        <v>0</v>
      </c>
      <c r="AD963" s="680">
        <f t="shared" si="1806"/>
        <v>0.56000000000000005</v>
      </c>
      <c r="AE963" s="681">
        <f t="shared" si="1807"/>
        <v>0</v>
      </c>
      <c r="AF963" s="681">
        <f t="shared" si="1808"/>
        <v>0</v>
      </c>
      <c r="AG963" s="681">
        <f t="shared" si="1809"/>
        <v>0</v>
      </c>
      <c r="AH963" s="682">
        <f t="shared" si="1810"/>
        <v>0</v>
      </c>
      <c r="AI963" s="682" t="str">
        <f t="shared" si="1811"/>
        <v/>
      </c>
      <c r="AJ963" s="682">
        <f t="shared" si="1812"/>
        <v>0</v>
      </c>
      <c r="AK963" s="683">
        <f t="shared" si="1813"/>
        <v>0.5</v>
      </c>
      <c r="AL963" s="600">
        <f t="shared" si="1814"/>
        <v>0</v>
      </c>
      <c r="AM963" s="646">
        <f t="shared" si="1815"/>
        <v>0</v>
      </c>
      <c r="AN963" s="630"/>
      <c r="AR963" s="326"/>
    </row>
    <row r="964" spans="3:44" ht="12.75" customHeight="1" x14ac:dyDescent="0.2">
      <c r="C964" s="2"/>
      <c r="D964" s="140" t="str">
        <f t="shared" si="1794"/>
        <v/>
      </c>
      <c r="E964" s="222" t="str">
        <f t="shared" ref="E964:F964" si="1862">IF(E792=0,"",E792)</f>
        <v/>
      </c>
      <c r="F964" s="222" t="str">
        <f t="shared" si="1862"/>
        <v/>
      </c>
      <c r="G964" s="140" t="str">
        <f t="shared" si="1796"/>
        <v/>
      </c>
      <c r="H964" s="223" t="str">
        <f t="shared" si="1797"/>
        <v/>
      </c>
      <c r="I964" s="751" t="str">
        <f t="shared" si="1798"/>
        <v/>
      </c>
      <c r="J964" s="248" t="str">
        <f t="shared" si="1791"/>
        <v/>
      </c>
      <c r="K964" s="713" t="str">
        <f t="shared" si="1799"/>
        <v/>
      </c>
      <c r="L964" s="625"/>
      <c r="M964" s="738">
        <f t="shared" ref="M964:N964" si="1863">IF(M792="","",M792)</f>
        <v>0</v>
      </c>
      <c r="N964" s="738">
        <f t="shared" si="1863"/>
        <v>0</v>
      </c>
      <c r="O964" s="714" t="str">
        <f t="shared" si="1801"/>
        <v/>
      </c>
      <c r="P964" s="736">
        <f t="shared" si="1802"/>
        <v>0</v>
      </c>
      <c r="Q964" s="608">
        <v>0</v>
      </c>
      <c r="R964" s="755"/>
      <c r="S964" s="708" t="str">
        <f t="shared" si="1803"/>
        <v/>
      </c>
      <c r="T964" s="50" t="str">
        <f t="shared" si="1804"/>
        <v/>
      </c>
      <c r="U964" s="50">
        <f>ROUND(IF(K964="",0,+Q964/1659*(AC964*12*(1+tab!$D$181+tab!$D$180)-tab!$D$179)*tab!$D$177),-1)</f>
        <v>0</v>
      </c>
      <c r="V964" s="36" t="str">
        <f t="shared" si="1805"/>
        <v/>
      </c>
      <c r="W964" s="698"/>
      <c r="X964" s="605"/>
      <c r="Y964" s="646"/>
      <c r="Z964" s="670"/>
      <c r="AA964" s="600"/>
      <c r="AB964" s="646"/>
      <c r="AC964" s="679">
        <f t="shared" si="1793"/>
        <v>0</v>
      </c>
      <c r="AD964" s="680">
        <f t="shared" si="1806"/>
        <v>0.56000000000000005</v>
      </c>
      <c r="AE964" s="681">
        <f t="shared" si="1807"/>
        <v>0</v>
      </c>
      <c r="AF964" s="681">
        <f t="shared" si="1808"/>
        <v>0</v>
      </c>
      <c r="AG964" s="681">
        <f t="shared" si="1809"/>
        <v>0</v>
      </c>
      <c r="AH964" s="682">
        <f t="shared" si="1810"/>
        <v>0</v>
      </c>
      <c r="AI964" s="682" t="str">
        <f t="shared" si="1811"/>
        <v/>
      </c>
      <c r="AJ964" s="682">
        <f t="shared" si="1812"/>
        <v>0</v>
      </c>
      <c r="AK964" s="683">
        <f t="shared" si="1813"/>
        <v>0.5</v>
      </c>
      <c r="AL964" s="600">
        <f t="shared" si="1814"/>
        <v>0</v>
      </c>
      <c r="AM964" s="646">
        <f t="shared" si="1815"/>
        <v>0</v>
      </c>
      <c r="AN964" s="630"/>
      <c r="AR964" s="326"/>
    </row>
    <row r="965" spans="3:44" ht="12.75" customHeight="1" x14ac:dyDescent="0.2">
      <c r="C965" s="2"/>
      <c r="D965" s="140" t="str">
        <f t="shared" si="1794"/>
        <v/>
      </c>
      <c r="E965" s="222" t="str">
        <f t="shared" ref="E965:F965" si="1864">IF(E793=0,"",E793)</f>
        <v/>
      </c>
      <c r="F965" s="222" t="str">
        <f t="shared" si="1864"/>
        <v/>
      </c>
      <c r="G965" s="140" t="str">
        <f t="shared" si="1796"/>
        <v/>
      </c>
      <c r="H965" s="223" t="str">
        <f t="shared" si="1797"/>
        <v/>
      </c>
      <c r="I965" s="751" t="str">
        <f t="shared" si="1798"/>
        <v/>
      </c>
      <c r="J965" s="248" t="str">
        <f t="shared" si="1791"/>
        <v/>
      </c>
      <c r="K965" s="713" t="str">
        <f t="shared" si="1799"/>
        <v/>
      </c>
      <c r="L965" s="625"/>
      <c r="M965" s="738">
        <f t="shared" ref="M965:N965" si="1865">IF(M793="","",M793)</f>
        <v>0</v>
      </c>
      <c r="N965" s="738">
        <f t="shared" si="1865"/>
        <v>0</v>
      </c>
      <c r="O965" s="714" t="str">
        <f t="shared" si="1801"/>
        <v/>
      </c>
      <c r="P965" s="736">
        <f t="shared" si="1802"/>
        <v>0</v>
      </c>
      <c r="Q965" s="608">
        <v>0</v>
      </c>
      <c r="R965" s="755"/>
      <c r="S965" s="708" t="str">
        <f t="shared" si="1803"/>
        <v/>
      </c>
      <c r="T965" s="50" t="str">
        <f t="shared" si="1804"/>
        <v/>
      </c>
      <c r="U965" s="50">
        <f>ROUND(IF(K965="",0,+Q965/1659*(AC965*12*(1+tab!$D$181+tab!$D$180)-tab!$D$179)*tab!$D$177),-1)</f>
        <v>0</v>
      </c>
      <c r="V965" s="36" t="str">
        <f t="shared" si="1805"/>
        <v/>
      </c>
      <c r="W965" s="698"/>
      <c r="X965" s="605"/>
      <c r="Y965" s="646"/>
      <c r="Z965" s="670"/>
      <c r="AA965" s="600"/>
      <c r="AB965" s="646"/>
      <c r="AC965" s="679">
        <f t="shared" si="1793"/>
        <v>0</v>
      </c>
      <c r="AD965" s="680">
        <f t="shared" si="1806"/>
        <v>0.56000000000000005</v>
      </c>
      <c r="AE965" s="681">
        <f t="shared" si="1807"/>
        <v>0</v>
      </c>
      <c r="AF965" s="681">
        <f t="shared" si="1808"/>
        <v>0</v>
      </c>
      <c r="AG965" s="681">
        <f t="shared" si="1809"/>
        <v>0</v>
      </c>
      <c r="AH965" s="682">
        <f t="shared" si="1810"/>
        <v>0</v>
      </c>
      <c r="AI965" s="682" t="str">
        <f t="shared" si="1811"/>
        <v/>
      </c>
      <c r="AJ965" s="682">
        <f t="shared" si="1812"/>
        <v>0</v>
      </c>
      <c r="AK965" s="683">
        <f t="shared" si="1813"/>
        <v>0.5</v>
      </c>
      <c r="AL965" s="600">
        <f t="shared" si="1814"/>
        <v>0</v>
      </c>
      <c r="AM965" s="646">
        <f t="shared" si="1815"/>
        <v>0</v>
      </c>
      <c r="AN965" s="630"/>
      <c r="AR965" s="326"/>
    </row>
    <row r="966" spans="3:44" ht="12.75" customHeight="1" x14ac:dyDescent="0.2">
      <c r="C966" s="2"/>
      <c r="D966" s="140" t="str">
        <f t="shared" si="1794"/>
        <v/>
      </c>
      <c r="E966" s="222" t="str">
        <f t="shared" ref="E966:F966" si="1866">IF(E794=0,"",E794)</f>
        <v/>
      </c>
      <c r="F966" s="222" t="str">
        <f t="shared" si="1866"/>
        <v/>
      </c>
      <c r="G966" s="140" t="str">
        <f t="shared" si="1796"/>
        <v/>
      </c>
      <c r="H966" s="223" t="str">
        <f t="shared" si="1797"/>
        <v/>
      </c>
      <c r="I966" s="751" t="str">
        <f t="shared" si="1798"/>
        <v/>
      </c>
      <c r="J966" s="248" t="str">
        <f t="shared" si="1791"/>
        <v/>
      </c>
      <c r="K966" s="713" t="str">
        <f t="shared" si="1799"/>
        <v/>
      </c>
      <c r="L966" s="625"/>
      <c r="M966" s="738">
        <f t="shared" ref="M966:N966" si="1867">IF(M794="","",M794)</f>
        <v>0</v>
      </c>
      <c r="N966" s="738">
        <f t="shared" si="1867"/>
        <v>0</v>
      </c>
      <c r="O966" s="714" t="str">
        <f t="shared" si="1801"/>
        <v/>
      </c>
      <c r="P966" s="736">
        <f t="shared" si="1802"/>
        <v>0</v>
      </c>
      <c r="Q966" s="608">
        <v>0</v>
      </c>
      <c r="R966" s="755"/>
      <c r="S966" s="708" t="str">
        <f t="shared" si="1803"/>
        <v/>
      </c>
      <c r="T966" s="50" t="str">
        <f t="shared" si="1804"/>
        <v/>
      </c>
      <c r="U966" s="50">
        <f>ROUND(IF(K966="",0,+Q966/1659*(AC966*12*(1+tab!$D$181+tab!$D$180)-tab!$D$179)*tab!$D$177),-1)</f>
        <v>0</v>
      </c>
      <c r="V966" s="36" t="str">
        <f t="shared" si="1805"/>
        <v/>
      </c>
      <c r="W966" s="698"/>
      <c r="X966" s="605"/>
      <c r="Y966" s="646"/>
      <c r="Z966" s="670"/>
      <c r="AA966" s="600"/>
      <c r="AB966" s="646"/>
      <c r="AC966" s="679">
        <f t="shared" si="1793"/>
        <v>0</v>
      </c>
      <c r="AD966" s="680">
        <f t="shared" si="1806"/>
        <v>0.56000000000000005</v>
      </c>
      <c r="AE966" s="681">
        <f t="shared" si="1807"/>
        <v>0</v>
      </c>
      <c r="AF966" s="681">
        <f t="shared" si="1808"/>
        <v>0</v>
      </c>
      <c r="AG966" s="681">
        <f t="shared" si="1809"/>
        <v>0</v>
      </c>
      <c r="AH966" s="682">
        <f t="shared" si="1810"/>
        <v>0</v>
      </c>
      <c r="AI966" s="682" t="str">
        <f t="shared" si="1811"/>
        <v/>
      </c>
      <c r="AJ966" s="682">
        <f t="shared" si="1812"/>
        <v>0</v>
      </c>
      <c r="AK966" s="683">
        <f t="shared" si="1813"/>
        <v>0.5</v>
      </c>
      <c r="AL966" s="600">
        <f t="shared" si="1814"/>
        <v>0</v>
      </c>
      <c r="AM966" s="646">
        <f t="shared" si="1815"/>
        <v>0</v>
      </c>
      <c r="AN966" s="630"/>
      <c r="AR966" s="326"/>
    </row>
    <row r="967" spans="3:44" ht="12.75" customHeight="1" x14ac:dyDescent="0.2">
      <c r="C967" s="2"/>
      <c r="D967" s="140" t="str">
        <f t="shared" si="1794"/>
        <v/>
      </c>
      <c r="E967" s="222" t="str">
        <f t="shared" ref="E967:F967" si="1868">IF(E795=0,"",E795)</f>
        <v/>
      </c>
      <c r="F967" s="222" t="str">
        <f t="shared" si="1868"/>
        <v/>
      </c>
      <c r="G967" s="140" t="str">
        <f t="shared" si="1796"/>
        <v/>
      </c>
      <c r="H967" s="223" t="str">
        <f t="shared" si="1797"/>
        <v/>
      </c>
      <c r="I967" s="751" t="str">
        <f t="shared" si="1798"/>
        <v/>
      </c>
      <c r="J967" s="248" t="str">
        <f t="shared" si="1791"/>
        <v/>
      </c>
      <c r="K967" s="713" t="str">
        <f t="shared" si="1799"/>
        <v/>
      </c>
      <c r="L967" s="625"/>
      <c r="M967" s="738">
        <f t="shared" ref="M967:N967" si="1869">IF(M795="","",M795)</f>
        <v>0</v>
      </c>
      <c r="N967" s="738">
        <f t="shared" si="1869"/>
        <v>0</v>
      </c>
      <c r="O967" s="714" t="str">
        <f t="shared" si="1801"/>
        <v/>
      </c>
      <c r="P967" s="736">
        <f t="shared" si="1802"/>
        <v>0</v>
      </c>
      <c r="Q967" s="608">
        <v>0</v>
      </c>
      <c r="R967" s="755"/>
      <c r="S967" s="708" t="str">
        <f t="shared" si="1803"/>
        <v/>
      </c>
      <c r="T967" s="50" t="str">
        <f t="shared" si="1804"/>
        <v/>
      </c>
      <c r="U967" s="50">
        <f>ROUND(IF(K967="",0,+Q967/1659*(AC967*12*(1+tab!$D$181+tab!$D$180)-tab!$D$179)*tab!$D$177),-1)</f>
        <v>0</v>
      </c>
      <c r="V967" s="36" t="str">
        <f t="shared" si="1805"/>
        <v/>
      </c>
      <c r="W967" s="698"/>
      <c r="X967" s="605"/>
      <c r="Y967" s="646"/>
      <c r="Z967" s="670"/>
      <c r="AA967" s="600"/>
      <c r="AB967" s="646"/>
      <c r="AC967" s="679">
        <f t="shared" si="1793"/>
        <v>0</v>
      </c>
      <c r="AD967" s="680">
        <f t="shared" si="1806"/>
        <v>0.56000000000000005</v>
      </c>
      <c r="AE967" s="681">
        <f t="shared" si="1807"/>
        <v>0</v>
      </c>
      <c r="AF967" s="681">
        <f t="shared" si="1808"/>
        <v>0</v>
      </c>
      <c r="AG967" s="681">
        <f t="shared" si="1809"/>
        <v>0</v>
      </c>
      <c r="AH967" s="682">
        <f t="shared" si="1810"/>
        <v>0</v>
      </c>
      <c r="AI967" s="682" t="str">
        <f t="shared" si="1811"/>
        <v/>
      </c>
      <c r="AJ967" s="682">
        <f t="shared" si="1812"/>
        <v>0</v>
      </c>
      <c r="AK967" s="683">
        <f t="shared" si="1813"/>
        <v>0.5</v>
      </c>
      <c r="AL967" s="600">
        <f t="shared" si="1814"/>
        <v>0</v>
      </c>
      <c r="AM967" s="646">
        <f t="shared" si="1815"/>
        <v>0</v>
      </c>
      <c r="AN967" s="630"/>
      <c r="AR967" s="326"/>
    </row>
    <row r="968" spans="3:44" ht="12.75" customHeight="1" x14ac:dyDescent="0.2">
      <c r="C968" s="2"/>
      <c r="D968" s="140" t="str">
        <f t="shared" si="1794"/>
        <v/>
      </c>
      <c r="E968" s="222" t="str">
        <f t="shared" ref="E968:F968" si="1870">IF(E796=0,"",E796)</f>
        <v/>
      </c>
      <c r="F968" s="222" t="str">
        <f t="shared" si="1870"/>
        <v/>
      </c>
      <c r="G968" s="140" t="str">
        <f t="shared" si="1796"/>
        <v/>
      </c>
      <c r="H968" s="223" t="str">
        <f t="shared" si="1797"/>
        <v/>
      </c>
      <c r="I968" s="751" t="str">
        <f t="shared" si="1798"/>
        <v/>
      </c>
      <c r="J968" s="248" t="str">
        <f t="shared" si="1791"/>
        <v/>
      </c>
      <c r="K968" s="713" t="str">
        <f t="shared" si="1799"/>
        <v/>
      </c>
      <c r="L968" s="625"/>
      <c r="M968" s="738">
        <f t="shared" ref="M968:N968" si="1871">IF(M796="","",M796)</f>
        <v>0</v>
      </c>
      <c r="N968" s="738">
        <f t="shared" si="1871"/>
        <v>0</v>
      </c>
      <c r="O968" s="714" t="str">
        <f t="shared" si="1801"/>
        <v/>
      </c>
      <c r="P968" s="736">
        <f t="shared" si="1802"/>
        <v>0</v>
      </c>
      <c r="Q968" s="608">
        <v>0</v>
      </c>
      <c r="R968" s="755"/>
      <c r="S968" s="708" t="str">
        <f t="shared" si="1803"/>
        <v/>
      </c>
      <c r="T968" s="50" t="str">
        <f t="shared" si="1804"/>
        <v/>
      </c>
      <c r="U968" s="50">
        <f>ROUND(IF(K968="",0,+Q968/1659*(AC968*12*(1+tab!$D$181+tab!$D$180)-tab!$D$179)*tab!$D$177),-1)</f>
        <v>0</v>
      </c>
      <c r="V968" s="36" t="str">
        <f t="shared" si="1805"/>
        <v/>
      </c>
      <c r="W968" s="698"/>
      <c r="X968" s="605"/>
      <c r="Y968" s="646"/>
      <c r="Z968" s="670"/>
      <c r="AA968" s="600"/>
      <c r="AB968" s="646"/>
      <c r="AC968" s="679">
        <f t="shared" si="1793"/>
        <v>0</v>
      </c>
      <c r="AD968" s="680">
        <f t="shared" si="1806"/>
        <v>0.56000000000000005</v>
      </c>
      <c r="AE968" s="681">
        <f t="shared" si="1807"/>
        <v>0</v>
      </c>
      <c r="AF968" s="681">
        <f t="shared" si="1808"/>
        <v>0</v>
      </c>
      <c r="AG968" s="681">
        <f t="shared" si="1809"/>
        <v>0</v>
      </c>
      <c r="AH968" s="682">
        <f t="shared" si="1810"/>
        <v>0</v>
      </c>
      <c r="AI968" s="682" t="str">
        <f t="shared" si="1811"/>
        <v/>
      </c>
      <c r="AJ968" s="682">
        <f t="shared" si="1812"/>
        <v>0</v>
      </c>
      <c r="AK968" s="683">
        <f t="shared" si="1813"/>
        <v>0.5</v>
      </c>
      <c r="AL968" s="600">
        <f t="shared" si="1814"/>
        <v>0</v>
      </c>
      <c r="AM968" s="646">
        <f t="shared" si="1815"/>
        <v>0</v>
      </c>
      <c r="AN968" s="630"/>
      <c r="AR968" s="326"/>
    </row>
    <row r="969" spans="3:44" ht="12.75" customHeight="1" x14ac:dyDescent="0.2">
      <c r="C969" s="2"/>
      <c r="D969" s="140" t="str">
        <f t="shared" si="1794"/>
        <v/>
      </c>
      <c r="E969" s="222" t="str">
        <f t="shared" ref="E969:F969" si="1872">IF(E797=0,"",E797)</f>
        <v/>
      </c>
      <c r="F969" s="222" t="str">
        <f t="shared" si="1872"/>
        <v/>
      </c>
      <c r="G969" s="140" t="str">
        <f t="shared" si="1796"/>
        <v/>
      </c>
      <c r="H969" s="223" t="str">
        <f t="shared" si="1797"/>
        <v/>
      </c>
      <c r="I969" s="751" t="str">
        <f t="shared" si="1798"/>
        <v/>
      </c>
      <c r="J969" s="248" t="str">
        <f t="shared" si="1791"/>
        <v/>
      </c>
      <c r="K969" s="713" t="str">
        <f t="shared" si="1799"/>
        <v/>
      </c>
      <c r="L969" s="625"/>
      <c r="M969" s="738">
        <f t="shared" ref="M969:N969" si="1873">IF(M797="","",M797)</f>
        <v>0</v>
      </c>
      <c r="N969" s="738">
        <f t="shared" si="1873"/>
        <v>0</v>
      </c>
      <c r="O969" s="714" t="str">
        <f t="shared" si="1801"/>
        <v/>
      </c>
      <c r="P969" s="736">
        <f t="shared" si="1802"/>
        <v>0</v>
      </c>
      <c r="Q969" s="608">
        <v>0</v>
      </c>
      <c r="R969" s="755"/>
      <c r="S969" s="708" t="str">
        <f t="shared" si="1803"/>
        <v/>
      </c>
      <c r="T969" s="50" t="str">
        <f t="shared" si="1804"/>
        <v/>
      </c>
      <c r="U969" s="50">
        <f>ROUND(IF(K969="",0,+Q969/1659*(AC969*12*(1+tab!$D$181+tab!$D$180)-tab!$D$179)*tab!$D$177),-1)</f>
        <v>0</v>
      </c>
      <c r="V969" s="36" t="str">
        <f t="shared" si="1805"/>
        <v/>
      </c>
      <c r="W969" s="698"/>
      <c r="X969" s="605"/>
      <c r="Y969" s="646"/>
      <c r="Z969" s="670"/>
      <c r="AA969" s="600"/>
      <c r="AB969" s="646"/>
      <c r="AC969" s="679">
        <f t="shared" si="1793"/>
        <v>0</v>
      </c>
      <c r="AD969" s="680">
        <f t="shared" si="1806"/>
        <v>0.56000000000000005</v>
      </c>
      <c r="AE969" s="681">
        <f t="shared" si="1807"/>
        <v>0</v>
      </c>
      <c r="AF969" s="681">
        <f t="shared" si="1808"/>
        <v>0</v>
      </c>
      <c r="AG969" s="681">
        <f t="shared" si="1809"/>
        <v>0</v>
      </c>
      <c r="AH969" s="682">
        <f t="shared" si="1810"/>
        <v>0</v>
      </c>
      <c r="AI969" s="682" t="str">
        <f t="shared" si="1811"/>
        <v/>
      </c>
      <c r="AJ969" s="682">
        <f t="shared" si="1812"/>
        <v>0</v>
      </c>
      <c r="AK969" s="683">
        <f t="shared" si="1813"/>
        <v>0.5</v>
      </c>
      <c r="AL969" s="600">
        <f t="shared" si="1814"/>
        <v>0</v>
      </c>
      <c r="AM969" s="646">
        <f t="shared" si="1815"/>
        <v>0</v>
      </c>
      <c r="AN969" s="630"/>
      <c r="AR969" s="326"/>
    </row>
    <row r="970" spans="3:44" ht="12.75" customHeight="1" x14ac:dyDescent="0.2">
      <c r="C970" s="2"/>
      <c r="D970" s="140" t="str">
        <f t="shared" si="1794"/>
        <v/>
      </c>
      <c r="E970" s="222" t="str">
        <f t="shared" ref="E970:F970" si="1874">IF(E798=0,"",E798)</f>
        <v/>
      </c>
      <c r="F970" s="222" t="str">
        <f t="shared" si="1874"/>
        <v/>
      </c>
      <c r="G970" s="140" t="str">
        <f t="shared" si="1796"/>
        <v/>
      </c>
      <c r="H970" s="223" t="str">
        <f t="shared" si="1797"/>
        <v/>
      </c>
      <c r="I970" s="751" t="str">
        <f t="shared" si="1798"/>
        <v/>
      </c>
      <c r="J970" s="248" t="str">
        <f t="shared" si="1791"/>
        <v/>
      </c>
      <c r="K970" s="713" t="str">
        <f t="shared" si="1799"/>
        <v/>
      </c>
      <c r="L970" s="625"/>
      <c r="M970" s="738">
        <f t="shared" ref="M970:N970" si="1875">IF(M798="","",M798)</f>
        <v>0</v>
      </c>
      <c r="N970" s="738">
        <f t="shared" si="1875"/>
        <v>0</v>
      </c>
      <c r="O970" s="714" t="str">
        <f t="shared" si="1801"/>
        <v/>
      </c>
      <c r="P970" s="736">
        <f t="shared" si="1802"/>
        <v>0</v>
      </c>
      <c r="Q970" s="608">
        <v>0</v>
      </c>
      <c r="R970" s="755"/>
      <c r="S970" s="708" t="str">
        <f t="shared" si="1803"/>
        <v/>
      </c>
      <c r="T970" s="50" t="str">
        <f t="shared" si="1804"/>
        <v/>
      </c>
      <c r="U970" s="50">
        <f>ROUND(IF(K970="",0,+Q970/1659*(AC970*12*(1+tab!$D$181+tab!$D$180)-tab!$D$179)*tab!$D$177),-1)</f>
        <v>0</v>
      </c>
      <c r="V970" s="36" t="str">
        <f t="shared" si="1805"/>
        <v/>
      </c>
      <c r="W970" s="698"/>
      <c r="X970" s="605"/>
      <c r="Y970" s="646"/>
      <c r="Z970" s="670"/>
      <c r="AA970" s="600"/>
      <c r="AB970" s="646"/>
      <c r="AC970" s="679">
        <f t="shared" si="1793"/>
        <v>0</v>
      </c>
      <c r="AD970" s="680">
        <f t="shared" si="1806"/>
        <v>0.56000000000000005</v>
      </c>
      <c r="AE970" s="681">
        <f t="shared" si="1807"/>
        <v>0</v>
      </c>
      <c r="AF970" s="681">
        <f t="shared" si="1808"/>
        <v>0</v>
      </c>
      <c r="AG970" s="681">
        <f t="shared" si="1809"/>
        <v>0</v>
      </c>
      <c r="AH970" s="682">
        <f t="shared" si="1810"/>
        <v>0</v>
      </c>
      <c r="AI970" s="682" t="str">
        <f t="shared" si="1811"/>
        <v/>
      </c>
      <c r="AJ970" s="682">
        <f t="shared" si="1812"/>
        <v>0</v>
      </c>
      <c r="AK970" s="683">
        <f t="shared" si="1813"/>
        <v>0.5</v>
      </c>
      <c r="AL970" s="600">
        <f t="shared" si="1814"/>
        <v>0</v>
      </c>
      <c r="AM970" s="646">
        <f t="shared" si="1815"/>
        <v>0</v>
      </c>
      <c r="AN970" s="630"/>
      <c r="AR970" s="326"/>
    </row>
    <row r="971" spans="3:44" ht="12.75" customHeight="1" x14ac:dyDescent="0.2">
      <c r="C971" s="2"/>
      <c r="D971" s="140" t="str">
        <f t="shared" si="1794"/>
        <v/>
      </c>
      <c r="E971" s="222" t="str">
        <f t="shared" ref="E971:F971" si="1876">IF(E799=0,"",E799)</f>
        <v/>
      </c>
      <c r="F971" s="222" t="str">
        <f t="shared" si="1876"/>
        <v/>
      </c>
      <c r="G971" s="140" t="str">
        <f t="shared" si="1796"/>
        <v/>
      </c>
      <c r="H971" s="223" t="str">
        <f t="shared" si="1797"/>
        <v/>
      </c>
      <c r="I971" s="751" t="str">
        <f t="shared" si="1798"/>
        <v/>
      </c>
      <c r="J971" s="248" t="str">
        <f t="shared" ref="J971:J1002" si="1877">IF(E971="","",IF(J799+1&gt;VLOOKUP(I971,sal19juni,18,FALSE),J799,J799+1))</f>
        <v/>
      </c>
      <c r="K971" s="713" t="str">
        <f t="shared" si="1799"/>
        <v/>
      </c>
      <c r="L971" s="625"/>
      <c r="M971" s="738">
        <f t="shared" ref="M971:N971" si="1878">IF(M799="","",M799)</f>
        <v>0</v>
      </c>
      <c r="N971" s="738">
        <f t="shared" si="1878"/>
        <v>0</v>
      </c>
      <c r="O971" s="714" t="str">
        <f t="shared" si="1801"/>
        <v/>
      </c>
      <c r="P971" s="736">
        <f t="shared" si="1802"/>
        <v>0</v>
      </c>
      <c r="Q971" s="608">
        <v>0</v>
      </c>
      <c r="R971" s="755"/>
      <c r="S971" s="708" t="str">
        <f t="shared" si="1803"/>
        <v/>
      </c>
      <c r="T971" s="50" t="str">
        <f t="shared" si="1804"/>
        <v/>
      </c>
      <c r="U971" s="50">
        <f>ROUND(IF(K971="",0,+Q971/1659*(AC971*12*(1+tab!$D$181+tab!$D$180)-tab!$D$179)*tab!$D$177),-1)</f>
        <v>0</v>
      </c>
      <c r="V971" s="36" t="str">
        <f t="shared" si="1805"/>
        <v/>
      </c>
      <c r="W971" s="698"/>
      <c r="X971" s="605"/>
      <c r="Y971" s="646"/>
      <c r="Z971" s="670"/>
      <c r="AA971" s="600"/>
      <c r="AB971" s="646"/>
      <c r="AC971" s="679">
        <f t="shared" ref="AC971:AC1002" si="1879">IF(K971="",0,5/12*VLOOKUP(I971,sal19juni,J971+1,FALSE)+7/12*VLOOKUP(I971,sal19juni,J971+1,FALSE))</f>
        <v>0</v>
      </c>
      <c r="AD971" s="680">
        <f t="shared" si="1806"/>
        <v>0.56000000000000005</v>
      </c>
      <c r="AE971" s="681">
        <f t="shared" si="1807"/>
        <v>0</v>
      </c>
      <c r="AF971" s="681">
        <f t="shared" si="1808"/>
        <v>0</v>
      </c>
      <c r="AG971" s="681">
        <f t="shared" si="1809"/>
        <v>0</v>
      </c>
      <c r="AH971" s="682">
        <f t="shared" si="1810"/>
        <v>0</v>
      </c>
      <c r="AI971" s="682" t="str">
        <f t="shared" si="1811"/>
        <v/>
      </c>
      <c r="AJ971" s="682">
        <f t="shared" si="1812"/>
        <v>0</v>
      </c>
      <c r="AK971" s="683">
        <f t="shared" si="1813"/>
        <v>0.5</v>
      </c>
      <c r="AL971" s="600">
        <f t="shared" si="1814"/>
        <v>0</v>
      </c>
      <c r="AM971" s="646">
        <f t="shared" si="1815"/>
        <v>0</v>
      </c>
      <c r="AN971" s="630"/>
      <c r="AR971" s="326"/>
    </row>
    <row r="972" spans="3:44" ht="12.75" customHeight="1" x14ac:dyDescent="0.2">
      <c r="C972" s="2"/>
      <c r="D972" s="140" t="str">
        <f t="shared" si="1794"/>
        <v/>
      </c>
      <c r="E972" s="222" t="str">
        <f t="shared" ref="E972:F972" si="1880">IF(E800=0,"",E800)</f>
        <v/>
      </c>
      <c r="F972" s="222" t="str">
        <f t="shared" si="1880"/>
        <v/>
      </c>
      <c r="G972" s="140" t="str">
        <f t="shared" si="1796"/>
        <v/>
      </c>
      <c r="H972" s="223" t="str">
        <f t="shared" si="1797"/>
        <v/>
      </c>
      <c r="I972" s="751" t="str">
        <f t="shared" si="1798"/>
        <v/>
      </c>
      <c r="J972" s="248" t="str">
        <f t="shared" si="1877"/>
        <v/>
      </c>
      <c r="K972" s="713" t="str">
        <f t="shared" si="1799"/>
        <v/>
      </c>
      <c r="L972" s="625"/>
      <c r="M972" s="738">
        <f t="shared" ref="M972:N972" si="1881">IF(M800="","",M800)</f>
        <v>0</v>
      </c>
      <c r="N972" s="738">
        <f t="shared" si="1881"/>
        <v>0</v>
      </c>
      <c r="O972" s="714" t="str">
        <f t="shared" si="1801"/>
        <v/>
      </c>
      <c r="P972" s="736">
        <f t="shared" si="1802"/>
        <v>0</v>
      </c>
      <c r="Q972" s="608">
        <v>0</v>
      </c>
      <c r="R972" s="755"/>
      <c r="S972" s="708" t="str">
        <f t="shared" si="1803"/>
        <v/>
      </c>
      <c r="T972" s="50" t="str">
        <f t="shared" si="1804"/>
        <v/>
      </c>
      <c r="U972" s="50">
        <f>ROUND(IF(K972="",0,+Q972/1659*(AC972*12*(1+tab!$D$181+tab!$D$180)-tab!$D$179)*tab!$D$177),-1)</f>
        <v>0</v>
      </c>
      <c r="V972" s="36" t="str">
        <f t="shared" si="1805"/>
        <v/>
      </c>
      <c r="W972" s="698"/>
      <c r="X972" s="605"/>
      <c r="Y972" s="646"/>
      <c r="Z972" s="670"/>
      <c r="AA972" s="600"/>
      <c r="AB972" s="646"/>
      <c r="AC972" s="679">
        <f t="shared" si="1879"/>
        <v>0</v>
      </c>
      <c r="AD972" s="680">
        <f t="shared" si="1806"/>
        <v>0.56000000000000005</v>
      </c>
      <c r="AE972" s="681">
        <f t="shared" si="1807"/>
        <v>0</v>
      </c>
      <c r="AF972" s="681">
        <f t="shared" si="1808"/>
        <v>0</v>
      </c>
      <c r="AG972" s="681">
        <f t="shared" si="1809"/>
        <v>0</v>
      </c>
      <c r="AH972" s="682">
        <f t="shared" si="1810"/>
        <v>0</v>
      </c>
      <c r="AI972" s="682" t="str">
        <f t="shared" si="1811"/>
        <v/>
      </c>
      <c r="AJ972" s="682">
        <f t="shared" si="1812"/>
        <v>0</v>
      </c>
      <c r="AK972" s="683">
        <f t="shared" si="1813"/>
        <v>0.5</v>
      </c>
      <c r="AL972" s="600">
        <f t="shared" si="1814"/>
        <v>0</v>
      </c>
      <c r="AM972" s="646">
        <f t="shared" si="1815"/>
        <v>0</v>
      </c>
      <c r="AN972" s="630"/>
      <c r="AR972" s="326"/>
    </row>
    <row r="973" spans="3:44" ht="12.75" customHeight="1" x14ac:dyDescent="0.2">
      <c r="C973" s="2"/>
      <c r="D973" s="140" t="str">
        <f t="shared" si="1794"/>
        <v/>
      </c>
      <c r="E973" s="222" t="str">
        <f t="shared" ref="E973:F973" si="1882">IF(E801=0,"",E801)</f>
        <v/>
      </c>
      <c r="F973" s="222" t="str">
        <f t="shared" si="1882"/>
        <v/>
      </c>
      <c r="G973" s="140" t="str">
        <f t="shared" si="1796"/>
        <v/>
      </c>
      <c r="H973" s="223" t="str">
        <f t="shared" si="1797"/>
        <v/>
      </c>
      <c r="I973" s="751" t="str">
        <f t="shared" si="1798"/>
        <v/>
      </c>
      <c r="J973" s="248" t="str">
        <f t="shared" si="1877"/>
        <v/>
      </c>
      <c r="K973" s="713" t="str">
        <f t="shared" si="1799"/>
        <v/>
      </c>
      <c r="L973" s="625"/>
      <c r="M973" s="738">
        <f t="shared" ref="M973:N973" si="1883">IF(M801="","",M801)</f>
        <v>0</v>
      </c>
      <c r="N973" s="738">
        <f t="shared" si="1883"/>
        <v>0</v>
      </c>
      <c r="O973" s="714" t="str">
        <f t="shared" si="1801"/>
        <v/>
      </c>
      <c r="P973" s="736">
        <f t="shared" si="1802"/>
        <v>0</v>
      </c>
      <c r="Q973" s="608">
        <v>0</v>
      </c>
      <c r="R973" s="755"/>
      <c r="S973" s="708" t="str">
        <f t="shared" si="1803"/>
        <v/>
      </c>
      <c r="T973" s="50" t="str">
        <f t="shared" si="1804"/>
        <v/>
      </c>
      <c r="U973" s="50">
        <f>ROUND(IF(K973="",0,+Q973/1659*(AC973*12*(1+tab!$D$181+tab!$D$180)-tab!$D$179)*tab!$D$177),-1)</f>
        <v>0</v>
      </c>
      <c r="V973" s="36" t="str">
        <f t="shared" si="1805"/>
        <v/>
      </c>
      <c r="W973" s="698"/>
      <c r="X973" s="605"/>
      <c r="Y973" s="646"/>
      <c r="Z973" s="670"/>
      <c r="AA973" s="600"/>
      <c r="AB973" s="646"/>
      <c r="AC973" s="679">
        <f t="shared" si="1879"/>
        <v>0</v>
      </c>
      <c r="AD973" s="680">
        <f t="shared" si="1806"/>
        <v>0.56000000000000005</v>
      </c>
      <c r="AE973" s="681">
        <f t="shared" si="1807"/>
        <v>0</v>
      </c>
      <c r="AF973" s="681">
        <f t="shared" si="1808"/>
        <v>0</v>
      </c>
      <c r="AG973" s="681">
        <f t="shared" si="1809"/>
        <v>0</v>
      </c>
      <c r="AH973" s="682">
        <f t="shared" si="1810"/>
        <v>0</v>
      </c>
      <c r="AI973" s="682" t="str">
        <f t="shared" si="1811"/>
        <v/>
      </c>
      <c r="AJ973" s="682">
        <f t="shared" si="1812"/>
        <v>0</v>
      </c>
      <c r="AK973" s="683">
        <f t="shared" si="1813"/>
        <v>0.5</v>
      </c>
      <c r="AL973" s="600">
        <f t="shared" si="1814"/>
        <v>0</v>
      </c>
      <c r="AM973" s="646">
        <f t="shared" si="1815"/>
        <v>0</v>
      </c>
      <c r="AN973" s="630"/>
      <c r="AR973" s="326"/>
    </row>
    <row r="974" spans="3:44" ht="12.75" customHeight="1" x14ac:dyDescent="0.2">
      <c r="C974" s="2"/>
      <c r="D974" s="140" t="str">
        <f t="shared" si="1794"/>
        <v/>
      </c>
      <c r="E974" s="222" t="str">
        <f t="shared" ref="E974:F974" si="1884">IF(E802=0,"",E802)</f>
        <v/>
      </c>
      <c r="F974" s="222" t="str">
        <f t="shared" si="1884"/>
        <v/>
      </c>
      <c r="G974" s="140" t="str">
        <f t="shared" si="1796"/>
        <v/>
      </c>
      <c r="H974" s="223" t="str">
        <f t="shared" si="1797"/>
        <v/>
      </c>
      <c r="I974" s="751" t="str">
        <f t="shared" si="1798"/>
        <v/>
      </c>
      <c r="J974" s="248" t="str">
        <f t="shared" si="1877"/>
        <v/>
      </c>
      <c r="K974" s="713" t="str">
        <f t="shared" si="1799"/>
        <v/>
      </c>
      <c r="L974" s="625"/>
      <c r="M974" s="738">
        <f t="shared" ref="M974:N974" si="1885">IF(M802="","",M802)</f>
        <v>0</v>
      </c>
      <c r="N974" s="738">
        <f t="shared" si="1885"/>
        <v>0</v>
      </c>
      <c r="O974" s="714" t="str">
        <f t="shared" si="1801"/>
        <v/>
      </c>
      <c r="P974" s="736">
        <f t="shared" si="1802"/>
        <v>0</v>
      </c>
      <c r="Q974" s="608">
        <v>0</v>
      </c>
      <c r="R974" s="755"/>
      <c r="S974" s="708" t="str">
        <f t="shared" si="1803"/>
        <v/>
      </c>
      <c r="T974" s="50" t="str">
        <f t="shared" si="1804"/>
        <v/>
      </c>
      <c r="U974" s="50">
        <f>ROUND(IF(K974="",0,+Q974/1659*(AC974*12*(1+tab!$D$181+tab!$D$180)-tab!$D$179)*tab!$D$177),-1)</f>
        <v>0</v>
      </c>
      <c r="V974" s="36" t="str">
        <f t="shared" si="1805"/>
        <v/>
      </c>
      <c r="W974" s="698"/>
      <c r="X974" s="605"/>
      <c r="Y974" s="646"/>
      <c r="Z974" s="670"/>
      <c r="AA974" s="600"/>
      <c r="AB974" s="646"/>
      <c r="AC974" s="679">
        <f t="shared" si="1879"/>
        <v>0</v>
      </c>
      <c r="AD974" s="680">
        <f t="shared" si="1806"/>
        <v>0.56000000000000005</v>
      </c>
      <c r="AE974" s="681">
        <f t="shared" si="1807"/>
        <v>0</v>
      </c>
      <c r="AF974" s="681">
        <f t="shared" si="1808"/>
        <v>0</v>
      </c>
      <c r="AG974" s="681">
        <f t="shared" si="1809"/>
        <v>0</v>
      </c>
      <c r="AH974" s="682">
        <f t="shared" si="1810"/>
        <v>0</v>
      </c>
      <c r="AI974" s="682" t="str">
        <f t="shared" si="1811"/>
        <v/>
      </c>
      <c r="AJ974" s="682">
        <f t="shared" si="1812"/>
        <v>0</v>
      </c>
      <c r="AK974" s="683">
        <f t="shared" si="1813"/>
        <v>0.5</v>
      </c>
      <c r="AL974" s="600">
        <f t="shared" si="1814"/>
        <v>0</v>
      </c>
      <c r="AM974" s="646">
        <f t="shared" si="1815"/>
        <v>0</v>
      </c>
      <c r="AN974" s="630"/>
      <c r="AR974" s="326"/>
    </row>
    <row r="975" spans="3:44" ht="12.75" customHeight="1" x14ac:dyDescent="0.2">
      <c r="C975" s="2"/>
      <c r="D975" s="140" t="str">
        <f t="shared" si="1794"/>
        <v/>
      </c>
      <c r="E975" s="222" t="str">
        <f t="shared" ref="E975:F975" si="1886">IF(E803=0,"",E803)</f>
        <v/>
      </c>
      <c r="F975" s="222" t="str">
        <f t="shared" si="1886"/>
        <v/>
      </c>
      <c r="G975" s="140" t="str">
        <f t="shared" si="1796"/>
        <v/>
      </c>
      <c r="H975" s="223" t="str">
        <f t="shared" si="1797"/>
        <v/>
      </c>
      <c r="I975" s="751" t="str">
        <f t="shared" si="1798"/>
        <v/>
      </c>
      <c r="J975" s="248" t="str">
        <f t="shared" si="1877"/>
        <v/>
      </c>
      <c r="K975" s="713" t="str">
        <f t="shared" si="1799"/>
        <v/>
      </c>
      <c r="L975" s="625"/>
      <c r="M975" s="738">
        <f t="shared" ref="M975:N975" si="1887">IF(M803="","",M803)</f>
        <v>0</v>
      </c>
      <c r="N975" s="738">
        <f t="shared" si="1887"/>
        <v>0</v>
      </c>
      <c r="O975" s="714" t="str">
        <f t="shared" si="1801"/>
        <v/>
      </c>
      <c r="P975" s="736">
        <f t="shared" si="1802"/>
        <v>0</v>
      </c>
      <c r="Q975" s="608">
        <v>0</v>
      </c>
      <c r="R975" s="755"/>
      <c r="S975" s="708" t="str">
        <f t="shared" si="1803"/>
        <v/>
      </c>
      <c r="T975" s="50" t="str">
        <f t="shared" si="1804"/>
        <v/>
      </c>
      <c r="U975" s="50">
        <f>ROUND(IF(K975="",0,+Q975/1659*(AC975*12*(1+tab!$D$181+tab!$D$180)-tab!$D$179)*tab!$D$177),-1)</f>
        <v>0</v>
      </c>
      <c r="V975" s="36" t="str">
        <f t="shared" si="1805"/>
        <v/>
      </c>
      <c r="W975" s="698"/>
      <c r="X975" s="605"/>
      <c r="Y975" s="646"/>
      <c r="Z975" s="670"/>
      <c r="AA975" s="600"/>
      <c r="AB975" s="646"/>
      <c r="AC975" s="679">
        <f t="shared" si="1879"/>
        <v>0</v>
      </c>
      <c r="AD975" s="680">
        <f t="shared" si="1806"/>
        <v>0.56000000000000005</v>
      </c>
      <c r="AE975" s="681">
        <f t="shared" si="1807"/>
        <v>0</v>
      </c>
      <c r="AF975" s="681">
        <f t="shared" si="1808"/>
        <v>0</v>
      </c>
      <c r="AG975" s="681">
        <f t="shared" si="1809"/>
        <v>0</v>
      </c>
      <c r="AH975" s="682">
        <f t="shared" si="1810"/>
        <v>0</v>
      </c>
      <c r="AI975" s="682" t="str">
        <f t="shared" si="1811"/>
        <v/>
      </c>
      <c r="AJ975" s="682">
        <f t="shared" si="1812"/>
        <v>0</v>
      </c>
      <c r="AK975" s="683">
        <f t="shared" si="1813"/>
        <v>0.5</v>
      </c>
      <c r="AL975" s="600">
        <f t="shared" si="1814"/>
        <v>0</v>
      </c>
      <c r="AM975" s="646">
        <f t="shared" si="1815"/>
        <v>0</v>
      </c>
      <c r="AN975" s="630"/>
      <c r="AR975" s="326"/>
    </row>
    <row r="976" spans="3:44" ht="12.75" customHeight="1" x14ac:dyDescent="0.2">
      <c r="C976" s="2"/>
      <c r="D976" s="140" t="str">
        <f t="shared" si="1794"/>
        <v/>
      </c>
      <c r="E976" s="222" t="str">
        <f t="shared" ref="E976:F976" si="1888">IF(E804=0,"",E804)</f>
        <v/>
      </c>
      <c r="F976" s="222" t="str">
        <f t="shared" si="1888"/>
        <v/>
      </c>
      <c r="G976" s="140" t="str">
        <f t="shared" si="1796"/>
        <v/>
      </c>
      <c r="H976" s="223" t="str">
        <f t="shared" si="1797"/>
        <v/>
      </c>
      <c r="I976" s="751" t="str">
        <f t="shared" si="1798"/>
        <v/>
      </c>
      <c r="J976" s="248" t="str">
        <f t="shared" si="1877"/>
        <v/>
      </c>
      <c r="K976" s="713" t="str">
        <f t="shared" si="1799"/>
        <v/>
      </c>
      <c r="L976" s="625"/>
      <c r="M976" s="738">
        <f t="shared" ref="M976:N976" si="1889">IF(M804="","",M804)</f>
        <v>0</v>
      </c>
      <c r="N976" s="738">
        <f t="shared" si="1889"/>
        <v>0</v>
      </c>
      <c r="O976" s="714" t="str">
        <f t="shared" si="1801"/>
        <v/>
      </c>
      <c r="P976" s="736">
        <f t="shared" si="1802"/>
        <v>0</v>
      </c>
      <c r="Q976" s="608">
        <v>0</v>
      </c>
      <c r="R976" s="755"/>
      <c r="S976" s="708" t="str">
        <f t="shared" si="1803"/>
        <v/>
      </c>
      <c r="T976" s="50" t="str">
        <f t="shared" si="1804"/>
        <v/>
      </c>
      <c r="U976" s="50">
        <f>ROUND(IF(K976="",0,+Q976/1659*(AC976*12*(1+tab!$D$181+tab!$D$180)-tab!$D$179)*tab!$D$177),-1)</f>
        <v>0</v>
      </c>
      <c r="V976" s="36" t="str">
        <f t="shared" si="1805"/>
        <v/>
      </c>
      <c r="W976" s="698"/>
      <c r="X976" s="605"/>
      <c r="Y976" s="646"/>
      <c r="Z976" s="670"/>
      <c r="AA976" s="600"/>
      <c r="AB976" s="646"/>
      <c r="AC976" s="679">
        <f t="shared" si="1879"/>
        <v>0</v>
      </c>
      <c r="AD976" s="680">
        <f t="shared" si="1806"/>
        <v>0.56000000000000005</v>
      </c>
      <c r="AE976" s="681">
        <f t="shared" si="1807"/>
        <v>0</v>
      </c>
      <c r="AF976" s="681">
        <f t="shared" si="1808"/>
        <v>0</v>
      </c>
      <c r="AG976" s="681">
        <f t="shared" si="1809"/>
        <v>0</v>
      </c>
      <c r="AH976" s="682">
        <f t="shared" si="1810"/>
        <v>0</v>
      </c>
      <c r="AI976" s="682" t="str">
        <f t="shared" si="1811"/>
        <v/>
      </c>
      <c r="AJ976" s="682">
        <f t="shared" si="1812"/>
        <v>0</v>
      </c>
      <c r="AK976" s="683">
        <f t="shared" si="1813"/>
        <v>0.5</v>
      </c>
      <c r="AL976" s="600">
        <f t="shared" si="1814"/>
        <v>0</v>
      </c>
      <c r="AM976" s="646">
        <f t="shared" si="1815"/>
        <v>0</v>
      </c>
      <c r="AN976" s="630"/>
      <c r="AR976" s="326"/>
    </row>
    <row r="977" spans="3:44" ht="12.75" customHeight="1" x14ac:dyDescent="0.2">
      <c r="C977" s="2"/>
      <c r="D977" s="140" t="str">
        <f t="shared" si="1794"/>
        <v/>
      </c>
      <c r="E977" s="222" t="str">
        <f t="shared" ref="E977:F977" si="1890">IF(E805=0,"",E805)</f>
        <v/>
      </c>
      <c r="F977" s="222" t="str">
        <f t="shared" si="1890"/>
        <v/>
      </c>
      <c r="G977" s="140" t="str">
        <f t="shared" si="1796"/>
        <v/>
      </c>
      <c r="H977" s="223" t="str">
        <f t="shared" si="1797"/>
        <v/>
      </c>
      <c r="I977" s="751" t="str">
        <f t="shared" si="1798"/>
        <v/>
      </c>
      <c r="J977" s="248" t="str">
        <f t="shared" si="1877"/>
        <v/>
      </c>
      <c r="K977" s="713" t="str">
        <f t="shared" si="1799"/>
        <v/>
      </c>
      <c r="L977" s="625"/>
      <c r="M977" s="738">
        <f t="shared" ref="M977:N977" si="1891">IF(M805="","",M805)</f>
        <v>0</v>
      </c>
      <c r="N977" s="738">
        <f t="shared" si="1891"/>
        <v>0</v>
      </c>
      <c r="O977" s="714" t="str">
        <f t="shared" si="1801"/>
        <v/>
      </c>
      <c r="P977" s="736">
        <f t="shared" si="1802"/>
        <v>0</v>
      </c>
      <c r="Q977" s="608">
        <v>0</v>
      </c>
      <c r="R977" s="755"/>
      <c r="S977" s="708" t="str">
        <f t="shared" si="1803"/>
        <v/>
      </c>
      <c r="T977" s="50" t="str">
        <f t="shared" si="1804"/>
        <v/>
      </c>
      <c r="U977" s="50">
        <f>ROUND(IF(K977="",0,+Q977/1659*(AC977*12*(1+tab!$D$181+tab!$D$180)-tab!$D$179)*tab!$D$177),-1)</f>
        <v>0</v>
      </c>
      <c r="V977" s="36" t="str">
        <f t="shared" si="1805"/>
        <v/>
      </c>
      <c r="W977" s="698"/>
      <c r="X977" s="605"/>
      <c r="Y977" s="646"/>
      <c r="Z977" s="670"/>
      <c r="AA977" s="600"/>
      <c r="AB977" s="646"/>
      <c r="AC977" s="679">
        <f t="shared" si="1879"/>
        <v>0</v>
      </c>
      <c r="AD977" s="680">
        <f t="shared" si="1806"/>
        <v>0.56000000000000005</v>
      </c>
      <c r="AE977" s="681">
        <f t="shared" si="1807"/>
        <v>0</v>
      </c>
      <c r="AF977" s="681">
        <f t="shared" si="1808"/>
        <v>0</v>
      </c>
      <c r="AG977" s="681">
        <f t="shared" si="1809"/>
        <v>0</v>
      </c>
      <c r="AH977" s="682">
        <f t="shared" si="1810"/>
        <v>0</v>
      </c>
      <c r="AI977" s="682" t="str">
        <f t="shared" si="1811"/>
        <v/>
      </c>
      <c r="AJ977" s="682">
        <f t="shared" si="1812"/>
        <v>0</v>
      </c>
      <c r="AK977" s="683">
        <f t="shared" si="1813"/>
        <v>0.5</v>
      </c>
      <c r="AL977" s="600">
        <f t="shared" si="1814"/>
        <v>0</v>
      </c>
      <c r="AM977" s="646">
        <f t="shared" si="1815"/>
        <v>0</v>
      </c>
      <c r="AN977" s="630"/>
      <c r="AR977" s="326"/>
    </row>
    <row r="978" spans="3:44" ht="12.75" customHeight="1" x14ac:dyDescent="0.2">
      <c r="C978" s="2"/>
      <c r="D978" s="140" t="str">
        <f t="shared" si="1794"/>
        <v/>
      </c>
      <c r="E978" s="222" t="str">
        <f t="shared" ref="E978:F978" si="1892">IF(E806=0,"",E806)</f>
        <v/>
      </c>
      <c r="F978" s="222" t="str">
        <f t="shared" si="1892"/>
        <v/>
      </c>
      <c r="G978" s="140" t="str">
        <f t="shared" si="1796"/>
        <v/>
      </c>
      <c r="H978" s="223" t="str">
        <f t="shared" si="1797"/>
        <v/>
      </c>
      <c r="I978" s="751" t="str">
        <f t="shared" si="1798"/>
        <v/>
      </c>
      <c r="J978" s="248" t="str">
        <f t="shared" si="1877"/>
        <v/>
      </c>
      <c r="K978" s="713" t="str">
        <f t="shared" si="1799"/>
        <v/>
      </c>
      <c r="L978" s="625"/>
      <c r="M978" s="738">
        <f t="shared" ref="M978:N978" si="1893">IF(M806="","",M806)</f>
        <v>0</v>
      </c>
      <c r="N978" s="738">
        <f t="shared" si="1893"/>
        <v>0</v>
      </c>
      <c r="O978" s="714" t="str">
        <f t="shared" si="1801"/>
        <v/>
      </c>
      <c r="P978" s="736">
        <f t="shared" si="1802"/>
        <v>0</v>
      </c>
      <c r="Q978" s="608">
        <v>0</v>
      </c>
      <c r="R978" s="755"/>
      <c r="S978" s="708" t="str">
        <f t="shared" si="1803"/>
        <v/>
      </c>
      <c r="T978" s="50" t="str">
        <f t="shared" si="1804"/>
        <v/>
      </c>
      <c r="U978" s="50">
        <f>ROUND(IF(K978="",0,+Q978/1659*(AC978*12*(1+tab!$D$181+tab!$D$180)-tab!$D$179)*tab!$D$177),-1)</f>
        <v>0</v>
      </c>
      <c r="V978" s="36" t="str">
        <f t="shared" si="1805"/>
        <v/>
      </c>
      <c r="W978" s="698"/>
      <c r="X978" s="605"/>
      <c r="Y978" s="646"/>
      <c r="Z978" s="670"/>
      <c r="AA978" s="600"/>
      <c r="AB978" s="646"/>
      <c r="AC978" s="679">
        <f t="shared" si="1879"/>
        <v>0</v>
      </c>
      <c r="AD978" s="680">
        <f t="shared" si="1806"/>
        <v>0.56000000000000005</v>
      </c>
      <c r="AE978" s="681">
        <f t="shared" si="1807"/>
        <v>0</v>
      </c>
      <c r="AF978" s="681">
        <f t="shared" si="1808"/>
        <v>0</v>
      </c>
      <c r="AG978" s="681">
        <f t="shared" si="1809"/>
        <v>0</v>
      </c>
      <c r="AH978" s="682">
        <f t="shared" si="1810"/>
        <v>0</v>
      </c>
      <c r="AI978" s="682" t="str">
        <f t="shared" si="1811"/>
        <v/>
      </c>
      <c r="AJ978" s="682">
        <f t="shared" si="1812"/>
        <v>0</v>
      </c>
      <c r="AK978" s="683">
        <f t="shared" si="1813"/>
        <v>0.5</v>
      </c>
      <c r="AL978" s="600">
        <f t="shared" si="1814"/>
        <v>0</v>
      </c>
      <c r="AM978" s="646">
        <f t="shared" si="1815"/>
        <v>0</v>
      </c>
      <c r="AN978" s="630"/>
      <c r="AR978" s="326"/>
    </row>
    <row r="979" spans="3:44" ht="12.75" customHeight="1" x14ac:dyDescent="0.2">
      <c r="C979" s="2"/>
      <c r="D979" s="140" t="str">
        <f t="shared" si="1794"/>
        <v/>
      </c>
      <c r="E979" s="222" t="str">
        <f t="shared" ref="E979:F979" si="1894">IF(E807=0,"",E807)</f>
        <v/>
      </c>
      <c r="F979" s="222" t="str">
        <f t="shared" si="1894"/>
        <v/>
      </c>
      <c r="G979" s="140" t="str">
        <f t="shared" si="1796"/>
        <v/>
      </c>
      <c r="H979" s="223" t="str">
        <f t="shared" si="1797"/>
        <v/>
      </c>
      <c r="I979" s="751" t="str">
        <f t="shared" si="1798"/>
        <v/>
      </c>
      <c r="J979" s="248" t="str">
        <f t="shared" si="1877"/>
        <v/>
      </c>
      <c r="K979" s="713" t="str">
        <f t="shared" si="1799"/>
        <v/>
      </c>
      <c r="L979" s="625"/>
      <c r="M979" s="738">
        <f t="shared" ref="M979:N979" si="1895">IF(M807="","",M807)</f>
        <v>0</v>
      </c>
      <c r="N979" s="738">
        <f t="shared" si="1895"/>
        <v>0</v>
      </c>
      <c r="O979" s="714" t="str">
        <f t="shared" si="1801"/>
        <v/>
      </c>
      <c r="P979" s="736">
        <f t="shared" si="1802"/>
        <v>0</v>
      </c>
      <c r="Q979" s="608">
        <v>0</v>
      </c>
      <c r="R979" s="755"/>
      <c r="S979" s="708" t="str">
        <f t="shared" si="1803"/>
        <v/>
      </c>
      <c r="T979" s="50" t="str">
        <f t="shared" si="1804"/>
        <v/>
      </c>
      <c r="U979" s="50">
        <f>ROUND(IF(K979="",0,+Q979/1659*(AC979*12*(1+tab!$D$181+tab!$D$180)-tab!$D$179)*tab!$D$177),-1)</f>
        <v>0</v>
      </c>
      <c r="V979" s="36" t="str">
        <f t="shared" si="1805"/>
        <v/>
      </c>
      <c r="W979" s="698"/>
      <c r="X979" s="605"/>
      <c r="Y979" s="646"/>
      <c r="Z979" s="670"/>
      <c r="AA979" s="600"/>
      <c r="AB979" s="646"/>
      <c r="AC979" s="679">
        <f t="shared" si="1879"/>
        <v>0</v>
      </c>
      <c r="AD979" s="680">
        <f t="shared" si="1806"/>
        <v>0.56000000000000005</v>
      </c>
      <c r="AE979" s="681">
        <f t="shared" si="1807"/>
        <v>0</v>
      </c>
      <c r="AF979" s="681">
        <f t="shared" si="1808"/>
        <v>0</v>
      </c>
      <c r="AG979" s="681">
        <f t="shared" si="1809"/>
        <v>0</v>
      </c>
      <c r="AH979" s="682">
        <f t="shared" si="1810"/>
        <v>0</v>
      </c>
      <c r="AI979" s="682" t="str">
        <f t="shared" si="1811"/>
        <v/>
      </c>
      <c r="AJ979" s="682">
        <f t="shared" si="1812"/>
        <v>0</v>
      </c>
      <c r="AK979" s="683">
        <f t="shared" si="1813"/>
        <v>0.5</v>
      </c>
      <c r="AL979" s="600">
        <f t="shared" si="1814"/>
        <v>0</v>
      </c>
      <c r="AM979" s="646">
        <f t="shared" si="1815"/>
        <v>0</v>
      </c>
      <c r="AN979" s="630"/>
      <c r="AR979" s="326"/>
    </row>
    <row r="980" spans="3:44" ht="12.75" customHeight="1" x14ac:dyDescent="0.2">
      <c r="C980" s="2"/>
      <c r="D980" s="140" t="str">
        <f t="shared" si="1794"/>
        <v/>
      </c>
      <c r="E980" s="222" t="str">
        <f t="shared" ref="E980:F980" si="1896">IF(E808=0,"",E808)</f>
        <v/>
      </c>
      <c r="F980" s="222" t="str">
        <f t="shared" si="1896"/>
        <v/>
      </c>
      <c r="G980" s="140" t="str">
        <f t="shared" si="1796"/>
        <v/>
      </c>
      <c r="H980" s="223" t="str">
        <f t="shared" si="1797"/>
        <v/>
      </c>
      <c r="I980" s="751" t="str">
        <f t="shared" si="1798"/>
        <v/>
      </c>
      <c r="J980" s="248" t="str">
        <f t="shared" si="1877"/>
        <v/>
      </c>
      <c r="K980" s="713" t="str">
        <f t="shared" si="1799"/>
        <v/>
      </c>
      <c r="L980" s="625"/>
      <c r="M980" s="738">
        <f t="shared" ref="M980:N980" si="1897">IF(M808="","",M808)</f>
        <v>0</v>
      </c>
      <c r="N980" s="738">
        <f t="shared" si="1897"/>
        <v>0</v>
      </c>
      <c r="O980" s="714" t="str">
        <f t="shared" si="1801"/>
        <v/>
      </c>
      <c r="P980" s="736">
        <f t="shared" si="1802"/>
        <v>0</v>
      </c>
      <c r="Q980" s="608">
        <v>0</v>
      </c>
      <c r="R980" s="755"/>
      <c r="S980" s="708" t="str">
        <f t="shared" si="1803"/>
        <v/>
      </c>
      <c r="T980" s="50" t="str">
        <f t="shared" si="1804"/>
        <v/>
      </c>
      <c r="U980" s="50">
        <f>ROUND(IF(K980="",0,+Q980/1659*(AC980*12*(1+tab!$D$181+tab!$D$180)-tab!$D$179)*tab!$D$177),-1)</f>
        <v>0</v>
      </c>
      <c r="V980" s="36" t="str">
        <f t="shared" si="1805"/>
        <v/>
      </c>
      <c r="W980" s="698"/>
      <c r="X980" s="605"/>
      <c r="Y980" s="646"/>
      <c r="Z980" s="670"/>
      <c r="AA980" s="600"/>
      <c r="AB980" s="646"/>
      <c r="AC980" s="679">
        <f t="shared" si="1879"/>
        <v>0</v>
      </c>
      <c r="AD980" s="680">
        <f t="shared" si="1806"/>
        <v>0.56000000000000005</v>
      </c>
      <c r="AE980" s="681">
        <f t="shared" si="1807"/>
        <v>0</v>
      </c>
      <c r="AF980" s="681">
        <f t="shared" si="1808"/>
        <v>0</v>
      </c>
      <c r="AG980" s="681">
        <f t="shared" si="1809"/>
        <v>0</v>
      </c>
      <c r="AH980" s="682">
        <f t="shared" si="1810"/>
        <v>0</v>
      </c>
      <c r="AI980" s="682" t="str">
        <f t="shared" si="1811"/>
        <v/>
      </c>
      <c r="AJ980" s="682">
        <f t="shared" si="1812"/>
        <v>0</v>
      </c>
      <c r="AK980" s="683">
        <f t="shared" si="1813"/>
        <v>0.5</v>
      </c>
      <c r="AL980" s="600">
        <f t="shared" si="1814"/>
        <v>0</v>
      </c>
      <c r="AM980" s="646">
        <f t="shared" si="1815"/>
        <v>0</v>
      </c>
      <c r="AN980" s="630"/>
      <c r="AR980" s="326"/>
    </row>
    <row r="981" spans="3:44" ht="12.75" customHeight="1" x14ac:dyDescent="0.2">
      <c r="C981" s="2"/>
      <c r="D981" s="140" t="str">
        <f t="shared" si="1794"/>
        <v/>
      </c>
      <c r="E981" s="222" t="str">
        <f t="shared" ref="E981:F981" si="1898">IF(E809=0,"",E809)</f>
        <v/>
      </c>
      <c r="F981" s="222" t="str">
        <f t="shared" si="1898"/>
        <v/>
      </c>
      <c r="G981" s="140" t="str">
        <f t="shared" si="1796"/>
        <v/>
      </c>
      <c r="H981" s="223" t="str">
        <f t="shared" si="1797"/>
        <v/>
      </c>
      <c r="I981" s="751" t="str">
        <f t="shared" si="1798"/>
        <v/>
      </c>
      <c r="J981" s="248" t="str">
        <f t="shared" si="1877"/>
        <v/>
      </c>
      <c r="K981" s="713" t="str">
        <f t="shared" si="1799"/>
        <v/>
      </c>
      <c r="L981" s="625"/>
      <c r="M981" s="738">
        <f t="shared" ref="M981:N981" si="1899">IF(M809="","",M809)</f>
        <v>0</v>
      </c>
      <c r="N981" s="738">
        <f t="shared" si="1899"/>
        <v>0</v>
      </c>
      <c r="O981" s="714" t="str">
        <f t="shared" si="1801"/>
        <v/>
      </c>
      <c r="P981" s="736">
        <f t="shared" si="1802"/>
        <v>0</v>
      </c>
      <c r="Q981" s="608">
        <v>0</v>
      </c>
      <c r="R981" s="755"/>
      <c r="S981" s="708" t="str">
        <f t="shared" si="1803"/>
        <v/>
      </c>
      <c r="T981" s="50" t="str">
        <f t="shared" si="1804"/>
        <v/>
      </c>
      <c r="U981" s="50">
        <f>ROUND(IF(K981="",0,+Q981/1659*(AC981*12*(1+tab!$D$181+tab!$D$180)-tab!$D$179)*tab!$D$177),-1)</f>
        <v>0</v>
      </c>
      <c r="V981" s="36" t="str">
        <f t="shared" si="1805"/>
        <v/>
      </c>
      <c r="W981" s="698"/>
      <c r="X981" s="605"/>
      <c r="Y981" s="646"/>
      <c r="Z981" s="670"/>
      <c r="AA981" s="600"/>
      <c r="AB981" s="646"/>
      <c r="AC981" s="679">
        <f t="shared" si="1879"/>
        <v>0</v>
      </c>
      <c r="AD981" s="680">
        <f t="shared" si="1806"/>
        <v>0.56000000000000005</v>
      </c>
      <c r="AE981" s="681">
        <f t="shared" si="1807"/>
        <v>0</v>
      </c>
      <c r="AF981" s="681">
        <f t="shared" si="1808"/>
        <v>0</v>
      </c>
      <c r="AG981" s="681">
        <f t="shared" si="1809"/>
        <v>0</v>
      </c>
      <c r="AH981" s="682">
        <f t="shared" si="1810"/>
        <v>0</v>
      </c>
      <c r="AI981" s="682" t="str">
        <f t="shared" si="1811"/>
        <v/>
      </c>
      <c r="AJ981" s="682">
        <f t="shared" si="1812"/>
        <v>0</v>
      </c>
      <c r="AK981" s="683">
        <f t="shared" si="1813"/>
        <v>0.5</v>
      </c>
      <c r="AL981" s="600">
        <f t="shared" si="1814"/>
        <v>0</v>
      </c>
      <c r="AM981" s="646">
        <f t="shared" si="1815"/>
        <v>0</v>
      </c>
      <c r="AN981" s="630"/>
      <c r="AR981" s="326"/>
    </row>
    <row r="982" spans="3:44" ht="12.75" customHeight="1" x14ac:dyDescent="0.2">
      <c r="C982" s="2"/>
      <c r="D982" s="140" t="str">
        <f t="shared" si="1794"/>
        <v/>
      </c>
      <c r="E982" s="222" t="str">
        <f t="shared" ref="E982:F982" si="1900">IF(E810=0,"",E810)</f>
        <v/>
      </c>
      <c r="F982" s="222" t="str">
        <f t="shared" si="1900"/>
        <v/>
      </c>
      <c r="G982" s="140" t="str">
        <f t="shared" si="1796"/>
        <v/>
      </c>
      <c r="H982" s="223" t="str">
        <f t="shared" si="1797"/>
        <v/>
      </c>
      <c r="I982" s="751" t="str">
        <f t="shared" si="1798"/>
        <v/>
      </c>
      <c r="J982" s="248" t="str">
        <f t="shared" si="1877"/>
        <v/>
      </c>
      <c r="K982" s="713" t="str">
        <f t="shared" si="1799"/>
        <v/>
      </c>
      <c r="L982" s="625"/>
      <c r="M982" s="738">
        <f t="shared" ref="M982:N982" si="1901">IF(M810="","",M810)</f>
        <v>0</v>
      </c>
      <c r="N982" s="738">
        <f t="shared" si="1901"/>
        <v>0</v>
      </c>
      <c r="O982" s="714" t="str">
        <f t="shared" si="1801"/>
        <v/>
      </c>
      <c r="P982" s="736">
        <f t="shared" si="1802"/>
        <v>0</v>
      </c>
      <c r="Q982" s="608">
        <v>0</v>
      </c>
      <c r="R982" s="755"/>
      <c r="S982" s="708" t="str">
        <f t="shared" si="1803"/>
        <v/>
      </c>
      <c r="T982" s="50" t="str">
        <f t="shared" si="1804"/>
        <v/>
      </c>
      <c r="U982" s="50">
        <f>ROUND(IF(K982="",0,+Q982/1659*(AC982*12*(1+tab!$D$181+tab!$D$180)-tab!$D$179)*tab!$D$177),-1)</f>
        <v>0</v>
      </c>
      <c r="V982" s="36" t="str">
        <f t="shared" si="1805"/>
        <v/>
      </c>
      <c r="W982" s="698"/>
      <c r="X982" s="605"/>
      <c r="Y982" s="646"/>
      <c r="Z982" s="670"/>
      <c r="AA982" s="600"/>
      <c r="AB982" s="646"/>
      <c r="AC982" s="679">
        <f t="shared" si="1879"/>
        <v>0</v>
      </c>
      <c r="AD982" s="680">
        <f t="shared" si="1806"/>
        <v>0.56000000000000005</v>
      </c>
      <c r="AE982" s="681">
        <f t="shared" si="1807"/>
        <v>0</v>
      </c>
      <c r="AF982" s="681">
        <f t="shared" si="1808"/>
        <v>0</v>
      </c>
      <c r="AG982" s="681">
        <f t="shared" si="1809"/>
        <v>0</v>
      </c>
      <c r="AH982" s="682">
        <f t="shared" si="1810"/>
        <v>0</v>
      </c>
      <c r="AI982" s="682" t="str">
        <f t="shared" si="1811"/>
        <v/>
      </c>
      <c r="AJ982" s="682">
        <f t="shared" si="1812"/>
        <v>0</v>
      </c>
      <c r="AK982" s="683">
        <f t="shared" si="1813"/>
        <v>0.5</v>
      </c>
      <c r="AL982" s="600">
        <f t="shared" si="1814"/>
        <v>0</v>
      </c>
      <c r="AM982" s="646">
        <f t="shared" si="1815"/>
        <v>0</v>
      </c>
      <c r="AN982" s="630"/>
      <c r="AR982" s="326"/>
    </row>
    <row r="983" spans="3:44" ht="12.75" customHeight="1" x14ac:dyDescent="0.2">
      <c r="C983" s="2"/>
      <c r="D983" s="140" t="str">
        <f t="shared" si="1794"/>
        <v/>
      </c>
      <c r="E983" s="222" t="str">
        <f t="shared" ref="E983:F983" si="1902">IF(E811=0,"",E811)</f>
        <v/>
      </c>
      <c r="F983" s="222" t="str">
        <f t="shared" si="1902"/>
        <v/>
      </c>
      <c r="G983" s="140" t="str">
        <f t="shared" si="1796"/>
        <v/>
      </c>
      <c r="H983" s="223" t="str">
        <f t="shared" si="1797"/>
        <v/>
      </c>
      <c r="I983" s="751" t="str">
        <f t="shared" si="1798"/>
        <v/>
      </c>
      <c r="J983" s="248" t="str">
        <f t="shared" si="1877"/>
        <v/>
      </c>
      <c r="K983" s="713" t="str">
        <f t="shared" si="1799"/>
        <v/>
      </c>
      <c r="L983" s="625"/>
      <c r="M983" s="738">
        <f t="shared" ref="M983:N983" si="1903">IF(M811="","",M811)</f>
        <v>0</v>
      </c>
      <c r="N983" s="738">
        <f t="shared" si="1903"/>
        <v>0</v>
      </c>
      <c r="O983" s="714" t="str">
        <f t="shared" si="1801"/>
        <v/>
      </c>
      <c r="P983" s="736">
        <f t="shared" si="1802"/>
        <v>0</v>
      </c>
      <c r="Q983" s="608">
        <v>0</v>
      </c>
      <c r="R983" s="755"/>
      <c r="S983" s="708" t="str">
        <f t="shared" si="1803"/>
        <v/>
      </c>
      <c r="T983" s="50" t="str">
        <f t="shared" si="1804"/>
        <v/>
      </c>
      <c r="U983" s="50">
        <f>ROUND(IF(K983="",0,+Q983/1659*(AC983*12*(1+tab!$D$181+tab!$D$180)-tab!$D$179)*tab!$D$177),-1)</f>
        <v>0</v>
      </c>
      <c r="V983" s="36" t="str">
        <f t="shared" si="1805"/>
        <v/>
      </c>
      <c r="W983" s="698"/>
      <c r="X983" s="605"/>
      <c r="Y983" s="646"/>
      <c r="Z983" s="670"/>
      <c r="AA983" s="600"/>
      <c r="AB983" s="646"/>
      <c r="AC983" s="679">
        <f t="shared" si="1879"/>
        <v>0</v>
      </c>
      <c r="AD983" s="680">
        <f t="shared" si="1806"/>
        <v>0.56000000000000005</v>
      </c>
      <c r="AE983" s="681">
        <f t="shared" si="1807"/>
        <v>0</v>
      </c>
      <c r="AF983" s="681">
        <f t="shared" si="1808"/>
        <v>0</v>
      </c>
      <c r="AG983" s="681">
        <f t="shared" si="1809"/>
        <v>0</v>
      </c>
      <c r="AH983" s="682">
        <f t="shared" si="1810"/>
        <v>0</v>
      </c>
      <c r="AI983" s="682" t="str">
        <f t="shared" si="1811"/>
        <v/>
      </c>
      <c r="AJ983" s="682">
        <f t="shared" si="1812"/>
        <v>0</v>
      </c>
      <c r="AK983" s="683">
        <f t="shared" si="1813"/>
        <v>0.5</v>
      </c>
      <c r="AL983" s="600">
        <f t="shared" si="1814"/>
        <v>0</v>
      </c>
      <c r="AM983" s="646">
        <f t="shared" si="1815"/>
        <v>0</v>
      </c>
      <c r="AN983" s="630"/>
      <c r="AR983" s="326"/>
    </row>
    <row r="984" spans="3:44" ht="12.75" customHeight="1" x14ac:dyDescent="0.2">
      <c r="C984" s="2"/>
      <c r="D984" s="140" t="str">
        <f t="shared" si="1794"/>
        <v/>
      </c>
      <c r="E984" s="222" t="str">
        <f t="shared" ref="E984:F984" si="1904">IF(E812=0,"",E812)</f>
        <v/>
      </c>
      <c r="F984" s="222" t="str">
        <f t="shared" si="1904"/>
        <v/>
      </c>
      <c r="G984" s="140" t="str">
        <f t="shared" si="1796"/>
        <v/>
      </c>
      <c r="H984" s="223" t="str">
        <f t="shared" si="1797"/>
        <v/>
      </c>
      <c r="I984" s="751" t="str">
        <f t="shared" si="1798"/>
        <v/>
      </c>
      <c r="J984" s="248" t="str">
        <f t="shared" si="1877"/>
        <v/>
      </c>
      <c r="K984" s="713" t="str">
        <f t="shared" si="1799"/>
        <v/>
      </c>
      <c r="L984" s="625"/>
      <c r="M984" s="738">
        <f t="shared" ref="M984:N984" si="1905">IF(M812="","",M812)</f>
        <v>0</v>
      </c>
      <c r="N984" s="738">
        <f t="shared" si="1905"/>
        <v>0</v>
      </c>
      <c r="O984" s="714" t="str">
        <f t="shared" si="1801"/>
        <v/>
      </c>
      <c r="P984" s="736">
        <f t="shared" si="1802"/>
        <v>0</v>
      </c>
      <c r="Q984" s="608">
        <v>0</v>
      </c>
      <c r="R984" s="755"/>
      <c r="S984" s="708" t="str">
        <f t="shared" si="1803"/>
        <v/>
      </c>
      <c r="T984" s="50" t="str">
        <f t="shared" si="1804"/>
        <v/>
      </c>
      <c r="U984" s="50">
        <f>ROUND(IF(K984="",0,+Q984/1659*(AC984*12*(1+tab!$D$181+tab!$D$180)-tab!$D$179)*tab!$D$177),-1)</f>
        <v>0</v>
      </c>
      <c r="V984" s="36" t="str">
        <f t="shared" si="1805"/>
        <v/>
      </c>
      <c r="W984" s="698"/>
      <c r="X984" s="605"/>
      <c r="Y984" s="646"/>
      <c r="Z984" s="670"/>
      <c r="AA984" s="600"/>
      <c r="AB984" s="646"/>
      <c r="AC984" s="679">
        <f t="shared" si="1879"/>
        <v>0</v>
      </c>
      <c r="AD984" s="680">
        <f t="shared" si="1806"/>
        <v>0.56000000000000005</v>
      </c>
      <c r="AE984" s="681">
        <f t="shared" si="1807"/>
        <v>0</v>
      </c>
      <c r="AF984" s="681">
        <f t="shared" si="1808"/>
        <v>0</v>
      </c>
      <c r="AG984" s="681">
        <f t="shared" si="1809"/>
        <v>0</v>
      </c>
      <c r="AH984" s="682">
        <f t="shared" si="1810"/>
        <v>0</v>
      </c>
      <c r="AI984" s="682" t="str">
        <f t="shared" si="1811"/>
        <v/>
      </c>
      <c r="AJ984" s="682">
        <f t="shared" si="1812"/>
        <v>0</v>
      </c>
      <c r="AK984" s="683">
        <f t="shared" si="1813"/>
        <v>0.5</v>
      </c>
      <c r="AL984" s="600">
        <f t="shared" si="1814"/>
        <v>0</v>
      </c>
      <c r="AM984" s="646">
        <f t="shared" si="1815"/>
        <v>0</v>
      </c>
      <c r="AN984" s="630"/>
      <c r="AR984" s="326"/>
    </row>
    <row r="985" spans="3:44" ht="12.75" customHeight="1" x14ac:dyDescent="0.2">
      <c r="C985" s="2"/>
      <c r="D985" s="140" t="str">
        <f t="shared" si="1794"/>
        <v/>
      </c>
      <c r="E985" s="222" t="str">
        <f t="shared" ref="E985:F985" si="1906">IF(E813=0,"",E813)</f>
        <v/>
      </c>
      <c r="F985" s="222" t="str">
        <f t="shared" si="1906"/>
        <v/>
      </c>
      <c r="G985" s="140" t="str">
        <f t="shared" si="1796"/>
        <v/>
      </c>
      <c r="H985" s="223" t="str">
        <f t="shared" si="1797"/>
        <v/>
      </c>
      <c r="I985" s="751" t="str">
        <f t="shared" si="1798"/>
        <v/>
      </c>
      <c r="J985" s="248" t="str">
        <f t="shared" si="1877"/>
        <v/>
      </c>
      <c r="K985" s="713" t="str">
        <f t="shared" si="1799"/>
        <v/>
      </c>
      <c r="L985" s="625"/>
      <c r="M985" s="738">
        <f t="shared" ref="M985:N985" si="1907">IF(M813="","",M813)</f>
        <v>0</v>
      </c>
      <c r="N985" s="738">
        <f t="shared" si="1907"/>
        <v>0</v>
      </c>
      <c r="O985" s="714" t="str">
        <f t="shared" si="1801"/>
        <v/>
      </c>
      <c r="P985" s="736">
        <f t="shared" si="1802"/>
        <v>0</v>
      </c>
      <c r="Q985" s="608">
        <v>0</v>
      </c>
      <c r="R985" s="755"/>
      <c r="S985" s="708" t="str">
        <f t="shared" si="1803"/>
        <v/>
      </c>
      <c r="T985" s="50" t="str">
        <f t="shared" si="1804"/>
        <v/>
      </c>
      <c r="U985" s="50">
        <f>ROUND(IF(K985="",0,+Q985/1659*(AC985*12*(1+tab!$D$181+tab!$D$180)-tab!$D$179)*tab!$D$177),-1)</f>
        <v>0</v>
      </c>
      <c r="V985" s="36" t="str">
        <f t="shared" si="1805"/>
        <v/>
      </c>
      <c r="W985" s="698"/>
      <c r="X985" s="605"/>
      <c r="Y985" s="646"/>
      <c r="Z985" s="670"/>
      <c r="AA985" s="600"/>
      <c r="AB985" s="646"/>
      <c r="AC985" s="679">
        <f t="shared" si="1879"/>
        <v>0</v>
      </c>
      <c r="AD985" s="680">
        <f t="shared" si="1806"/>
        <v>0.56000000000000005</v>
      </c>
      <c r="AE985" s="681">
        <f t="shared" si="1807"/>
        <v>0</v>
      </c>
      <c r="AF985" s="681">
        <f t="shared" si="1808"/>
        <v>0</v>
      </c>
      <c r="AG985" s="681">
        <f t="shared" si="1809"/>
        <v>0</v>
      </c>
      <c r="AH985" s="682">
        <f t="shared" si="1810"/>
        <v>0</v>
      </c>
      <c r="AI985" s="682" t="str">
        <f t="shared" si="1811"/>
        <v/>
      </c>
      <c r="AJ985" s="682">
        <f t="shared" si="1812"/>
        <v>0</v>
      </c>
      <c r="AK985" s="683">
        <f t="shared" si="1813"/>
        <v>0.5</v>
      </c>
      <c r="AL985" s="600">
        <f t="shared" si="1814"/>
        <v>0</v>
      </c>
      <c r="AM985" s="646">
        <f t="shared" si="1815"/>
        <v>0</v>
      </c>
      <c r="AN985" s="630"/>
      <c r="AR985" s="326"/>
    </row>
    <row r="986" spans="3:44" ht="12.75" customHeight="1" x14ac:dyDescent="0.2">
      <c r="C986" s="2"/>
      <c r="D986" s="140" t="str">
        <f t="shared" si="1794"/>
        <v/>
      </c>
      <c r="E986" s="222" t="str">
        <f t="shared" ref="E986:F986" si="1908">IF(E814=0,"",E814)</f>
        <v/>
      </c>
      <c r="F986" s="222" t="str">
        <f t="shared" si="1908"/>
        <v/>
      </c>
      <c r="G986" s="140" t="str">
        <f t="shared" si="1796"/>
        <v/>
      </c>
      <c r="H986" s="223" t="str">
        <f t="shared" si="1797"/>
        <v/>
      </c>
      <c r="I986" s="751" t="str">
        <f t="shared" si="1798"/>
        <v/>
      </c>
      <c r="J986" s="248" t="str">
        <f t="shared" si="1877"/>
        <v/>
      </c>
      <c r="K986" s="713" t="str">
        <f t="shared" si="1799"/>
        <v/>
      </c>
      <c r="L986" s="625"/>
      <c r="M986" s="738">
        <f t="shared" ref="M986:N986" si="1909">IF(M814="","",M814)</f>
        <v>0</v>
      </c>
      <c r="N986" s="738">
        <f t="shared" si="1909"/>
        <v>0</v>
      </c>
      <c r="O986" s="714" t="str">
        <f t="shared" si="1801"/>
        <v/>
      </c>
      <c r="P986" s="736">
        <f t="shared" si="1802"/>
        <v>0</v>
      </c>
      <c r="Q986" s="608">
        <v>0</v>
      </c>
      <c r="R986" s="755"/>
      <c r="S986" s="708" t="str">
        <f t="shared" si="1803"/>
        <v/>
      </c>
      <c r="T986" s="50" t="str">
        <f t="shared" si="1804"/>
        <v/>
      </c>
      <c r="U986" s="50">
        <f>ROUND(IF(K986="",0,+Q986/1659*(AC986*12*(1+tab!$D$181+tab!$D$180)-tab!$D$179)*tab!$D$177),-1)</f>
        <v>0</v>
      </c>
      <c r="V986" s="36" t="str">
        <f t="shared" si="1805"/>
        <v/>
      </c>
      <c r="W986" s="698"/>
      <c r="X986" s="605"/>
      <c r="Y986" s="646"/>
      <c r="Z986" s="670"/>
      <c r="AA986" s="600"/>
      <c r="AB986" s="646"/>
      <c r="AC986" s="679">
        <f t="shared" si="1879"/>
        <v>0</v>
      </c>
      <c r="AD986" s="680">
        <f t="shared" si="1806"/>
        <v>0.56000000000000005</v>
      </c>
      <c r="AE986" s="681">
        <f t="shared" si="1807"/>
        <v>0</v>
      </c>
      <c r="AF986" s="681">
        <f t="shared" si="1808"/>
        <v>0</v>
      </c>
      <c r="AG986" s="681">
        <f t="shared" si="1809"/>
        <v>0</v>
      </c>
      <c r="AH986" s="682">
        <f t="shared" si="1810"/>
        <v>0</v>
      </c>
      <c r="AI986" s="682" t="str">
        <f t="shared" si="1811"/>
        <v/>
      </c>
      <c r="AJ986" s="682">
        <f t="shared" si="1812"/>
        <v>0</v>
      </c>
      <c r="AK986" s="683">
        <f t="shared" si="1813"/>
        <v>0.5</v>
      </c>
      <c r="AL986" s="600">
        <f t="shared" si="1814"/>
        <v>0</v>
      </c>
      <c r="AM986" s="646">
        <f t="shared" si="1815"/>
        <v>0</v>
      </c>
      <c r="AN986" s="630"/>
      <c r="AR986" s="326"/>
    </row>
    <row r="987" spans="3:44" ht="12.75" customHeight="1" x14ac:dyDescent="0.2">
      <c r="C987" s="2"/>
      <c r="D987" s="140" t="str">
        <f t="shared" si="1794"/>
        <v/>
      </c>
      <c r="E987" s="222" t="str">
        <f t="shared" ref="E987:F987" si="1910">IF(E815=0,"",E815)</f>
        <v/>
      </c>
      <c r="F987" s="222" t="str">
        <f t="shared" si="1910"/>
        <v/>
      </c>
      <c r="G987" s="140" t="str">
        <f t="shared" si="1796"/>
        <v/>
      </c>
      <c r="H987" s="223" t="str">
        <f t="shared" si="1797"/>
        <v/>
      </c>
      <c r="I987" s="751" t="str">
        <f t="shared" si="1798"/>
        <v/>
      </c>
      <c r="J987" s="248" t="str">
        <f t="shared" si="1877"/>
        <v/>
      </c>
      <c r="K987" s="713" t="str">
        <f t="shared" si="1799"/>
        <v/>
      </c>
      <c r="L987" s="625"/>
      <c r="M987" s="738">
        <f t="shared" ref="M987:N987" si="1911">IF(M815="","",M815)</f>
        <v>0</v>
      </c>
      <c r="N987" s="738">
        <f t="shared" si="1911"/>
        <v>0</v>
      </c>
      <c r="O987" s="714" t="str">
        <f t="shared" si="1801"/>
        <v/>
      </c>
      <c r="P987" s="736">
        <f t="shared" si="1802"/>
        <v>0</v>
      </c>
      <c r="Q987" s="608">
        <v>0</v>
      </c>
      <c r="R987" s="755"/>
      <c r="S987" s="708" t="str">
        <f t="shared" si="1803"/>
        <v/>
      </c>
      <c r="T987" s="50" t="str">
        <f t="shared" si="1804"/>
        <v/>
      </c>
      <c r="U987" s="50">
        <f>ROUND(IF(K987="",0,+Q987/1659*(AC987*12*(1+tab!$D$181+tab!$D$180)-tab!$D$179)*tab!$D$177),-1)</f>
        <v>0</v>
      </c>
      <c r="V987" s="36" t="str">
        <f t="shared" si="1805"/>
        <v/>
      </c>
      <c r="W987" s="698"/>
      <c r="X987" s="605"/>
      <c r="Y987" s="646"/>
      <c r="Z987" s="670"/>
      <c r="AA987" s="600"/>
      <c r="AB987" s="646"/>
      <c r="AC987" s="679">
        <f t="shared" si="1879"/>
        <v>0</v>
      </c>
      <c r="AD987" s="680">
        <f t="shared" si="1806"/>
        <v>0.56000000000000005</v>
      </c>
      <c r="AE987" s="681">
        <f t="shared" si="1807"/>
        <v>0</v>
      </c>
      <c r="AF987" s="681">
        <f t="shared" si="1808"/>
        <v>0</v>
      </c>
      <c r="AG987" s="681">
        <f t="shared" si="1809"/>
        <v>0</v>
      </c>
      <c r="AH987" s="682">
        <f t="shared" si="1810"/>
        <v>0</v>
      </c>
      <c r="AI987" s="682" t="str">
        <f t="shared" si="1811"/>
        <v/>
      </c>
      <c r="AJ987" s="682">
        <f t="shared" si="1812"/>
        <v>0</v>
      </c>
      <c r="AK987" s="683">
        <f t="shared" si="1813"/>
        <v>0.5</v>
      </c>
      <c r="AL987" s="600">
        <f t="shared" si="1814"/>
        <v>0</v>
      </c>
      <c r="AM987" s="646">
        <f t="shared" si="1815"/>
        <v>0</v>
      </c>
      <c r="AN987" s="630"/>
      <c r="AR987" s="326"/>
    </row>
    <row r="988" spans="3:44" ht="12.75" customHeight="1" x14ac:dyDescent="0.2">
      <c r="C988" s="2"/>
      <c r="D988" s="140" t="str">
        <f t="shared" si="1794"/>
        <v/>
      </c>
      <c r="E988" s="222" t="str">
        <f t="shared" ref="E988:F988" si="1912">IF(E816=0,"",E816)</f>
        <v/>
      </c>
      <c r="F988" s="222" t="str">
        <f t="shared" si="1912"/>
        <v/>
      </c>
      <c r="G988" s="140" t="str">
        <f t="shared" si="1796"/>
        <v/>
      </c>
      <c r="H988" s="223" t="str">
        <f t="shared" si="1797"/>
        <v/>
      </c>
      <c r="I988" s="751" t="str">
        <f t="shared" si="1798"/>
        <v/>
      </c>
      <c r="J988" s="248" t="str">
        <f t="shared" si="1877"/>
        <v/>
      </c>
      <c r="K988" s="713" t="str">
        <f t="shared" si="1799"/>
        <v/>
      </c>
      <c r="L988" s="625"/>
      <c r="M988" s="738">
        <f t="shared" ref="M988:N988" si="1913">IF(M816="","",M816)</f>
        <v>0</v>
      </c>
      <c r="N988" s="738">
        <f t="shared" si="1913"/>
        <v>0</v>
      </c>
      <c r="O988" s="714" t="str">
        <f t="shared" si="1801"/>
        <v/>
      </c>
      <c r="P988" s="736">
        <f t="shared" si="1802"/>
        <v>0</v>
      </c>
      <c r="Q988" s="608">
        <v>0</v>
      </c>
      <c r="R988" s="755"/>
      <c r="S988" s="708" t="str">
        <f t="shared" si="1803"/>
        <v/>
      </c>
      <c r="T988" s="50" t="str">
        <f t="shared" si="1804"/>
        <v/>
      </c>
      <c r="U988" s="50">
        <f>ROUND(IF(K988="",0,+Q988/1659*(AC988*12*(1+tab!$D$181+tab!$D$180)-tab!$D$179)*tab!$D$177),-1)</f>
        <v>0</v>
      </c>
      <c r="V988" s="36" t="str">
        <f t="shared" si="1805"/>
        <v/>
      </c>
      <c r="W988" s="698"/>
      <c r="X988" s="605"/>
      <c r="Y988" s="646"/>
      <c r="Z988" s="670"/>
      <c r="AA988" s="600"/>
      <c r="AB988" s="646"/>
      <c r="AC988" s="679">
        <f t="shared" si="1879"/>
        <v>0</v>
      </c>
      <c r="AD988" s="680">
        <f t="shared" si="1806"/>
        <v>0.56000000000000005</v>
      </c>
      <c r="AE988" s="681">
        <f t="shared" si="1807"/>
        <v>0</v>
      </c>
      <c r="AF988" s="681">
        <f t="shared" si="1808"/>
        <v>0</v>
      </c>
      <c r="AG988" s="681">
        <f t="shared" si="1809"/>
        <v>0</v>
      </c>
      <c r="AH988" s="682">
        <f t="shared" si="1810"/>
        <v>0</v>
      </c>
      <c r="AI988" s="682" t="str">
        <f t="shared" si="1811"/>
        <v/>
      </c>
      <c r="AJ988" s="682">
        <f t="shared" si="1812"/>
        <v>0</v>
      </c>
      <c r="AK988" s="683">
        <f t="shared" si="1813"/>
        <v>0.5</v>
      </c>
      <c r="AL988" s="600">
        <f t="shared" si="1814"/>
        <v>0</v>
      </c>
      <c r="AM988" s="646">
        <f t="shared" si="1815"/>
        <v>0</v>
      </c>
      <c r="AN988" s="630"/>
      <c r="AR988" s="326"/>
    </row>
    <row r="989" spans="3:44" ht="12.75" customHeight="1" x14ac:dyDescent="0.2">
      <c r="C989" s="2"/>
      <c r="D989" s="140" t="str">
        <f t="shared" si="1794"/>
        <v/>
      </c>
      <c r="E989" s="222" t="str">
        <f t="shared" ref="E989:F989" si="1914">IF(E817=0,"",E817)</f>
        <v/>
      </c>
      <c r="F989" s="222" t="str">
        <f t="shared" si="1914"/>
        <v/>
      </c>
      <c r="G989" s="140" t="str">
        <f t="shared" si="1796"/>
        <v/>
      </c>
      <c r="H989" s="223" t="str">
        <f t="shared" si="1797"/>
        <v/>
      </c>
      <c r="I989" s="751" t="str">
        <f t="shared" si="1798"/>
        <v/>
      </c>
      <c r="J989" s="248" t="str">
        <f t="shared" si="1877"/>
        <v/>
      </c>
      <c r="K989" s="713" t="str">
        <f t="shared" si="1799"/>
        <v/>
      </c>
      <c r="L989" s="625"/>
      <c r="M989" s="738">
        <f t="shared" ref="M989:N989" si="1915">IF(M817="","",M817)</f>
        <v>0</v>
      </c>
      <c r="N989" s="738">
        <f t="shared" si="1915"/>
        <v>0</v>
      </c>
      <c r="O989" s="714" t="str">
        <f t="shared" si="1801"/>
        <v/>
      </c>
      <c r="P989" s="736">
        <f t="shared" si="1802"/>
        <v>0</v>
      </c>
      <c r="Q989" s="608">
        <v>0</v>
      </c>
      <c r="R989" s="755"/>
      <c r="S989" s="708" t="str">
        <f t="shared" si="1803"/>
        <v/>
      </c>
      <c r="T989" s="50" t="str">
        <f t="shared" si="1804"/>
        <v/>
      </c>
      <c r="U989" s="50">
        <f>ROUND(IF(K989="",0,+Q989/1659*(AC989*12*(1+tab!$D$181+tab!$D$180)-tab!$D$179)*tab!$D$177),-1)</f>
        <v>0</v>
      </c>
      <c r="V989" s="36" t="str">
        <f t="shared" si="1805"/>
        <v/>
      </c>
      <c r="W989" s="698"/>
      <c r="X989" s="605"/>
      <c r="Y989" s="646"/>
      <c r="Z989" s="670"/>
      <c r="AA989" s="600"/>
      <c r="AB989" s="646"/>
      <c r="AC989" s="679">
        <f t="shared" si="1879"/>
        <v>0</v>
      </c>
      <c r="AD989" s="680">
        <f t="shared" si="1806"/>
        <v>0.56000000000000005</v>
      </c>
      <c r="AE989" s="681">
        <f t="shared" si="1807"/>
        <v>0</v>
      </c>
      <c r="AF989" s="681">
        <f t="shared" si="1808"/>
        <v>0</v>
      </c>
      <c r="AG989" s="681">
        <f t="shared" si="1809"/>
        <v>0</v>
      </c>
      <c r="AH989" s="682">
        <f t="shared" si="1810"/>
        <v>0</v>
      </c>
      <c r="AI989" s="682" t="str">
        <f t="shared" si="1811"/>
        <v/>
      </c>
      <c r="AJ989" s="682">
        <f t="shared" si="1812"/>
        <v>0</v>
      </c>
      <c r="AK989" s="683">
        <f t="shared" si="1813"/>
        <v>0.5</v>
      </c>
      <c r="AL989" s="600">
        <f t="shared" si="1814"/>
        <v>0</v>
      </c>
      <c r="AM989" s="646">
        <f t="shared" si="1815"/>
        <v>0</v>
      </c>
      <c r="AN989" s="630"/>
      <c r="AR989" s="326"/>
    </row>
    <row r="990" spans="3:44" ht="12.75" customHeight="1" x14ac:dyDescent="0.2">
      <c r="C990" s="2"/>
      <c r="D990" s="140" t="str">
        <f t="shared" si="1794"/>
        <v/>
      </c>
      <c r="E990" s="222" t="str">
        <f t="shared" ref="E990:F990" si="1916">IF(E818=0,"",E818)</f>
        <v/>
      </c>
      <c r="F990" s="222" t="str">
        <f t="shared" si="1916"/>
        <v/>
      </c>
      <c r="G990" s="140" t="str">
        <f t="shared" si="1796"/>
        <v/>
      </c>
      <c r="H990" s="223" t="str">
        <f t="shared" si="1797"/>
        <v/>
      </c>
      <c r="I990" s="751" t="str">
        <f t="shared" si="1798"/>
        <v/>
      </c>
      <c r="J990" s="248" t="str">
        <f t="shared" si="1877"/>
        <v/>
      </c>
      <c r="K990" s="713" t="str">
        <f t="shared" si="1799"/>
        <v/>
      </c>
      <c r="L990" s="625"/>
      <c r="M990" s="738">
        <f t="shared" ref="M990:N990" si="1917">IF(M818="","",M818)</f>
        <v>0</v>
      </c>
      <c r="N990" s="738">
        <f t="shared" si="1917"/>
        <v>0</v>
      </c>
      <c r="O990" s="714" t="str">
        <f t="shared" si="1801"/>
        <v/>
      </c>
      <c r="P990" s="736">
        <f t="shared" si="1802"/>
        <v>0</v>
      </c>
      <c r="Q990" s="608">
        <v>0</v>
      </c>
      <c r="R990" s="755"/>
      <c r="S990" s="708" t="str">
        <f t="shared" si="1803"/>
        <v/>
      </c>
      <c r="T990" s="50" t="str">
        <f t="shared" si="1804"/>
        <v/>
      </c>
      <c r="U990" s="50">
        <f>ROUND(IF(K990="",0,+Q990/1659*(AC990*12*(1+tab!$D$181+tab!$D$180)-tab!$D$179)*tab!$D$177),-1)</f>
        <v>0</v>
      </c>
      <c r="V990" s="36" t="str">
        <f t="shared" si="1805"/>
        <v/>
      </c>
      <c r="W990" s="698"/>
      <c r="X990" s="605"/>
      <c r="Y990" s="646"/>
      <c r="Z990" s="670"/>
      <c r="AA990" s="600"/>
      <c r="AB990" s="646"/>
      <c r="AC990" s="679">
        <f t="shared" si="1879"/>
        <v>0</v>
      </c>
      <c r="AD990" s="680">
        <f t="shared" si="1806"/>
        <v>0.56000000000000005</v>
      </c>
      <c r="AE990" s="681">
        <f t="shared" si="1807"/>
        <v>0</v>
      </c>
      <c r="AF990" s="681">
        <f t="shared" si="1808"/>
        <v>0</v>
      </c>
      <c r="AG990" s="681">
        <f t="shared" si="1809"/>
        <v>0</v>
      </c>
      <c r="AH990" s="682">
        <f t="shared" si="1810"/>
        <v>0</v>
      </c>
      <c r="AI990" s="682" t="str">
        <f t="shared" si="1811"/>
        <v/>
      </c>
      <c r="AJ990" s="682">
        <f t="shared" si="1812"/>
        <v>0</v>
      </c>
      <c r="AK990" s="683">
        <f t="shared" si="1813"/>
        <v>0.5</v>
      </c>
      <c r="AL990" s="600">
        <f t="shared" si="1814"/>
        <v>0</v>
      </c>
      <c r="AM990" s="646">
        <f t="shared" si="1815"/>
        <v>0</v>
      </c>
      <c r="AN990" s="630"/>
      <c r="AR990" s="326"/>
    </row>
    <row r="991" spans="3:44" ht="12.75" customHeight="1" x14ac:dyDescent="0.2">
      <c r="C991" s="2"/>
      <c r="D991" s="140" t="str">
        <f t="shared" si="1794"/>
        <v/>
      </c>
      <c r="E991" s="222" t="str">
        <f t="shared" ref="E991:F991" si="1918">IF(E819=0,"",E819)</f>
        <v/>
      </c>
      <c r="F991" s="222" t="str">
        <f t="shared" si="1918"/>
        <v/>
      </c>
      <c r="G991" s="140" t="str">
        <f t="shared" si="1796"/>
        <v/>
      </c>
      <c r="H991" s="223" t="str">
        <f t="shared" si="1797"/>
        <v/>
      </c>
      <c r="I991" s="751" t="str">
        <f t="shared" si="1798"/>
        <v/>
      </c>
      <c r="J991" s="248" t="str">
        <f t="shared" si="1877"/>
        <v/>
      </c>
      <c r="K991" s="713" t="str">
        <f t="shared" si="1799"/>
        <v/>
      </c>
      <c r="L991" s="625"/>
      <c r="M991" s="738">
        <f t="shared" ref="M991:N991" si="1919">IF(M819="","",M819)</f>
        <v>0</v>
      </c>
      <c r="N991" s="738">
        <f t="shared" si="1919"/>
        <v>0</v>
      </c>
      <c r="O991" s="714" t="str">
        <f t="shared" si="1801"/>
        <v/>
      </c>
      <c r="P991" s="736">
        <f t="shared" si="1802"/>
        <v>0</v>
      </c>
      <c r="Q991" s="608">
        <v>0</v>
      </c>
      <c r="R991" s="755"/>
      <c r="S991" s="708" t="str">
        <f t="shared" si="1803"/>
        <v/>
      </c>
      <c r="T991" s="50" t="str">
        <f t="shared" si="1804"/>
        <v/>
      </c>
      <c r="U991" s="50">
        <f>ROUND(IF(K991="",0,+Q991/1659*(AC991*12*(1+tab!$D$181+tab!$D$180)-tab!$D$179)*tab!$D$177),-1)</f>
        <v>0</v>
      </c>
      <c r="V991" s="36" t="str">
        <f t="shared" si="1805"/>
        <v/>
      </c>
      <c r="W991" s="698"/>
      <c r="X991" s="605"/>
      <c r="Y991" s="646"/>
      <c r="Z991" s="670"/>
      <c r="AA991" s="600"/>
      <c r="AB991" s="646"/>
      <c r="AC991" s="679">
        <f t="shared" si="1879"/>
        <v>0</v>
      </c>
      <c r="AD991" s="680">
        <f t="shared" si="1806"/>
        <v>0.56000000000000005</v>
      </c>
      <c r="AE991" s="681">
        <f t="shared" si="1807"/>
        <v>0</v>
      </c>
      <c r="AF991" s="681">
        <f t="shared" si="1808"/>
        <v>0</v>
      </c>
      <c r="AG991" s="681">
        <f t="shared" si="1809"/>
        <v>0</v>
      </c>
      <c r="AH991" s="682">
        <f t="shared" si="1810"/>
        <v>0</v>
      </c>
      <c r="AI991" s="682" t="str">
        <f t="shared" si="1811"/>
        <v/>
      </c>
      <c r="AJ991" s="682">
        <f t="shared" si="1812"/>
        <v>0</v>
      </c>
      <c r="AK991" s="683">
        <f t="shared" si="1813"/>
        <v>0.5</v>
      </c>
      <c r="AL991" s="600">
        <f t="shared" si="1814"/>
        <v>0</v>
      </c>
      <c r="AM991" s="646">
        <f t="shared" si="1815"/>
        <v>0</v>
      </c>
      <c r="AN991" s="630"/>
      <c r="AR991" s="326"/>
    </row>
    <row r="992" spans="3:44" ht="12.75" customHeight="1" x14ac:dyDescent="0.2">
      <c r="C992" s="2"/>
      <c r="D992" s="140" t="str">
        <f t="shared" si="1794"/>
        <v/>
      </c>
      <c r="E992" s="222" t="str">
        <f t="shared" ref="E992:F992" si="1920">IF(E820=0,"",E820)</f>
        <v/>
      </c>
      <c r="F992" s="222" t="str">
        <f t="shared" si="1920"/>
        <v/>
      </c>
      <c r="G992" s="140" t="str">
        <f t="shared" si="1796"/>
        <v/>
      </c>
      <c r="H992" s="223" t="str">
        <f t="shared" si="1797"/>
        <v/>
      </c>
      <c r="I992" s="751" t="str">
        <f t="shared" si="1798"/>
        <v/>
      </c>
      <c r="J992" s="248" t="str">
        <f t="shared" si="1877"/>
        <v/>
      </c>
      <c r="K992" s="713" t="str">
        <f t="shared" si="1799"/>
        <v/>
      </c>
      <c r="L992" s="625"/>
      <c r="M992" s="738">
        <f t="shared" ref="M992:N992" si="1921">IF(M820="","",M820)</f>
        <v>0</v>
      </c>
      <c r="N992" s="738">
        <f t="shared" si="1921"/>
        <v>0</v>
      </c>
      <c r="O992" s="714" t="str">
        <f t="shared" si="1801"/>
        <v/>
      </c>
      <c r="P992" s="736">
        <f t="shared" si="1802"/>
        <v>0</v>
      </c>
      <c r="Q992" s="608">
        <v>0</v>
      </c>
      <c r="R992" s="755"/>
      <c r="S992" s="708" t="str">
        <f t="shared" si="1803"/>
        <v/>
      </c>
      <c r="T992" s="50" t="str">
        <f t="shared" si="1804"/>
        <v/>
      </c>
      <c r="U992" s="50">
        <f>ROUND(IF(K992="",0,+Q992/1659*(AC992*12*(1+tab!$D$181+tab!$D$180)-tab!$D$179)*tab!$D$177),-1)</f>
        <v>0</v>
      </c>
      <c r="V992" s="36" t="str">
        <f t="shared" si="1805"/>
        <v/>
      </c>
      <c r="W992" s="698"/>
      <c r="X992" s="605"/>
      <c r="Y992" s="646"/>
      <c r="Z992" s="670"/>
      <c r="AA992" s="600"/>
      <c r="AB992" s="646"/>
      <c r="AC992" s="679">
        <f t="shared" si="1879"/>
        <v>0</v>
      </c>
      <c r="AD992" s="680">
        <f t="shared" si="1806"/>
        <v>0.56000000000000005</v>
      </c>
      <c r="AE992" s="681">
        <f t="shared" si="1807"/>
        <v>0</v>
      </c>
      <c r="AF992" s="681">
        <f t="shared" si="1808"/>
        <v>0</v>
      </c>
      <c r="AG992" s="681">
        <f t="shared" si="1809"/>
        <v>0</v>
      </c>
      <c r="AH992" s="682">
        <f t="shared" si="1810"/>
        <v>0</v>
      </c>
      <c r="AI992" s="682" t="str">
        <f t="shared" si="1811"/>
        <v/>
      </c>
      <c r="AJ992" s="682">
        <f t="shared" si="1812"/>
        <v>0</v>
      </c>
      <c r="AK992" s="683">
        <f t="shared" si="1813"/>
        <v>0.5</v>
      </c>
      <c r="AL992" s="600">
        <f t="shared" si="1814"/>
        <v>0</v>
      </c>
      <c r="AM992" s="646">
        <f t="shared" si="1815"/>
        <v>0</v>
      </c>
      <c r="AN992" s="630"/>
      <c r="AR992" s="326"/>
    </row>
    <row r="993" spans="3:44" ht="12.75" customHeight="1" x14ac:dyDescent="0.2">
      <c r="C993" s="2"/>
      <c r="D993" s="140" t="str">
        <f t="shared" si="1794"/>
        <v/>
      </c>
      <c r="E993" s="222" t="str">
        <f t="shared" ref="E993:F993" si="1922">IF(E821=0,"",E821)</f>
        <v/>
      </c>
      <c r="F993" s="222" t="str">
        <f t="shared" si="1922"/>
        <v/>
      </c>
      <c r="G993" s="140" t="str">
        <f t="shared" si="1796"/>
        <v/>
      </c>
      <c r="H993" s="223" t="str">
        <f t="shared" si="1797"/>
        <v/>
      </c>
      <c r="I993" s="751" t="str">
        <f t="shared" si="1798"/>
        <v/>
      </c>
      <c r="J993" s="248" t="str">
        <f t="shared" si="1877"/>
        <v/>
      </c>
      <c r="K993" s="713" t="str">
        <f t="shared" si="1799"/>
        <v/>
      </c>
      <c r="L993" s="625"/>
      <c r="M993" s="738">
        <f t="shared" ref="M993:N993" si="1923">IF(M821="","",M821)</f>
        <v>0</v>
      </c>
      <c r="N993" s="738">
        <f t="shared" si="1923"/>
        <v>0</v>
      </c>
      <c r="O993" s="714" t="str">
        <f t="shared" si="1801"/>
        <v/>
      </c>
      <c r="P993" s="736">
        <f t="shared" si="1802"/>
        <v>0</v>
      </c>
      <c r="Q993" s="608">
        <v>0</v>
      </c>
      <c r="R993" s="755"/>
      <c r="S993" s="708" t="str">
        <f t="shared" si="1803"/>
        <v/>
      </c>
      <c r="T993" s="50" t="str">
        <f t="shared" si="1804"/>
        <v/>
      </c>
      <c r="U993" s="50">
        <f>ROUND(IF(K993="",0,+Q993/1659*(AC993*12*(1+tab!$D$181+tab!$D$180)-tab!$D$179)*tab!$D$177),-1)</f>
        <v>0</v>
      </c>
      <c r="V993" s="36" t="str">
        <f t="shared" si="1805"/>
        <v/>
      </c>
      <c r="W993" s="698"/>
      <c r="X993" s="605"/>
      <c r="Y993" s="646"/>
      <c r="Z993" s="670"/>
      <c r="AA993" s="600"/>
      <c r="AB993" s="646"/>
      <c r="AC993" s="679">
        <f t="shared" si="1879"/>
        <v>0</v>
      </c>
      <c r="AD993" s="680">
        <f t="shared" si="1806"/>
        <v>0.56000000000000005</v>
      </c>
      <c r="AE993" s="681">
        <f t="shared" si="1807"/>
        <v>0</v>
      </c>
      <c r="AF993" s="681">
        <f t="shared" si="1808"/>
        <v>0</v>
      </c>
      <c r="AG993" s="681">
        <f t="shared" si="1809"/>
        <v>0</v>
      </c>
      <c r="AH993" s="682">
        <f t="shared" si="1810"/>
        <v>0</v>
      </c>
      <c r="AI993" s="682" t="str">
        <f t="shared" si="1811"/>
        <v/>
      </c>
      <c r="AJ993" s="682">
        <f t="shared" si="1812"/>
        <v>0</v>
      </c>
      <c r="AK993" s="683">
        <f t="shared" si="1813"/>
        <v>0.5</v>
      </c>
      <c r="AL993" s="600">
        <f t="shared" si="1814"/>
        <v>0</v>
      </c>
      <c r="AM993" s="646">
        <f t="shared" si="1815"/>
        <v>0</v>
      </c>
      <c r="AN993" s="630"/>
      <c r="AR993" s="326"/>
    </row>
    <row r="994" spans="3:44" ht="12.75" customHeight="1" x14ac:dyDescent="0.2">
      <c r="C994" s="2"/>
      <c r="D994" s="140" t="str">
        <f t="shared" si="1794"/>
        <v/>
      </c>
      <c r="E994" s="222" t="str">
        <f t="shared" ref="E994:F994" si="1924">IF(E822=0,"",E822)</f>
        <v/>
      </c>
      <c r="F994" s="222" t="str">
        <f t="shared" si="1924"/>
        <v/>
      </c>
      <c r="G994" s="140" t="str">
        <f t="shared" si="1796"/>
        <v/>
      </c>
      <c r="H994" s="223" t="str">
        <f t="shared" si="1797"/>
        <v/>
      </c>
      <c r="I994" s="751" t="str">
        <f t="shared" si="1798"/>
        <v/>
      </c>
      <c r="J994" s="248" t="str">
        <f t="shared" si="1877"/>
        <v/>
      </c>
      <c r="K994" s="713" t="str">
        <f t="shared" si="1799"/>
        <v/>
      </c>
      <c r="L994" s="625"/>
      <c r="M994" s="738">
        <f t="shared" ref="M994:N994" si="1925">IF(M822="","",M822)</f>
        <v>0</v>
      </c>
      <c r="N994" s="738">
        <f t="shared" si="1925"/>
        <v>0</v>
      </c>
      <c r="O994" s="714" t="str">
        <f t="shared" si="1801"/>
        <v/>
      </c>
      <c r="P994" s="736">
        <f t="shared" si="1802"/>
        <v>0</v>
      </c>
      <c r="Q994" s="608">
        <v>0</v>
      </c>
      <c r="R994" s="755"/>
      <c r="S994" s="708" t="str">
        <f t="shared" si="1803"/>
        <v/>
      </c>
      <c r="T994" s="50" t="str">
        <f t="shared" si="1804"/>
        <v/>
      </c>
      <c r="U994" s="50">
        <f>ROUND(IF(K994="",0,+Q994/1659*(AC994*12*(1+tab!$D$181+tab!$D$180)-tab!$D$179)*tab!$D$177),-1)</f>
        <v>0</v>
      </c>
      <c r="V994" s="36" t="str">
        <f t="shared" si="1805"/>
        <v/>
      </c>
      <c r="W994" s="698"/>
      <c r="X994" s="605"/>
      <c r="Y994" s="646"/>
      <c r="Z994" s="670"/>
      <c r="AA994" s="600"/>
      <c r="AB994" s="646"/>
      <c r="AC994" s="679">
        <f t="shared" si="1879"/>
        <v>0</v>
      </c>
      <c r="AD994" s="680">
        <f t="shared" si="1806"/>
        <v>0.56000000000000005</v>
      </c>
      <c r="AE994" s="681">
        <f t="shared" si="1807"/>
        <v>0</v>
      </c>
      <c r="AF994" s="681">
        <f t="shared" si="1808"/>
        <v>0</v>
      </c>
      <c r="AG994" s="681">
        <f t="shared" si="1809"/>
        <v>0</v>
      </c>
      <c r="AH994" s="682">
        <f t="shared" si="1810"/>
        <v>0</v>
      </c>
      <c r="AI994" s="682" t="str">
        <f t="shared" si="1811"/>
        <v/>
      </c>
      <c r="AJ994" s="682">
        <f t="shared" si="1812"/>
        <v>0</v>
      </c>
      <c r="AK994" s="683">
        <f t="shared" si="1813"/>
        <v>0.5</v>
      </c>
      <c r="AL994" s="600">
        <f t="shared" si="1814"/>
        <v>0</v>
      </c>
      <c r="AM994" s="646">
        <f t="shared" si="1815"/>
        <v>0</v>
      </c>
      <c r="AN994" s="630"/>
      <c r="AR994" s="326"/>
    </row>
    <row r="995" spans="3:44" ht="12.75" customHeight="1" x14ac:dyDescent="0.2">
      <c r="C995" s="2"/>
      <c r="D995" s="140" t="str">
        <f t="shared" si="1794"/>
        <v/>
      </c>
      <c r="E995" s="222" t="str">
        <f t="shared" ref="E995:F995" si="1926">IF(E823=0,"",E823)</f>
        <v/>
      </c>
      <c r="F995" s="222" t="str">
        <f t="shared" si="1926"/>
        <v/>
      </c>
      <c r="G995" s="140" t="str">
        <f t="shared" si="1796"/>
        <v/>
      </c>
      <c r="H995" s="223" t="str">
        <f t="shared" si="1797"/>
        <v/>
      </c>
      <c r="I995" s="751" t="str">
        <f t="shared" si="1798"/>
        <v/>
      </c>
      <c r="J995" s="248" t="str">
        <f t="shared" si="1877"/>
        <v/>
      </c>
      <c r="K995" s="713" t="str">
        <f t="shared" si="1799"/>
        <v/>
      </c>
      <c r="L995" s="625"/>
      <c r="M995" s="738">
        <f t="shared" ref="M995:N995" si="1927">IF(M823="","",M823)</f>
        <v>0</v>
      </c>
      <c r="N995" s="738">
        <f t="shared" si="1927"/>
        <v>0</v>
      </c>
      <c r="O995" s="714" t="str">
        <f t="shared" si="1801"/>
        <v/>
      </c>
      <c r="P995" s="736">
        <f t="shared" si="1802"/>
        <v>0</v>
      </c>
      <c r="Q995" s="608">
        <v>0</v>
      </c>
      <c r="R995" s="755"/>
      <c r="S995" s="708" t="str">
        <f t="shared" si="1803"/>
        <v/>
      </c>
      <c r="T995" s="50" t="str">
        <f t="shared" si="1804"/>
        <v/>
      </c>
      <c r="U995" s="50">
        <f>ROUND(IF(K995="",0,+Q995/1659*(AC995*12*(1+tab!$D$181+tab!$D$180)-tab!$D$179)*tab!$D$177),-1)</f>
        <v>0</v>
      </c>
      <c r="V995" s="36" t="str">
        <f t="shared" si="1805"/>
        <v/>
      </c>
      <c r="W995" s="698"/>
      <c r="X995" s="605"/>
      <c r="Y995" s="646"/>
      <c r="Z995" s="670"/>
      <c r="AA995" s="600"/>
      <c r="AB995" s="646"/>
      <c r="AC995" s="679">
        <f t="shared" si="1879"/>
        <v>0</v>
      </c>
      <c r="AD995" s="680">
        <f t="shared" si="1806"/>
        <v>0.56000000000000005</v>
      </c>
      <c r="AE995" s="681">
        <f t="shared" si="1807"/>
        <v>0</v>
      </c>
      <c r="AF995" s="681">
        <f t="shared" si="1808"/>
        <v>0</v>
      </c>
      <c r="AG995" s="681">
        <f t="shared" si="1809"/>
        <v>0</v>
      </c>
      <c r="AH995" s="682">
        <f t="shared" si="1810"/>
        <v>0</v>
      </c>
      <c r="AI995" s="682" t="str">
        <f t="shared" si="1811"/>
        <v/>
      </c>
      <c r="AJ995" s="682">
        <f t="shared" si="1812"/>
        <v>0</v>
      </c>
      <c r="AK995" s="683">
        <f t="shared" si="1813"/>
        <v>0.5</v>
      </c>
      <c r="AL995" s="600">
        <f t="shared" si="1814"/>
        <v>0</v>
      </c>
      <c r="AM995" s="646">
        <f t="shared" si="1815"/>
        <v>0</v>
      </c>
      <c r="AN995" s="630"/>
      <c r="AR995" s="326"/>
    </row>
    <row r="996" spans="3:44" ht="12.75" customHeight="1" x14ac:dyDescent="0.2">
      <c r="C996" s="2"/>
      <c r="D996" s="140" t="str">
        <f t="shared" si="1794"/>
        <v/>
      </c>
      <c r="E996" s="222" t="str">
        <f t="shared" ref="E996:F996" si="1928">IF(E824=0,"",E824)</f>
        <v/>
      </c>
      <c r="F996" s="222" t="str">
        <f t="shared" si="1928"/>
        <v/>
      </c>
      <c r="G996" s="140" t="str">
        <f t="shared" si="1796"/>
        <v/>
      </c>
      <c r="H996" s="223" t="str">
        <f t="shared" si="1797"/>
        <v/>
      </c>
      <c r="I996" s="751" t="str">
        <f t="shared" si="1798"/>
        <v/>
      </c>
      <c r="J996" s="248" t="str">
        <f t="shared" si="1877"/>
        <v/>
      </c>
      <c r="K996" s="713" t="str">
        <f t="shared" si="1799"/>
        <v/>
      </c>
      <c r="L996" s="625"/>
      <c r="M996" s="738">
        <f t="shared" ref="M996:N996" si="1929">IF(M824="","",M824)</f>
        <v>0</v>
      </c>
      <c r="N996" s="738">
        <f t="shared" si="1929"/>
        <v>0</v>
      </c>
      <c r="O996" s="714" t="str">
        <f t="shared" si="1801"/>
        <v/>
      </c>
      <c r="P996" s="736">
        <f t="shared" si="1802"/>
        <v>0</v>
      </c>
      <c r="Q996" s="608">
        <v>0</v>
      </c>
      <c r="R996" s="755"/>
      <c r="S996" s="708" t="str">
        <f t="shared" si="1803"/>
        <v/>
      </c>
      <c r="T996" s="50" t="str">
        <f t="shared" si="1804"/>
        <v/>
      </c>
      <c r="U996" s="50">
        <f>ROUND(IF(K996="",0,+Q996/1659*(AC996*12*(1+tab!$D$181+tab!$D$180)-tab!$D$179)*tab!$D$177),-1)</f>
        <v>0</v>
      </c>
      <c r="V996" s="36" t="str">
        <f t="shared" si="1805"/>
        <v/>
      </c>
      <c r="W996" s="698"/>
      <c r="X996" s="605"/>
      <c r="Y996" s="646"/>
      <c r="Z996" s="670"/>
      <c r="AA996" s="600"/>
      <c r="AB996" s="646"/>
      <c r="AC996" s="679">
        <f t="shared" si="1879"/>
        <v>0</v>
      </c>
      <c r="AD996" s="680">
        <f t="shared" si="1806"/>
        <v>0.56000000000000005</v>
      </c>
      <c r="AE996" s="681">
        <f t="shared" si="1807"/>
        <v>0</v>
      </c>
      <c r="AF996" s="681">
        <f t="shared" si="1808"/>
        <v>0</v>
      </c>
      <c r="AG996" s="681">
        <f t="shared" si="1809"/>
        <v>0</v>
      </c>
      <c r="AH996" s="682">
        <f t="shared" si="1810"/>
        <v>0</v>
      </c>
      <c r="AI996" s="682" t="str">
        <f t="shared" si="1811"/>
        <v/>
      </c>
      <c r="AJ996" s="682">
        <f t="shared" si="1812"/>
        <v>0</v>
      </c>
      <c r="AK996" s="683">
        <f t="shared" si="1813"/>
        <v>0.5</v>
      </c>
      <c r="AL996" s="600">
        <f t="shared" si="1814"/>
        <v>0</v>
      </c>
      <c r="AM996" s="646">
        <f t="shared" si="1815"/>
        <v>0</v>
      </c>
      <c r="AN996" s="630"/>
      <c r="AR996" s="326"/>
    </row>
    <row r="997" spans="3:44" ht="12.75" customHeight="1" x14ac:dyDescent="0.2">
      <c r="C997" s="2"/>
      <c r="D997" s="140" t="str">
        <f t="shared" si="1794"/>
        <v/>
      </c>
      <c r="E997" s="222" t="str">
        <f t="shared" ref="E997:F997" si="1930">IF(E825=0,"",E825)</f>
        <v/>
      </c>
      <c r="F997" s="222" t="str">
        <f t="shared" si="1930"/>
        <v/>
      </c>
      <c r="G997" s="140" t="str">
        <f t="shared" si="1796"/>
        <v/>
      </c>
      <c r="H997" s="223" t="str">
        <f t="shared" si="1797"/>
        <v/>
      </c>
      <c r="I997" s="751" t="str">
        <f t="shared" si="1798"/>
        <v/>
      </c>
      <c r="J997" s="248" t="str">
        <f t="shared" si="1877"/>
        <v/>
      </c>
      <c r="K997" s="713" t="str">
        <f t="shared" si="1799"/>
        <v/>
      </c>
      <c r="L997" s="625"/>
      <c r="M997" s="738">
        <f t="shared" ref="M997:N997" si="1931">IF(M825="","",M825)</f>
        <v>0</v>
      </c>
      <c r="N997" s="738">
        <f t="shared" si="1931"/>
        <v>0</v>
      </c>
      <c r="O997" s="714" t="str">
        <f t="shared" si="1801"/>
        <v/>
      </c>
      <c r="P997" s="736">
        <f t="shared" si="1802"/>
        <v>0</v>
      </c>
      <c r="Q997" s="608">
        <v>0</v>
      </c>
      <c r="R997" s="755"/>
      <c r="S997" s="708" t="str">
        <f t="shared" si="1803"/>
        <v/>
      </c>
      <c r="T997" s="50" t="str">
        <f t="shared" si="1804"/>
        <v/>
      </c>
      <c r="U997" s="50">
        <f>ROUND(IF(K997="",0,+Q997/1659*(AC997*12*(1+tab!$D$181+tab!$D$180)-tab!$D$179)*tab!$D$177),-1)</f>
        <v>0</v>
      </c>
      <c r="V997" s="36" t="str">
        <f t="shared" si="1805"/>
        <v/>
      </c>
      <c r="W997" s="698"/>
      <c r="X997" s="605"/>
      <c r="Y997" s="646"/>
      <c r="Z997" s="670"/>
      <c r="AA997" s="600"/>
      <c r="AB997" s="646"/>
      <c r="AC997" s="679">
        <f t="shared" si="1879"/>
        <v>0</v>
      </c>
      <c r="AD997" s="680">
        <f t="shared" si="1806"/>
        <v>0.56000000000000005</v>
      </c>
      <c r="AE997" s="681">
        <f t="shared" si="1807"/>
        <v>0</v>
      </c>
      <c r="AF997" s="681">
        <f t="shared" si="1808"/>
        <v>0</v>
      </c>
      <c r="AG997" s="681">
        <f t="shared" si="1809"/>
        <v>0</v>
      </c>
      <c r="AH997" s="682">
        <f t="shared" si="1810"/>
        <v>0</v>
      </c>
      <c r="AI997" s="682" t="str">
        <f t="shared" si="1811"/>
        <v/>
      </c>
      <c r="AJ997" s="682">
        <f t="shared" si="1812"/>
        <v>0</v>
      </c>
      <c r="AK997" s="683">
        <f t="shared" si="1813"/>
        <v>0.5</v>
      </c>
      <c r="AL997" s="600">
        <f t="shared" si="1814"/>
        <v>0</v>
      </c>
      <c r="AM997" s="646">
        <f t="shared" si="1815"/>
        <v>0</v>
      </c>
      <c r="AN997" s="630"/>
      <c r="AR997" s="326"/>
    </row>
    <row r="998" spans="3:44" ht="12.75" customHeight="1" x14ac:dyDescent="0.2">
      <c r="C998" s="2"/>
      <c r="D998" s="140" t="str">
        <f t="shared" si="1794"/>
        <v/>
      </c>
      <c r="E998" s="222" t="str">
        <f t="shared" ref="E998:F998" si="1932">IF(E826=0,"",E826)</f>
        <v/>
      </c>
      <c r="F998" s="222" t="str">
        <f t="shared" si="1932"/>
        <v/>
      </c>
      <c r="G998" s="140" t="str">
        <f t="shared" si="1796"/>
        <v/>
      </c>
      <c r="H998" s="223" t="str">
        <f t="shared" si="1797"/>
        <v/>
      </c>
      <c r="I998" s="751" t="str">
        <f t="shared" si="1798"/>
        <v/>
      </c>
      <c r="J998" s="248" t="str">
        <f t="shared" si="1877"/>
        <v/>
      </c>
      <c r="K998" s="713" t="str">
        <f t="shared" si="1799"/>
        <v/>
      </c>
      <c r="L998" s="625"/>
      <c r="M998" s="738">
        <f t="shared" ref="M998:N998" si="1933">IF(M826="","",M826)</f>
        <v>0</v>
      </c>
      <c r="N998" s="738">
        <f t="shared" si="1933"/>
        <v>0</v>
      </c>
      <c r="O998" s="714" t="str">
        <f t="shared" si="1801"/>
        <v/>
      </c>
      <c r="P998" s="736">
        <f t="shared" si="1802"/>
        <v>0</v>
      </c>
      <c r="Q998" s="608">
        <v>0</v>
      </c>
      <c r="R998" s="755"/>
      <c r="S998" s="708" t="str">
        <f t="shared" si="1803"/>
        <v/>
      </c>
      <c r="T998" s="50" t="str">
        <f t="shared" si="1804"/>
        <v/>
      </c>
      <c r="U998" s="50">
        <f>ROUND(IF(K998="",0,+Q998/1659*(AC998*12*(1+tab!$D$181+tab!$D$180)-tab!$D$179)*tab!$D$177),-1)</f>
        <v>0</v>
      </c>
      <c r="V998" s="36" t="str">
        <f t="shared" si="1805"/>
        <v/>
      </c>
      <c r="W998" s="698"/>
      <c r="X998" s="605"/>
      <c r="Y998" s="646"/>
      <c r="Z998" s="670"/>
      <c r="AA998" s="600"/>
      <c r="AB998" s="646"/>
      <c r="AC998" s="679">
        <f t="shared" si="1879"/>
        <v>0</v>
      </c>
      <c r="AD998" s="680">
        <f t="shared" si="1806"/>
        <v>0.56000000000000005</v>
      </c>
      <c r="AE998" s="681">
        <f t="shared" si="1807"/>
        <v>0</v>
      </c>
      <c r="AF998" s="681">
        <f t="shared" si="1808"/>
        <v>0</v>
      </c>
      <c r="AG998" s="681">
        <f t="shared" si="1809"/>
        <v>0</v>
      </c>
      <c r="AH998" s="682">
        <f t="shared" si="1810"/>
        <v>0</v>
      </c>
      <c r="AI998" s="682" t="str">
        <f t="shared" si="1811"/>
        <v/>
      </c>
      <c r="AJ998" s="682">
        <f t="shared" si="1812"/>
        <v>0</v>
      </c>
      <c r="AK998" s="683">
        <f t="shared" si="1813"/>
        <v>0.5</v>
      </c>
      <c r="AL998" s="600">
        <f t="shared" si="1814"/>
        <v>0</v>
      </c>
      <c r="AM998" s="646">
        <f t="shared" si="1815"/>
        <v>0</v>
      </c>
      <c r="AN998" s="630"/>
      <c r="AR998" s="326"/>
    </row>
    <row r="999" spans="3:44" ht="12.75" customHeight="1" x14ac:dyDescent="0.2">
      <c r="C999" s="2"/>
      <c r="D999" s="140" t="str">
        <f t="shared" si="1794"/>
        <v/>
      </c>
      <c r="E999" s="222" t="str">
        <f t="shared" ref="E999:F999" si="1934">IF(E827=0,"",E827)</f>
        <v/>
      </c>
      <c r="F999" s="222" t="str">
        <f t="shared" si="1934"/>
        <v/>
      </c>
      <c r="G999" s="140" t="str">
        <f t="shared" si="1796"/>
        <v/>
      </c>
      <c r="H999" s="223" t="str">
        <f t="shared" si="1797"/>
        <v/>
      </c>
      <c r="I999" s="751" t="str">
        <f t="shared" si="1798"/>
        <v/>
      </c>
      <c r="J999" s="248" t="str">
        <f t="shared" si="1877"/>
        <v/>
      </c>
      <c r="K999" s="713" t="str">
        <f t="shared" si="1799"/>
        <v/>
      </c>
      <c r="L999" s="625"/>
      <c r="M999" s="738">
        <f t="shared" ref="M999:N999" si="1935">IF(M827="","",M827)</f>
        <v>0</v>
      </c>
      <c r="N999" s="738">
        <f t="shared" si="1935"/>
        <v>0</v>
      </c>
      <c r="O999" s="714" t="str">
        <f t="shared" si="1801"/>
        <v/>
      </c>
      <c r="P999" s="736">
        <f t="shared" si="1802"/>
        <v>0</v>
      </c>
      <c r="Q999" s="608">
        <v>0</v>
      </c>
      <c r="R999" s="755"/>
      <c r="S999" s="708" t="str">
        <f t="shared" si="1803"/>
        <v/>
      </c>
      <c r="T999" s="50" t="str">
        <f t="shared" si="1804"/>
        <v/>
      </c>
      <c r="U999" s="50">
        <f>ROUND(IF(K999="",0,+Q999/1659*(AC999*12*(1+tab!$D$181+tab!$D$180)-tab!$D$179)*tab!$D$177),-1)</f>
        <v>0</v>
      </c>
      <c r="V999" s="36" t="str">
        <f t="shared" si="1805"/>
        <v/>
      </c>
      <c r="W999" s="698"/>
      <c r="X999" s="605"/>
      <c r="Y999" s="646"/>
      <c r="Z999" s="670"/>
      <c r="AA999" s="600"/>
      <c r="AB999" s="646"/>
      <c r="AC999" s="679">
        <f t="shared" si="1879"/>
        <v>0</v>
      </c>
      <c r="AD999" s="680">
        <f t="shared" si="1806"/>
        <v>0.56000000000000005</v>
      </c>
      <c r="AE999" s="681">
        <f t="shared" si="1807"/>
        <v>0</v>
      </c>
      <c r="AF999" s="681">
        <f t="shared" si="1808"/>
        <v>0</v>
      </c>
      <c r="AG999" s="681">
        <f t="shared" si="1809"/>
        <v>0</v>
      </c>
      <c r="AH999" s="682">
        <f t="shared" si="1810"/>
        <v>0</v>
      </c>
      <c r="AI999" s="682" t="str">
        <f t="shared" si="1811"/>
        <v/>
      </c>
      <c r="AJ999" s="682">
        <f t="shared" si="1812"/>
        <v>0</v>
      </c>
      <c r="AK999" s="683">
        <f t="shared" si="1813"/>
        <v>0.5</v>
      </c>
      <c r="AL999" s="600">
        <f t="shared" si="1814"/>
        <v>0</v>
      </c>
      <c r="AM999" s="646">
        <f t="shared" si="1815"/>
        <v>0</v>
      </c>
      <c r="AN999" s="630"/>
      <c r="AR999" s="326"/>
    </row>
    <row r="1000" spans="3:44" ht="12.75" customHeight="1" x14ac:dyDescent="0.2">
      <c r="C1000" s="2"/>
      <c r="D1000" s="140" t="str">
        <f t="shared" si="1794"/>
        <v/>
      </c>
      <c r="E1000" s="222" t="str">
        <f t="shared" ref="E1000:F1000" si="1936">IF(E828=0,"",E828)</f>
        <v/>
      </c>
      <c r="F1000" s="222" t="str">
        <f t="shared" si="1936"/>
        <v/>
      </c>
      <c r="G1000" s="140" t="str">
        <f t="shared" si="1796"/>
        <v/>
      </c>
      <c r="H1000" s="223" t="str">
        <f t="shared" si="1797"/>
        <v/>
      </c>
      <c r="I1000" s="751" t="str">
        <f t="shared" si="1798"/>
        <v/>
      </c>
      <c r="J1000" s="248" t="str">
        <f t="shared" si="1877"/>
        <v/>
      </c>
      <c r="K1000" s="713" t="str">
        <f t="shared" si="1799"/>
        <v/>
      </c>
      <c r="L1000" s="625"/>
      <c r="M1000" s="738">
        <f t="shared" ref="M1000:N1000" si="1937">IF(M828="","",M828)</f>
        <v>0</v>
      </c>
      <c r="N1000" s="738">
        <f t="shared" si="1937"/>
        <v>0</v>
      </c>
      <c r="O1000" s="714" t="str">
        <f t="shared" si="1801"/>
        <v/>
      </c>
      <c r="P1000" s="736">
        <f t="shared" si="1802"/>
        <v>0</v>
      </c>
      <c r="Q1000" s="608">
        <v>0</v>
      </c>
      <c r="R1000" s="755"/>
      <c r="S1000" s="708" t="str">
        <f t="shared" si="1803"/>
        <v/>
      </c>
      <c r="T1000" s="50" t="str">
        <f t="shared" si="1804"/>
        <v/>
      </c>
      <c r="U1000" s="50">
        <f>ROUND(IF(K1000="",0,+Q1000/1659*(AC1000*12*(1+tab!$D$181+tab!$D$180)-tab!$D$179)*tab!$D$177),-1)</f>
        <v>0</v>
      </c>
      <c r="V1000" s="36" t="str">
        <f t="shared" si="1805"/>
        <v/>
      </c>
      <c r="W1000" s="698"/>
      <c r="X1000" s="605"/>
      <c r="Y1000" s="646"/>
      <c r="Z1000" s="670"/>
      <c r="AA1000" s="600"/>
      <c r="AB1000" s="646"/>
      <c r="AC1000" s="679">
        <f t="shared" si="1879"/>
        <v>0</v>
      </c>
      <c r="AD1000" s="680">
        <f t="shared" si="1806"/>
        <v>0.56000000000000005</v>
      </c>
      <c r="AE1000" s="681">
        <f t="shared" si="1807"/>
        <v>0</v>
      </c>
      <c r="AF1000" s="681">
        <f t="shared" si="1808"/>
        <v>0</v>
      </c>
      <c r="AG1000" s="681">
        <f t="shared" si="1809"/>
        <v>0</v>
      </c>
      <c r="AH1000" s="682">
        <f t="shared" si="1810"/>
        <v>0</v>
      </c>
      <c r="AI1000" s="682" t="str">
        <f t="shared" si="1811"/>
        <v/>
      </c>
      <c r="AJ1000" s="682">
        <f t="shared" si="1812"/>
        <v>0</v>
      </c>
      <c r="AK1000" s="683">
        <f t="shared" si="1813"/>
        <v>0.5</v>
      </c>
      <c r="AL1000" s="600">
        <f t="shared" si="1814"/>
        <v>0</v>
      </c>
      <c r="AM1000" s="646">
        <f t="shared" si="1815"/>
        <v>0</v>
      </c>
      <c r="AN1000" s="630"/>
      <c r="AR1000" s="326"/>
    </row>
    <row r="1001" spans="3:44" ht="12.75" customHeight="1" x14ac:dyDescent="0.2">
      <c r="C1001" s="2"/>
      <c r="D1001" s="140" t="str">
        <f t="shared" si="1794"/>
        <v/>
      </c>
      <c r="E1001" s="222" t="str">
        <f t="shared" ref="E1001:F1001" si="1938">IF(E829=0,"",E829)</f>
        <v/>
      </c>
      <c r="F1001" s="222" t="str">
        <f t="shared" si="1938"/>
        <v/>
      </c>
      <c r="G1001" s="140" t="str">
        <f t="shared" si="1796"/>
        <v/>
      </c>
      <c r="H1001" s="223" t="str">
        <f t="shared" si="1797"/>
        <v/>
      </c>
      <c r="I1001" s="751" t="str">
        <f t="shared" si="1798"/>
        <v/>
      </c>
      <c r="J1001" s="248" t="str">
        <f t="shared" si="1877"/>
        <v/>
      </c>
      <c r="K1001" s="713" t="str">
        <f t="shared" si="1799"/>
        <v/>
      </c>
      <c r="L1001" s="625"/>
      <c r="M1001" s="738">
        <f t="shared" ref="M1001:N1001" si="1939">IF(M829="","",M829)</f>
        <v>0</v>
      </c>
      <c r="N1001" s="738">
        <f t="shared" si="1939"/>
        <v>0</v>
      </c>
      <c r="O1001" s="714" t="str">
        <f t="shared" si="1801"/>
        <v/>
      </c>
      <c r="P1001" s="736">
        <f t="shared" si="1802"/>
        <v>0</v>
      </c>
      <c r="Q1001" s="608">
        <v>0</v>
      </c>
      <c r="R1001" s="755"/>
      <c r="S1001" s="708" t="str">
        <f t="shared" si="1803"/>
        <v/>
      </c>
      <c r="T1001" s="50" t="str">
        <f t="shared" si="1804"/>
        <v/>
      </c>
      <c r="U1001" s="50">
        <f>ROUND(IF(K1001="",0,+Q1001/1659*(AC1001*12*(1+tab!$D$181+tab!$D$180)-tab!$D$179)*tab!$D$177),-1)</f>
        <v>0</v>
      </c>
      <c r="V1001" s="36" t="str">
        <f t="shared" si="1805"/>
        <v/>
      </c>
      <c r="W1001" s="698"/>
      <c r="X1001" s="605"/>
      <c r="Y1001" s="646"/>
      <c r="Z1001" s="670"/>
      <c r="AA1001" s="600"/>
      <c r="AB1001" s="646"/>
      <c r="AC1001" s="679">
        <f t="shared" si="1879"/>
        <v>0</v>
      </c>
      <c r="AD1001" s="680">
        <f t="shared" si="1806"/>
        <v>0.56000000000000005</v>
      </c>
      <c r="AE1001" s="681">
        <f t="shared" si="1807"/>
        <v>0</v>
      </c>
      <c r="AF1001" s="681">
        <f t="shared" si="1808"/>
        <v>0</v>
      </c>
      <c r="AG1001" s="681">
        <f t="shared" si="1809"/>
        <v>0</v>
      </c>
      <c r="AH1001" s="682">
        <f t="shared" si="1810"/>
        <v>0</v>
      </c>
      <c r="AI1001" s="682" t="str">
        <f t="shared" si="1811"/>
        <v/>
      </c>
      <c r="AJ1001" s="682">
        <f t="shared" si="1812"/>
        <v>0</v>
      </c>
      <c r="AK1001" s="683">
        <f t="shared" si="1813"/>
        <v>0.5</v>
      </c>
      <c r="AL1001" s="600">
        <f t="shared" si="1814"/>
        <v>0</v>
      </c>
      <c r="AM1001" s="646">
        <f t="shared" si="1815"/>
        <v>0</v>
      </c>
      <c r="AN1001" s="630"/>
      <c r="AR1001" s="326"/>
    </row>
    <row r="1002" spans="3:44" ht="12.75" customHeight="1" x14ac:dyDescent="0.2">
      <c r="C1002" s="2"/>
      <c r="D1002" s="140" t="str">
        <f t="shared" si="1794"/>
        <v/>
      </c>
      <c r="E1002" s="222" t="str">
        <f t="shared" ref="E1002:F1002" si="1940">IF(E830=0,"",E830)</f>
        <v/>
      </c>
      <c r="F1002" s="222" t="str">
        <f t="shared" si="1940"/>
        <v/>
      </c>
      <c r="G1002" s="140" t="str">
        <f t="shared" si="1796"/>
        <v/>
      </c>
      <c r="H1002" s="223" t="str">
        <f t="shared" si="1797"/>
        <v/>
      </c>
      <c r="I1002" s="751" t="str">
        <f t="shared" si="1798"/>
        <v/>
      </c>
      <c r="J1002" s="248" t="str">
        <f t="shared" si="1877"/>
        <v/>
      </c>
      <c r="K1002" s="713" t="str">
        <f t="shared" si="1799"/>
        <v/>
      </c>
      <c r="L1002" s="625"/>
      <c r="M1002" s="738">
        <f t="shared" ref="M1002:N1002" si="1941">IF(M830="","",M830)</f>
        <v>0</v>
      </c>
      <c r="N1002" s="738">
        <f t="shared" si="1941"/>
        <v>0</v>
      </c>
      <c r="O1002" s="714" t="str">
        <f t="shared" si="1801"/>
        <v/>
      </c>
      <c r="P1002" s="736">
        <f t="shared" si="1802"/>
        <v>0</v>
      </c>
      <c r="Q1002" s="608">
        <v>0</v>
      </c>
      <c r="R1002" s="755"/>
      <c r="S1002" s="708" t="str">
        <f t="shared" si="1803"/>
        <v/>
      </c>
      <c r="T1002" s="50" t="str">
        <f t="shared" si="1804"/>
        <v/>
      </c>
      <c r="U1002" s="50">
        <f>ROUND(IF(K1002="",0,+Q1002/1659*(AC1002*12*(1+tab!$D$181+tab!$D$180)-tab!$D$179)*tab!$D$177),-1)</f>
        <v>0</v>
      </c>
      <c r="V1002" s="36" t="str">
        <f t="shared" si="1805"/>
        <v/>
      </c>
      <c r="W1002" s="698"/>
      <c r="X1002" s="605"/>
      <c r="Y1002" s="646"/>
      <c r="Z1002" s="670"/>
      <c r="AA1002" s="600"/>
      <c r="AB1002" s="646"/>
      <c r="AC1002" s="679">
        <f t="shared" si="1879"/>
        <v>0</v>
      </c>
      <c r="AD1002" s="680">
        <f t="shared" si="1806"/>
        <v>0.56000000000000005</v>
      </c>
      <c r="AE1002" s="681">
        <f t="shared" si="1807"/>
        <v>0</v>
      </c>
      <c r="AF1002" s="681">
        <f t="shared" si="1808"/>
        <v>0</v>
      </c>
      <c r="AG1002" s="681">
        <f t="shared" si="1809"/>
        <v>0</v>
      </c>
      <c r="AH1002" s="682">
        <f t="shared" si="1810"/>
        <v>0</v>
      </c>
      <c r="AI1002" s="682" t="str">
        <f t="shared" si="1811"/>
        <v/>
      </c>
      <c r="AJ1002" s="682">
        <f t="shared" si="1812"/>
        <v>0</v>
      </c>
      <c r="AK1002" s="683">
        <f t="shared" si="1813"/>
        <v>0.5</v>
      </c>
      <c r="AL1002" s="600">
        <f t="shared" si="1814"/>
        <v>0</v>
      </c>
      <c r="AM1002" s="646">
        <f t="shared" si="1815"/>
        <v>0</v>
      </c>
      <c r="AN1002" s="630"/>
      <c r="AR1002" s="326"/>
    </row>
    <row r="1003" spans="3:44" ht="12.75" customHeight="1" x14ac:dyDescent="0.2">
      <c r="C1003" s="2"/>
      <c r="D1003" s="140" t="str">
        <f t="shared" si="1794"/>
        <v/>
      </c>
      <c r="E1003" s="222" t="str">
        <f t="shared" ref="E1003:F1003" si="1942">IF(E831=0,"",E831)</f>
        <v/>
      </c>
      <c r="F1003" s="222" t="str">
        <f t="shared" si="1942"/>
        <v/>
      </c>
      <c r="G1003" s="140" t="str">
        <f t="shared" si="1796"/>
        <v/>
      </c>
      <c r="H1003" s="223" t="str">
        <f t="shared" si="1797"/>
        <v/>
      </c>
      <c r="I1003" s="751" t="str">
        <f t="shared" si="1798"/>
        <v/>
      </c>
      <c r="J1003" s="248" t="str">
        <f t="shared" ref="J1003:J1034" si="1943">IF(E1003="","",IF(J831+1&gt;VLOOKUP(I1003,sal19juni,18,FALSE),J831,J831+1))</f>
        <v/>
      </c>
      <c r="K1003" s="713" t="str">
        <f t="shared" si="1799"/>
        <v/>
      </c>
      <c r="L1003" s="625"/>
      <c r="M1003" s="738">
        <f t="shared" ref="M1003:N1003" si="1944">IF(M831="","",M831)</f>
        <v>0</v>
      </c>
      <c r="N1003" s="738">
        <f t="shared" si="1944"/>
        <v>0</v>
      </c>
      <c r="O1003" s="714" t="str">
        <f t="shared" si="1801"/>
        <v/>
      </c>
      <c r="P1003" s="736">
        <f t="shared" si="1802"/>
        <v>0</v>
      </c>
      <c r="Q1003" s="608">
        <v>0</v>
      </c>
      <c r="R1003" s="755"/>
      <c r="S1003" s="708" t="str">
        <f t="shared" si="1803"/>
        <v/>
      </c>
      <c r="T1003" s="50" t="str">
        <f t="shared" si="1804"/>
        <v/>
      </c>
      <c r="U1003" s="50">
        <f>ROUND(IF(K1003="",0,+Q1003/1659*(AC1003*12*(1+tab!$D$181+tab!$D$180)-tab!$D$179)*tab!$D$177),-1)</f>
        <v>0</v>
      </c>
      <c r="V1003" s="36" t="str">
        <f t="shared" si="1805"/>
        <v/>
      </c>
      <c r="W1003" s="698"/>
      <c r="X1003" s="605"/>
      <c r="Y1003" s="646"/>
      <c r="Z1003" s="670"/>
      <c r="AA1003" s="600"/>
      <c r="AB1003" s="646"/>
      <c r="AC1003" s="679">
        <f t="shared" ref="AC1003:AC1034" si="1945">IF(K1003="",0,5/12*VLOOKUP(I1003,sal19juni,J1003+1,FALSE)+7/12*VLOOKUP(I1003,sal19juni,J1003+1,FALSE))</f>
        <v>0</v>
      </c>
      <c r="AD1003" s="680">
        <f t="shared" si="1806"/>
        <v>0.56000000000000005</v>
      </c>
      <c r="AE1003" s="681">
        <f t="shared" si="1807"/>
        <v>0</v>
      </c>
      <c r="AF1003" s="681">
        <f t="shared" si="1808"/>
        <v>0</v>
      </c>
      <c r="AG1003" s="681">
        <f t="shared" si="1809"/>
        <v>0</v>
      </c>
      <c r="AH1003" s="682">
        <f t="shared" si="1810"/>
        <v>0</v>
      </c>
      <c r="AI1003" s="682" t="str">
        <f t="shared" si="1811"/>
        <v/>
      </c>
      <c r="AJ1003" s="682">
        <f t="shared" si="1812"/>
        <v>0</v>
      </c>
      <c r="AK1003" s="683">
        <f t="shared" si="1813"/>
        <v>0.5</v>
      </c>
      <c r="AL1003" s="600">
        <f t="shared" si="1814"/>
        <v>0</v>
      </c>
      <c r="AM1003" s="646">
        <f t="shared" si="1815"/>
        <v>0</v>
      </c>
      <c r="AN1003" s="630"/>
      <c r="AR1003" s="326"/>
    </row>
    <row r="1004" spans="3:44" ht="12.75" customHeight="1" x14ac:dyDescent="0.2">
      <c r="C1004" s="2"/>
      <c r="D1004" s="140" t="str">
        <f t="shared" ref="D1004:D1034" si="1946">IF(D832="","",D832)</f>
        <v/>
      </c>
      <c r="E1004" s="222" t="str">
        <f t="shared" ref="E1004:F1004" si="1947">IF(E832=0,"",E832)</f>
        <v/>
      </c>
      <c r="F1004" s="222" t="str">
        <f t="shared" si="1947"/>
        <v/>
      </c>
      <c r="G1004" s="140" t="str">
        <f t="shared" ref="G1004:G1034" si="1948">IF(G832="","",G832+1)</f>
        <v/>
      </c>
      <c r="H1004" s="223" t="str">
        <f t="shared" ref="H1004:H1034" si="1949">IF(H832="","",H832)</f>
        <v/>
      </c>
      <c r="I1004" s="751" t="str">
        <f t="shared" ref="I1004:I1034" si="1950">IF(I832=0,"",I832)</f>
        <v/>
      </c>
      <c r="J1004" s="248" t="str">
        <f t="shared" si="1943"/>
        <v/>
      </c>
      <c r="K1004" s="713" t="str">
        <f t="shared" ref="K1004:K1034" si="1951">IF(K832="","",K832)</f>
        <v/>
      </c>
      <c r="L1004" s="625"/>
      <c r="M1004" s="738">
        <f t="shared" ref="M1004:N1004" si="1952">IF(M832="","",M832)</f>
        <v>0</v>
      </c>
      <c r="N1004" s="738">
        <f t="shared" si="1952"/>
        <v>0</v>
      </c>
      <c r="O1004" s="714" t="str">
        <f t="shared" ref="O1004:O1034" si="1953">IF(K1004="","",K1004*50)</f>
        <v/>
      </c>
      <c r="P1004" s="736">
        <f t="shared" ref="P1004:P1034" si="1954">SUM(M1004:O1004)</f>
        <v>0</v>
      </c>
      <c r="Q1004" s="608">
        <v>0</v>
      </c>
      <c r="R1004" s="755"/>
      <c r="S1004" s="708" t="str">
        <f t="shared" ref="S1004:S1034" si="1955">IF(K1004="","",(1659*K1004-P1004)*AF1004)</f>
        <v/>
      </c>
      <c r="T1004" s="50" t="str">
        <f t="shared" ref="T1004:T1034" si="1956">IF(K1004="","",P1004*AG1004+AE1004*(AI1004+AJ1004*(1-AK1004)))</f>
        <v/>
      </c>
      <c r="U1004" s="50">
        <f>ROUND(IF(K1004="",0,+Q1004/1659*(AC1004*12*(1+tab!$D$181+tab!$D$180)-tab!$D$179)*tab!$D$177),-1)</f>
        <v>0</v>
      </c>
      <c r="V1004" s="36" t="str">
        <f t="shared" ref="V1004:V1034" si="1957">IF(K1004="","",IF(E1004=0,0,(S1004+T1004+U1004)))</f>
        <v/>
      </c>
      <c r="W1004" s="698"/>
      <c r="X1004" s="605"/>
      <c r="Y1004" s="646"/>
      <c r="Z1004" s="670"/>
      <c r="AA1004" s="600"/>
      <c r="AB1004" s="646"/>
      <c r="AC1004" s="679">
        <f t="shared" si="1945"/>
        <v>0</v>
      </c>
      <c r="AD1004" s="680">
        <f t="shared" ref="AD1004:AD1034" si="1958">+AD$873</f>
        <v>0.56000000000000005</v>
      </c>
      <c r="AE1004" s="681">
        <f t="shared" ref="AE1004:AE1035" si="1959">AC1004*12/1659</f>
        <v>0</v>
      </c>
      <c r="AF1004" s="681">
        <f t="shared" ref="AF1004:AF1034" si="1960">AC1004*12*(1+AD1004)/1659</f>
        <v>0</v>
      </c>
      <c r="AG1004" s="681">
        <f t="shared" ref="AG1004:AG1034" si="1961">+AF1004-AE1004</f>
        <v>0</v>
      </c>
      <c r="AH1004" s="682">
        <f t="shared" ref="AH1004:AH1034" si="1962">Q1004</f>
        <v>0</v>
      </c>
      <c r="AI1004" s="682" t="str">
        <f t="shared" ref="AI1004:AI1034" si="1963">+O1004</f>
        <v/>
      </c>
      <c r="AJ1004" s="682">
        <f t="shared" ref="AJ1004:AJ1034" si="1964">(M1004+N1004)</f>
        <v>0</v>
      </c>
      <c r="AK1004" s="683">
        <f t="shared" ref="AK1004:AK1034" si="1965">IF(I1004&gt;8,50%,40%)</f>
        <v>0.5</v>
      </c>
      <c r="AL1004" s="600">
        <f t="shared" ref="AL1004:AL1034" si="1966">IF(G1004&lt;25,0,IF(G1004=25,25,IF(G1004&lt;40,0,IF(G1004=40,40,IF(G1004&gt;=40,0)))))</f>
        <v>0</v>
      </c>
      <c r="AM1004" s="646">
        <f t="shared" ref="AM1004:AM1034" si="1967">IF(AL1004=25,AC1004*1.08*K1004/2,IF(AL1004=40,AC1004*1.08*K1004,0))</f>
        <v>0</v>
      </c>
      <c r="AN1004" s="630"/>
      <c r="AR1004" s="326"/>
    </row>
    <row r="1005" spans="3:44" ht="12.75" customHeight="1" x14ac:dyDescent="0.2">
      <c r="C1005" s="2"/>
      <c r="D1005" s="140" t="str">
        <f t="shared" si="1946"/>
        <v/>
      </c>
      <c r="E1005" s="222" t="str">
        <f t="shared" ref="E1005:F1005" si="1968">IF(E833=0,"",E833)</f>
        <v/>
      </c>
      <c r="F1005" s="222" t="str">
        <f t="shared" si="1968"/>
        <v/>
      </c>
      <c r="G1005" s="140" t="str">
        <f t="shared" si="1948"/>
        <v/>
      </c>
      <c r="H1005" s="223" t="str">
        <f t="shared" si="1949"/>
        <v/>
      </c>
      <c r="I1005" s="751" t="str">
        <f t="shared" si="1950"/>
        <v/>
      </c>
      <c r="J1005" s="248" t="str">
        <f t="shared" si="1943"/>
        <v/>
      </c>
      <c r="K1005" s="713" t="str">
        <f t="shared" si="1951"/>
        <v/>
      </c>
      <c r="L1005" s="625"/>
      <c r="M1005" s="738">
        <f t="shared" ref="M1005:N1005" si="1969">IF(M833="","",M833)</f>
        <v>0</v>
      </c>
      <c r="N1005" s="738">
        <f t="shared" si="1969"/>
        <v>0</v>
      </c>
      <c r="O1005" s="714" t="str">
        <f t="shared" si="1953"/>
        <v/>
      </c>
      <c r="P1005" s="736">
        <f t="shared" si="1954"/>
        <v>0</v>
      </c>
      <c r="Q1005" s="608">
        <v>0</v>
      </c>
      <c r="R1005" s="755"/>
      <c r="S1005" s="708" t="str">
        <f t="shared" si="1955"/>
        <v/>
      </c>
      <c r="T1005" s="50" t="str">
        <f t="shared" si="1956"/>
        <v/>
      </c>
      <c r="U1005" s="50">
        <f>ROUND(IF(K1005="",0,+Q1005/1659*(AC1005*12*(1+tab!$D$181+tab!$D$180)-tab!$D$179)*tab!$D$177),-1)</f>
        <v>0</v>
      </c>
      <c r="V1005" s="36" t="str">
        <f t="shared" si="1957"/>
        <v/>
      </c>
      <c r="W1005" s="698"/>
      <c r="X1005" s="605"/>
      <c r="Y1005" s="646"/>
      <c r="Z1005" s="670"/>
      <c r="AA1005" s="600"/>
      <c r="AB1005" s="646"/>
      <c r="AC1005" s="679">
        <f t="shared" si="1945"/>
        <v>0</v>
      </c>
      <c r="AD1005" s="680">
        <f t="shared" si="1958"/>
        <v>0.56000000000000005</v>
      </c>
      <c r="AE1005" s="681">
        <f t="shared" si="1959"/>
        <v>0</v>
      </c>
      <c r="AF1005" s="681">
        <f t="shared" si="1960"/>
        <v>0</v>
      </c>
      <c r="AG1005" s="681">
        <f t="shared" si="1961"/>
        <v>0</v>
      </c>
      <c r="AH1005" s="682">
        <f t="shared" si="1962"/>
        <v>0</v>
      </c>
      <c r="AI1005" s="682" t="str">
        <f t="shared" si="1963"/>
        <v/>
      </c>
      <c r="AJ1005" s="682">
        <f t="shared" si="1964"/>
        <v>0</v>
      </c>
      <c r="AK1005" s="683">
        <f t="shared" si="1965"/>
        <v>0.5</v>
      </c>
      <c r="AL1005" s="600">
        <f t="shared" si="1966"/>
        <v>0</v>
      </c>
      <c r="AM1005" s="646">
        <f t="shared" si="1967"/>
        <v>0</v>
      </c>
      <c r="AN1005" s="630"/>
      <c r="AR1005" s="326"/>
    </row>
    <row r="1006" spans="3:44" ht="12.75" customHeight="1" x14ac:dyDescent="0.2">
      <c r="C1006" s="2"/>
      <c r="D1006" s="140" t="str">
        <f t="shared" si="1946"/>
        <v/>
      </c>
      <c r="E1006" s="222" t="str">
        <f t="shared" ref="E1006:F1006" si="1970">IF(E834=0,"",E834)</f>
        <v/>
      </c>
      <c r="F1006" s="222" t="str">
        <f t="shared" si="1970"/>
        <v/>
      </c>
      <c r="G1006" s="140" t="str">
        <f t="shared" si="1948"/>
        <v/>
      </c>
      <c r="H1006" s="223" t="str">
        <f t="shared" si="1949"/>
        <v/>
      </c>
      <c r="I1006" s="751" t="str">
        <f t="shared" si="1950"/>
        <v/>
      </c>
      <c r="J1006" s="248" t="str">
        <f t="shared" si="1943"/>
        <v/>
      </c>
      <c r="K1006" s="713" t="str">
        <f t="shared" si="1951"/>
        <v/>
      </c>
      <c r="L1006" s="625"/>
      <c r="M1006" s="738">
        <f t="shared" ref="M1006:N1006" si="1971">IF(M834="","",M834)</f>
        <v>0</v>
      </c>
      <c r="N1006" s="738">
        <f t="shared" si="1971"/>
        <v>0</v>
      </c>
      <c r="O1006" s="714" t="str">
        <f t="shared" si="1953"/>
        <v/>
      </c>
      <c r="P1006" s="736">
        <f t="shared" si="1954"/>
        <v>0</v>
      </c>
      <c r="Q1006" s="608">
        <v>0</v>
      </c>
      <c r="R1006" s="755"/>
      <c r="S1006" s="708" t="str">
        <f t="shared" si="1955"/>
        <v/>
      </c>
      <c r="T1006" s="50" t="str">
        <f t="shared" si="1956"/>
        <v/>
      </c>
      <c r="U1006" s="50">
        <f>ROUND(IF(K1006="",0,+Q1006/1659*(AC1006*12*(1+tab!$D$181+tab!$D$180)-tab!$D$179)*tab!$D$177),-1)</f>
        <v>0</v>
      </c>
      <c r="V1006" s="36" t="str">
        <f t="shared" si="1957"/>
        <v/>
      </c>
      <c r="W1006" s="698"/>
      <c r="X1006" s="605"/>
      <c r="Y1006" s="646"/>
      <c r="Z1006" s="670"/>
      <c r="AA1006" s="600"/>
      <c r="AB1006" s="646"/>
      <c r="AC1006" s="679">
        <f t="shared" si="1945"/>
        <v>0</v>
      </c>
      <c r="AD1006" s="680">
        <f t="shared" si="1958"/>
        <v>0.56000000000000005</v>
      </c>
      <c r="AE1006" s="681">
        <f t="shared" si="1959"/>
        <v>0</v>
      </c>
      <c r="AF1006" s="681">
        <f t="shared" si="1960"/>
        <v>0</v>
      </c>
      <c r="AG1006" s="681">
        <f t="shared" si="1961"/>
        <v>0</v>
      </c>
      <c r="AH1006" s="682">
        <f t="shared" si="1962"/>
        <v>0</v>
      </c>
      <c r="AI1006" s="682" t="str">
        <f t="shared" si="1963"/>
        <v/>
      </c>
      <c r="AJ1006" s="682">
        <f t="shared" si="1964"/>
        <v>0</v>
      </c>
      <c r="AK1006" s="683">
        <f t="shared" si="1965"/>
        <v>0.5</v>
      </c>
      <c r="AL1006" s="600">
        <f t="shared" si="1966"/>
        <v>0</v>
      </c>
      <c r="AM1006" s="646">
        <f t="shared" si="1967"/>
        <v>0</v>
      </c>
      <c r="AN1006" s="630"/>
      <c r="AR1006" s="326"/>
    </row>
    <row r="1007" spans="3:44" ht="12.75" customHeight="1" x14ac:dyDescent="0.2">
      <c r="C1007" s="2"/>
      <c r="D1007" s="140" t="str">
        <f t="shared" si="1946"/>
        <v/>
      </c>
      <c r="E1007" s="222" t="str">
        <f t="shared" ref="E1007:F1007" si="1972">IF(E835=0,"",E835)</f>
        <v/>
      </c>
      <c r="F1007" s="222" t="str">
        <f t="shared" si="1972"/>
        <v/>
      </c>
      <c r="G1007" s="140" t="str">
        <f t="shared" si="1948"/>
        <v/>
      </c>
      <c r="H1007" s="223" t="str">
        <f t="shared" si="1949"/>
        <v/>
      </c>
      <c r="I1007" s="751" t="str">
        <f t="shared" si="1950"/>
        <v/>
      </c>
      <c r="J1007" s="248" t="str">
        <f t="shared" si="1943"/>
        <v/>
      </c>
      <c r="K1007" s="713" t="str">
        <f t="shared" si="1951"/>
        <v/>
      </c>
      <c r="L1007" s="625"/>
      <c r="M1007" s="738">
        <f t="shared" ref="M1007:N1007" si="1973">IF(M835="","",M835)</f>
        <v>0</v>
      </c>
      <c r="N1007" s="738">
        <f t="shared" si="1973"/>
        <v>0</v>
      </c>
      <c r="O1007" s="714" t="str">
        <f t="shared" si="1953"/>
        <v/>
      </c>
      <c r="P1007" s="736">
        <f t="shared" si="1954"/>
        <v>0</v>
      </c>
      <c r="Q1007" s="608">
        <v>0</v>
      </c>
      <c r="R1007" s="755"/>
      <c r="S1007" s="708" t="str">
        <f t="shared" si="1955"/>
        <v/>
      </c>
      <c r="T1007" s="50" t="str">
        <f t="shared" si="1956"/>
        <v/>
      </c>
      <c r="U1007" s="50">
        <f>ROUND(IF(K1007="",0,+Q1007/1659*(AC1007*12*(1+tab!$D$181+tab!$D$180)-tab!$D$179)*tab!$D$177),-1)</f>
        <v>0</v>
      </c>
      <c r="V1007" s="36" t="str">
        <f t="shared" si="1957"/>
        <v/>
      </c>
      <c r="W1007" s="698"/>
      <c r="X1007" s="605"/>
      <c r="Y1007" s="646"/>
      <c r="Z1007" s="670"/>
      <c r="AA1007" s="600"/>
      <c r="AB1007" s="646"/>
      <c r="AC1007" s="679">
        <f t="shared" si="1945"/>
        <v>0</v>
      </c>
      <c r="AD1007" s="680">
        <f t="shared" si="1958"/>
        <v>0.56000000000000005</v>
      </c>
      <c r="AE1007" s="681">
        <f t="shared" si="1959"/>
        <v>0</v>
      </c>
      <c r="AF1007" s="681">
        <f t="shared" si="1960"/>
        <v>0</v>
      </c>
      <c r="AG1007" s="681">
        <f t="shared" si="1961"/>
        <v>0</v>
      </c>
      <c r="AH1007" s="682">
        <f t="shared" si="1962"/>
        <v>0</v>
      </c>
      <c r="AI1007" s="682" t="str">
        <f t="shared" si="1963"/>
        <v/>
      </c>
      <c r="AJ1007" s="682">
        <f t="shared" si="1964"/>
        <v>0</v>
      </c>
      <c r="AK1007" s="683">
        <f t="shared" si="1965"/>
        <v>0.5</v>
      </c>
      <c r="AL1007" s="600">
        <f t="shared" si="1966"/>
        <v>0</v>
      </c>
      <c r="AM1007" s="646">
        <f t="shared" si="1967"/>
        <v>0</v>
      </c>
      <c r="AN1007" s="630"/>
      <c r="AR1007" s="326"/>
    </row>
    <row r="1008" spans="3:44" ht="12.75" customHeight="1" x14ac:dyDescent="0.2">
      <c r="C1008" s="2"/>
      <c r="D1008" s="140" t="str">
        <f t="shared" si="1946"/>
        <v/>
      </c>
      <c r="E1008" s="222" t="str">
        <f t="shared" ref="E1008:F1008" si="1974">IF(E836=0,"",E836)</f>
        <v/>
      </c>
      <c r="F1008" s="222" t="str">
        <f t="shared" si="1974"/>
        <v/>
      </c>
      <c r="G1008" s="140" t="str">
        <f t="shared" si="1948"/>
        <v/>
      </c>
      <c r="H1008" s="223" t="str">
        <f t="shared" si="1949"/>
        <v/>
      </c>
      <c r="I1008" s="751" t="str">
        <f t="shared" si="1950"/>
        <v/>
      </c>
      <c r="J1008" s="248" t="str">
        <f t="shared" si="1943"/>
        <v/>
      </c>
      <c r="K1008" s="713" t="str">
        <f t="shared" si="1951"/>
        <v/>
      </c>
      <c r="L1008" s="625"/>
      <c r="M1008" s="738">
        <f t="shared" ref="M1008:N1008" si="1975">IF(M836="","",M836)</f>
        <v>0</v>
      </c>
      <c r="N1008" s="738">
        <f t="shared" si="1975"/>
        <v>0</v>
      </c>
      <c r="O1008" s="714" t="str">
        <f t="shared" si="1953"/>
        <v/>
      </c>
      <c r="P1008" s="736">
        <f t="shared" si="1954"/>
        <v>0</v>
      </c>
      <c r="Q1008" s="608">
        <v>0</v>
      </c>
      <c r="R1008" s="755"/>
      <c r="S1008" s="708" t="str">
        <f t="shared" si="1955"/>
        <v/>
      </c>
      <c r="T1008" s="50" t="str">
        <f t="shared" si="1956"/>
        <v/>
      </c>
      <c r="U1008" s="50">
        <f>ROUND(IF(K1008="",0,+Q1008/1659*(AC1008*12*(1+tab!$D$181+tab!$D$180)-tab!$D$179)*tab!$D$177),-1)</f>
        <v>0</v>
      </c>
      <c r="V1008" s="36" t="str">
        <f t="shared" si="1957"/>
        <v/>
      </c>
      <c r="W1008" s="698"/>
      <c r="X1008" s="605"/>
      <c r="Y1008" s="646"/>
      <c r="Z1008" s="670"/>
      <c r="AA1008" s="600"/>
      <c r="AB1008" s="646"/>
      <c r="AC1008" s="679">
        <f t="shared" si="1945"/>
        <v>0</v>
      </c>
      <c r="AD1008" s="680">
        <f t="shared" si="1958"/>
        <v>0.56000000000000005</v>
      </c>
      <c r="AE1008" s="681">
        <f t="shared" si="1959"/>
        <v>0</v>
      </c>
      <c r="AF1008" s="681">
        <f t="shared" si="1960"/>
        <v>0</v>
      </c>
      <c r="AG1008" s="681">
        <f t="shared" si="1961"/>
        <v>0</v>
      </c>
      <c r="AH1008" s="682">
        <f t="shared" si="1962"/>
        <v>0</v>
      </c>
      <c r="AI1008" s="682" t="str">
        <f t="shared" si="1963"/>
        <v/>
      </c>
      <c r="AJ1008" s="682">
        <f t="shared" si="1964"/>
        <v>0</v>
      </c>
      <c r="AK1008" s="683">
        <f t="shared" si="1965"/>
        <v>0.5</v>
      </c>
      <c r="AL1008" s="600">
        <f t="shared" si="1966"/>
        <v>0</v>
      </c>
      <c r="AM1008" s="646">
        <f t="shared" si="1967"/>
        <v>0</v>
      </c>
      <c r="AN1008" s="630"/>
      <c r="AR1008" s="326"/>
    </row>
    <row r="1009" spans="3:44" ht="12.75" customHeight="1" x14ac:dyDescent="0.2">
      <c r="C1009" s="2"/>
      <c r="D1009" s="140" t="str">
        <f t="shared" si="1946"/>
        <v/>
      </c>
      <c r="E1009" s="222" t="str">
        <f t="shared" ref="E1009:F1009" si="1976">IF(E837=0,"",E837)</f>
        <v/>
      </c>
      <c r="F1009" s="222" t="str">
        <f t="shared" si="1976"/>
        <v/>
      </c>
      <c r="G1009" s="140" t="str">
        <f t="shared" si="1948"/>
        <v/>
      </c>
      <c r="H1009" s="223" t="str">
        <f t="shared" si="1949"/>
        <v/>
      </c>
      <c r="I1009" s="751" t="str">
        <f t="shared" si="1950"/>
        <v/>
      </c>
      <c r="J1009" s="248" t="str">
        <f t="shared" si="1943"/>
        <v/>
      </c>
      <c r="K1009" s="713" t="str">
        <f t="shared" si="1951"/>
        <v/>
      </c>
      <c r="L1009" s="625"/>
      <c r="M1009" s="738">
        <f t="shared" ref="M1009:N1009" si="1977">IF(M837="","",M837)</f>
        <v>0</v>
      </c>
      <c r="N1009" s="738">
        <f t="shared" si="1977"/>
        <v>0</v>
      </c>
      <c r="O1009" s="714" t="str">
        <f t="shared" si="1953"/>
        <v/>
      </c>
      <c r="P1009" s="736">
        <f t="shared" si="1954"/>
        <v>0</v>
      </c>
      <c r="Q1009" s="608">
        <v>0</v>
      </c>
      <c r="R1009" s="755"/>
      <c r="S1009" s="708" t="str">
        <f t="shared" si="1955"/>
        <v/>
      </c>
      <c r="T1009" s="50" t="str">
        <f t="shared" si="1956"/>
        <v/>
      </c>
      <c r="U1009" s="50">
        <f>ROUND(IF(K1009="",0,+Q1009/1659*(AC1009*12*(1+tab!$D$181+tab!$D$180)-tab!$D$179)*tab!$D$177),-1)</f>
        <v>0</v>
      </c>
      <c r="V1009" s="36" t="str">
        <f t="shared" si="1957"/>
        <v/>
      </c>
      <c r="W1009" s="698"/>
      <c r="X1009" s="605"/>
      <c r="Y1009" s="646"/>
      <c r="Z1009" s="670"/>
      <c r="AA1009" s="600"/>
      <c r="AB1009" s="646"/>
      <c r="AC1009" s="679">
        <f t="shared" si="1945"/>
        <v>0</v>
      </c>
      <c r="AD1009" s="680">
        <f t="shared" si="1958"/>
        <v>0.56000000000000005</v>
      </c>
      <c r="AE1009" s="681">
        <f t="shared" si="1959"/>
        <v>0</v>
      </c>
      <c r="AF1009" s="681">
        <f t="shared" si="1960"/>
        <v>0</v>
      </c>
      <c r="AG1009" s="681">
        <f t="shared" si="1961"/>
        <v>0</v>
      </c>
      <c r="AH1009" s="682">
        <f t="shared" si="1962"/>
        <v>0</v>
      </c>
      <c r="AI1009" s="682" t="str">
        <f t="shared" si="1963"/>
        <v/>
      </c>
      <c r="AJ1009" s="682">
        <f t="shared" si="1964"/>
        <v>0</v>
      </c>
      <c r="AK1009" s="683">
        <f t="shared" si="1965"/>
        <v>0.5</v>
      </c>
      <c r="AL1009" s="600">
        <f t="shared" si="1966"/>
        <v>0</v>
      </c>
      <c r="AM1009" s="646">
        <f t="shared" si="1967"/>
        <v>0</v>
      </c>
      <c r="AN1009" s="630"/>
      <c r="AR1009" s="326"/>
    </row>
    <row r="1010" spans="3:44" ht="12.75" customHeight="1" x14ac:dyDescent="0.2">
      <c r="C1010" s="2"/>
      <c r="D1010" s="140" t="str">
        <f t="shared" si="1946"/>
        <v/>
      </c>
      <c r="E1010" s="222" t="str">
        <f t="shared" ref="E1010:F1010" si="1978">IF(E838=0,"",E838)</f>
        <v/>
      </c>
      <c r="F1010" s="222" t="str">
        <f t="shared" si="1978"/>
        <v/>
      </c>
      <c r="G1010" s="140" t="str">
        <f t="shared" si="1948"/>
        <v/>
      </c>
      <c r="H1010" s="223" t="str">
        <f t="shared" si="1949"/>
        <v/>
      </c>
      <c r="I1010" s="751" t="str">
        <f t="shared" si="1950"/>
        <v/>
      </c>
      <c r="J1010" s="248" t="str">
        <f t="shared" si="1943"/>
        <v/>
      </c>
      <c r="K1010" s="713" t="str">
        <f t="shared" si="1951"/>
        <v/>
      </c>
      <c r="L1010" s="625"/>
      <c r="M1010" s="738">
        <f t="shared" ref="M1010:N1010" si="1979">IF(M838="","",M838)</f>
        <v>0</v>
      </c>
      <c r="N1010" s="738">
        <f t="shared" si="1979"/>
        <v>0</v>
      </c>
      <c r="O1010" s="714" t="str">
        <f t="shared" si="1953"/>
        <v/>
      </c>
      <c r="P1010" s="736">
        <f t="shared" si="1954"/>
        <v>0</v>
      </c>
      <c r="Q1010" s="608">
        <v>0</v>
      </c>
      <c r="R1010" s="755"/>
      <c r="S1010" s="708" t="str">
        <f t="shared" si="1955"/>
        <v/>
      </c>
      <c r="T1010" s="50" t="str">
        <f t="shared" si="1956"/>
        <v/>
      </c>
      <c r="U1010" s="50">
        <f>ROUND(IF(K1010="",0,+Q1010/1659*(AC1010*12*(1+tab!$D$181+tab!$D$180)-tab!$D$179)*tab!$D$177),-1)</f>
        <v>0</v>
      </c>
      <c r="V1010" s="36" t="str">
        <f t="shared" si="1957"/>
        <v/>
      </c>
      <c r="W1010" s="698"/>
      <c r="X1010" s="605"/>
      <c r="Y1010" s="646"/>
      <c r="Z1010" s="670"/>
      <c r="AA1010" s="600"/>
      <c r="AB1010" s="646"/>
      <c r="AC1010" s="679">
        <f t="shared" si="1945"/>
        <v>0</v>
      </c>
      <c r="AD1010" s="680">
        <f t="shared" si="1958"/>
        <v>0.56000000000000005</v>
      </c>
      <c r="AE1010" s="681">
        <f t="shared" si="1959"/>
        <v>0</v>
      </c>
      <c r="AF1010" s="681">
        <f t="shared" si="1960"/>
        <v>0</v>
      </c>
      <c r="AG1010" s="681">
        <f t="shared" si="1961"/>
        <v>0</v>
      </c>
      <c r="AH1010" s="682">
        <f t="shared" si="1962"/>
        <v>0</v>
      </c>
      <c r="AI1010" s="682" t="str">
        <f t="shared" si="1963"/>
        <v/>
      </c>
      <c r="AJ1010" s="682">
        <f t="shared" si="1964"/>
        <v>0</v>
      </c>
      <c r="AK1010" s="683">
        <f t="shared" si="1965"/>
        <v>0.5</v>
      </c>
      <c r="AL1010" s="600">
        <f t="shared" si="1966"/>
        <v>0</v>
      </c>
      <c r="AM1010" s="646">
        <f t="shared" si="1967"/>
        <v>0</v>
      </c>
      <c r="AN1010" s="630"/>
      <c r="AR1010" s="326"/>
    </row>
    <row r="1011" spans="3:44" ht="12.75" customHeight="1" x14ac:dyDescent="0.2">
      <c r="C1011" s="2"/>
      <c r="D1011" s="140" t="str">
        <f t="shared" si="1946"/>
        <v/>
      </c>
      <c r="E1011" s="222" t="str">
        <f t="shared" ref="E1011:F1011" si="1980">IF(E839=0,"",E839)</f>
        <v/>
      </c>
      <c r="F1011" s="222" t="str">
        <f t="shared" si="1980"/>
        <v/>
      </c>
      <c r="G1011" s="140" t="str">
        <f t="shared" si="1948"/>
        <v/>
      </c>
      <c r="H1011" s="223" t="str">
        <f t="shared" si="1949"/>
        <v/>
      </c>
      <c r="I1011" s="751" t="str">
        <f t="shared" si="1950"/>
        <v/>
      </c>
      <c r="J1011" s="248" t="str">
        <f t="shared" si="1943"/>
        <v/>
      </c>
      <c r="K1011" s="713" t="str">
        <f t="shared" si="1951"/>
        <v/>
      </c>
      <c r="L1011" s="625"/>
      <c r="M1011" s="738">
        <f t="shared" ref="M1011:N1011" si="1981">IF(M839="","",M839)</f>
        <v>0</v>
      </c>
      <c r="N1011" s="738">
        <f t="shared" si="1981"/>
        <v>0</v>
      </c>
      <c r="O1011" s="714" t="str">
        <f t="shared" si="1953"/>
        <v/>
      </c>
      <c r="P1011" s="736">
        <f t="shared" si="1954"/>
        <v>0</v>
      </c>
      <c r="Q1011" s="608">
        <v>0</v>
      </c>
      <c r="R1011" s="755"/>
      <c r="S1011" s="708" t="str">
        <f t="shared" si="1955"/>
        <v/>
      </c>
      <c r="T1011" s="50" t="str">
        <f t="shared" si="1956"/>
        <v/>
      </c>
      <c r="U1011" s="50">
        <f>ROUND(IF(K1011="",0,+Q1011/1659*(AC1011*12*(1+tab!$D$181+tab!$D$180)-tab!$D$179)*tab!$D$177),-1)</f>
        <v>0</v>
      </c>
      <c r="V1011" s="36" t="str">
        <f t="shared" si="1957"/>
        <v/>
      </c>
      <c r="W1011" s="698"/>
      <c r="X1011" s="605"/>
      <c r="Y1011" s="646"/>
      <c r="Z1011" s="670"/>
      <c r="AA1011" s="600"/>
      <c r="AB1011" s="646"/>
      <c r="AC1011" s="679">
        <f t="shared" si="1945"/>
        <v>0</v>
      </c>
      <c r="AD1011" s="680">
        <f t="shared" si="1958"/>
        <v>0.56000000000000005</v>
      </c>
      <c r="AE1011" s="681">
        <f t="shared" si="1959"/>
        <v>0</v>
      </c>
      <c r="AF1011" s="681">
        <f t="shared" si="1960"/>
        <v>0</v>
      </c>
      <c r="AG1011" s="681">
        <f t="shared" si="1961"/>
        <v>0</v>
      </c>
      <c r="AH1011" s="682">
        <f t="shared" si="1962"/>
        <v>0</v>
      </c>
      <c r="AI1011" s="682" t="str">
        <f t="shared" si="1963"/>
        <v/>
      </c>
      <c r="AJ1011" s="682">
        <f t="shared" si="1964"/>
        <v>0</v>
      </c>
      <c r="AK1011" s="683">
        <f t="shared" si="1965"/>
        <v>0.5</v>
      </c>
      <c r="AL1011" s="600">
        <f t="shared" si="1966"/>
        <v>0</v>
      </c>
      <c r="AM1011" s="646">
        <f t="shared" si="1967"/>
        <v>0</v>
      </c>
      <c r="AN1011" s="630"/>
      <c r="AR1011" s="326"/>
    </row>
    <row r="1012" spans="3:44" ht="12.75" customHeight="1" x14ac:dyDescent="0.2">
      <c r="C1012" s="2"/>
      <c r="D1012" s="140" t="str">
        <f t="shared" si="1946"/>
        <v/>
      </c>
      <c r="E1012" s="222" t="str">
        <f t="shared" ref="E1012:F1012" si="1982">IF(E840=0,"",E840)</f>
        <v/>
      </c>
      <c r="F1012" s="222" t="str">
        <f t="shared" si="1982"/>
        <v/>
      </c>
      <c r="G1012" s="140" t="str">
        <f t="shared" si="1948"/>
        <v/>
      </c>
      <c r="H1012" s="223" t="str">
        <f t="shared" si="1949"/>
        <v/>
      </c>
      <c r="I1012" s="751" t="str">
        <f t="shared" si="1950"/>
        <v/>
      </c>
      <c r="J1012" s="248" t="str">
        <f t="shared" si="1943"/>
        <v/>
      </c>
      <c r="K1012" s="713" t="str">
        <f t="shared" si="1951"/>
        <v/>
      </c>
      <c r="L1012" s="625"/>
      <c r="M1012" s="738">
        <f t="shared" ref="M1012:N1012" si="1983">IF(M840="","",M840)</f>
        <v>0</v>
      </c>
      <c r="N1012" s="738">
        <f t="shared" si="1983"/>
        <v>0</v>
      </c>
      <c r="O1012" s="714" t="str">
        <f t="shared" si="1953"/>
        <v/>
      </c>
      <c r="P1012" s="736">
        <f t="shared" si="1954"/>
        <v>0</v>
      </c>
      <c r="Q1012" s="608">
        <v>0</v>
      </c>
      <c r="R1012" s="755"/>
      <c r="S1012" s="708" t="str">
        <f t="shared" si="1955"/>
        <v/>
      </c>
      <c r="T1012" s="50" t="str">
        <f t="shared" si="1956"/>
        <v/>
      </c>
      <c r="U1012" s="50">
        <f>ROUND(IF(K1012="",0,+Q1012/1659*(AC1012*12*(1+tab!$D$181+tab!$D$180)-tab!$D$179)*tab!$D$177),-1)</f>
        <v>0</v>
      </c>
      <c r="V1012" s="36" t="str">
        <f t="shared" si="1957"/>
        <v/>
      </c>
      <c r="W1012" s="698"/>
      <c r="X1012" s="605"/>
      <c r="Y1012" s="646"/>
      <c r="Z1012" s="670"/>
      <c r="AA1012" s="600"/>
      <c r="AB1012" s="646"/>
      <c r="AC1012" s="679">
        <f t="shared" si="1945"/>
        <v>0</v>
      </c>
      <c r="AD1012" s="680">
        <f t="shared" si="1958"/>
        <v>0.56000000000000005</v>
      </c>
      <c r="AE1012" s="681">
        <f t="shared" si="1959"/>
        <v>0</v>
      </c>
      <c r="AF1012" s="681">
        <f t="shared" si="1960"/>
        <v>0</v>
      </c>
      <c r="AG1012" s="681">
        <f t="shared" si="1961"/>
        <v>0</v>
      </c>
      <c r="AH1012" s="682">
        <f t="shared" si="1962"/>
        <v>0</v>
      </c>
      <c r="AI1012" s="682" t="str">
        <f t="shared" si="1963"/>
        <v/>
      </c>
      <c r="AJ1012" s="682">
        <f t="shared" si="1964"/>
        <v>0</v>
      </c>
      <c r="AK1012" s="683">
        <f t="shared" si="1965"/>
        <v>0.5</v>
      </c>
      <c r="AL1012" s="600">
        <f t="shared" si="1966"/>
        <v>0</v>
      </c>
      <c r="AM1012" s="646">
        <f t="shared" si="1967"/>
        <v>0</v>
      </c>
      <c r="AN1012" s="630"/>
      <c r="AR1012" s="326"/>
    </row>
    <row r="1013" spans="3:44" ht="12.75" customHeight="1" x14ac:dyDescent="0.2">
      <c r="C1013" s="2"/>
      <c r="D1013" s="140" t="str">
        <f t="shared" si="1946"/>
        <v/>
      </c>
      <c r="E1013" s="222" t="str">
        <f t="shared" ref="E1013:F1013" si="1984">IF(E841=0,"",E841)</f>
        <v/>
      </c>
      <c r="F1013" s="222" t="str">
        <f t="shared" si="1984"/>
        <v/>
      </c>
      <c r="G1013" s="140" t="str">
        <f t="shared" si="1948"/>
        <v/>
      </c>
      <c r="H1013" s="223" t="str">
        <f t="shared" si="1949"/>
        <v/>
      </c>
      <c r="I1013" s="751" t="str">
        <f t="shared" si="1950"/>
        <v/>
      </c>
      <c r="J1013" s="248" t="str">
        <f t="shared" si="1943"/>
        <v/>
      </c>
      <c r="K1013" s="713" t="str">
        <f t="shared" si="1951"/>
        <v/>
      </c>
      <c r="L1013" s="625"/>
      <c r="M1013" s="738">
        <f t="shared" ref="M1013:N1013" si="1985">IF(M841="","",M841)</f>
        <v>0</v>
      </c>
      <c r="N1013" s="738">
        <f t="shared" si="1985"/>
        <v>0</v>
      </c>
      <c r="O1013" s="714" t="str">
        <f t="shared" si="1953"/>
        <v/>
      </c>
      <c r="P1013" s="736">
        <f t="shared" si="1954"/>
        <v>0</v>
      </c>
      <c r="Q1013" s="608">
        <v>0</v>
      </c>
      <c r="R1013" s="755"/>
      <c r="S1013" s="708" t="str">
        <f t="shared" si="1955"/>
        <v/>
      </c>
      <c r="T1013" s="50" t="str">
        <f t="shared" si="1956"/>
        <v/>
      </c>
      <c r="U1013" s="50">
        <f>ROUND(IF(K1013="",0,+Q1013/1659*(AC1013*12*(1+tab!$D$181+tab!$D$180)-tab!$D$179)*tab!$D$177),-1)</f>
        <v>0</v>
      </c>
      <c r="V1013" s="36" t="str">
        <f t="shared" si="1957"/>
        <v/>
      </c>
      <c r="W1013" s="698"/>
      <c r="X1013" s="605"/>
      <c r="Y1013" s="646"/>
      <c r="Z1013" s="670"/>
      <c r="AA1013" s="600"/>
      <c r="AB1013" s="646"/>
      <c r="AC1013" s="679">
        <f t="shared" si="1945"/>
        <v>0</v>
      </c>
      <c r="AD1013" s="680">
        <f t="shared" si="1958"/>
        <v>0.56000000000000005</v>
      </c>
      <c r="AE1013" s="681">
        <f t="shared" si="1959"/>
        <v>0</v>
      </c>
      <c r="AF1013" s="681">
        <f t="shared" si="1960"/>
        <v>0</v>
      </c>
      <c r="AG1013" s="681">
        <f t="shared" si="1961"/>
        <v>0</v>
      </c>
      <c r="AH1013" s="682">
        <f t="shared" si="1962"/>
        <v>0</v>
      </c>
      <c r="AI1013" s="682" t="str">
        <f t="shared" si="1963"/>
        <v/>
      </c>
      <c r="AJ1013" s="682">
        <f t="shared" si="1964"/>
        <v>0</v>
      </c>
      <c r="AK1013" s="683">
        <f t="shared" si="1965"/>
        <v>0.5</v>
      </c>
      <c r="AL1013" s="600">
        <f t="shared" si="1966"/>
        <v>0</v>
      </c>
      <c r="AM1013" s="646">
        <f t="shared" si="1967"/>
        <v>0</v>
      </c>
      <c r="AN1013" s="630"/>
      <c r="AR1013" s="326"/>
    </row>
    <row r="1014" spans="3:44" ht="12.75" customHeight="1" x14ac:dyDescent="0.2">
      <c r="C1014" s="2"/>
      <c r="D1014" s="140" t="str">
        <f t="shared" si="1946"/>
        <v/>
      </c>
      <c r="E1014" s="222" t="str">
        <f t="shared" ref="E1014:F1014" si="1986">IF(E842=0,"",E842)</f>
        <v/>
      </c>
      <c r="F1014" s="222" t="str">
        <f t="shared" si="1986"/>
        <v/>
      </c>
      <c r="G1014" s="140" t="str">
        <f t="shared" si="1948"/>
        <v/>
      </c>
      <c r="H1014" s="223" t="str">
        <f t="shared" si="1949"/>
        <v/>
      </c>
      <c r="I1014" s="751" t="str">
        <f t="shared" si="1950"/>
        <v/>
      </c>
      <c r="J1014" s="248" t="str">
        <f t="shared" si="1943"/>
        <v/>
      </c>
      <c r="K1014" s="713" t="str">
        <f t="shared" si="1951"/>
        <v/>
      </c>
      <c r="L1014" s="625"/>
      <c r="M1014" s="738">
        <f t="shared" ref="M1014:N1014" si="1987">IF(M842="","",M842)</f>
        <v>0</v>
      </c>
      <c r="N1014" s="738">
        <f t="shared" si="1987"/>
        <v>0</v>
      </c>
      <c r="O1014" s="714" t="str">
        <f t="shared" si="1953"/>
        <v/>
      </c>
      <c r="P1014" s="736">
        <f t="shared" si="1954"/>
        <v>0</v>
      </c>
      <c r="Q1014" s="608">
        <v>0</v>
      </c>
      <c r="R1014" s="755"/>
      <c r="S1014" s="708" t="str">
        <f t="shared" si="1955"/>
        <v/>
      </c>
      <c r="T1014" s="50" t="str">
        <f t="shared" si="1956"/>
        <v/>
      </c>
      <c r="U1014" s="50">
        <f>ROUND(IF(K1014="",0,+Q1014/1659*(AC1014*12*(1+tab!$D$181+tab!$D$180)-tab!$D$179)*tab!$D$177),-1)</f>
        <v>0</v>
      </c>
      <c r="V1014" s="36" t="str">
        <f t="shared" si="1957"/>
        <v/>
      </c>
      <c r="W1014" s="698"/>
      <c r="X1014" s="605"/>
      <c r="Y1014" s="646"/>
      <c r="Z1014" s="670"/>
      <c r="AA1014" s="600"/>
      <c r="AB1014" s="646"/>
      <c r="AC1014" s="679">
        <f t="shared" si="1945"/>
        <v>0</v>
      </c>
      <c r="AD1014" s="680">
        <f t="shared" si="1958"/>
        <v>0.56000000000000005</v>
      </c>
      <c r="AE1014" s="681">
        <f t="shared" si="1959"/>
        <v>0</v>
      </c>
      <c r="AF1014" s="681">
        <f t="shared" si="1960"/>
        <v>0</v>
      </c>
      <c r="AG1014" s="681">
        <f t="shared" si="1961"/>
        <v>0</v>
      </c>
      <c r="AH1014" s="682">
        <f t="shared" si="1962"/>
        <v>0</v>
      </c>
      <c r="AI1014" s="682" t="str">
        <f t="shared" si="1963"/>
        <v/>
      </c>
      <c r="AJ1014" s="682">
        <f t="shared" si="1964"/>
        <v>0</v>
      </c>
      <c r="AK1014" s="683">
        <f t="shared" si="1965"/>
        <v>0.5</v>
      </c>
      <c r="AL1014" s="600">
        <f t="shared" si="1966"/>
        <v>0</v>
      </c>
      <c r="AM1014" s="646">
        <f t="shared" si="1967"/>
        <v>0</v>
      </c>
      <c r="AN1014" s="630"/>
      <c r="AR1014" s="326"/>
    </row>
    <row r="1015" spans="3:44" ht="12.75" customHeight="1" x14ac:dyDescent="0.2">
      <c r="C1015" s="2"/>
      <c r="D1015" s="140" t="str">
        <f t="shared" si="1946"/>
        <v/>
      </c>
      <c r="E1015" s="222" t="str">
        <f t="shared" ref="E1015:F1015" si="1988">IF(E843=0,"",E843)</f>
        <v/>
      </c>
      <c r="F1015" s="222" t="str">
        <f t="shared" si="1988"/>
        <v/>
      </c>
      <c r="G1015" s="140" t="str">
        <f t="shared" si="1948"/>
        <v/>
      </c>
      <c r="H1015" s="223" t="str">
        <f t="shared" si="1949"/>
        <v/>
      </c>
      <c r="I1015" s="751" t="str">
        <f t="shared" si="1950"/>
        <v/>
      </c>
      <c r="J1015" s="248" t="str">
        <f t="shared" si="1943"/>
        <v/>
      </c>
      <c r="K1015" s="713" t="str">
        <f t="shared" si="1951"/>
        <v/>
      </c>
      <c r="L1015" s="625"/>
      <c r="M1015" s="738">
        <f t="shared" ref="M1015:N1015" si="1989">IF(M843="","",M843)</f>
        <v>0</v>
      </c>
      <c r="N1015" s="738">
        <f t="shared" si="1989"/>
        <v>0</v>
      </c>
      <c r="O1015" s="714" t="str">
        <f t="shared" si="1953"/>
        <v/>
      </c>
      <c r="P1015" s="736">
        <f t="shared" si="1954"/>
        <v>0</v>
      </c>
      <c r="Q1015" s="608">
        <v>0</v>
      </c>
      <c r="R1015" s="755"/>
      <c r="S1015" s="708" t="str">
        <f t="shared" si="1955"/>
        <v/>
      </c>
      <c r="T1015" s="50" t="str">
        <f t="shared" si="1956"/>
        <v/>
      </c>
      <c r="U1015" s="50">
        <f>ROUND(IF(K1015="",0,+Q1015/1659*(AC1015*12*(1+tab!$D$181+tab!$D$180)-tab!$D$179)*tab!$D$177),-1)</f>
        <v>0</v>
      </c>
      <c r="V1015" s="36" t="str">
        <f t="shared" si="1957"/>
        <v/>
      </c>
      <c r="W1015" s="698"/>
      <c r="X1015" s="605"/>
      <c r="Y1015" s="646"/>
      <c r="Z1015" s="670"/>
      <c r="AA1015" s="600"/>
      <c r="AB1015" s="646"/>
      <c r="AC1015" s="679">
        <f t="shared" si="1945"/>
        <v>0</v>
      </c>
      <c r="AD1015" s="680">
        <f t="shared" si="1958"/>
        <v>0.56000000000000005</v>
      </c>
      <c r="AE1015" s="681">
        <f t="shared" si="1959"/>
        <v>0</v>
      </c>
      <c r="AF1015" s="681">
        <f t="shared" si="1960"/>
        <v>0</v>
      </c>
      <c r="AG1015" s="681">
        <f t="shared" si="1961"/>
        <v>0</v>
      </c>
      <c r="AH1015" s="682">
        <f t="shared" si="1962"/>
        <v>0</v>
      </c>
      <c r="AI1015" s="682" t="str">
        <f t="shared" si="1963"/>
        <v/>
      </c>
      <c r="AJ1015" s="682">
        <f t="shared" si="1964"/>
        <v>0</v>
      </c>
      <c r="AK1015" s="683">
        <f t="shared" si="1965"/>
        <v>0.5</v>
      </c>
      <c r="AL1015" s="600">
        <f t="shared" si="1966"/>
        <v>0</v>
      </c>
      <c r="AM1015" s="646">
        <f t="shared" si="1967"/>
        <v>0</v>
      </c>
      <c r="AN1015" s="630"/>
      <c r="AR1015" s="326"/>
    </row>
    <row r="1016" spans="3:44" ht="12.75" customHeight="1" x14ac:dyDescent="0.2">
      <c r="C1016" s="2"/>
      <c r="D1016" s="140" t="str">
        <f t="shared" si="1946"/>
        <v/>
      </c>
      <c r="E1016" s="222" t="str">
        <f t="shared" ref="E1016:F1016" si="1990">IF(E844=0,"",E844)</f>
        <v/>
      </c>
      <c r="F1016" s="222" t="str">
        <f t="shared" si="1990"/>
        <v/>
      </c>
      <c r="G1016" s="140" t="str">
        <f t="shared" si="1948"/>
        <v/>
      </c>
      <c r="H1016" s="223" t="str">
        <f t="shared" si="1949"/>
        <v/>
      </c>
      <c r="I1016" s="751" t="str">
        <f t="shared" si="1950"/>
        <v/>
      </c>
      <c r="J1016" s="248" t="str">
        <f t="shared" si="1943"/>
        <v/>
      </c>
      <c r="K1016" s="713" t="str">
        <f t="shared" si="1951"/>
        <v/>
      </c>
      <c r="L1016" s="625"/>
      <c r="M1016" s="738">
        <f t="shared" ref="M1016:N1016" si="1991">IF(M844="","",M844)</f>
        <v>0</v>
      </c>
      <c r="N1016" s="738">
        <f t="shared" si="1991"/>
        <v>0</v>
      </c>
      <c r="O1016" s="714" t="str">
        <f t="shared" si="1953"/>
        <v/>
      </c>
      <c r="P1016" s="736">
        <f t="shared" si="1954"/>
        <v>0</v>
      </c>
      <c r="Q1016" s="608">
        <v>0</v>
      </c>
      <c r="R1016" s="755"/>
      <c r="S1016" s="708" t="str">
        <f t="shared" si="1955"/>
        <v/>
      </c>
      <c r="T1016" s="50" t="str">
        <f t="shared" si="1956"/>
        <v/>
      </c>
      <c r="U1016" s="50">
        <f>ROUND(IF(K1016="",0,+Q1016/1659*(AC1016*12*(1+tab!$D$181+tab!$D$180)-tab!$D$179)*tab!$D$177),-1)</f>
        <v>0</v>
      </c>
      <c r="V1016" s="36" t="str">
        <f t="shared" si="1957"/>
        <v/>
      </c>
      <c r="W1016" s="698"/>
      <c r="X1016" s="605"/>
      <c r="Y1016" s="646"/>
      <c r="Z1016" s="670"/>
      <c r="AA1016" s="600"/>
      <c r="AB1016" s="646"/>
      <c r="AC1016" s="679">
        <f t="shared" si="1945"/>
        <v>0</v>
      </c>
      <c r="AD1016" s="680">
        <f t="shared" si="1958"/>
        <v>0.56000000000000005</v>
      </c>
      <c r="AE1016" s="681">
        <f t="shared" si="1959"/>
        <v>0</v>
      </c>
      <c r="AF1016" s="681">
        <f t="shared" si="1960"/>
        <v>0</v>
      </c>
      <c r="AG1016" s="681">
        <f t="shared" si="1961"/>
        <v>0</v>
      </c>
      <c r="AH1016" s="682">
        <f t="shared" si="1962"/>
        <v>0</v>
      </c>
      <c r="AI1016" s="682" t="str">
        <f t="shared" si="1963"/>
        <v/>
      </c>
      <c r="AJ1016" s="682">
        <f t="shared" si="1964"/>
        <v>0</v>
      </c>
      <c r="AK1016" s="683">
        <f t="shared" si="1965"/>
        <v>0.5</v>
      </c>
      <c r="AL1016" s="600">
        <f t="shared" si="1966"/>
        <v>0</v>
      </c>
      <c r="AM1016" s="646">
        <f t="shared" si="1967"/>
        <v>0</v>
      </c>
      <c r="AN1016" s="630"/>
      <c r="AR1016" s="326"/>
    </row>
    <row r="1017" spans="3:44" ht="12.75" customHeight="1" x14ac:dyDescent="0.2">
      <c r="C1017" s="2"/>
      <c r="D1017" s="140" t="str">
        <f t="shared" si="1946"/>
        <v/>
      </c>
      <c r="E1017" s="222" t="str">
        <f t="shared" ref="E1017:F1017" si="1992">IF(E845=0,"",E845)</f>
        <v/>
      </c>
      <c r="F1017" s="222" t="str">
        <f t="shared" si="1992"/>
        <v/>
      </c>
      <c r="G1017" s="140" t="str">
        <f t="shared" si="1948"/>
        <v/>
      </c>
      <c r="H1017" s="223" t="str">
        <f t="shared" si="1949"/>
        <v/>
      </c>
      <c r="I1017" s="751" t="str">
        <f t="shared" si="1950"/>
        <v/>
      </c>
      <c r="J1017" s="248" t="str">
        <f t="shared" si="1943"/>
        <v/>
      </c>
      <c r="K1017" s="713" t="str">
        <f t="shared" si="1951"/>
        <v/>
      </c>
      <c r="L1017" s="625"/>
      <c r="M1017" s="738">
        <f t="shared" ref="M1017:N1017" si="1993">IF(M845="","",M845)</f>
        <v>0</v>
      </c>
      <c r="N1017" s="738">
        <f t="shared" si="1993"/>
        <v>0</v>
      </c>
      <c r="O1017" s="714" t="str">
        <f t="shared" si="1953"/>
        <v/>
      </c>
      <c r="P1017" s="736">
        <f t="shared" si="1954"/>
        <v>0</v>
      </c>
      <c r="Q1017" s="608">
        <v>0</v>
      </c>
      <c r="R1017" s="755"/>
      <c r="S1017" s="708" t="str">
        <f t="shared" si="1955"/>
        <v/>
      </c>
      <c r="T1017" s="50" t="str">
        <f t="shared" si="1956"/>
        <v/>
      </c>
      <c r="U1017" s="50">
        <f>ROUND(IF(K1017="",0,+Q1017/1659*(AC1017*12*(1+tab!$D$181+tab!$D$180)-tab!$D$179)*tab!$D$177),-1)</f>
        <v>0</v>
      </c>
      <c r="V1017" s="36" t="str">
        <f t="shared" si="1957"/>
        <v/>
      </c>
      <c r="W1017" s="698"/>
      <c r="X1017" s="605"/>
      <c r="Y1017" s="646"/>
      <c r="Z1017" s="670"/>
      <c r="AA1017" s="600"/>
      <c r="AB1017" s="646"/>
      <c r="AC1017" s="679">
        <f t="shared" si="1945"/>
        <v>0</v>
      </c>
      <c r="AD1017" s="680">
        <f t="shared" si="1958"/>
        <v>0.56000000000000005</v>
      </c>
      <c r="AE1017" s="681">
        <f t="shared" si="1959"/>
        <v>0</v>
      </c>
      <c r="AF1017" s="681">
        <f t="shared" si="1960"/>
        <v>0</v>
      </c>
      <c r="AG1017" s="681">
        <f t="shared" si="1961"/>
        <v>0</v>
      </c>
      <c r="AH1017" s="682">
        <f t="shared" si="1962"/>
        <v>0</v>
      </c>
      <c r="AI1017" s="682" t="str">
        <f t="shared" si="1963"/>
        <v/>
      </c>
      <c r="AJ1017" s="682">
        <f t="shared" si="1964"/>
        <v>0</v>
      </c>
      <c r="AK1017" s="683">
        <f t="shared" si="1965"/>
        <v>0.5</v>
      </c>
      <c r="AL1017" s="600">
        <f t="shared" si="1966"/>
        <v>0</v>
      </c>
      <c r="AM1017" s="646">
        <f t="shared" si="1967"/>
        <v>0</v>
      </c>
      <c r="AN1017" s="630"/>
      <c r="AR1017" s="326"/>
    </row>
    <row r="1018" spans="3:44" ht="12.75" customHeight="1" x14ac:dyDescent="0.2">
      <c r="C1018" s="2"/>
      <c r="D1018" s="140" t="str">
        <f t="shared" si="1946"/>
        <v/>
      </c>
      <c r="E1018" s="222" t="str">
        <f t="shared" ref="E1018:F1018" si="1994">IF(E846=0,"",E846)</f>
        <v/>
      </c>
      <c r="F1018" s="222" t="str">
        <f t="shared" si="1994"/>
        <v/>
      </c>
      <c r="G1018" s="140" t="str">
        <f t="shared" si="1948"/>
        <v/>
      </c>
      <c r="H1018" s="223" t="str">
        <f t="shared" si="1949"/>
        <v/>
      </c>
      <c r="I1018" s="751" t="str">
        <f t="shared" si="1950"/>
        <v/>
      </c>
      <c r="J1018" s="248" t="str">
        <f t="shared" si="1943"/>
        <v/>
      </c>
      <c r="K1018" s="713" t="str">
        <f t="shared" si="1951"/>
        <v/>
      </c>
      <c r="L1018" s="625"/>
      <c r="M1018" s="738">
        <f t="shared" ref="M1018:N1018" si="1995">IF(M846="","",M846)</f>
        <v>0</v>
      </c>
      <c r="N1018" s="738">
        <f t="shared" si="1995"/>
        <v>0</v>
      </c>
      <c r="O1018" s="714" t="str">
        <f t="shared" si="1953"/>
        <v/>
      </c>
      <c r="P1018" s="736">
        <f t="shared" si="1954"/>
        <v>0</v>
      </c>
      <c r="Q1018" s="608">
        <v>0</v>
      </c>
      <c r="R1018" s="755"/>
      <c r="S1018" s="708" t="str">
        <f t="shared" si="1955"/>
        <v/>
      </c>
      <c r="T1018" s="50" t="str">
        <f t="shared" si="1956"/>
        <v/>
      </c>
      <c r="U1018" s="50">
        <f>ROUND(IF(K1018="",0,+Q1018/1659*(AC1018*12*(1+tab!$D$181+tab!$D$180)-tab!$D$179)*tab!$D$177),-1)</f>
        <v>0</v>
      </c>
      <c r="V1018" s="36" t="str">
        <f t="shared" si="1957"/>
        <v/>
      </c>
      <c r="W1018" s="698"/>
      <c r="X1018" s="605"/>
      <c r="Y1018" s="646"/>
      <c r="Z1018" s="670"/>
      <c r="AA1018" s="600"/>
      <c r="AB1018" s="646"/>
      <c r="AC1018" s="679">
        <f t="shared" si="1945"/>
        <v>0</v>
      </c>
      <c r="AD1018" s="680">
        <f t="shared" si="1958"/>
        <v>0.56000000000000005</v>
      </c>
      <c r="AE1018" s="681">
        <f t="shared" si="1959"/>
        <v>0</v>
      </c>
      <c r="AF1018" s="681">
        <f t="shared" si="1960"/>
        <v>0</v>
      </c>
      <c r="AG1018" s="681">
        <f t="shared" si="1961"/>
        <v>0</v>
      </c>
      <c r="AH1018" s="682">
        <f t="shared" si="1962"/>
        <v>0</v>
      </c>
      <c r="AI1018" s="682" t="str">
        <f t="shared" si="1963"/>
        <v/>
      </c>
      <c r="AJ1018" s="682">
        <f t="shared" si="1964"/>
        <v>0</v>
      </c>
      <c r="AK1018" s="683">
        <f t="shared" si="1965"/>
        <v>0.5</v>
      </c>
      <c r="AL1018" s="600">
        <f t="shared" si="1966"/>
        <v>0</v>
      </c>
      <c r="AM1018" s="646">
        <f t="shared" si="1967"/>
        <v>0</v>
      </c>
      <c r="AN1018" s="630"/>
      <c r="AR1018" s="326"/>
    </row>
    <row r="1019" spans="3:44" ht="12.75" customHeight="1" x14ac:dyDescent="0.2">
      <c r="C1019" s="2"/>
      <c r="D1019" s="140" t="str">
        <f t="shared" si="1946"/>
        <v/>
      </c>
      <c r="E1019" s="222" t="str">
        <f t="shared" ref="E1019:F1019" si="1996">IF(E847=0,"",E847)</f>
        <v/>
      </c>
      <c r="F1019" s="222" t="str">
        <f t="shared" si="1996"/>
        <v/>
      </c>
      <c r="G1019" s="140" t="str">
        <f t="shared" si="1948"/>
        <v/>
      </c>
      <c r="H1019" s="223" t="str">
        <f t="shared" si="1949"/>
        <v/>
      </c>
      <c r="I1019" s="751" t="str">
        <f t="shared" si="1950"/>
        <v/>
      </c>
      <c r="J1019" s="248" t="str">
        <f t="shared" si="1943"/>
        <v/>
      </c>
      <c r="K1019" s="713" t="str">
        <f t="shared" si="1951"/>
        <v/>
      </c>
      <c r="L1019" s="625"/>
      <c r="M1019" s="738">
        <f t="shared" ref="M1019:N1019" si="1997">IF(M847="","",M847)</f>
        <v>0</v>
      </c>
      <c r="N1019" s="738">
        <f t="shared" si="1997"/>
        <v>0</v>
      </c>
      <c r="O1019" s="714" t="str">
        <f t="shared" si="1953"/>
        <v/>
      </c>
      <c r="P1019" s="736">
        <f t="shared" si="1954"/>
        <v>0</v>
      </c>
      <c r="Q1019" s="608">
        <v>0</v>
      </c>
      <c r="R1019" s="755"/>
      <c r="S1019" s="708" t="str">
        <f t="shared" si="1955"/>
        <v/>
      </c>
      <c r="T1019" s="50" t="str">
        <f t="shared" si="1956"/>
        <v/>
      </c>
      <c r="U1019" s="50">
        <f>ROUND(IF(K1019="",0,+Q1019/1659*(AC1019*12*(1+tab!$D$181+tab!$D$180)-tab!$D$179)*tab!$D$177),-1)</f>
        <v>0</v>
      </c>
      <c r="V1019" s="36" t="str">
        <f t="shared" si="1957"/>
        <v/>
      </c>
      <c r="W1019" s="698"/>
      <c r="X1019" s="605"/>
      <c r="Y1019" s="646"/>
      <c r="Z1019" s="670"/>
      <c r="AA1019" s="600"/>
      <c r="AB1019" s="646"/>
      <c r="AC1019" s="679">
        <f t="shared" si="1945"/>
        <v>0</v>
      </c>
      <c r="AD1019" s="680">
        <f t="shared" si="1958"/>
        <v>0.56000000000000005</v>
      </c>
      <c r="AE1019" s="681">
        <f t="shared" si="1959"/>
        <v>0</v>
      </c>
      <c r="AF1019" s="681">
        <f t="shared" si="1960"/>
        <v>0</v>
      </c>
      <c r="AG1019" s="681">
        <f t="shared" si="1961"/>
        <v>0</v>
      </c>
      <c r="AH1019" s="682">
        <f t="shared" si="1962"/>
        <v>0</v>
      </c>
      <c r="AI1019" s="682" t="str">
        <f t="shared" si="1963"/>
        <v/>
      </c>
      <c r="AJ1019" s="682">
        <f t="shared" si="1964"/>
        <v>0</v>
      </c>
      <c r="AK1019" s="683">
        <f t="shared" si="1965"/>
        <v>0.5</v>
      </c>
      <c r="AL1019" s="600">
        <f t="shared" si="1966"/>
        <v>0</v>
      </c>
      <c r="AM1019" s="646">
        <f t="shared" si="1967"/>
        <v>0</v>
      </c>
      <c r="AN1019" s="630"/>
      <c r="AR1019" s="326"/>
    </row>
    <row r="1020" spans="3:44" ht="12.75" customHeight="1" x14ac:dyDescent="0.2">
      <c r="C1020" s="2"/>
      <c r="D1020" s="140" t="str">
        <f t="shared" si="1946"/>
        <v/>
      </c>
      <c r="E1020" s="222" t="str">
        <f t="shared" ref="E1020:F1020" si="1998">IF(E848=0,"",E848)</f>
        <v/>
      </c>
      <c r="F1020" s="222" t="str">
        <f t="shared" si="1998"/>
        <v/>
      </c>
      <c r="G1020" s="140" t="str">
        <f t="shared" si="1948"/>
        <v/>
      </c>
      <c r="H1020" s="223" t="str">
        <f t="shared" si="1949"/>
        <v/>
      </c>
      <c r="I1020" s="751" t="str">
        <f t="shared" si="1950"/>
        <v/>
      </c>
      <c r="J1020" s="248" t="str">
        <f t="shared" si="1943"/>
        <v/>
      </c>
      <c r="K1020" s="713" t="str">
        <f t="shared" si="1951"/>
        <v/>
      </c>
      <c r="L1020" s="625"/>
      <c r="M1020" s="738">
        <f t="shared" ref="M1020:N1020" si="1999">IF(M848="","",M848)</f>
        <v>0</v>
      </c>
      <c r="N1020" s="738">
        <f t="shared" si="1999"/>
        <v>0</v>
      </c>
      <c r="O1020" s="714" t="str">
        <f t="shared" si="1953"/>
        <v/>
      </c>
      <c r="P1020" s="736">
        <f t="shared" si="1954"/>
        <v>0</v>
      </c>
      <c r="Q1020" s="608">
        <v>0</v>
      </c>
      <c r="R1020" s="755"/>
      <c r="S1020" s="708" t="str">
        <f t="shared" si="1955"/>
        <v/>
      </c>
      <c r="T1020" s="50" t="str">
        <f t="shared" si="1956"/>
        <v/>
      </c>
      <c r="U1020" s="50">
        <f>ROUND(IF(K1020="",0,+Q1020/1659*(AC1020*12*(1+tab!$D$181+tab!$D$180)-tab!$D$179)*tab!$D$177),-1)</f>
        <v>0</v>
      </c>
      <c r="V1020" s="36" t="str">
        <f t="shared" si="1957"/>
        <v/>
      </c>
      <c r="W1020" s="698"/>
      <c r="X1020" s="605"/>
      <c r="Y1020" s="646"/>
      <c r="Z1020" s="670"/>
      <c r="AA1020" s="600"/>
      <c r="AB1020" s="646"/>
      <c r="AC1020" s="679">
        <f t="shared" si="1945"/>
        <v>0</v>
      </c>
      <c r="AD1020" s="680">
        <f t="shared" si="1958"/>
        <v>0.56000000000000005</v>
      </c>
      <c r="AE1020" s="681">
        <f t="shared" si="1959"/>
        <v>0</v>
      </c>
      <c r="AF1020" s="681">
        <f t="shared" si="1960"/>
        <v>0</v>
      </c>
      <c r="AG1020" s="681">
        <f t="shared" si="1961"/>
        <v>0</v>
      </c>
      <c r="AH1020" s="682">
        <f t="shared" si="1962"/>
        <v>0</v>
      </c>
      <c r="AI1020" s="682" t="str">
        <f t="shared" si="1963"/>
        <v/>
      </c>
      <c r="AJ1020" s="682">
        <f t="shared" si="1964"/>
        <v>0</v>
      </c>
      <c r="AK1020" s="683">
        <f t="shared" si="1965"/>
        <v>0.5</v>
      </c>
      <c r="AL1020" s="600">
        <f t="shared" si="1966"/>
        <v>0</v>
      </c>
      <c r="AM1020" s="646">
        <f t="shared" si="1967"/>
        <v>0</v>
      </c>
      <c r="AN1020" s="630"/>
      <c r="AR1020" s="326"/>
    </row>
    <row r="1021" spans="3:44" ht="12.75" customHeight="1" x14ac:dyDescent="0.2">
      <c r="C1021" s="2"/>
      <c r="D1021" s="140" t="str">
        <f t="shared" si="1946"/>
        <v/>
      </c>
      <c r="E1021" s="222" t="str">
        <f t="shared" ref="E1021:F1021" si="2000">IF(E849=0,"",E849)</f>
        <v/>
      </c>
      <c r="F1021" s="222" t="str">
        <f t="shared" si="2000"/>
        <v/>
      </c>
      <c r="G1021" s="140" t="str">
        <f t="shared" si="1948"/>
        <v/>
      </c>
      <c r="H1021" s="223" t="str">
        <f t="shared" si="1949"/>
        <v/>
      </c>
      <c r="I1021" s="751" t="str">
        <f t="shared" si="1950"/>
        <v/>
      </c>
      <c r="J1021" s="248" t="str">
        <f t="shared" si="1943"/>
        <v/>
      </c>
      <c r="K1021" s="713" t="str">
        <f t="shared" si="1951"/>
        <v/>
      </c>
      <c r="L1021" s="625"/>
      <c r="M1021" s="738">
        <f t="shared" ref="M1021:N1021" si="2001">IF(M849="","",M849)</f>
        <v>0</v>
      </c>
      <c r="N1021" s="738">
        <f t="shared" si="2001"/>
        <v>0</v>
      </c>
      <c r="O1021" s="714" t="str">
        <f t="shared" si="1953"/>
        <v/>
      </c>
      <c r="P1021" s="736">
        <f t="shared" si="1954"/>
        <v>0</v>
      </c>
      <c r="Q1021" s="608">
        <v>0</v>
      </c>
      <c r="R1021" s="755"/>
      <c r="S1021" s="708" t="str">
        <f t="shared" si="1955"/>
        <v/>
      </c>
      <c r="T1021" s="50" t="str">
        <f t="shared" si="1956"/>
        <v/>
      </c>
      <c r="U1021" s="50">
        <f>ROUND(IF(K1021="",0,+Q1021/1659*(AC1021*12*(1+tab!$D$181+tab!$D$180)-tab!$D$179)*tab!$D$177),-1)</f>
        <v>0</v>
      </c>
      <c r="V1021" s="36" t="str">
        <f t="shared" si="1957"/>
        <v/>
      </c>
      <c r="W1021" s="698"/>
      <c r="X1021" s="605"/>
      <c r="Y1021" s="646"/>
      <c r="Z1021" s="670"/>
      <c r="AA1021" s="600"/>
      <c r="AB1021" s="646"/>
      <c r="AC1021" s="679">
        <f t="shared" si="1945"/>
        <v>0</v>
      </c>
      <c r="AD1021" s="680">
        <f t="shared" si="1958"/>
        <v>0.56000000000000005</v>
      </c>
      <c r="AE1021" s="681">
        <f t="shared" si="1959"/>
        <v>0</v>
      </c>
      <c r="AF1021" s="681">
        <f t="shared" si="1960"/>
        <v>0</v>
      </c>
      <c r="AG1021" s="681">
        <f t="shared" si="1961"/>
        <v>0</v>
      </c>
      <c r="AH1021" s="682">
        <f t="shared" si="1962"/>
        <v>0</v>
      </c>
      <c r="AI1021" s="682" t="str">
        <f t="shared" si="1963"/>
        <v/>
      </c>
      <c r="AJ1021" s="682">
        <f t="shared" si="1964"/>
        <v>0</v>
      </c>
      <c r="AK1021" s="683">
        <f t="shared" si="1965"/>
        <v>0.5</v>
      </c>
      <c r="AL1021" s="600">
        <f t="shared" si="1966"/>
        <v>0</v>
      </c>
      <c r="AM1021" s="646">
        <f t="shared" si="1967"/>
        <v>0</v>
      </c>
      <c r="AN1021" s="630"/>
      <c r="AR1021" s="326"/>
    </row>
    <row r="1022" spans="3:44" ht="12.75" customHeight="1" x14ac:dyDescent="0.2">
      <c r="C1022" s="2"/>
      <c r="D1022" s="140" t="str">
        <f t="shared" si="1946"/>
        <v/>
      </c>
      <c r="E1022" s="222" t="str">
        <f t="shared" ref="E1022:F1022" si="2002">IF(E850=0,"",E850)</f>
        <v/>
      </c>
      <c r="F1022" s="222" t="str">
        <f t="shared" si="2002"/>
        <v/>
      </c>
      <c r="G1022" s="140" t="str">
        <f t="shared" si="1948"/>
        <v/>
      </c>
      <c r="H1022" s="223" t="str">
        <f t="shared" si="1949"/>
        <v/>
      </c>
      <c r="I1022" s="751" t="str">
        <f t="shared" si="1950"/>
        <v/>
      </c>
      <c r="J1022" s="248" t="str">
        <f t="shared" si="1943"/>
        <v/>
      </c>
      <c r="K1022" s="713" t="str">
        <f t="shared" si="1951"/>
        <v/>
      </c>
      <c r="L1022" s="625"/>
      <c r="M1022" s="738">
        <f t="shared" ref="M1022:N1022" si="2003">IF(M850="","",M850)</f>
        <v>0</v>
      </c>
      <c r="N1022" s="738">
        <f t="shared" si="2003"/>
        <v>0</v>
      </c>
      <c r="O1022" s="714" t="str">
        <f t="shared" si="1953"/>
        <v/>
      </c>
      <c r="P1022" s="736">
        <f t="shared" si="1954"/>
        <v>0</v>
      </c>
      <c r="Q1022" s="608">
        <v>0</v>
      </c>
      <c r="R1022" s="755"/>
      <c r="S1022" s="708" t="str">
        <f t="shared" si="1955"/>
        <v/>
      </c>
      <c r="T1022" s="50" t="str">
        <f t="shared" si="1956"/>
        <v/>
      </c>
      <c r="U1022" s="50">
        <f>ROUND(IF(K1022="",0,+Q1022/1659*(AC1022*12*(1+tab!$D$181+tab!$D$180)-tab!$D$179)*tab!$D$177),-1)</f>
        <v>0</v>
      </c>
      <c r="V1022" s="36" t="str">
        <f t="shared" si="1957"/>
        <v/>
      </c>
      <c r="W1022" s="698"/>
      <c r="X1022" s="605"/>
      <c r="Y1022" s="646"/>
      <c r="Z1022" s="670"/>
      <c r="AA1022" s="600"/>
      <c r="AB1022" s="646"/>
      <c r="AC1022" s="679">
        <f t="shared" si="1945"/>
        <v>0</v>
      </c>
      <c r="AD1022" s="680">
        <f t="shared" si="1958"/>
        <v>0.56000000000000005</v>
      </c>
      <c r="AE1022" s="681">
        <f t="shared" si="1959"/>
        <v>0</v>
      </c>
      <c r="AF1022" s="681">
        <f t="shared" si="1960"/>
        <v>0</v>
      </c>
      <c r="AG1022" s="681">
        <f t="shared" si="1961"/>
        <v>0</v>
      </c>
      <c r="AH1022" s="682">
        <f t="shared" si="1962"/>
        <v>0</v>
      </c>
      <c r="AI1022" s="682" t="str">
        <f t="shared" si="1963"/>
        <v/>
      </c>
      <c r="AJ1022" s="682">
        <f t="shared" si="1964"/>
        <v>0</v>
      </c>
      <c r="AK1022" s="683">
        <f t="shared" si="1965"/>
        <v>0.5</v>
      </c>
      <c r="AL1022" s="600">
        <f t="shared" si="1966"/>
        <v>0</v>
      </c>
      <c r="AM1022" s="646">
        <f t="shared" si="1967"/>
        <v>0</v>
      </c>
      <c r="AN1022" s="630"/>
      <c r="AR1022" s="326"/>
    </row>
    <row r="1023" spans="3:44" ht="12.75" customHeight="1" x14ac:dyDescent="0.2">
      <c r="C1023" s="2"/>
      <c r="D1023" s="140" t="str">
        <f t="shared" si="1946"/>
        <v/>
      </c>
      <c r="E1023" s="222" t="str">
        <f t="shared" ref="E1023:F1023" si="2004">IF(E851=0,"",E851)</f>
        <v/>
      </c>
      <c r="F1023" s="222" t="str">
        <f t="shared" si="2004"/>
        <v/>
      </c>
      <c r="G1023" s="140" t="str">
        <f t="shared" si="1948"/>
        <v/>
      </c>
      <c r="H1023" s="223" t="str">
        <f t="shared" si="1949"/>
        <v/>
      </c>
      <c r="I1023" s="751" t="str">
        <f t="shared" si="1950"/>
        <v/>
      </c>
      <c r="J1023" s="248" t="str">
        <f t="shared" si="1943"/>
        <v/>
      </c>
      <c r="K1023" s="713" t="str">
        <f t="shared" si="1951"/>
        <v/>
      </c>
      <c r="L1023" s="625"/>
      <c r="M1023" s="738">
        <f t="shared" ref="M1023:N1023" si="2005">IF(M851="","",M851)</f>
        <v>0</v>
      </c>
      <c r="N1023" s="738">
        <f t="shared" si="2005"/>
        <v>0</v>
      </c>
      <c r="O1023" s="714" t="str">
        <f t="shared" si="1953"/>
        <v/>
      </c>
      <c r="P1023" s="736">
        <f t="shared" si="1954"/>
        <v>0</v>
      </c>
      <c r="Q1023" s="608">
        <v>0</v>
      </c>
      <c r="R1023" s="755"/>
      <c r="S1023" s="708" t="str">
        <f t="shared" si="1955"/>
        <v/>
      </c>
      <c r="T1023" s="50" t="str">
        <f t="shared" si="1956"/>
        <v/>
      </c>
      <c r="U1023" s="50">
        <f>ROUND(IF(K1023="",0,+Q1023/1659*(AC1023*12*(1+tab!$D$181+tab!$D$180)-tab!$D$179)*tab!$D$177),-1)</f>
        <v>0</v>
      </c>
      <c r="V1023" s="36" t="str">
        <f t="shared" si="1957"/>
        <v/>
      </c>
      <c r="W1023" s="698"/>
      <c r="X1023" s="605"/>
      <c r="Y1023" s="646"/>
      <c r="Z1023" s="670"/>
      <c r="AA1023" s="600"/>
      <c r="AB1023" s="646"/>
      <c r="AC1023" s="679">
        <f t="shared" si="1945"/>
        <v>0</v>
      </c>
      <c r="AD1023" s="680">
        <f t="shared" si="1958"/>
        <v>0.56000000000000005</v>
      </c>
      <c r="AE1023" s="681">
        <f t="shared" si="1959"/>
        <v>0</v>
      </c>
      <c r="AF1023" s="681">
        <f t="shared" si="1960"/>
        <v>0</v>
      </c>
      <c r="AG1023" s="681">
        <f t="shared" si="1961"/>
        <v>0</v>
      </c>
      <c r="AH1023" s="682">
        <f t="shared" si="1962"/>
        <v>0</v>
      </c>
      <c r="AI1023" s="682" t="str">
        <f t="shared" si="1963"/>
        <v/>
      </c>
      <c r="AJ1023" s="682">
        <f t="shared" si="1964"/>
        <v>0</v>
      </c>
      <c r="AK1023" s="683">
        <f t="shared" si="1965"/>
        <v>0.5</v>
      </c>
      <c r="AL1023" s="600">
        <f t="shared" si="1966"/>
        <v>0</v>
      </c>
      <c r="AM1023" s="646">
        <f t="shared" si="1967"/>
        <v>0</v>
      </c>
      <c r="AN1023" s="630"/>
      <c r="AR1023" s="326"/>
    </row>
    <row r="1024" spans="3:44" ht="12.75" customHeight="1" x14ac:dyDescent="0.2">
      <c r="C1024" s="2"/>
      <c r="D1024" s="140" t="str">
        <f t="shared" si="1946"/>
        <v/>
      </c>
      <c r="E1024" s="222" t="str">
        <f t="shared" ref="E1024:F1024" si="2006">IF(E852=0,"",E852)</f>
        <v/>
      </c>
      <c r="F1024" s="222" t="str">
        <f t="shared" si="2006"/>
        <v/>
      </c>
      <c r="G1024" s="140" t="str">
        <f t="shared" si="1948"/>
        <v/>
      </c>
      <c r="H1024" s="223" t="str">
        <f t="shared" si="1949"/>
        <v/>
      </c>
      <c r="I1024" s="751" t="str">
        <f t="shared" si="1950"/>
        <v/>
      </c>
      <c r="J1024" s="248" t="str">
        <f t="shared" si="1943"/>
        <v/>
      </c>
      <c r="K1024" s="713" t="str">
        <f t="shared" si="1951"/>
        <v/>
      </c>
      <c r="L1024" s="625"/>
      <c r="M1024" s="738">
        <f t="shared" ref="M1024:N1024" si="2007">IF(M852="","",M852)</f>
        <v>0</v>
      </c>
      <c r="N1024" s="738">
        <f t="shared" si="2007"/>
        <v>0</v>
      </c>
      <c r="O1024" s="714" t="str">
        <f t="shared" si="1953"/>
        <v/>
      </c>
      <c r="P1024" s="736">
        <f t="shared" si="1954"/>
        <v>0</v>
      </c>
      <c r="Q1024" s="608">
        <v>0</v>
      </c>
      <c r="R1024" s="755"/>
      <c r="S1024" s="708" t="str">
        <f t="shared" si="1955"/>
        <v/>
      </c>
      <c r="T1024" s="50" t="str">
        <f t="shared" si="1956"/>
        <v/>
      </c>
      <c r="U1024" s="50">
        <f>ROUND(IF(K1024="",0,+Q1024/1659*(AC1024*12*(1+tab!$D$181+tab!$D$180)-tab!$D$179)*tab!$D$177),-1)</f>
        <v>0</v>
      </c>
      <c r="V1024" s="36" t="str">
        <f t="shared" si="1957"/>
        <v/>
      </c>
      <c r="W1024" s="698"/>
      <c r="X1024" s="605"/>
      <c r="Y1024" s="646"/>
      <c r="Z1024" s="670"/>
      <c r="AA1024" s="600"/>
      <c r="AB1024" s="646"/>
      <c r="AC1024" s="679">
        <f t="shared" si="1945"/>
        <v>0</v>
      </c>
      <c r="AD1024" s="680">
        <f t="shared" si="1958"/>
        <v>0.56000000000000005</v>
      </c>
      <c r="AE1024" s="681">
        <f t="shared" si="1959"/>
        <v>0</v>
      </c>
      <c r="AF1024" s="681">
        <f t="shared" si="1960"/>
        <v>0</v>
      </c>
      <c r="AG1024" s="681">
        <f t="shared" si="1961"/>
        <v>0</v>
      </c>
      <c r="AH1024" s="682">
        <f t="shared" si="1962"/>
        <v>0</v>
      </c>
      <c r="AI1024" s="682" t="str">
        <f t="shared" si="1963"/>
        <v/>
      </c>
      <c r="AJ1024" s="682">
        <f t="shared" si="1964"/>
        <v>0</v>
      </c>
      <c r="AK1024" s="683">
        <f t="shared" si="1965"/>
        <v>0.5</v>
      </c>
      <c r="AL1024" s="600">
        <f t="shared" si="1966"/>
        <v>0</v>
      </c>
      <c r="AM1024" s="646">
        <f t="shared" si="1967"/>
        <v>0</v>
      </c>
      <c r="AN1024" s="630"/>
      <c r="AR1024" s="326"/>
    </row>
    <row r="1025" spans="3:44" ht="12.75" customHeight="1" x14ac:dyDescent="0.2">
      <c r="C1025" s="2"/>
      <c r="D1025" s="140" t="str">
        <f t="shared" si="1946"/>
        <v/>
      </c>
      <c r="E1025" s="222" t="str">
        <f t="shared" ref="E1025:F1025" si="2008">IF(E853=0,"",E853)</f>
        <v/>
      </c>
      <c r="F1025" s="222" t="str">
        <f t="shared" si="2008"/>
        <v/>
      </c>
      <c r="G1025" s="140" t="str">
        <f t="shared" si="1948"/>
        <v/>
      </c>
      <c r="H1025" s="223" t="str">
        <f t="shared" si="1949"/>
        <v/>
      </c>
      <c r="I1025" s="751" t="str">
        <f t="shared" si="1950"/>
        <v/>
      </c>
      <c r="J1025" s="248" t="str">
        <f t="shared" si="1943"/>
        <v/>
      </c>
      <c r="K1025" s="713" t="str">
        <f t="shared" si="1951"/>
        <v/>
      </c>
      <c r="L1025" s="625"/>
      <c r="M1025" s="738">
        <f t="shared" ref="M1025:N1025" si="2009">IF(M853="","",M853)</f>
        <v>0</v>
      </c>
      <c r="N1025" s="738">
        <f t="shared" si="2009"/>
        <v>0</v>
      </c>
      <c r="O1025" s="714" t="str">
        <f t="shared" si="1953"/>
        <v/>
      </c>
      <c r="P1025" s="736">
        <f t="shared" si="1954"/>
        <v>0</v>
      </c>
      <c r="Q1025" s="608">
        <v>0</v>
      </c>
      <c r="R1025" s="755"/>
      <c r="S1025" s="708" t="str">
        <f t="shared" si="1955"/>
        <v/>
      </c>
      <c r="T1025" s="50" t="str">
        <f t="shared" si="1956"/>
        <v/>
      </c>
      <c r="U1025" s="50">
        <f>ROUND(IF(K1025="",0,+Q1025/1659*(AC1025*12*(1+tab!$D$181+tab!$D$180)-tab!$D$179)*tab!$D$177),-1)</f>
        <v>0</v>
      </c>
      <c r="V1025" s="36" t="str">
        <f t="shared" si="1957"/>
        <v/>
      </c>
      <c r="W1025" s="698"/>
      <c r="X1025" s="605"/>
      <c r="Y1025" s="646"/>
      <c r="Z1025" s="670"/>
      <c r="AA1025" s="600"/>
      <c r="AB1025" s="646"/>
      <c r="AC1025" s="679">
        <f t="shared" si="1945"/>
        <v>0</v>
      </c>
      <c r="AD1025" s="680">
        <f t="shared" si="1958"/>
        <v>0.56000000000000005</v>
      </c>
      <c r="AE1025" s="681">
        <f t="shared" si="1959"/>
        <v>0</v>
      </c>
      <c r="AF1025" s="681">
        <f t="shared" si="1960"/>
        <v>0</v>
      </c>
      <c r="AG1025" s="681">
        <f t="shared" si="1961"/>
        <v>0</v>
      </c>
      <c r="AH1025" s="682">
        <f t="shared" si="1962"/>
        <v>0</v>
      </c>
      <c r="AI1025" s="682" t="str">
        <f t="shared" si="1963"/>
        <v/>
      </c>
      <c r="AJ1025" s="682">
        <f t="shared" si="1964"/>
        <v>0</v>
      </c>
      <c r="AK1025" s="683">
        <f t="shared" si="1965"/>
        <v>0.5</v>
      </c>
      <c r="AL1025" s="600">
        <f t="shared" si="1966"/>
        <v>0</v>
      </c>
      <c r="AM1025" s="646">
        <f t="shared" si="1967"/>
        <v>0</v>
      </c>
      <c r="AN1025" s="630"/>
      <c r="AR1025" s="326"/>
    </row>
    <row r="1026" spans="3:44" ht="12.75" customHeight="1" x14ac:dyDescent="0.2">
      <c r="C1026" s="2"/>
      <c r="D1026" s="140" t="str">
        <f t="shared" si="1946"/>
        <v/>
      </c>
      <c r="E1026" s="222" t="str">
        <f t="shared" ref="E1026:F1026" si="2010">IF(E854=0,"",E854)</f>
        <v/>
      </c>
      <c r="F1026" s="222" t="str">
        <f t="shared" si="2010"/>
        <v/>
      </c>
      <c r="G1026" s="140" t="str">
        <f t="shared" si="1948"/>
        <v/>
      </c>
      <c r="H1026" s="223" t="str">
        <f t="shared" si="1949"/>
        <v/>
      </c>
      <c r="I1026" s="751" t="str">
        <f t="shared" si="1950"/>
        <v/>
      </c>
      <c r="J1026" s="248" t="str">
        <f t="shared" si="1943"/>
        <v/>
      </c>
      <c r="K1026" s="713" t="str">
        <f t="shared" si="1951"/>
        <v/>
      </c>
      <c r="L1026" s="625"/>
      <c r="M1026" s="738">
        <f t="shared" ref="M1026:N1026" si="2011">IF(M854="","",M854)</f>
        <v>0</v>
      </c>
      <c r="N1026" s="738">
        <f t="shared" si="2011"/>
        <v>0</v>
      </c>
      <c r="O1026" s="714" t="str">
        <f t="shared" si="1953"/>
        <v/>
      </c>
      <c r="P1026" s="736">
        <f t="shared" si="1954"/>
        <v>0</v>
      </c>
      <c r="Q1026" s="608">
        <v>0</v>
      </c>
      <c r="R1026" s="755"/>
      <c r="S1026" s="708" t="str">
        <f t="shared" si="1955"/>
        <v/>
      </c>
      <c r="T1026" s="50" t="str">
        <f t="shared" si="1956"/>
        <v/>
      </c>
      <c r="U1026" s="50">
        <f>ROUND(IF(K1026="",0,+Q1026/1659*(AC1026*12*(1+tab!$D$181+tab!$D$180)-tab!$D$179)*tab!$D$177),-1)</f>
        <v>0</v>
      </c>
      <c r="V1026" s="36" t="str">
        <f t="shared" si="1957"/>
        <v/>
      </c>
      <c r="W1026" s="698"/>
      <c r="X1026" s="605"/>
      <c r="Y1026" s="646"/>
      <c r="Z1026" s="670"/>
      <c r="AA1026" s="600"/>
      <c r="AB1026" s="646"/>
      <c r="AC1026" s="679">
        <f t="shared" si="1945"/>
        <v>0</v>
      </c>
      <c r="AD1026" s="680">
        <f t="shared" si="1958"/>
        <v>0.56000000000000005</v>
      </c>
      <c r="AE1026" s="681">
        <f t="shared" si="1959"/>
        <v>0</v>
      </c>
      <c r="AF1026" s="681">
        <f t="shared" si="1960"/>
        <v>0</v>
      </c>
      <c r="AG1026" s="681">
        <f t="shared" si="1961"/>
        <v>0</v>
      </c>
      <c r="AH1026" s="682">
        <f t="shared" si="1962"/>
        <v>0</v>
      </c>
      <c r="AI1026" s="682" t="str">
        <f t="shared" si="1963"/>
        <v/>
      </c>
      <c r="AJ1026" s="682">
        <f t="shared" si="1964"/>
        <v>0</v>
      </c>
      <c r="AK1026" s="683">
        <f t="shared" si="1965"/>
        <v>0.5</v>
      </c>
      <c r="AL1026" s="600">
        <f t="shared" si="1966"/>
        <v>0</v>
      </c>
      <c r="AM1026" s="646">
        <f t="shared" si="1967"/>
        <v>0</v>
      </c>
      <c r="AN1026" s="630"/>
      <c r="AR1026" s="326"/>
    </row>
    <row r="1027" spans="3:44" ht="12.75" customHeight="1" x14ac:dyDescent="0.2">
      <c r="C1027" s="2"/>
      <c r="D1027" s="140" t="str">
        <f t="shared" si="1946"/>
        <v/>
      </c>
      <c r="E1027" s="222" t="str">
        <f t="shared" ref="E1027:F1027" si="2012">IF(E855=0,"",E855)</f>
        <v/>
      </c>
      <c r="F1027" s="222" t="str">
        <f t="shared" si="2012"/>
        <v/>
      </c>
      <c r="G1027" s="140" t="str">
        <f t="shared" si="1948"/>
        <v/>
      </c>
      <c r="H1027" s="223" t="str">
        <f t="shared" si="1949"/>
        <v/>
      </c>
      <c r="I1027" s="751" t="str">
        <f t="shared" si="1950"/>
        <v/>
      </c>
      <c r="J1027" s="248" t="str">
        <f t="shared" si="1943"/>
        <v/>
      </c>
      <c r="K1027" s="713" t="str">
        <f t="shared" si="1951"/>
        <v/>
      </c>
      <c r="L1027" s="625"/>
      <c r="M1027" s="738">
        <f t="shared" ref="M1027:N1027" si="2013">IF(M855="","",M855)</f>
        <v>0</v>
      </c>
      <c r="N1027" s="738">
        <f t="shared" si="2013"/>
        <v>0</v>
      </c>
      <c r="O1027" s="714" t="str">
        <f t="shared" si="1953"/>
        <v/>
      </c>
      <c r="P1027" s="736">
        <f t="shared" si="1954"/>
        <v>0</v>
      </c>
      <c r="Q1027" s="608">
        <v>0</v>
      </c>
      <c r="R1027" s="755"/>
      <c r="S1027" s="708" t="str">
        <f t="shared" si="1955"/>
        <v/>
      </c>
      <c r="T1027" s="50" t="str">
        <f t="shared" si="1956"/>
        <v/>
      </c>
      <c r="U1027" s="50">
        <f>ROUND(IF(K1027="",0,+Q1027/1659*(AC1027*12*(1+tab!$D$181+tab!$D$180)-tab!$D$179)*tab!$D$177),-1)</f>
        <v>0</v>
      </c>
      <c r="V1027" s="36" t="str">
        <f t="shared" si="1957"/>
        <v/>
      </c>
      <c r="W1027" s="698"/>
      <c r="X1027" s="605"/>
      <c r="Y1027" s="646"/>
      <c r="Z1027" s="670"/>
      <c r="AA1027" s="600"/>
      <c r="AB1027" s="646"/>
      <c r="AC1027" s="679">
        <f t="shared" si="1945"/>
        <v>0</v>
      </c>
      <c r="AD1027" s="680">
        <f t="shared" si="1958"/>
        <v>0.56000000000000005</v>
      </c>
      <c r="AE1027" s="681">
        <f t="shared" si="1959"/>
        <v>0</v>
      </c>
      <c r="AF1027" s="681">
        <f t="shared" si="1960"/>
        <v>0</v>
      </c>
      <c r="AG1027" s="681">
        <f t="shared" si="1961"/>
        <v>0</v>
      </c>
      <c r="AH1027" s="682">
        <f t="shared" si="1962"/>
        <v>0</v>
      </c>
      <c r="AI1027" s="682" t="str">
        <f t="shared" si="1963"/>
        <v/>
      </c>
      <c r="AJ1027" s="682">
        <f t="shared" si="1964"/>
        <v>0</v>
      </c>
      <c r="AK1027" s="683">
        <f t="shared" si="1965"/>
        <v>0.5</v>
      </c>
      <c r="AL1027" s="600">
        <f t="shared" si="1966"/>
        <v>0</v>
      </c>
      <c r="AM1027" s="646">
        <f t="shared" si="1967"/>
        <v>0</v>
      </c>
      <c r="AN1027" s="630"/>
      <c r="AR1027" s="326"/>
    </row>
    <row r="1028" spans="3:44" ht="12.75" customHeight="1" x14ac:dyDescent="0.2">
      <c r="C1028" s="2"/>
      <c r="D1028" s="140" t="str">
        <f t="shared" si="1946"/>
        <v/>
      </c>
      <c r="E1028" s="222" t="str">
        <f t="shared" ref="E1028:F1028" si="2014">IF(E856=0,"",E856)</f>
        <v/>
      </c>
      <c r="F1028" s="222" t="str">
        <f t="shared" si="2014"/>
        <v/>
      </c>
      <c r="G1028" s="140" t="str">
        <f t="shared" si="1948"/>
        <v/>
      </c>
      <c r="H1028" s="223" t="str">
        <f t="shared" si="1949"/>
        <v/>
      </c>
      <c r="I1028" s="751" t="str">
        <f t="shared" si="1950"/>
        <v/>
      </c>
      <c r="J1028" s="248" t="str">
        <f t="shared" si="1943"/>
        <v/>
      </c>
      <c r="K1028" s="713" t="str">
        <f t="shared" si="1951"/>
        <v/>
      </c>
      <c r="L1028" s="625"/>
      <c r="M1028" s="738">
        <f t="shared" ref="M1028:N1028" si="2015">IF(M856="","",M856)</f>
        <v>0</v>
      </c>
      <c r="N1028" s="738">
        <f t="shared" si="2015"/>
        <v>0</v>
      </c>
      <c r="O1028" s="714" t="str">
        <f t="shared" si="1953"/>
        <v/>
      </c>
      <c r="P1028" s="736">
        <f t="shared" si="1954"/>
        <v>0</v>
      </c>
      <c r="Q1028" s="608">
        <v>0</v>
      </c>
      <c r="R1028" s="755"/>
      <c r="S1028" s="708" t="str">
        <f t="shared" si="1955"/>
        <v/>
      </c>
      <c r="T1028" s="50" t="str">
        <f t="shared" si="1956"/>
        <v/>
      </c>
      <c r="U1028" s="50">
        <f>ROUND(IF(K1028="",0,+Q1028/1659*(AC1028*12*(1+tab!$D$181+tab!$D$180)-tab!$D$179)*tab!$D$177),-1)</f>
        <v>0</v>
      </c>
      <c r="V1028" s="36" t="str">
        <f t="shared" si="1957"/>
        <v/>
      </c>
      <c r="W1028" s="698"/>
      <c r="X1028" s="605"/>
      <c r="Y1028" s="646"/>
      <c r="Z1028" s="670"/>
      <c r="AA1028" s="600"/>
      <c r="AB1028" s="646"/>
      <c r="AC1028" s="679">
        <f t="shared" si="1945"/>
        <v>0</v>
      </c>
      <c r="AD1028" s="680">
        <f t="shared" si="1958"/>
        <v>0.56000000000000005</v>
      </c>
      <c r="AE1028" s="681">
        <f t="shared" si="1959"/>
        <v>0</v>
      </c>
      <c r="AF1028" s="681">
        <f t="shared" si="1960"/>
        <v>0</v>
      </c>
      <c r="AG1028" s="681">
        <f t="shared" si="1961"/>
        <v>0</v>
      </c>
      <c r="AH1028" s="682">
        <f t="shared" si="1962"/>
        <v>0</v>
      </c>
      <c r="AI1028" s="682" t="str">
        <f t="shared" si="1963"/>
        <v/>
      </c>
      <c r="AJ1028" s="682">
        <f t="shared" si="1964"/>
        <v>0</v>
      </c>
      <c r="AK1028" s="683">
        <f t="shared" si="1965"/>
        <v>0.5</v>
      </c>
      <c r="AL1028" s="600">
        <f t="shared" si="1966"/>
        <v>0</v>
      </c>
      <c r="AM1028" s="646">
        <f t="shared" si="1967"/>
        <v>0</v>
      </c>
      <c r="AN1028" s="630"/>
      <c r="AR1028" s="326"/>
    </row>
    <row r="1029" spans="3:44" ht="12.75" customHeight="1" x14ac:dyDescent="0.2">
      <c r="C1029" s="2"/>
      <c r="D1029" s="140" t="str">
        <f t="shared" si="1946"/>
        <v/>
      </c>
      <c r="E1029" s="222" t="str">
        <f t="shared" ref="E1029:F1029" si="2016">IF(E857=0,"",E857)</f>
        <v/>
      </c>
      <c r="F1029" s="222" t="str">
        <f t="shared" si="2016"/>
        <v/>
      </c>
      <c r="G1029" s="140" t="str">
        <f t="shared" si="1948"/>
        <v/>
      </c>
      <c r="H1029" s="223" t="str">
        <f t="shared" si="1949"/>
        <v/>
      </c>
      <c r="I1029" s="751" t="str">
        <f t="shared" si="1950"/>
        <v/>
      </c>
      <c r="J1029" s="248" t="str">
        <f t="shared" si="1943"/>
        <v/>
      </c>
      <c r="K1029" s="713" t="str">
        <f t="shared" si="1951"/>
        <v/>
      </c>
      <c r="L1029" s="625"/>
      <c r="M1029" s="738">
        <f t="shared" ref="M1029:N1029" si="2017">IF(M857="","",M857)</f>
        <v>0</v>
      </c>
      <c r="N1029" s="738">
        <f t="shared" si="2017"/>
        <v>0</v>
      </c>
      <c r="O1029" s="714" t="str">
        <f t="shared" si="1953"/>
        <v/>
      </c>
      <c r="P1029" s="736">
        <f t="shared" si="1954"/>
        <v>0</v>
      </c>
      <c r="Q1029" s="608">
        <v>0</v>
      </c>
      <c r="R1029" s="755"/>
      <c r="S1029" s="708" t="str">
        <f t="shared" si="1955"/>
        <v/>
      </c>
      <c r="T1029" s="50" t="str">
        <f t="shared" si="1956"/>
        <v/>
      </c>
      <c r="U1029" s="50">
        <f>ROUND(IF(K1029="",0,+Q1029/1659*(AC1029*12*(1+tab!$D$181+tab!$D$180)-tab!$D$179)*tab!$D$177),-1)</f>
        <v>0</v>
      </c>
      <c r="V1029" s="36" t="str">
        <f t="shared" si="1957"/>
        <v/>
      </c>
      <c r="W1029" s="698"/>
      <c r="X1029" s="605"/>
      <c r="Y1029" s="646"/>
      <c r="Z1029" s="670"/>
      <c r="AA1029" s="600"/>
      <c r="AB1029" s="646"/>
      <c r="AC1029" s="679">
        <f t="shared" si="1945"/>
        <v>0</v>
      </c>
      <c r="AD1029" s="680">
        <f t="shared" si="1958"/>
        <v>0.56000000000000005</v>
      </c>
      <c r="AE1029" s="681">
        <f t="shared" si="1959"/>
        <v>0</v>
      </c>
      <c r="AF1029" s="681">
        <f t="shared" si="1960"/>
        <v>0</v>
      </c>
      <c r="AG1029" s="681">
        <f t="shared" si="1961"/>
        <v>0</v>
      </c>
      <c r="AH1029" s="682">
        <f t="shared" si="1962"/>
        <v>0</v>
      </c>
      <c r="AI1029" s="682" t="str">
        <f t="shared" si="1963"/>
        <v/>
      </c>
      <c r="AJ1029" s="682">
        <f t="shared" si="1964"/>
        <v>0</v>
      </c>
      <c r="AK1029" s="683">
        <f t="shared" si="1965"/>
        <v>0.5</v>
      </c>
      <c r="AL1029" s="600">
        <f t="shared" si="1966"/>
        <v>0</v>
      </c>
      <c r="AM1029" s="646">
        <f t="shared" si="1967"/>
        <v>0</v>
      </c>
      <c r="AN1029" s="630"/>
      <c r="AR1029" s="326"/>
    </row>
    <row r="1030" spans="3:44" ht="12.75" customHeight="1" x14ac:dyDescent="0.2">
      <c r="C1030" s="2"/>
      <c r="D1030" s="140" t="str">
        <f t="shared" si="1946"/>
        <v/>
      </c>
      <c r="E1030" s="222" t="str">
        <f t="shared" ref="E1030:F1030" si="2018">IF(E858=0,"",E858)</f>
        <v/>
      </c>
      <c r="F1030" s="222" t="str">
        <f t="shared" si="2018"/>
        <v/>
      </c>
      <c r="G1030" s="140" t="str">
        <f t="shared" si="1948"/>
        <v/>
      </c>
      <c r="H1030" s="223" t="str">
        <f t="shared" si="1949"/>
        <v/>
      </c>
      <c r="I1030" s="751" t="str">
        <f t="shared" si="1950"/>
        <v/>
      </c>
      <c r="J1030" s="248" t="str">
        <f t="shared" si="1943"/>
        <v/>
      </c>
      <c r="K1030" s="713" t="str">
        <f t="shared" si="1951"/>
        <v/>
      </c>
      <c r="L1030" s="625"/>
      <c r="M1030" s="738">
        <f t="shared" ref="M1030:N1030" si="2019">IF(M858="","",M858)</f>
        <v>0</v>
      </c>
      <c r="N1030" s="738">
        <f t="shared" si="2019"/>
        <v>0</v>
      </c>
      <c r="O1030" s="714" t="str">
        <f t="shared" si="1953"/>
        <v/>
      </c>
      <c r="P1030" s="736">
        <f t="shared" si="1954"/>
        <v>0</v>
      </c>
      <c r="Q1030" s="608">
        <v>0</v>
      </c>
      <c r="R1030" s="755"/>
      <c r="S1030" s="708" t="str">
        <f t="shared" si="1955"/>
        <v/>
      </c>
      <c r="T1030" s="50" t="str">
        <f t="shared" si="1956"/>
        <v/>
      </c>
      <c r="U1030" s="50">
        <f>ROUND(IF(K1030="",0,+Q1030/1659*(AC1030*12*(1+tab!$D$181+tab!$D$180)-tab!$D$179)*tab!$D$177),-1)</f>
        <v>0</v>
      </c>
      <c r="V1030" s="36" t="str">
        <f t="shared" si="1957"/>
        <v/>
      </c>
      <c r="W1030" s="698"/>
      <c r="X1030" s="605"/>
      <c r="Y1030" s="646"/>
      <c r="Z1030" s="670"/>
      <c r="AA1030" s="600"/>
      <c r="AB1030" s="646"/>
      <c r="AC1030" s="679">
        <f t="shared" si="1945"/>
        <v>0</v>
      </c>
      <c r="AD1030" s="680">
        <f t="shared" si="1958"/>
        <v>0.56000000000000005</v>
      </c>
      <c r="AE1030" s="681">
        <f t="shared" si="1959"/>
        <v>0</v>
      </c>
      <c r="AF1030" s="681">
        <f t="shared" si="1960"/>
        <v>0</v>
      </c>
      <c r="AG1030" s="681">
        <f t="shared" si="1961"/>
        <v>0</v>
      </c>
      <c r="AH1030" s="682">
        <f t="shared" si="1962"/>
        <v>0</v>
      </c>
      <c r="AI1030" s="682" t="str">
        <f t="shared" si="1963"/>
        <v/>
      </c>
      <c r="AJ1030" s="682">
        <f t="shared" si="1964"/>
        <v>0</v>
      </c>
      <c r="AK1030" s="683">
        <f t="shared" si="1965"/>
        <v>0.5</v>
      </c>
      <c r="AL1030" s="600">
        <f t="shared" si="1966"/>
        <v>0</v>
      </c>
      <c r="AM1030" s="646">
        <f t="shared" si="1967"/>
        <v>0</v>
      </c>
      <c r="AN1030" s="630"/>
      <c r="AR1030" s="326"/>
    </row>
    <row r="1031" spans="3:44" ht="12.75" customHeight="1" x14ac:dyDescent="0.2">
      <c r="C1031" s="2"/>
      <c r="D1031" s="140" t="str">
        <f t="shared" si="1946"/>
        <v/>
      </c>
      <c r="E1031" s="222" t="str">
        <f t="shared" ref="E1031:F1031" si="2020">IF(E859=0,"",E859)</f>
        <v/>
      </c>
      <c r="F1031" s="222" t="str">
        <f t="shared" si="2020"/>
        <v/>
      </c>
      <c r="G1031" s="140" t="str">
        <f t="shared" si="1948"/>
        <v/>
      </c>
      <c r="H1031" s="223" t="str">
        <f t="shared" si="1949"/>
        <v/>
      </c>
      <c r="I1031" s="751" t="str">
        <f t="shared" si="1950"/>
        <v/>
      </c>
      <c r="J1031" s="248" t="str">
        <f t="shared" si="1943"/>
        <v/>
      </c>
      <c r="K1031" s="713" t="str">
        <f t="shared" si="1951"/>
        <v/>
      </c>
      <c r="L1031" s="625"/>
      <c r="M1031" s="738">
        <f t="shared" ref="M1031:N1031" si="2021">IF(M859="","",M859)</f>
        <v>0</v>
      </c>
      <c r="N1031" s="738">
        <f t="shared" si="2021"/>
        <v>0</v>
      </c>
      <c r="O1031" s="714" t="str">
        <f t="shared" si="1953"/>
        <v/>
      </c>
      <c r="P1031" s="736">
        <f t="shared" si="1954"/>
        <v>0</v>
      </c>
      <c r="Q1031" s="608">
        <v>0</v>
      </c>
      <c r="R1031" s="755"/>
      <c r="S1031" s="708" t="str">
        <f t="shared" si="1955"/>
        <v/>
      </c>
      <c r="T1031" s="50" t="str">
        <f t="shared" si="1956"/>
        <v/>
      </c>
      <c r="U1031" s="50">
        <f>ROUND(IF(K1031="",0,+Q1031/1659*(AC1031*12*(1+tab!$D$181+tab!$D$180)-tab!$D$179)*tab!$D$177),-1)</f>
        <v>0</v>
      </c>
      <c r="V1031" s="36" t="str">
        <f t="shared" si="1957"/>
        <v/>
      </c>
      <c r="W1031" s="698"/>
      <c r="X1031" s="605"/>
      <c r="Y1031" s="646"/>
      <c r="Z1031" s="670"/>
      <c r="AA1031" s="600"/>
      <c r="AB1031" s="646"/>
      <c r="AC1031" s="679">
        <f t="shared" si="1945"/>
        <v>0</v>
      </c>
      <c r="AD1031" s="680">
        <f t="shared" si="1958"/>
        <v>0.56000000000000005</v>
      </c>
      <c r="AE1031" s="681">
        <f t="shared" si="1959"/>
        <v>0</v>
      </c>
      <c r="AF1031" s="681">
        <f t="shared" si="1960"/>
        <v>0</v>
      </c>
      <c r="AG1031" s="681">
        <f t="shared" si="1961"/>
        <v>0</v>
      </c>
      <c r="AH1031" s="682">
        <f t="shared" si="1962"/>
        <v>0</v>
      </c>
      <c r="AI1031" s="682" t="str">
        <f t="shared" si="1963"/>
        <v/>
      </c>
      <c r="AJ1031" s="682">
        <f t="shared" si="1964"/>
        <v>0</v>
      </c>
      <c r="AK1031" s="683">
        <f t="shared" si="1965"/>
        <v>0.5</v>
      </c>
      <c r="AL1031" s="600">
        <f t="shared" si="1966"/>
        <v>0</v>
      </c>
      <c r="AM1031" s="646">
        <f t="shared" si="1967"/>
        <v>0</v>
      </c>
      <c r="AN1031" s="630"/>
      <c r="AR1031" s="326"/>
    </row>
    <row r="1032" spans="3:44" ht="12.75" customHeight="1" x14ac:dyDescent="0.2">
      <c r="C1032" s="2"/>
      <c r="D1032" s="140" t="str">
        <f t="shared" si="1946"/>
        <v/>
      </c>
      <c r="E1032" s="222" t="str">
        <f t="shared" ref="E1032:F1032" si="2022">IF(E860=0,"",E860)</f>
        <v/>
      </c>
      <c r="F1032" s="222" t="str">
        <f t="shared" si="2022"/>
        <v/>
      </c>
      <c r="G1032" s="140" t="str">
        <f t="shared" si="1948"/>
        <v/>
      </c>
      <c r="H1032" s="223" t="str">
        <f t="shared" si="1949"/>
        <v/>
      </c>
      <c r="I1032" s="751" t="str">
        <f t="shared" si="1950"/>
        <v/>
      </c>
      <c r="J1032" s="248" t="str">
        <f t="shared" si="1943"/>
        <v/>
      </c>
      <c r="K1032" s="713" t="str">
        <f t="shared" si="1951"/>
        <v/>
      </c>
      <c r="L1032" s="625"/>
      <c r="M1032" s="738">
        <f t="shared" ref="M1032:N1032" si="2023">IF(M860="","",M860)</f>
        <v>0</v>
      </c>
      <c r="N1032" s="738">
        <f t="shared" si="2023"/>
        <v>0</v>
      </c>
      <c r="O1032" s="714" t="str">
        <f t="shared" si="1953"/>
        <v/>
      </c>
      <c r="P1032" s="736">
        <f t="shared" si="1954"/>
        <v>0</v>
      </c>
      <c r="Q1032" s="608">
        <v>0</v>
      </c>
      <c r="R1032" s="755"/>
      <c r="S1032" s="708" t="str">
        <f t="shared" si="1955"/>
        <v/>
      </c>
      <c r="T1032" s="50" t="str">
        <f t="shared" si="1956"/>
        <v/>
      </c>
      <c r="U1032" s="50">
        <f>ROUND(IF(K1032="",0,+Q1032/1659*(AC1032*12*(1+tab!$D$181+tab!$D$180)-tab!$D$179)*tab!$D$177),-1)</f>
        <v>0</v>
      </c>
      <c r="V1032" s="36" t="str">
        <f t="shared" si="1957"/>
        <v/>
      </c>
      <c r="W1032" s="698"/>
      <c r="X1032" s="605"/>
      <c r="Y1032" s="646"/>
      <c r="Z1032" s="670"/>
      <c r="AA1032" s="600"/>
      <c r="AB1032" s="646"/>
      <c r="AC1032" s="679">
        <f t="shared" si="1945"/>
        <v>0</v>
      </c>
      <c r="AD1032" s="680">
        <f t="shared" si="1958"/>
        <v>0.56000000000000005</v>
      </c>
      <c r="AE1032" s="681">
        <f t="shared" si="1959"/>
        <v>0</v>
      </c>
      <c r="AF1032" s="681">
        <f t="shared" si="1960"/>
        <v>0</v>
      </c>
      <c r="AG1032" s="681">
        <f t="shared" si="1961"/>
        <v>0</v>
      </c>
      <c r="AH1032" s="682">
        <f t="shared" si="1962"/>
        <v>0</v>
      </c>
      <c r="AI1032" s="682" t="str">
        <f t="shared" si="1963"/>
        <v/>
      </c>
      <c r="AJ1032" s="682">
        <f t="shared" si="1964"/>
        <v>0</v>
      </c>
      <c r="AK1032" s="683">
        <f t="shared" si="1965"/>
        <v>0.5</v>
      </c>
      <c r="AL1032" s="600">
        <f t="shared" si="1966"/>
        <v>0</v>
      </c>
      <c r="AM1032" s="646">
        <f t="shared" si="1967"/>
        <v>0</v>
      </c>
      <c r="AN1032" s="630"/>
      <c r="AR1032" s="326"/>
    </row>
    <row r="1033" spans="3:44" ht="12.75" customHeight="1" x14ac:dyDescent="0.2">
      <c r="C1033" s="2"/>
      <c r="D1033" s="140" t="str">
        <f t="shared" si="1946"/>
        <v/>
      </c>
      <c r="E1033" s="222" t="str">
        <f t="shared" ref="E1033:F1033" si="2024">IF(E861=0,"",E861)</f>
        <v/>
      </c>
      <c r="F1033" s="222" t="str">
        <f t="shared" si="2024"/>
        <v/>
      </c>
      <c r="G1033" s="140" t="str">
        <f t="shared" si="1948"/>
        <v/>
      </c>
      <c r="H1033" s="223" t="str">
        <f t="shared" si="1949"/>
        <v/>
      </c>
      <c r="I1033" s="751" t="str">
        <f t="shared" si="1950"/>
        <v/>
      </c>
      <c r="J1033" s="248" t="str">
        <f t="shared" si="1943"/>
        <v/>
      </c>
      <c r="K1033" s="713" t="str">
        <f t="shared" si="1951"/>
        <v/>
      </c>
      <c r="L1033" s="625"/>
      <c r="M1033" s="738">
        <f t="shared" ref="M1033:N1033" si="2025">IF(M861="","",M861)</f>
        <v>0</v>
      </c>
      <c r="N1033" s="738">
        <f t="shared" si="2025"/>
        <v>0</v>
      </c>
      <c r="O1033" s="714" t="str">
        <f t="shared" si="1953"/>
        <v/>
      </c>
      <c r="P1033" s="736">
        <f t="shared" si="1954"/>
        <v>0</v>
      </c>
      <c r="Q1033" s="608">
        <v>0</v>
      </c>
      <c r="R1033" s="755"/>
      <c r="S1033" s="708" t="str">
        <f t="shared" si="1955"/>
        <v/>
      </c>
      <c r="T1033" s="50" t="str">
        <f t="shared" si="1956"/>
        <v/>
      </c>
      <c r="U1033" s="50">
        <f>ROUND(IF(K1033="",0,+Q1033/1659*(AC1033*12*(1+tab!$D$181+tab!$D$180)-tab!$D$179)*tab!$D$177),-1)</f>
        <v>0</v>
      </c>
      <c r="V1033" s="36" t="str">
        <f t="shared" si="1957"/>
        <v/>
      </c>
      <c r="W1033" s="698"/>
      <c r="X1033" s="605"/>
      <c r="Y1033" s="646"/>
      <c r="Z1033" s="670"/>
      <c r="AA1033" s="600"/>
      <c r="AB1033" s="646"/>
      <c r="AC1033" s="679">
        <f t="shared" si="1945"/>
        <v>0</v>
      </c>
      <c r="AD1033" s="680">
        <f t="shared" si="1958"/>
        <v>0.56000000000000005</v>
      </c>
      <c r="AE1033" s="681">
        <f t="shared" si="1959"/>
        <v>0</v>
      </c>
      <c r="AF1033" s="681">
        <f t="shared" si="1960"/>
        <v>0</v>
      </c>
      <c r="AG1033" s="681">
        <f t="shared" si="1961"/>
        <v>0</v>
      </c>
      <c r="AH1033" s="682">
        <f t="shared" si="1962"/>
        <v>0</v>
      </c>
      <c r="AI1033" s="682" t="str">
        <f t="shared" si="1963"/>
        <v/>
      </c>
      <c r="AJ1033" s="682">
        <f t="shared" si="1964"/>
        <v>0</v>
      </c>
      <c r="AK1033" s="683">
        <f t="shared" si="1965"/>
        <v>0.5</v>
      </c>
      <c r="AL1033" s="600">
        <f t="shared" si="1966"/>
        <v>0</v>
      </c>
      <c r="AM1033" s="646">
        <f t="shared" si="1967"/>
        <v>0</v>
      </c>
      <c r="AN1033" s="630"/>
      <c r="AR1033" s="326"/>
    </row>
    <row r="1034" spans="3:44" ht="12.75" customHeight="1" x14ac:dyDescent="0.2">
      <c r="C1034" s="2"/>
      <c r="D1034" s="140" t="str">
        <f t="shared" si="1946"/>
        <v/>
      </c>
      <c r="E1034" s="222" t="str">
        <f t="shared" ref="E1034:F1034" si="2026">IF(E862=0,"",E862)</f>
        <v/>
      </c>
      <c r="F1034" s="222" t="str">
        <f t="shared" si="2026"/>
        <v/>
      </c>
      <c r="G1034" s="140" t="str">
        <f t="shared" si="1948"/>
        <v/>
      </c>
      <c r="H1034" s="223" t="str">
        <f t="shared" si="1949"/>
        <v/>
      </c>
      <c r="I1034" s="751" t="str">
        <f t="shared" si="1950"/>
        <v/>
      </c>
      <c r="J1034" s="248" t="str">
        <f t="shared" si="1943"/>
        <v/>
      </c>
      <c r="K1034" s="713" t="str">
        <f t="shared" si="1951"/>
        <v/>
      </c>
      <c r="L1034" s="625"/>
      <c r="M1034" s="738">
        <f t="shared" ref="M1034:N1034" si="2027">IF(M862="","",M862)</f>
        <v>0</v>
      </c>
      <c r="N1034" s="738">
        <f t="shared" si="2027"/>
        <v>0</v>
      </c>
      <c r="O1034" s="714" t="str">
        <f t="shared" si="1953"/>
        <v/>
      </c>
      <c r="P1034" s="736">
        <f t="shared" si="1954"/>
        <v>0</v>
      </c>
      <c r="Q1034" s="608">
        <v>0</v>
      </c>
      <c r="R1034" s="755"/>
      <c r="S1034" s="708" t="str">
        <f t="shared" si="1955"/>
        <v/>
      </c>
      <c r="T1034" s="50" t="str">
        <f t="shared" si="1956"/>
        <v/>
      </c>
      <c r="U1034" s="50">
        <f>ROUND(IF(K1034="",0,+Q1034/1659*(AC1034*12*(1+tab!$D$181+tab!$D$180)-tab!$D$179)*tab!$D$177),-1)</f>
        <v>0</v>
      </c>
      <c r="V1034" s="36" t="str">
        <f t="shared" si="1957"/>
        <v/>
      </c>
      <c r="W1034" s="698"/>
      <c r="X1034" s="605"/>
      <c r="Y1034" s="646"/>
      <c r="Z1034" s="670"/>
      <c r="AA1034" s="600"/>
      <c r="AB1034" s="646"/>
      <c r="AC1034" s="679">
        <f t="shared" si="1945"/>
        <v>0</v>
      </c>
      <c r="AD1034" s="680">
        <f t="shared" si="1958"/>
        <v>0.56000000000000005</v>
      </c>
      <c r="AE1034" s="681">
        <f t="shared" si="1959"/>
        <v>0</v>
      </c>
      <c r="AF1034" s="681">
        <f t="shared" si="1960"/>
        <v>0</v>
      </c>
      <c r="AG1034" s="681">
        <f t="shared" si="1961"/>
        <v>0</v>
      </c>
      <c r="AH1034" s="682">
        <f t="shared" si="1962"/>
        <v>0</v>
      </c>
      <c r="AI1034" s="682" t="str">
        <f t="shared" si="1963"/>
        <v/>
      </c>
      <c r="AJ1034" s="682">
        <f t="shared" si="1964"/>
        <v>0</v>
      </c>
      <c r="AK1034" s="683">
        <f t="shared" si="1965"/>
        <v>0.5</v>
      </c>
      <c r="AL1034" s="600">
        <f t="shared" si="1966"/>
        <v>0</v>
      </c>
      <c r="AM1034" s="646">
        <f t="shared" si="1967"/>
        <v>0</v>
      </c>
      <c r="AN1034" s="630"/>
      <c r="AR1034" s="326"/>
    </row>
    <row r="1035" spans="3:44" ht="12.75" customHeight="1" x14ac:dyDescent="0.2">
      <c r="C1035" s="2"/>
      <c r="D1035" s="250"/>
      <c r="E1035" s="4"/>
      <c r="F1035" s="4"/>
      <c r="G1035" s="242"/>
      <c r="H1035" s="243"/>
      <c r="I1035" s="242"/>
      <c r="J1035" s="3"/>
      <c r="K1035" s="739">
        <f>SUM(K875:K1034)</f>
        <v>1</v>
      </c>
      <c r="L1035" s="625"/>
      <c r="M1035" s="613">
        <f>SUM(M875:M1034)</f>
        <v>0</v>
      </c>
      <c r="N1035" s="613">
        <f t="shared" ref="N1035" si="2028">SUM(N875:N1034)</f>
        <v>0</v>
      </c>
      <c r="O1035" s="613">
        <f t="shared" ref="O1035" si="2029">SUM(O875:O1034)</f>
        <v>50</v>
      </c>
      <c r="P1035" s="613">
        <f t="shared" ref="P1035" si="2030">SUM(P875:P1034)</f>
        <v>50</v>
      </c>
      <c r="Q1035" s="613">
        <f t="shared" ref="Q1035" si="2031">SUM(Q875:Q1034)</f>
        <v>0</v>
      </c>
      <c r="R1035" s="756"/>
      <c r="S1035" s="709">
        <f t="shared" ref="S1035" si="2032">SUM(S875:S1034)</f>
        <v>62419.656564195298</v>
      </c>
      <c r="T1035" s="709">
        <f t="shared" ref="T1035" si="2033">SUM(T875:T1034)</f>
        <v>1939.7034358047017</v>
      </c>
      <c r="U1035" s="709">
        <f t="shared" ref="U1035" si="2034">SUM(U875:U1034)</f>
        <v>0</v>
      </c>
      <c r="V1035" s="709">
        <f t="shared" ref="V1035" si="2035">SUM(V875:V1034)</f>
        <v>64359.360000000001</v>
      </c>
      <c r="W1035" s="697"/>
      <c r="X1035" s="674"/>
      <c r="Y1035" s="639"/>
      <c r="Z1035" s="675"/>
      <c r="AA1035" s="647"/>
      <c r="AB1035" s="639"/>
      <c r="AC1035" s="665">
        <f>SUM(AC875:AC1034)</f>
        <v>3438</v>
      </c>
      <c r="AD1035" s="639"/>
      <c r="AE1035" s="640">
        <f t="shared" si="1959"/>
        <v>24.867992766726942</v>
      </c>
      <c r="AF1035" s="691"/>
      <c r="AG1035" s="647"/>
      <c r="AH1035" s="684"/>
      <c r="AI1035" s="600"/>
      <c r="AJ1035" s="631"/>
      <c r="AK1035" s="630"/>
      <c r="AL1035" s="630"/>
      <c r="AM1035" s="710">
        <f>SUM(AM875:AM1034)</f>
        <v>0</v>
      </c>
      <c r="AN1035" s="630"/>
      <c r="AR1035" s="326"/>
    </row>
    <row r="1036" spans="3:44" ht="12.75" customHeight="1" x14ac:dyDescent="0.2">
      <c r="C1036" s="2"/>
      <c r="D1036" s="211"/>
      <c r="E1036" s="32"/>
      <c r="F1036" s="32"/>
      <c r="G1036" s="3"/>
      <c r="H1036" s="210"/>
      <c r="I1036" s="32"/>
      <c r="J1036" s="3"/>
      <c r="K1036" s="211"/>
      <c r="L1036" s="763"/>
      <c r="M1036" s="211"/>
      <c r="N1036" s="211"/>
      <c r="O1036" s="212"/>
      <c r="P1036" s="212"/>
      <c r="Q1036" s="212"/>
      <c r="R1036" s="625"/>
      <c r="S1036" s="455"/>
      <c r="T1036" s="32"/>
      <c r="U1036" s="245"/>
      <c r="V1036" s="245"/>
      <c r="W1036" s="697"/>
      <c r="X1036" s="674"/>
      <c r="Y1036" s="639"/>
      <c r="Z1036" s="675"/>
      <c r="AA1036" s="648"/>
      <c r="AB1036" s="639"/>
      <c r="AC1036" s="630"/>
      <c r="AD1036" s="630"/>
      <c r="AE1036" s="630"/>
      <c r="AF1036" s="630"/>
      <c r="AG1036" s="630"/>
      <c r="AH1036" s="630"/>
      <c r="AI1036" s="689"/>
      <c r="AJ1036" s="630"/>
      <c r="AK1036" s="606"/>
      <c r="AL1036" s="690"/>
      <c r="AM1036" s="630"/>
      <c r="AN1036" s="630"/>
      <c r="AR1036" s="326"/>
    </row>
    <row r="1037" spans="3:44" ht="12.75" customHeight="1" x14ac:dyDescent="0.2">
      <c r="J1037" s="11"/>
      <c r="L1037" s="177"/>
      <c r="M1037" s="85"/>
      <c r="N1037" s="85"/>
      <c r="O1037" s="312"/>
      <c r="S1037" s="324"/>
      <c r="U1037" s="85"/>
      <c r="V1037" s="85"/>
      <c r="W1037" s="673"/>
      <c r="X1037" s="605"/>
      <c r="Y1037" s="646"/>
      <c r="Z1037" s="670"/>
      <c r="AA1037" s="649"/>
      <c r="AB1037" s="646"/>
      <c r="AC1037" s="630"/>
      <c r="AD1037" s="630"/>
      <c r="AE1037" s="630"/>
      <c r="AF1037" s="630"/>
      <c r="AG1037" s="630"/>
      <c r="AH1037" s="630"/>
      <c r="AI1037" s="630"/>
      <c r="AJ1037" s="630"/>
      <c r="AK1037" s="606"/>
      <c r="AL1037" s="690"/>
      <c r="AM1037" s="630"/>
      <c r="AN1037" s="630"/>
    </row>
    <row r="1038" spans="3:44" x14ac:dyDescent="0.2">
      <c r="AC1038" s="630"/>
      <c r="AD1038" s="630"/>
      <c r="AE1038" s="630"/>
      <c r="AF1038" s="630"/>
      <c r="AG1038" s="630"/>
      <c r="AH1038" s="630"/>
      <c r="AI1038" s="630"/>
      <c r="AJ1038" s="630"/>
      <c r="AK1038" s="606"/>
      <c r="AL1038" s="690"/>
      <c r="AM1038" s="630"/>
      <c r="AN1038" s="630"/>
    </row>
    <row r="1039" spans="3:44" ht="12.75" customHeight="1" x14ac:dyDescent="0.2">
      <c r="C1039" s="17" t="s">
        <v>60</v>
      </c>
      <c r="E1039" s="433" t="str">
        <f>+dir!E169</f>
        <v xml:space="preserve"> 2025/26</v>
      </c>
      <c r="J1039" s="11"/>
      <c r="L1039" s="177"/>
      <c r="M1039" s="85"/>
      <c r="N1039" s="85"/>
      <c r="O1039" s="312"/>
      <c r="S1039" s="324"/>
      <c r="U1039" s="85"/>
      <c r="V1039" s="85"/>
      <c r="W1039" s="673"/>
      <c r="X1039" s="605"/>
      <c r="Y1039" s="646"/>
      <c r="Z1039" s="670"/>
      <c r="AA1039" s="649"/>
      <c r="AB1039" s="646"/>
      <c r="AC1039" s="630"/>
      <c r="AD1039" s="630"/>
      <c r="AE1039" s="630"/>
      <c r="AF1039" s="630"/>
      <c r="AG1039" s="630"/>
      <c r="AH1039" s="630"/>
      <c r="AI1039" s="630"/>
      <c r="AJ1039" s="630"/>
      <c r="AK1039" s="606"/>
      <c r="AL1039" s="690"/>
      <c r="AM1039" s="630"/>
      <c r="AN1039" s="630"/>
    </row>
    <row r="1040" spans="3:44" ht="12.75" customHeight="1" x14ac:dyDescent="0.2">
      <c r="C1040" s="69" t="s">
        <v>142</v>
      </c>
      <c r="E1040" s="433">
        <f>+dir!E170</f>
        <v>0</v>
      </c>
      <c r="F1040" s="327"/>
      <c r="J1040" s="11"/>
      <c r="L1040" s="177"/>
      <c r="M1040" s="85"/>
      <c r="N1040" s="85"/>
      <c r="O1040" s="312"/>
      <c r="S1040" s="324"/>
      <c r="U1040" s="85"/>
      <c r="V1040" s="85"/>
      <c r="W1040" s="673"/>
      <c r="X1040" s="605"/>
      <c r="Y1040" s="646"/>
      <c r="Z1040" s="670"/>
      <c r="AA1040" s="649"/>
      <c r="AB1040" s="646"/>
      <c r="AC1040" s="630"/>
      <c r="AD1040" s="630"/>
      <c r="AE1040" s="630"/>
      <c r="AF1040" s="630"/>
      <c r="AG1040" s="630"/>
      <c r="AH1040" s="630"/>
      <c r="AI1040" s="630"/>
      <c r="AJ1040" s="630"/>
      <c r="AK1040" s="606"/>
      <c r="AL1040" s="690"/>
      <c r="AM1040" s="630"/>
      <c r="AN1040" s="630"/>
    </row>
    <row r="1041" spans="3:49" ht="12.75" customHeight="1" x14ac:dyDescent="0.2">
      <c r="J1041" s="11"/>
      <c r="L1041" s="177"/>
      <c r="M1041" s="85"/>
      <c r="N1041" s="85"/>
      <c r="O1041" s="312"/>
      <c r="S1041" s="324"/>
      <c r="U1041" s="85"/>
      <c r="V1041" s="85"/>
      <c r="W1041" s="673"/>
      <c r="X1041" s="605"/>
      <c r="Y1041" s="646"/>
      <c r="Z1041" s="670"/>
      <c r="AA1041" s="649"/>
      <c r="AB1041" s="646"/>
      <c r="AC1041" s="630"/>
      <c r="AD1041" s="630"/>
      <c r="AE1041" s="630"/>
      <c r="AF1041" s="630"/>
      <c r="AG1041" s="630"/>
      <c r="AH1041" s="630"/>
      <c r="AI1041" s="630"/>
      <c r="AJ1041" s="630"/>
      <c r="AK1041" s="606"/>
      <c r="AL1041" s="690"/>
      <c r="AM1041" s="630"/>
      <c r="AN1041" s="630"/>
    </row>
    <row r="1042" spans="3:49" ht="12.75" customHeight="1" x14ac:dyDescent="0.2">
      <c r="C1042" s="2"/>
      <c r="D1042" s="211"/>
      <c r="E1042" s="41"/>
      <c r="F1042" s="32"/>
      <c r="G1042" s="3"/>
      <c r="H1042" s="210"/>
      <c r="I1042" s="2"/>
      <c r="J1042" s="211"/>
      <c r="K1042" s="211"/>
      <c r="L1042" s="114"/>
      <c r="M1042" s="114"/>
      <c r="N1042" s="114"/>
      <c r="O1042" s="212"/>
      <c r="P1042" s="211"/>
      <c r="Q1042" s="211"/>
      <c r="R1042" s="625"/>
      <c r="S1042" s="49"/>
      <c r="T1042" s="2"/>
      <c r="U1042" s="2"/>
      <c r="V1042" s="2"/>
      <c r="W1042" s="692"/>
      <c r="AC1042" s="630"/>
      <c r="AD1042" s="630"/>
      <c r="AE1042" s="630"/>
      <c r="AF1042" s="630"/>
      <c r="AG1042" s="630"/>
      <c r="AH1042" s="630"/>
      <c r="AI1042" s="630"/>
      <c r="AJ1042" s="630"/>
      <c r="AK1042" s="640"/>
      <c r="AL1042" s="629"/>
      <c r="AM1042" s="640"/>
      <c r="AN1042" s="640"/>
      <c r="AO1042" s="117"/>
      <c r="AP1042" s="117"/>
      <c r="AQ1042" s="259"/>
      <c r="AR1042" s="177"/>
      <c r="AS1042" s="260"/>
      <c r="AT1042" s="88"/>
      <c r="AU1042" s="259"/>
    </row>
    <row r="1043" spans="3:49" s="405" customFormat="1" ht="12.75" customHeight="1" x14ac:dyDescent="0.2">
      <c r="C1043" s="28"/>
      <c r="D1043" s="598" t="s">
        <v>143</v>
      </c>
      <c r="E1043" s="222"/>
      <c r="F1043" s="222"/>
      <c r="G1043" s="222"/>
      <c r="H1043" s="222"/>
      <c r="I1043" s="795"/>
      <c r="J1043" s="796"/>
      <c r="K1043" s="796"/>
      <c r="L1043" s="761"/>
      <c r="M1043" s="598" t="s">
        <v>555</v>
      </c>
      <c r="N1043" s="610"/>
      <c r="O1043" s="796"/>
      <c r="P1043" s="796"/>
      <c r="Q1043" s="610"/>
      <c r="R1043" s="658"/>
      <c r="S1043" s="459" t="s">
        <v>145</v>
      </c>
      <c r="T1043" s="795"/>
      <c r="U1043" s="795"/>
      <c r="V1043" s="795"/>
      <c r="W1043" s="693"/>
      <c r="X1043" s="606"/>
      <c r="Y1043" s="669"/>
      <c r="Z1043" s="606"/>
      <c r="AA1043" s="631"/>
      <c r="AB1043" s="632"/>
      <c r="AC1043" s="600"/>
      <c r="AD1043" s="609"/>
      <c r="AE1043" s="600"/>
      <c r="AF1043" s="671"/>
      <c r="AG1043" s="671"/>
      <c r="AH1043" s="684"/>
      <c r="AI1043" s="686"/>
      <c r="AJ1043" s="684"/>
      <c r="AK1043" s="687"/>
      <c r="AL1043" s="687"/>
      <c r="AM1043" s="687"/>
      <c r="AN1043" s="687"/>
      <c r="AV1043" s="301"/>
      <c r="AW1043" s="301"/>
    </row>
    <row r="1044" spans="3:49" ht="12.75" customHeight="1" x14ac:dyDescent="0.2">
      <c r="C1044" s="2"/>
      <c r="D1044" s="225" t="s">
        <v>146</v>
      </c>
      <c r="E1044" s="224" t="s">
        <v>147</v>
      </c>
      <c r="F1044" s="224" t="s">
        <v>148</v>
      </c>
      <c r="G1044" s="225" t="s">
        <v>149</v>
      </c>
      <c r="H1044" s="226" t="s">
        <v>150</v>
      </c>
      <c r="I1044" s="225" t="s">
        <v>151</v>
      </c>
      <c r="J1044" s="225" t="s">
        <v>152</v>
      </c>
      <c r="K1044" s="230" t="s">
        <v>154</v>
      </c>
      <c r="L1044" s="757"/>
      <c r="M1044" s="232" t="s">
        <v>557</v>
      </c>
      <c r="N1044" s="230" t="s">
        <v>538</v>
      </c>
      <c r="O1044" s="231" t="s">
        <v>556</v>
      </c>
      <c r="P1044" s="611" t="s">
        <v>540</v>
      </c>
      <c r="Q1044" s="230" t="s">
        <v>559</v>
      </c>
      <c r="R1044" s="760"/>
      <c r="S1044" s="231" t="s">
        <v>157</v>
      </c>
      <c r="T1044" s="232" t="s">
        <v>563</v>
      </c>
      <c r="U1044" s="232" t="s">
        <v>575</v>
      </c>
      <c r="V1044" s="232" t="s">
        <v>157</v>
      </c>
      <c r="W1044" s="694"/>
      <c r="X1044" s="635"/>
      <c r="Y1044" s="634"/>
      <c r="Z1044" s="670"/>
      <c r="AA1044" s="633"/>
      <c r="AB1044" s="634"/>
      <c r="AC1044" s="650" t="s">
        <v>541</v>
      </c>
      <c r="AD1044" s="651" t="s">
        <v>542</v>
      </c>
      <c r="AE1044" s="652" t="s">
        <v>543</v>
      </c>
      <c r="AF1044" s="652" t="s">
        <v>543</v>
      </c>
      <c r="AG1044" s="652" t="s">
        <v>544</v>
      </c>
      <c r="AH1044" s="652" t="s">
        <v>559</v>
      </c>
      <c r="AI1044" s="652" t="s">
        <v>545</v>
      </c>
      <c r="AJ1044" s="652" t="s">
        <v>546</v>
      </c>
      <c r="AK1044" s="652" t="s">
        <v>547</v>
      </c>
      <c r="AL1044" s="652" t="s">
        <v>159</v>
      </c>
      <c r="AM1044" s="653" t="s">
        <v>548</v>
      </c>
      <c r="AN1044" s="630"/>
      <c r="AT1044" s="17"/>
      <c r="AU1044" s="17"/>
      <c r="AV1044" s="301"/>
      <c r="AW1044" s="303"/>
    </row>
    <row r="1045" spans="3:49" ht="12.75" customHeight="1" x14ac:dyDescent="0.2">
      <c r="C1045" s="2"/>
      <c r="D1045" s="140"/>
      <c r="E1045" s="224"/>
      <c r="F1045" s="235"/>
      <c r="G1045" s="225" t="s">
        <v>160</v>
      </c>
      <c r="H1045" s="226" t="s">
        <v>161</v>
      </c>
      <c r="I1045" s="225"/>
      <c r="J1045" s="225"/>
      <c r="K1045" s="225"/>
      <c r="L1045" s="758"/>
      <c r="M1045" s="228" t="s">
        <v>561</v>
      </c>
      <c r="N1045" s="230" t="s">
        <v>558</v>
      </c>
      <c r="O1045" s="231" t="s">
        <v>539</v>
      </c>
      <c r="P1045" s="611" t="s">
        <v>16</v>
      </c>
      <c r="Q1045" s="230" t="s">
        <v>560</v>
      </c>
      <c r="R1045" s="760"/>
      <c r="S1045" s="231" t="s">
        <v>562</v>
      </c>
      <c r="T1045" s="328" t="s">
        <v>564</v>
      </c>
      <c r="U1045" s="328" t="s">
        <v>574</v>
      </c>
      <c r="V1045" s="232" t="s">
        <v>16</v>
      </c>
      <c r="W1045" s="694"/>
      <c r="X1045" s="635"/>
      <c r="Y1045" s="634"/>
      <c r="AA1045" s="633"/>
      <c r="AB1045" s="634"/>
      <c r="AC1045" s="652" t="s">
        <v>549</v>
      </c>
      <c r="AD1045" s="654">
        <f>tab!$D$170</f>
        <v>0.56000000000000005</v>
      </c>
      <c r="AE1045" s="652" t="s">
        <v>550</v>
      </c>
      <c r="AF1045" s="652" t="s">
        <v>551</v>
      </c>
      <c r="AG1045" s="652" t="s">
        <v>552</v>
      </c>
      <c r="AH1045" s="652" t="s">
        <v>560</v>
      </c>
      <c r="AI1045" s="652" t="s">
        <v>553</v>
      </c>
      <c r="AJ1045" s="652" t="s">
        <v>553</v>
      </c>
      <c r="AK1045" s="652" t="s">
        <v>554</v>
      </c>
      <c r="AL1045" s="652"/>
      <c r="AM1045" s="652" t="s">
        <v>158</v>
      </c>
      <c r="AN1045" s="630"/>
      <c r="AT1045" s="17"/>
      <c r="AU1045" s="17"/>
      <c r="AW1045" s="85"/>
    </row>
    <row r="1046" spans="3:49" ht="12.75" customHeight="1" x14ac:dyDescent="0.2">
      <c r="C1046" s="2"/>
      <c r="D1046" s="211"/>
      <c r="E1046" s="32"/>
      <c r="F1046" s="32"/>
      <c r="G1046" s="136"/>
      <c r="H1046" s="210"/>
      <c r="I1046" s="136"/>
      <c r="J1046" s="134"/>
      <c r="K1046" s="134"/>
      <c r="L1046" s="759"/>
      <c r="M1046" s="237"/>
      <c r="N1046" s="136"/>
      <c r="O1046" s="238"/>
      <c r="P1046" s="136"/>
      <c r="Q1046" s="136"/>
      <c r="R1046" s="762"/>
      <c r="S1046" s="136"/>
      <c r="T1046" s="136"/>
      <c r="U1046" s="239"/>
      <c r="V1046" s="239"/>
      <c r="W1046" s="695"/>
      <c r="X1046" s="635"/>
      <c r="Y1046" s="634"/>
      <c r="AA1046" s="633"/>
      <c r="AB1046" s="634"/>
      <c r="AC1046" s="630"/>
      <c r="AD1046" s="635"/>
      <c r="AE1046" s="630"/>
      <c r="AF1046" s="630"/>
      <c r="AG1046" s="630"/>
      <c r="AH1046" s="630"/>
      <c r="AI1046" s="630"/>
      <c r="AJ1046" s="630"/>
      <c r="AK1046" s="630"/>
      <c r="AL1046" s="630"/>
      <c r="AM1046" s="630"/>
      <c r="AN1046" s="630"/>
      <c r="AT1046" s="17"/>
      <c r="AU1046" s="17"/>
      <c r="AW1046" s="85"/>
    </row>
    <row r="1047" spans="3:49" ht="12.75" customHeight="1" x14ac:dyDescent="0.2">
      <c r="C1047" s="2"/>
      <c r="D1047" s="140" t="str">
        <f>IF(D875="","",D875)</f>
        <v/>
      </c>
      <c r="E1047" s="222" t="str">
        <f t="shared" ref="E1047:F1047" si="2036">IF(E875=0,"",E875)</f>
        <v>jan</v>
      </c>
      <c r="F1047" s="222" t="str">
        <f t="shared" si="2036"/>
        <v>docent</v>
      </c>
      <c r="G1047" s="140">
        <f>IF(G875="","",G875+1)</f>
        <v>29</v>
      </c>
      <c r="H1047" s="223">
        <f>IF(H875="","",H875)</f>
        <v>23880</v>
      </c>
      <c r="I1047" s="751" t="str">
        <f>IF(I875=0,"",I875)</f>
        <v>LB</v>
      </c>
      <c r="J1047" s="248">
        <f t="shared" ref="J1047:J1110" si="2037">IF(E1047="","",IF(J875+1&gt;VLOOKUP(I1047,sal19juni,18,FALSE),J875,J875+1))</f>
        <v>9</v>
      </c>
      <c r="K1047" s="713">
        <f>IF(K875="","",K875)</f>
        <v>1</v>
      </c>
      <c r="L1047" s="762"/>
      <c r="M1047" s="738">
        <f t="shared" ref="M1047:N1047" si="2038">IF(M875="","",M875)</f>
        <v>0</v>
      </c>
      <c r="N1047" s="738">
        <f t="shared" si="2038"/>
        <v>0</v>
      </c>
      <c r="O1047" s="714">
        <f>IF(K1047="","",K1047*50)</f>
        <v>50</v>
      </c>
      <c r="P1047" s="736">
        <f>SUM(M1047:O1047)</f>
        <v>50</v>
      </c>
      <c r="Q1047" s="608">
        <v>0</v>
      </c>
      <c r="R1047" s="755"/>
      <c r="S1047" s="708">
        <f>IF(K1047="","",(1659*K1047-P1047)*AF1047)</f>
        <v>65306.429511754068</v>
      </c>
      <c r="T1047" s="50">
        <f>IF(K1047="","",P1047*AG1047+AE1047*(AI1047+AJ1047*(1-AK1047)))</f>
        <v>2029.4104882459312</v>
      </c>
      <c r="U1047" s="50">
        <f>ROUND(IF(K1047="",0,+Q1047/1659*(AC1047*12*(1+tab!$D$181+tab!$D$180)-tab!$D$179)*tab!$D$177),-1)</f>
        <v>0</v>
      </c>
      <c r="V1047" s="36">
        <f>IF(K1047="","",IF(E1047=0,0,(S1047+T1047+U1047)))</f>
        <v>67335.839999999997</v>
      </c>
      <c r="W1047" s="698"/>
      <c r="X1047" s="605"/>
      <c r="Y1047" s="646"/>
      <c r="Z1047" s="670"/>
      <c r="AA1047" s="600"/>
      <c r="AB1047" s="646"/>
      <c r="AC1047" s="679">
        <f t="shared" ref="AC1047:AC1110" si="2039">IF(K1047="",0,5/12*VLOOKUP(I1047,sal19juni,J1047+1,FALSE)+7/12*VLOOKUP(I1047,sal19juni,J1047+1,FALSE))</f>
        <v>3597</v>
      </c>
      <c r="AD1047" s="680">
        <f>+AD$873</f>
        <v>0.56000000000000005</v>
      </c>
      <c r="AE1047" s="681">
        <f>AC1047*12/1659</f>
        <v>26.018083182640144</v>
      </c>
      <c r="AF1047" s="681">
        <f>AC1047*12*(1+AD1047)/1659</f>
        <v>40.588209764918624</v>
      </c>
      <c r="AG1047" s="681">
        <f>+AF1047-AE1047</f>
        <v>14.57012658227848</v>
      </c>
      <c r="AH1047" s="682">
        <f>Q1047</f>
        <v>0</v>
      </c>
      <c r="AI1047" s="682">
        <f>+O1047</f>
        <v>50</v>
      </c>
      <c r="AJ1047" s="682">
        <f>(M1047+N1047)</f>
        <v>0</v>
      </c>
      <c r="AK1047" s="683">
        <f>IF(I1047&gt;8,50%,40%)</f>
        <v>0.5</v>
      </c>
      <c r="AL1047" s="600">
        <f>IF(G1047&lt;25,0,IF(G1047=25,25,IF(G1047&lt;40,0,IF(G1047=40,40,IF(G1047&gt;=40,0)))))</f>
        <v>0</v>
      </c>
      <c r="AM1047" s="646">
        <f>IF(AL1047=25,AC1047*1.08*K1047/2,IF(AL1047=40,AC1047*1.08*K1047,0))</f>
        <v>0</v>
      </c>
      <c r="AN1047" s="630"/>
      <c r="AR1047" s="326"/>
    </row>
    <row r="1048" spans="3:49" ht="12.75" customHeight="1" x14ac:dyDescent="0.2">
      <c r="C1048" s="2"/>
      <c r="D1048" s="140" t="str">
        <f t="shared" ref="D1048:D1111" si="2040">IF(D876="","",D876)</f>
        <v/>
      </c>
      <c r="E1048" s="222" t="str">
        <f t="shared" ref="E1048:F1048" si="2041">IF(E876=0,"",E876)</f>
        <v/>
      </c>
      <c r="F1048" s="222" t="str">
        <f t="shared" si="2041"/>
        <v/>
      </c>
      <c r="G1048" s="140" t="str">
        <f t="shared" ref="G1048:G1111" si="2042">IF(G876="","",G876+1)</f>
        <v/>
      </c>
      <c r="H1048" s="223" t="str">
        <f t="shared" ref="H1048:H1111" si="2043">IF(H876="","",H876)</f>
        <v/>
      </c>
      <c r="I1048" s="751" t="str">
        <f t="shared" ref="I1048:I1111" si="2044">IF(I876=0,"",I876)</f>
        <v/>
      </c>
      <c r="J1048" s="248" t="str">
        <f t="shared" si="2037"/>
        <v/>
      </c>
      <c r="K1048" s="713" t="str">
        <f t="shared" ref="K1048:K1111" si="2045">IF(K876="","",K876)</f>
        <v/>
      </c>
      <c r="L1048" s="735"/>
      <c r="M1048" s="738">
        <f t="shared" ref="M1048:N1048" si="2046">IF(M876="","",M876)</f>
        <v>0</v>
      </c>
      <c r="N1048" s="738">
        <f t="shared" si="2046"/>
        <v>0</v>
      </c>
      <c r="O1048" s="714" t="str">
        <f t="shared" ref="O1048:O1111" si="2047">IF(K1048="","",K1048*50)</f>
        <v/>
      </c>
      <c r="P1048" s="736">
        <f t="shared" ref="P1048:P1111" si="2048">SUM(M1048:O1048)</f>
        <v>0</v>
      </c>
      <c r="Q1048" s="608">
        <v>0</v>
      </c>
      <c r="R1048" s="755"/>
      <c r="S1048" s="708" t="str">
        <f t="shared" ref="S1048:S1111" si="2049">IF(K1048="","",(1659*K1048-P1048)*AF1048)</f>
        <v/>
      </c>
      <c r="T1048" s="50" t="str">
        <f t="shared" ref="T1048:T1111" si="2050">IF(K1048="","",P1048*AG1048+AE1048*(AI1048+AJ1048*(1-AK1048)))</f>
        <v/>
      </c>
      <c r="U1048" s="50">
        <f>ROUND(IF(K1048="",0,+Q1048/1659*(AC1048*12*(1+tab!$D$181+tab!$D$180)-tab!$D$179)*tab!$D$177),-1)</f>
        <v>0</v>
      </c>
      <c r="V1048" s="36" t="str">
        <f t="shared" ref="V1048:V1111" si="2051">IF(K1048="","",IF(E1048=0,0,(S1048+T1048+U1048)))</f>
        <v/>
      </c>
      <c r="W1048" s="698"/>
      <c r="X1048" s="605"/>
      <c r="Y1048" s="646"/>
      <c r="Z1048" s="670"/>
      <c r="AA1048" s="600"/>
      <c r="AB1048" s="646"/>
      <c r="AC1048" s="679">
        <f t="shared" si="2039"/>
        <v>0</v>
      </c>
      <c r="AD1048" s="680">
        <f t="shared" ref="AD1048:AD1111" si="2052">+AD$873</f>
        <v>0.56000000000000005</v>
      </c>
      <c r="AE1048" s="681">
        <f t="shared" ref="AE1048:AE1111" si="2053">AC1048*12/1659</f>
        <v>0</v>
      </c>
      <c r="AF1048" s="681">
        <f t="shared" ref="AF1048:AF1111" si="2054">AC1048*12*(1+AD1048)/1659</f>
        <v>0</v>
      </c>
      <c r="AG1048" s="681">
        <f t="shared" ref="AG1048:AG1111" si="2055">+AF1048-AE1048</f>
        <v>0</v>
      </c>
      <c r="AH1048" s="682">
        <f t="shared" ref="AH1048:AH1111" si="2056">Q1048</f>
        <v>0</v>
      </c>
      <c r="AI1048" s="682" t="str">
        <f t="shared" ref="AI1048:AI1111" si="2057">+O1048</f>
        <v/>
      </c>
      <c r="AJ1048" s="682">
        <f t="shared" ref="AJ1048:AJ1111" si="2058">(M1048+N1048)</f>
        <v>0</v>
      </c>
      <c r="AK1048" s="683">
        <f t="shared" ref="AK1048:AK1111" si="2059">IF(I1048&gt;8,50%,40%)</f>
        <v>0.5</v>
      </c>
      <c r="AL1048" s="600">
        <f t="shared" ref="AL1048:AL1111" si="2060">IF(G1048&lt;25,0,IF(G1048=25,25,IF(G1048&lt;40,0,IF(G1048=40,40,IF(G1048&gt;=40,0)))))</f>
        <v>0</v>
      </c>
      <c r="AM1048" s="646">
        <f t="shared" ref="AM1048:AM1111" si="2061">IF(AL1048=25,AC1048*1.08*K1048/2,IF(AL1048=40,AC1048*1.08*K1048,0))</f>
        <v>0</v>
      </c>
      <c r="AN1048" s="630"/>
      <c r="AR1048" s="326"/>
    </row>
    <row r="1049" spans="3:49" ht="12.75" customHeight="1" x14ac:dyDescent="0.2">
      <c r="C1049" s="2"/>
      <c r="D1049" s="140" t="str">
        <f t="shared" si="2040"/>
        <v/>
      </c>
      <c r="E1049" s="222" t="str">
        <f t="shared" ref="E1049:F1049" si="2062">IF(E877=0,"",E877)</f>
        <v/>
      </c>
      <c r="F1049" s="222" t="str">
        <f t="shared" si="2062"/>
        <v/>
      </c>
      <c r="G1049" s="140" t="str">
        <f t="shared" si="2042"/>
        <v/>
      </c>
      <c r="H1049" s="223" t="str">
        <f t="shared" si="2043"/>
        <v/>
      </c>
      <c r="I1049" s="751" t="str">
        <f t="shared" si="2044"/>
        <v/>
      </c>
      <c r="J1049" s="248" t="str">
        <f t="shared" si="2037"/>
        <v/>
      </c>
      <c r="K1049" s="713" t="str">
        <f t="shared" si="2045"/>
        <v/>
      </c>
      <c r="L1049" s="625"/>
      <c r="M1049" s="738">
        <f t="shared" ref="M1049:N1049" si="2063">IF(M877="","",M877)</f>
        <v>0</v>
      </c>
      <c r="N1049" s="738">
        <f t="shared" si="2063"/>
        <v>0</v>
      </c>
      <c r="O1049" s="714" t="str">
        <f t="shared" si="2047"/>
        <v/>
      </c>
      <c r="P1049" s="736">
        <f t="shared" si="2048"/>
        <v>0</v>
      </c>
      <c r="Q1049" s="608">
        <v>0</v>
      </c>
      <c r="R1049" s="755"/>
      <c r="S1049" s="708" t="str">
        <f t="shared" si="2049"/>
        <v/>
      </c>
      <c r="T1049" s="50" t="str">
        <f t="shared" si="2050"/>
        <v/>
      </c>
      <c r="U1049" s="50">
        <f>ROUND(IF(K1049="",0,+Q1049/1659*(AC1049*12*(1+tab!$D$181+tab!$D$180)-tab!$D$179)*tab!$D$177),-1)</f>
        <v>0</v>
      </c>
      <c r="V1049" s="36" t="str">
        <f t="shared" si="2051"/>
        <v/>
      </c>
      <c r="W1049" s="698"/>
      <c r="X1049" s="605"/>
      <c r="Y1049" s="646"/>
      <c r="Z1049" s="670"/>
      <c r="AA1049" s="600"/>
      <c r="AB1049" s="646"/>
      <c r="AC1049" s="679">
        <f t="shared" si="2039"/>
        <v>0</v>
      </c>
      <c r="AD1049" s="680">
        <f t="shared" si="2052"/>
        <v>0.56000000000000005</v>
      </c>
      <c r="AE1049" s="681">
        <f t="shared" si="2053"/>
        <v>0</v>
      </c>
      <c r="AF1049" s="681">
        <f t="shared" si="2054"/>
        <v>0</v>
      </c>
      <c r="AG1049" s="681">
        <f t="shared" si="2055"/>
        <v>0</v>
      </c>
      <c r="AH1049" s="682">
        <f t="shared" si="2056"/>
        <v>0</v>
      </c>
      <c r="AI1049" s="682" t="str">
        <f t="shared" si="2057"/>
        <v/>
      </c>
      <c r="AJ1049" s="682">
        <f t="shared" si="2058"/>
        <v>0</v>
      </c>
      <c r="AK1049" s="683">
        <f t="shared" si="2059"/>
        <v>0.5</v>
      </c>
      <c r="AL1049" s="600">
        <f t="shared" si="2060"/>
        <v>0</v>
      </c>
      <c r="AM1049" s="646">
        <f t="shared" si="2061"/>
        <v>0</v>
      </c>
      <c r="AN1049" s="630"/>
      <c r="AR1049" s="326"/>
    </row>
    <row r="1050" spans="3:49" ht="12.75" customHeight="1" x14ac:dyDescent="0.2">
      <c r="C1050" s="2"/>
      <c r="D1050" s="140" t="str">
        <f t="shared" si="2040"/>
        <v/>
      </c>
      <c r="E1050" s="222" t="str">
        <f t="shared" ref="E1050:F1050" si="2064">IF(E878=0,"",E878)</f>
        <v/>
      </c>
      <c r="F1050" s="222" t="str">
        <f t="shared" si="2064"/>
        <v/>
      </c>
      <c r="G1050" s="140" t="str">
        <f t="shared" si="2042"/>
        <v/>
      </c>
      <c r="H1050" s="223" t="str">
        <f t="shared" si="2043"/>
        <v/>
      </c>
      <c r="I1050" s="751" t="str">
        <f t="shared" si="2044"/>
        <v/>
      </c>
      <c r="J1050" s="248" t="str">
        <f t="shared" si="2037"/>
        <v/>
      </c>
      <c r="K1050" s="713" t="str">
        <f t="shared" si="2045"/>
        <v/>
      </c>
      <c r="L1050" s="625"/>
      <c r="M1050" s="738">
        <f t="shared" ref="M1050:N1050" si="2065">IF(M878="","",M878)</f>
        <v>0</v>
      </c>
      <c r="N1050" s="738">
        <f t="shared" si="2065"/>
        <v>0</v>
      </c>
      <c r="O1050" s="714" t="str">
        <f t="shared" si="2047"/>
        <v/>
      </c>
      <c r="P1050" s="736">
        <f t="shared" si="2048"/>
        <v>0</v>
      </c>
      <c r="Q1050" s="608">
        <v>0</v>
      </c>
      <c r="R1050" s="755"/>
      <c r="S1050" s="708" t="str">
        <f t="shared" si="2049"/>
        <v/>
      </c>
      <c r="T1050" s="50" t="str">
        <f t="shared" si="2050"/>
        <v/>
      </c>
      <c r="U1050" s="50">
        <f>ROUND(IF(K1050="",0,+Q1050/1659*(AC1050*12*(1+tab!$D$181+tab!$D$180)-tab!$D$179)*tab!$D$177),-1)</f>
        <v>0</v>
      </c>
      <c r="V1050" s="36" t="str">
        <f t="shared" si="2051"/>
        <v/>
      </c>
      <c r="W1050" s="698"/>
      <c r="X1050" s="605"/>
      <c r="Y1050" s="646"/>
      <c r="Z1050" s="670"/>
      <c r="AA1050" s="600"/>
      <c r="AB1050" s="646"/>
      <c r="AC1050" s="679">
        <f t="shared" si="2039"/>
        <v>0</v>
      </c>
      <c r="AD1050" s="680">
        <f t="shared" si="2052"/>
        <v>0.56000000000000005</v>
      </c>
      <c r="AE1050" s="681">
        <f t="shared" si="2053"/>
        <v>0</v>
      </c>
      <c r="AF1050" s="681">
        <f t="shared" si="2054"/>
        <v>0</v>
      </c>
      <c r="AG1050" s="681">
        <f t="shared" si="2055"/>
        <v>0</v>
      </c>
      <c r="AH1050" s="682">
        <f t="shared" si="2056"/>
        <v>0</v>
      </c>
      <c r="AI1050" s="682" t="str">
        <f t="shared" si="2057"/>
        <v/>
      </c>
      <c r="AJ1050" s="682">
        <f t="shared" si="2058"/>
        <v>0</v>
      </c>
      <c r="AK1050" s="683">
        <f t="shared" si="2059"/>
        <v>0.5</v>
      </c>
      <c r="AL1050" s="600">
        <f t="shared" si="2060"/>
        <v>0</v>
      </c>
      <c r="AM1050" s="646">
        <f t="shared" si="2061"/>
        <v>0</v>
      </c>
      <c r="AN1050" s="630"/>
      <c r="AR1050" s="326"/>
    </row>
    <row r="1051" spans="3:49" ht="12.75" customHeight="1" x14ac:dyDescent="0.2">
      <c r="C1051" s="2"/>
      <c r="D1051" s="140" t="str">
        <f t="shared" si="2040"/>
        <v/>
      </c>
      <c r="E1051" s="222" t="str">
        <f t="shared" ref="E1051:F1051" si="2066">IF(E879=0,"",E879)</f>
        <v/>
      </c>
      <c r="F1051" s="222" t="str">
        <f t="shared" si="2066"/>
        <v/>
      </c>
      <c r="G1051" s="140" t="str">
        <f t="shared" si="2042"/>
        <v/>
      </c>
      <c r="H1051" s="223" t="str">
        <f t="shared" si="2043"/>
        <v/>
      </c>
      <c r="I1051" s="751" t="str">
        <f t="shared" si="2044"/>
        <v/>
      </c>
      <c r="J1051" s="248" t="str">
        <f t="shared" si="2037"/>
        <v/>
      </c>
      <c r="K1051" s="713" t="str">
        <f t="shared" si="2045"/>
        <v/>
      </c>
      <c r="L1051" s="625"/>
      <c r="M1051" s="738">
        <f t="shared" ref="M1051:N1051" si="2067">IF(M879="","",M879)</f>
        <v>0</v>
      </c>
      <c r="N1051" s="738">
        <f t="shared" si="2067"/>
        <v>0</v>
      </c>
      <c r="O1051" s="714" t="str">
        <f t="shared" si="2047"/>
        <v/>
      </c>
      <c r="P1051" s="736">
        <f t="shared" si="2048"/>
        <v>0</v>
      </c>
      <c r="Q1051" s="608">
        <v>0</v>
      </c>
      <c r="R1051" s="755"/>
      <c r="S1051" s="708" t="str">
        <f t="shared" si="2049"/>
        <v/>
      </c>
      <c r="T1051" s="50" t="str">
        <f t="shared" si="2050"/>
        <v/>
      </c>
      <c r="U1051" s="50">
        <f>ROUND(IF(K1051="",0,+Q1051/1659*(AC1051*12*(1+tab!$D$181+tab!$D$180)-tab!$D$179)*tab!$D$177),-1)</f>
        <v>0</v>
      </c>
      <c r="V1051" s="36" t="str">
        <f t="shared" si="2051"/>
        <v/>
      </c>
      <c r="W1051" s="698"/>
      <c r="X1051" s="605"/>
      <c r="Y1051" s="646"/>
      <c r="Z1051" s="670"/>
      <c r="AA1051" s="600"/>
      <c r="AB1051" s="646"/>
      <c r="AC1051" s="679">
        <f t="shared" si="2039"/>
        <v>0</v>
      </c>
      <c r="AD1051" s="680">
        <f t="shared" si="2052"/>
        <v>0.56000000000000005</v>
      </c>
      <c r="AE1051" s="681">
        <f t="shared" si="2053"/>
        <v>0</v>
      </c>
      <c r="AF1051" s="681">
        <f t="shared" si="2054"/>
        <v>0</v>
      </c>
      <c r="AG1051" s="681">
        <f t="shared" si="2055"/>
        <v>0</v>
      </c>
      <c r="AH1051" s="682">
        <f t="shared" si="2056"/>
        <v>0</v>
      </c>
      <c r="AI1051" s="682" t="str">
        <f t="shared" si="2057"/>
        <v/>
      </c>
      <c r="AJ1051" s="682">
        <f t="shared" si="2058"/>
        <v>0</v>
      </c>
      <c r="AK1051" s="683">
        <f t="shared" si="2059"/>
        <v>0.5</v>
      </c>
      <c r="AL1051" s="600">
        <f t="shared" si="2060"/>
        <v>0</v>
      </c>
      <c r="AM1051" s="646">
        <f t="shared" si="2061"/>
        <v>0</v>
      </c>
      <c r="AN1051" s="630"/>
      <c r="AR1051" s="326"/>
    </row>
    <row r="1052" spans="3:49" ht="12.75" customHeight="1" x14ac:dyDescent="0.2">
      <c r="C1052" s="2"/>
      <c r="D1052" s="140" t="str">
        <f t="shared" si="2040"/>
        <v/>
      </c>
      <c r="E1052" s="222" t="str">
        <f t="shared" ref="E1052:F1052" si="2068">IF(E880=0,"",E880)</f>
        <v/>
      </c>
      <c r="F1052" s="222" t="str">
        <f t="shared" si="2068"/>
        <v/>
      </c>
      <c r="G1052" s="140" t="str">
        <f t="shared" si="2042"/>
        <v/>
      </c>
      <c r="H1052" s="223" t="str">
        <f t="shared" si="2043"/>
        <v/>
      </c>
      <c r="I1052" s="751" t="str">
        <f t="shared" si="2044"/>
        <v/>
      </c>
      <c r="J1052" s="248" t="str">
        <f t="shared" si="2037"/>
        <v/>
      </c>
      <c r="K1052" s="713" t="str">
        <f t="shared" si="2045"/>
        <v/>
      </c>
      <c r="L1052" s="625"/>
      <c r="M1052" s="738">
        <f t="shared" ref="M1052:N1052" si="2069">IF(M880="","",M880)</f>
        <v>0</v>
      </c>
      <c r="N1052" s="738">
        <f t="shared" si="2069"/>
        <v>0</v>
      </c>
      <c r="O1052" s="714" t="str">
        <f t="shared" si="2047"/>
        <v/>
      </c>
      <c r="P1052" s="736">
        <f t="shared" si="2048"/>
        <v>0</v>
      </c>
      <c r="Q1052" s="608">
        <v>0</v>
      </c>
      <c r="R1052" s="755"/>
      <c r="S1052" s="708" t="str">
        <f t="shared" si="2049"/>
        <v/>
      </c>
      <c r="T1052" s="50" t="str">
        <f t="shared" si="2050"/>
        <v/>
      </c>
      <c r="U1052" s="50">
        <f>ROUND(IF(K1052="",0,+Q1052/1659*(AC1052*12*(1+tab!$D$181+tab!$D$180)-tab!$D$179)*tab!$D$177),-1)</f>
        <v>0</v>
      </c>
      <c r="V1052" s="36" t="str">
        <f t="shared" si="2051"/>
        <v/>
      </c>
      <c r="W1052" s="698"/>
      <c r="X1052" s="605"/>
      <c r="Y1052" s="646"/>
      <c r="Z1052" s="670"/>
      <c r="AA1052" s="600"/>
      <c r="AB1052" s="646"/>
      <c r="AC1052" s="679">
        <f t="shared" si="2039"/>
        <v>0</v>
      </c>
      <c r="AD1052" s="680">
        <f t="shared" si="2052"/>
        <v>0.56000000000000005</v>
      </c>
      <c r="AE1052" s="681">
        <f t="shared" si="2053"/>
        <v>0</v>
      </c>
      <c r="AF1052" s="681">
        <f t="shared" si="2054"/>
        <v>0</v>
      </c>
      <c r="AG1052" s="681">
        <f t="shared" si="2055"/>
        <v>0</v>
      </c>
      <c r="AH1052" s="682">
        <f t="shared" si="2056"/>
        <v>0</v>
      </c>
      <c r="AI1052" s="682" t="str">
        <f t="shared" si="2057"/>
        <v/>
      </c>
      <c r="AJ1052" s="682">
        <f t="shared" si="2058"/>
        <v>0</v>
      </c>
      <c r="AK1052" s="683">
        <f t="shared" si="2059"/>
        <v>0.5</v>
      </c>
      <c r="AL1052" s="600">
        <f t="shared" si="2060"/>
        <v>0</v>
      </c>
      <c r="AM1052" s="646">
        <f t="shared" si="2061"/>
        <v>0</v>
      </c>
      <c r="AN1052" s="630"/>
      <c r="AR1052" s="326"/>
    </row>
    <row r="1053" spans="3:49" ht="12.75" customHeight="1" x14ac:dyDescent="0.2">
      <c r="C1053" s="2"/>
      <c r="D1053" s="140" t="str">
        <f t="shared" si="2040"/>
        <v/>
      </c>
      <c r="E1053" s="222" t="str">
        <f t="shared" ref="E1053:F1053" si="2070">IF(E881=0,"",E881)</f>
        <v/>
      </c>
      <c r="F1053" s="222" t="str">
        <f t="shared" si="2070"/>
        <v/>
      </c>
      <c r="G1053" s="140" t="str">
        <f t="shared" si="2042"/>
        <v/>
      </c>
      <c r="H1053" s="223" t="str">
        <f t="shared" si="2043"/>
        <v/>
      </c>
      <c r="I1053" s="751" t="str">
        <f t="shared" si="2044"/>
        <v/>
      </c>
      <c r="J1053" s="248" t="str">
        <f t="shared" si="2037"/>
        <v/>
      </c>
      <c r="K1053" s="713" t="str">
        <f t="shared" si="2045"/>
        <v/>
      </c>
      <c r="L1053" s="625"/>
      <c r="M1053" s="738">
        <f t="shared" ref="M1053:N1053" si="2071">IF(M881="","",M881)</f>
        <v>0</v>
      </c>
      <c r="N1053" s="738">
        <f t="shared" si="2071"/>
        <v>0</v>
      </c>
      <c r="O1053" s="714" t="str">
        <f t="shared" si="2047"/>
        <v/>
      </c>
      <c r="P1053" s="736">
        <f t="shared" si="2048"/>
        <v>0</v>
      </c>
      <c r="Q1053" s="608">
        <v>0</v>
      </c>
      <c r="R1053" s="755"/>
      <c r="S1053" s="708" t="str">
        <f t="shared" si="2049"/>
        <v/>
      </c>
      <c r="T1053" s="50" t="str">
        <f t="shared" si="2050"/>
        <v/>
      </c>
      <c r="U1053" s="50">
        <f>ROUND(IF(K1053="",0,+Q1053/1659*(AC1053*12*(1+tab!$D$181+tab!$D$180)-tab!$D$179)*tab!$D$177),-1)</f>
        <v>0</v>
      </c>
      <c r="V1053" s="36" t="str">
        <f t="shared" si="2051"/>
        <v/>
      </c>
      <c r="W1053" s="698"/>
      <c r="X1053" s="605"/>
      <c r="Y1053" s="646"/>
      <c r="Z1053" s="670"/>
      <c r="AA1053" s="600"/>
      <c r="AB1053" s="646"/>
      <c r="AC1053" s="679">
        <f t="shared" si="2039"/>
        <v>0</v>
      </c>
      <c r="AD1053" s="680">
        <f t="shared" si="2052"/>
        <v>0.56000000000000005</v>
      </c>
      <c r="AE1053" s="681">
        <f t="shared" si="2053"/>
        <v>0</v>
      </c>
      <c r="AF1053" s="681">
        <f t="shared" si="2054"/>
        <v>0</v>
      </c>
      <c r="AG1053" s="681">
        <f t="shared" si="2055"/>
        <v>0</v>
      </c>
      <c r="AH1053" s="682">
        <f t="shared" si="2056"/>
        <v>0</v>
      </c>
      <c r="AI1053" s="682" t="str">
        <f t="shared" si="2057"/>
        <v/>
      </c>
      <c r="AJ1053" s="682">
        <f t="shared" si="2058"/>
        <v>0</v>
      </c>
      <c r="AK1053" s="683">
        <f t="shared" si="2059"/>
        <v>0.5</v>
      </c>
      <c r="AL1053" s="600">
        <f t="shared" si="2060"/>
        <v>0</v>
      </c>
      <c r="AM1053" s="646">
        <f t="shared" si="2061"/>
        <v>0</v>
      </c>
      <c r="AN1053" s="630"/>
      <c r="AR1053" s="326"/>
    </row>
    <row r="1054" spans="3:49" ht="12.75" customHeight="1" x14ac:dyDescent="0.2">
      <c r="C1054" s="2"/>
      <c r="D1054" s="140" t="str">
        <f t="shared" si="2040"/>
        <v/>
      </c>
      <c r="E1054" s="222" t="str">
        <f t="shared" ref="E1054:F1054" si="2072">IF(E882=0,"",E882)</f>
        <v/>
      </c>
      <c r="F1054" s="222" t="str">
        <f t="shared" si="2072"/>
        <v/>
      </c>
      <c r="G1054" s="140" t="str">
        <f t="shared" si="2042"/>
        <v/>
      </c>
      <c r="H1054" s="223" t="str">
        <f t="shared" si="2043"/>
        <v/>
      </c>
      <c r="I1054" s="751" t="str">
        <f t="shared" si="2044"/>
        <v/>
      </c>
      <c r="J1054" s="248" t="str">
        <f t="shared" si="2037"/>
        <v/>
      </c>
      <c r="K1054" s="713" t="str">
        <f t="shared" si="2045"/>
        <v/>
      </c>
      <c r="L1054" s="625"/>
      <c r="M1054" s="738">
        <f t="shared" ref="M1054:N1054" si="2073">IF(M882="","",M882)</f>
        <v>0</v>
      </c>
      <c r="N1054" s="738">
        <f t="shared" si="2073"/>
        <v>0</v>
      </c>
      <c r="O1054" s="714" t="str">
        <f t="shared" si="2047"/>
        <v/>
      </c>
      <c r="P1054" s="736">
        <f t="shared" si="2048"/>
        <v>0</v>
      </c>
      <c r="Q1054" s="608">
        <v>0</v>
      </c>
      <c r="R1054" s="755"/>
      <c r="S1054" s="708" t="str">
        <f t="shared" si="2049"/>
        <v/>
      </c>
      <c r="T1054" s="50" t="str">
        <f t="shared" si="2050"/>
        <v/>
      </c>
      <c r="U1054" s="50">
        <f>ROUND(IF(K1054="",0,+Q1054/1659*(AC1054*12*(1+tab!$D$181+tab!$D$180)-tab!$D$179)*tab!$D$177),-1)</f>
        <v>0</v>
      </c>
      <c r="V1054" s="36" t="str">
        <f t="shared" si="2051"/>
        <v/>
      </c>
      <c r="W1054" s="698"/>
      <c r="X1054" s="605"/>
      <c r="Y1054" s="646"/>
      <c r="Z1054" s="670"/>
      <c r="AA1054" s="600"/>
      <c r="AB1054" s="646"/>
      <c r="AC1054" s="679">
        <f t="shared" si="2039"/>
        <v>0</v>
      </c>
      <c r="AD1054" s="680">
        <f t="shared" si="2052"/>
        <v>0.56000000000000005</v>
      </c>
      <c r="AE1054" s="681">
        <f t="shared" si="2053"/>
        <v>0</v>
      </c>
      <c r="AF1054" s="681">
        <f t="shared" si="2054"/>
        <v>0</v>
      </c>
      <c r="AG1054" s="681">
        <f t="shared" si="2055"/>
        <v>0</v>
      </c>
      <c r="AH1054" s="682">
        <f t="shared" si="2056"/>
        <v>0</v>
      </c>
      <c r="AI1054" s="682" t="str">
        <f t="shared" si="2057"/>
        <v/>
      </c>
      <c r="AJ1054" s="682">
        <f t="shared" si="2058"/>
        <v>0</v>
      </c>
      <c r="AK1054" s="683">
        <f t="shared" si="2059"/>
        <v>0.5</v>
      </c>
      <c r="AL1054" s="600">
        <f t="shared" si="2060"/>
        <v>0</v>
      </c>
      <c r="AM1054" s="646">
        <f t="shared" si="2061"/>
        <v>0</v>
      </c>
      <c r="AN1054" s="630"/>
      <c r="AR1054" s="326"/>
    </row>
    <row r="1055" spans="3:49" ht="12.75" customHeight="1" x14ac:dyDescent="0.2">
      <c r="C1055" s="2"/>
      <c r="D1055" s="140" t="str">
        <f t="shared" si="2040"/>
        <v/>
      </c>
      <c r="E1055" s="222" t="str">
        <f t="shared" ref="E1055:F1055" si="2074">IF(E883=0,"",E883)</f>
        <v/>
      </c>
      <c r="F1055" s="222" t="str">
        <f t="shared" si="2074"/>
        <v/>
      </c>
      <c r="G1055" s="140" t="str">
        <f t="shared" si="2042"/>
        <v/>
      </c>
      <c r="H1055" s="223" t="str">
        <f t="shared" si="2043"/>
        <v/>
      </c>
      <c r="I1055" s="751" t="str">
        <f t="shared" si="2044"/>
        <v/>
      </c>
      <c r="J1055" s="248" t="str">
        <f t="shared" si="2037"/>
        <v/>
      </c>
      <c r="K1055" s="713" t="str">
        <f t="shared" si="2045"/>
        <v/>
      </c>
      <c r="L1055" s="625"/>
      <c r="M1055" s="738">
        <f t="shared" ref="M1055:N1055" si="2075">IF(M883="","",M883)</f>
        <v>0</v>
      </c>
      <c r="N1055" s="738">
        <f t="shared" si="2075"/>
        <v>0</v>
      </c>
      <c r="O1055" s="714" t="str">
        <f t="shared" si="2047"/>
        <v/>
      </c>
      <c r="P1055" s="736">
        <f t="shared" si="2048"/>
        <v>0</v>
      </c>
      <c r="Q1055" s="608">
        <v>0</v>
      </c>
      <c r="R1055" s="755"/>
      <c r="S1055" s="708" t="str">
        <f t="shared" si="2049"/>
        <v/>
      </c>
      <c r="T1055" s="50" t="str">
        <f t="shared" si="2050"/>
        <v/>
      </c>
      <c r="U1055" s="50">
        <f>ROUND(IF(K1055="",0,+Q1055/1659*(AC1055*12*(1+tab!$D$181+tab!$D$180)-tab!$D$179)*tab!$D$177),-1)</f>
        <v>0</v>
      </c>
      <c r="V1055" s="36" t="str">
        <f t="shared" si="2051"/>
        <v/>
      </c>
      <c r="W1055" s="698"/>
      <c r="X1055" s="605"/>
      <c r="Y1055" s="646"/>
      <c r="Z1055" s="670"/>
      <c r="AA1055" s="600"/>
      <c r="AB1055" s="646"/>
      <c r="AC1055" s="679">
        <f t="shared" si="2039"/>
        <v>0</v>
      </c>
      <c r="AD1055" s="680">
        <f t="shared" si="2052"/>
        <v>0.56000000000000005</v>
      </c>
      <c r="AE1055" s="681">
        <f t="shared" si="2053"/>
        <v>0</v>
      </c>
      <c r="AF1055" s="681">
        <f t="shared" si="2054"/>
        <v>0</v>
      </c>
      <c r="AG1055" s="681">
        <f t="shared" si="2055"/>
        <v>0</v>
      </c>
      <c r="AH1055" s="682">
        <f t="shared" si="2056"/>
        <v>0</v>
      </c>
      <c r="AI1055" s="682" t="str">
        <f t="shared" si="2057"/>
        <v/>
      </c>
      <c r="AJ1055" s="682">
        <f t="shared" si="2058"/>
        <v>0</v>
      </c>
      <c r="AK1055" s="683">
        <f t="shared" si="2059"/>
        <v>0.5</v>
      </c>
      <c r="AL1055" s="600">
        <f t="shared" si="2060"/>
        <v>0</v>
      </c>
      <c r="AM1055" s="646">
        <f t="shared" si="2061"/>
        <v>0</v>
      </c>
      <c r="AN1055" s="630"/>
      <c r="AR1055" s="326"/>
    </row>
    <row r="1056" spans="3:49" ht="12.75" customHeight="1" x14ac:dyDescent="0.2">
      <c r="C1056" s="2"/>
      <c r="D1056" s="140" t="str">
        <f t="shared" si="2040"/>
        <v/>
      </c>
      <c r="E1056" s="222" t="str">
        <f t="shared" ref="E1056:F1056" si="2076">IF(E884=0,"",E884)</f>
        <v/>
      </c>
      <c r="F1056" s="222" t="str">
        <f t="shared" si="2076"/>
        <v/>
      </c>
      <c r="G1056" s="140" t="str">
        <f t="shared" si="2042"/>
        <v/>
      </c>
      <c r="H1056" s="223" t="str">
        <f t="shared" si="2043"/>
        <v/>
      </c>
      <c r="I1056" s="751" t="str">
        <f t="shared" si="2044"/>
        <v/>
      </c>
      <c r="J1056" s="248" t="str">
        <f t="shared" si="2037"/>
        <v/>
      </c>
      <c r="K1056" s="713" t="str">
        <f t="shared" si="2045"/>
        <v/>
      </c>
      <c r="L1056" s="625"/>
      <c r="M1056" s="738">
        <f t="shared" ref="M1056:N1056" si="2077">IF(M884="","",M884)</f>
        <v>0</v>
      </c>
      <c r="N1056" s="738">
        <f t="shared" si="2077"/>
        <v>0</v>
      </c>
      <c r="O1056" s="714" t="str">
        <f t="shared" si="2047"/>
        <v/>
      </c>
      <c r="P1056" s="736">
        <f t="shared" si="2048"/>
        <v>0</v>
      </c>
      <c r="Q1056" s="608">
        <v>0</v>
      </c>
      <c r="R1056" s="755"/>
      <c r="S1056" s="708" t="str">
        <f t="shared" si="2049"/>
        <v/>
      </c>
      <c r="T1056" s="50" t="str">
        <f t="shared" si="2050"/>
        <v/>
      </c>
      <c r="U1056" s="50">
        <f>ROUND(IF(K1056="",0,+Q1056/1659*(AC1056*12*(1+tab!$D$181+tab!$D$180)-tab!$D$179)*tab!$D$177),-1)</f>
        <v>0</v>
      </c>
      <c r="V1056" s="36" t="str">
        <f t="shared" si="2051"/>
        <v/>
      </c>
      <c r="W1056" s="698"/>
      <c r="X1056" s="605"/>
      <c r="Y1056" s="646"/>
      <c r="Z1056" s="670"/>
      <c r="AA1056" s="600"/>
      <c r="AB1056" s="646"/>
      <c r="AC1056" s="679">
        <f t="shared" si="2039"/>
        <v>0</v>
      </c>
      <c r="AD1056" s="680">
        <f t="shared" si="2052"/>
        <v>0.56000000000000005</v>
      </c>
      <c r="AE1056" s="681">
        <f t="shared" si="2053"/>
        <v>0</v>
      </c>
      <c r="AF1056" s="681">
        <f t="shared" si="2054"/>
        <v>0</v>
      </c>
      <c r="AG1056" s="681">
        <f t="shared" si="2055"/>
        <v>0</v>
      </c>
      <c r="AH1056" s="682">
        <f t="shared" si="2056"/>
        <v>0</v>
      </c>
      <c r="AI1056" s="682" t="str">
        <f t="shared" si="2057"/>
        <v/>
      </c>
      <c r="AJ1056" s="682">
        <f t="shared" si="2058"/>
        <v>0</v>
      </c>
      <c r="AK1056" s="683">
        <f t="shared" si="2059"/>
        <v>0.5</v>
      </c>
      <c r="AL1056" s="600">
        <f t="shared" si="2060"/>
        <v>0</v>
      </c>
      <c r="AM1056" s="646">
        <f t="shared" si="2061"/>
        <v>0</v>
      </c>
      <c r="AN1056" s="630"/>
      <c r="AR1056" s="326"/>
    </row>
    <row r="1057" spans="3:44" ht="12.75" customHeight="1" x14ac:dyDescent="0.2">
      <c r="C1057" s="2"/>
      <c r="D1057" s="140" t="str">
        <f t="shared" si="2040"/>
        <v/>
      </c>
      <c r="E1057" s="222" t="str">
        <f t="shared" ref="E1057:F1057" si="2078">IF(E885=0,"",E885)</f>
        <v/>
      </c>
      <c r="F1057" s="222" t="str">
        <f t="shared" si="2078"/>
        <v/>
      </c>
      <c r="G1057" s="140" t="str">
        <f t="shared" si="2042"/>
        <v/>
      </c>
      <c r="H1057" s="223" t="str">
        <f t="shared" si="2043"/>
        <v/>
      </c>
      <c r="I1057" s="751" t="str">
        <f t="shared" si="2044"/>
        <v/>
      </c>
      <c r="J1057" s="248" t="str">
        <f t="shared" si="2037"/>
        <v/>
      </c>
      <c r="K1057" s="713" t="str">
        <f t="shared" si="2045"/>
        <v/>
      </c>
      <c r="L1057" s="625"/>
      <c r="M1057" s="738">
        <f t="shared" ref="M1057:N1057" si="2079">IF(M885="","",M885)</f>
        <v>0</v>
      </c>
      <c r="N1057" s="738">
        <f t="shared" si="2079"/>
        <v>0</v>
      </c>
      <c r="O1057" s="714" t="str">
        <f t="shared" si="2047"/>
        <v/>
      </c>
      <c r="P1057" s="736">
        <f t="shared" si="2048"/>
        <v>0</v>
      </c>
      <c r="Q1057" s="608">
        <v>0</v>
      </c>
      <c r="R1057" s="755"/>
      <c r="S1057" s="708" t="str">
        <f t="shared" si="2049"/>
        <v/>
      </c>
      <c r="T1057" s="50" t="str">
        <f t="shared" si="2050"/>
        <v/>
      </c>
      <c r="U1057" s="50">
        <f>ROUND(IF(K1057="",0,+Q1057/1659*(AC1057*12*(1+tab!$D$181+tab!$D$180)-tab!$D$179)*tab!$D$177),-1)</f>
        <v>0</v>
      </c>
      <c r="V1057" s="36" t="str">
        <f t="shared" si="2051"/>
        <v/>
      </c>
      <c r="W1057" s="698"/>
      <c r="X1057" s="605"/>
      <c r="Y1057" s="646"/>
      <c r="Z1057" s="670"/>
      <c r="AA1057" s="600"/>
      <c r="AB1057" s="646"/>
      <c r="AC1057" s="679">
        <f t="shared" si="2039"/>
        <v>0</v>
      </c>
      <c r="AD1057" s="680">
        <f t="shared" si="2052"/>
        <v>0.56000000000000005</v>
      </c>
      <c r="AE1057" s="681">
        <f t="shared" si="2053"/>
        <v>0</v>
      </c>
      <c r="AF1057" s="681">
        <f t="shared" si="2054"/>
        <v>0</v>
      </c>
      <c r="AG1057" s="681">
        <f t="shared" si="2055"/>
        <v>0</v>
      </c>
      <c r="AH1057" s="682">
        <f t="shared" si="2056"/>
        <v>0</v>
      </c>
      <c r="AI1057" s="682" t="str">
        <f t="shared" si="2057"/>
        <v/>
      </c>
      <c r="AJ1057" s="682">
        <f t="shared" si="2058"/>
        <v>0</v>
      </c>
      <c r="AK1057" s="683">
        <f t="shared" si="2059"/>
        <v>0.5</v>
      </c>
      <c r="AL1057" s="600">
        <f t="shared" si="2060"/>
        <v>0</v>
      </c>
      <c r="AM1057" s="646">
        <f t="shared" si="2061"/>
        <v>0</v>
      </c>
      <c r="AN1057" s="630"/>
      <c r="AR1057" s="326"/>
    </row>
    <row r="1058" spans="3:44" ht="12.75" customHeight="1" x14ac:dyDescent="0.2">
      <c r="C1058" s="2"/>
      <c r="D1058" s="140" t="str">
        <f t="shared" si="2040"/>
        <v/>
      </c>
      <c r="E1058" s="222" t="str">
        <f t="shared" ref="E1058:F1058" si="2080">IF(E886=0,"",E886)</f>
        <v/>
      </c>
      <c r="F1058" s="222" t="str">
        <f t="shared" si="2080"/>
        <v/>
      </c>
      <c r="G1058" s="140" t="str">
        <f t="shared" si="2042"/>
        <v/>
      </c>
      <c r="H1058" s="223" t="str">
        <f t="shared" si="2043"/>
        <v/>
      </c>
      <c r="I1058" s="751" t="str">
        <f t="shared" si="2044"/>
        <v/>
      </c>
      <c r="J1058" s="248" t="str">
        <f t="shared" si="2037"/>
        <v/>
      </c>
      <c r="K1058" s="713" t="str">
        <f t="shared" si="2045"/>
        <v/>
      </c>
      <c r="L1058" s="625"/>
      <c r="M1058" s="738">
        <f t="shared" ref="M1058:N1058" si="2081">IF(M886="","",M886)</f>
        <v>0</v>
      </c>
      <c r="N1058" s="738">
        <f t="shared" si="2081"/>
        <v>0</v>
      </c>
      <c r="O1058" s="714" t="str">
        <f t="shared" si="2047"/>
        <v/>
      </c>
      <c r="P1058" s="736">
        <f t="shared" si="2048"/>
        <v>0</v>
      </c>
      <c r="Q1058" s="608">
        <v>0</v>
      </c>
      <c r="R1058" s="755"/>
      <c r="S1058" s="708" t="str">
        <f t="shared" si="2049"/>
        <v/>
      </c>
      <c r="T1058" s="50" t="str">
        <f t="shared" si="2050"/>
        <v/>
      </c>
      <c r="U1058" s="50">
        <f>ROUND(IF(K1058="",0,+Q1058/1659*(AC1058*12*(1+tab!$D$181+tab!$D$180)-tab!$D$179)*tab!$D$177),-1)</f>
        <v>0</v>
      </c>
      <c r="V1058" s="36" t="str">
        <f t="shared" si="2051"/>
        <v/>
      </c>
      <c r="W1058" s="698"/>
      <c r="X1058" s="605"/>
      <c r="Y1058" s="646"/>
      <c r="Z1058" s="670"/>
      <c r="AA1058" s="600"/>
      <c r="AB1058" s="646"/>
      <c r="AC1058" s="679">
        <f t="shared" si="2039"/>
        <v>0</v>
      </c>
      <c r="AD1058" s="680">
        <f t="shared" si="2052"/>
        <v>0.56000000000000005</v>
      </c>
      <c r="AE1058" s="681">
        <f t="shared" si="2053"/>
        <v>0</v>
      </c>
      <c r="AF1058" s="681">
        <f t="shared" si="2054"/>
        <v>0</v>
      </c>
      <c r="AG1058" s="681">
        <f t="shared" si="2055"/>
        <v>0</v>
      </c>
      <c r="AH1058" s="682">
        <f t="shared" si="2056"/>
        <v>0</v>
      </c>
      <c r="AI1058" s="682" t="str">
        <f t="shared" si="2057"/>
        <v/>
      </c>
      <c r="AJ1058" s="682">
        <f t="shared" si="2058"/>
        <v>0</v>
      </c>
      <c r="AK1058" s="683">
        <f t="shared" si="2059"/>
        <v>0.5</v>
      </c>
      <c r="AL1058" s="600">
        <f t="shared" si="2060"/>
        <v>0</v>
      </c>
      <c r="AM1058" s="646">
        <f t="shared" si="2061"/>
        <v>0</v>
      </c>
      <c r="AN1058" s="630"/>
      <c r="AR1058" s="326"/>
    </row>
    <row r="1059" spans="3:44" ht="12.75" customHeight="1" x14ac:dyDescent="0.2">
      <c r="C1059" s="2"/>
      <c r="D1059" s="140" t="str">
        <f t="shared" si="2040"/>
        <v/>
      </c>
      <c r="E1059" s="222" t="str">
        <f t="shared" ref="E1059:F1059" si="2082">IF(E887=0,"",E887)</f>
        <v/>
      </c>
      <c r="F1059" s="222" t="str">
        <f t="shared" si="2082"/>
        <v/>
      </c>
      <c r="G1059" s="140" t="str">
        <f t="shared" si="2042"/>
        <v/>
      </c>
      <c r="H1059" s="223" t="str">
        <f t="shared" si="2043"/>
        <v/>
      </c>
      <c r="I1059" s="751" t="str">
        <f t="shared" si="2044"/>
        <v/>
      </c>
      <c r="J1059" s="248" t="str">
        <f t="shared" si="2037"/>
        <v/>
      </c>
      <c r="K1059" s="713" t="str">
        <f t="shared" si="2045"/>
        <v/>
      </c>
      <c r="L1059" s="625"/>
      <c r="M1059" s="738">
        <f t="shared" ref="M1059:N1059" si="2083">IF(M887="","",M887)</f>
        <v>0</v>
      </c>
      <c r="N1059" s="738">
        <f t="shared" si="2083"/>
        <v>0</v>
      </c>
      <c r="O1059" s="714" t="str">
        <f t="shared" si="2047"/>
        <v/>
      </c>
      <c r="P1059" s="736">
        <f t="shared" si="2048"/>
        <v>0</v>
      </c>
      <c r="Q1059" s="608">
        <v>0</v>
      </c>
      <c r="R1059" s="755"/>
      <c r="S1059" s="708" t="str">
        <f t="shared" si="2049"/>
        <v/>
      </c>
      <c r="T1059" s="50" t="str">
        <f t="shared" si="2050"/>
        <v/>
      </c>
      <c r="U1059" s="50">
        <f>ROUND(IF(K1059="",0,+Q1059/1659*(AC1059*12*(1+tab!$D$181+tab!$D$180)-tab!$D$179)*tab!$D$177),-1)</f>
        <v>0</v>
      </c>
      <c r="V1059" s="36" t="str">
        <f t="shared" si="2051"/>
        <v/>
      </c>
      <c r="W1059" s="698"/>
      <c r="X1059" s="605"/>
      <c r="Y1059" s="646"/>
      <c r="Z1059" s="670"/>
      <c r="AA1059" s="600"/>
      <c r="AB1059" s="646"/>
      <c r="AC1059" s="679">
        <f t="shared" si="2039"/>
        <v>0</v>
      </c>
      <c r="AD1059" s="680">
        <f t="shared" si="2052"/>
        <v>0.56000000000000005</v>
      </c>
      <c r="AE1059" s="681">
        <f t="shared" si="2053"/>
        <v>0</v>
      </c>
      <c r="AF1059" s="681">
        <f t="shared" si="2054"/>
        <v>0</v>
      </c>
      <c r="AG1059" s="681">
        <f t="shared" si="2055"/>
        <v>0</v>
      </c>
      <c r="AH1059" s="682">
        <f t="shared" si="2056"/>
        <v>0</v>
      </c>
      <c r="AI1059" s="682" t="str">
        <f t="shared" si="2057"/>
        <v/>
      </c>
      <c r="AJ1059" s="682">
        <f t="shared" si="2058"/>
        <v>0</v>
      </c>
      <c r="AK1059" s="683">
        <f t="shared" si="2059"/>
        <v>0.5</v>
      </c>
      <c r="AL1059" s="600">
        <f t="shared" si="2060"/>
        <v>0</v>
      </c>
      <c r="AM1059" s="646">
        <f t="shared" si="2061"/>
        <v>0</v>
      </c>
      <c r="AN1059" s="630"/>
      <c r="AR1059" s="326"/>
    </row>
    <row r="1060" spans="3:44" ht="12.75" customHeight="1" x14ac:dyDescent="0.2">
      <c r="C1060" s="2"/>
      <c r="D1060" s="140" t="str">
        <f t="shared" si="2040"/>
        <v/>
      </c>
      <c r="E1060" s="222" t="str">
        <f t="shared" ref="E1060:F1060" si="2084">IF(E888=0,"",E888)</f>
        <v/>
      </c>
      <c r="F1060" s="222" t="str">
        <f t="shared" si="2084"/>
        <v/>
      </c>
      <c r="G1060" s="140" t="str">
        <f t="shared" si="2042"/>
        <v/>
      </c>
      <c r="H1060" s="223" t="str">
        <f t="shared" si="2043"/>
        <v/>
      </c>
      <c r="I1060" s="751" t="str">
        <f t="shared" si="2044"/>
        <v/>
      </c>
      <c r="J1060" s="248" t="str">
        <f t="shared" si="2037"/>
        <v/>
      </c>
      <c r="K1060" s="713" t="str">
        <f t="shared" si="2045"/>
        <v/>
      </c>
      <c r="L1060" s="625"/>
      <c r="M1060" s="738">
        <f t="shared" ref="M1060:N1060" si="2085">IF(M888="","",M888)</f>
        <v>0</v>
      </c>
      <c r="N1060" s="738">
        <f t="shared" si="2085"/>
        <v>0</v>
      </c>
      <c r="O1060" s="714" t="str">
        <f t="shared" si="2047"/>
        <v/>
      </c>
      <c r="P1060" s="736">
        <f t="shared" si="2048"/>
        <v>0</v>
      </c>
      <c r="Q1060" s="608">
        <v>0</v>
      </c>
      <c r="R1060" s="755"/>
      <c r="S1060" s="708" t="str">
        <f t="shared" si="2049"/>
        <v/>
      </c>
      <c r="T1060" s="50" t="str">
        <f t="shared" si="2050"/>
        <v/>
      </c>
      <c r="U1060" s="50">
        <f>ROUND(IF(K1060="",0,+Q1060/1659*(AC1060*12*(1+tab!$D$181+tab!$D$180)-tab!$D$179)*tab!$D$177),-1)</f>
        <v>0</v>
      </c>
      <c r="V1060" s="36" t="str">
        <f t="shared" si="2051"/>
        <v/>
      </c>
      <c r="W1060" s="698"/>
      <c r="X1060" s="605"/>
      <c r="Y1060" s="646"/>
      <c r="Z1060" s="670"/>
      <c r="AA1060" s="600"/>
      <c r="AB1060" s="646"/>
      <c r="AC1060" s="679">
        <f t="shared" si="2039"/>
        <v>0</v>
      </c>
      <c r="AD1060" s="680">
        <f t="shared" si="2052"/>
        <v>0.56000000000000005</v>
      </c>
      <c r="AE1060" s="681">
        <f t="shared" si="2053"/>
        <v>0</v>
      </c>
      <c r="AF1060" s="681">
        <f t="shared" si="2054"/>
        <v>0</v>
      </c>
      <c r="AG1060" s="681">
        <f t="shared" si="2055"/>
        <v>0</v>
      </c>
      <c r="AH1060" s="682">
        <f t="shared" si="2056"/>
        <v>0</v>
      </c>
      <c r="AI1060" s="682" t="str">
        <f t="shared" si="2057"/>
        <v/>
      </c>
      <c r="AJ1060" s="682">
        <f t="shared" si="2058"/>
        <v>0</v>
      </c>
      <c r="AK1060" s="683">
        <f t="shared" si="2059"/>
        <v>0.5</v>
      </c>
      <c r="AL1060" s="600">
        <f t="shared" si="2060"/>
        <v>0</v>
      </c>
      <c r="AM1060" s="646">
        <f t="shared" si="2061"/>
        <v>0</v>
      </c>
      <c r="AN1060" s="630"/>
      <c r="AR1060" s="326"/>
    </row>
    <row r="1061" spans="3:44" ht="12.75" customHeight="1" x14ac:dyDescent="0.2">
      <c r="C1061" s="2"/>
      <c r="D1061" s="140" t="str">
        <f t="shared" si="2040"/>
        <v/>
      </c>
      <c r="E1061" s="222" t="str">
        <f t="shared" ref="E1061:F1061" si="2086">IF(E889=0,"",E889)</f>
        <v/>
      </c>
      <c r="F1061" s="222" t="str">
        <f t="shared" si="2086"/>
        <v/>
      </c>
      <c r="G1061" s="140" t="str">
        <f t="shared" si="2042"/>
        <v/>
      </c>
      <c r="H1061" s="223" t="str">
        <f t="shared" si="2043"/>
        <v/>
      </c>
      <c r="I1061" s="751" t="str">
        <f t="shared" si="2044"/>
        <v/>
      </c>
      <c r="J1061" s="248" t="str">
        <f t="shared" si="2037"/>
        <v/>
      </c>
      <c r="K1061" s="713" t="str">
        <f t="shared" si="2045"/>
        <v/>
      </c>
      <c r="L1061" s="625"/>
      <c r="M1061" s="738">
        <f t="shared" ref="M1061:N1061" si="2087">IF(M889="","",M889)</f>
        <v>0</v>
      </c>
      <c r="N1061" s="738">
        <f t="shared" si="2087"/>
        <v>0</v>
      </c>
      <c r="O1061" s="714" t="str">
        <f t="shared" si="2047"/>
        <v/>
      </c>
      <c r="P1061" s="736">
        <f t="shared" si="2048"/>
        <v>0</v>
      </c>
      <c r="Q1061" s="608">
        <v>0</v>
      </c>
      <c r="R1061" s="755"/>
      <c r="S1061" s="708" t="str">
        <f t="shared" si="2049"/>
        <v/>
      </c>
      <c r="T1061" s="50" t="str">
        <f t="shared" si="2050"/>
        <v/>
      </c>
      <c r="U1061" s="50">
        <f>ROUND(IF(K1061="",0,+Q1061/1659*(AC1061*12*(1+tab!$D$181+tab!$D$180)-tab!$D$179)*tab!$D$177),-1)</f>
        <v>0</v>
      </c>
      <c r="V1061" s="36" t="str">
        <f t="shared" si="2051"/>
        <v/>
      </c>
      <c r="W1061" s="698"/>
      <c r="X1061" s="605"/>
      <c r="Y1061" s="646"/>
      <c r="Z1061" s="670"/>
      <c r="AA1061" s="600"/>
      <c r="AB1061" s="646"/>
      <c r="AC1061" s="679">
        <f t="shared" si="2039"/>
        <v>0</v>
      </c>
      <c r="AD1061" s="680">
        <f t="shared" si="2052"/>
        <v>0.56000000000000005</v>
      </c>
      <c r="AE1061" s="681">
        <f t="shared" si="2053"/>
        <v>0</v>
      </c>
      <c r="AF1061" s="681">
        <f t="shared" si="2054"/>
        <v>0</v>
      </c>
      <c r="AG1061" s="681">
        <f t="shared" si="2055"/>
        <v>0</v>
      </c>
      <c r="AH1061" s="682">
        <f t="shared" si="2056"/>
        <v>0</v>
      </c>
      <c r="AI1061" s="682" t="str">
        <f t="shared" si="2057"/>
        <v/>
      </c>
      <c r="AJ1061" s="682">
        <f t="shared" si="2058"/>
        <v>0</v>
      </c>
      <c r="AK1061" s="683">
        <f t="shared" si="2059"/>
        <v>0.5</v>
      </c>
      <c r="AL1061" s="600">
        <f t="shared" si="2060"/>
        <v>0</v>
      </c>
      <c r="AM1061" s="646">
        <f t="shared" si="2061"/>
        <v>0</v>
      </c>
      <c r="AN1061" s="630"/>
      <c r="AR1061" s="326"/>
    </row>
    <row r="1062" spans="3:44" ht="12.75" customHeight="1" x14ac:dyDescent="0.2">
      <c r="C1062" s="2"/>
      <c r="D1062" s="140" t="str">
        <f t="shared" si="2040"/>
        <v/>
      </c>
      <c r="E1062" s="222" t="str">
        <f t="shared" ref="E1062:F1062" si="2088">IF(E890=0,"",E890)</f>
        <v/>
      </c>
      <c r="F1062" s="222" t="str">
        <f t="shared" si="2088"/>
        <v/>
      </c>
      <c r="G1062" s="140" t="str">
        <f t="shared" si="2042"/>
        <v/>
      </c>
      <c r="H1062" s="223" t="str">
        <f t="shared" si="2043"/>
        <v/>
      </c>
      <c r="I1062" s="751" t="str">
        <f t="shared" si="2044"/>
        <v/>
      </c>
      <c r="J1062" s="248" t="str">
        <f t="shared" si="2037"/>
        <v/>
      </c>
      <c r="K1062" s="713" t="str">
        <f t="shared" si="2045"/>
        <v/>
      </c>
      <c r="L1062" s="625"/>
      <c r="M1062" s="738">
        <f t="shared" ref="M1062:N1062" si="2089">IF(M890="","",M890)</f>
        <v>0</v>
      </c>
      <c r="N1062" s="738">
        <f t="shared" si="2089"/>
        <v>0</v>
      </c>
      <c r="O1062" s="714" t="str">
        <f t="shared" si="2047"/>
        <v/>
      </c>
      <c r="P1062" s="736">
        <f t="shared" si="2048"/>
        <v>0</v>
      </c>
      <c r="Q1062" s="608">
        <v>0</v>
      </c>
      <c r="R1062" s="755"/>
      <c r="S1062" s="708" t="str">
        <f t="shared" si="2049"/>
        <v/>
      </c>
      <c r="T1062" s="50" t="str">
        <f t="shared" si="2050"/>
        <v/>
      </c>
      <c r="U1062" s="50">
        <f>ROUND(IF(K1062="",0,+Q1062/1659*(AC1062*12*(1+tab!$D$181+tab!$D$180)-tab!$D$179)*tab!$D$177),-1)</f>
        <v>0</v>
      </c>
      <c r="V1062" s="36" t="str">
        <f t="shared" si="2051"/>
        <v/>
      </c>
      <c r="W1062" s="698"/>
      <c r="X1062" s="605"/>
      <c r="Y1062" s="646"/>
      <c r="Z1062" s="670"/>
      <c r="AA1062" s="600"/>
      <c r="AB1062" s="646"/>
      <c r="AC1062" s="679">
        <f t="shared" si="2039"/>
        <v>0</v>
      </c>
      <c r="AD1062" s="680">
        <f t="shared" si="2052"/>
        <v>0.56000000000000005</v>
      </c>
      <c r="AE1062" s="681">
        <f t="shared" si="2053"/>
        <v>0</v>
      </c>
      <c r="AF1062" s="681">
        <f t="shared" si="2054"/>
        <v>0</v>
      </c>
      <c r="AG1062" s="681">
        <f t="shared" si="2055"/>
        <v>0</v>
      </c>
      <c r="AH1062" s="682">
        <f t="shared" si="2056"/>
        <v>0</v>
      </c>
      <c r="AI1062" s="682" t="str">
        <f t="shared" si="2057"/>
        <v/>
      </c>
      <c r="AJ1062" s="682">
        <f t="shared" si="2058"/>
        <v>0</v>
      </c>
      <c r="AK1062" s="683">
        <f t="shared" si="2059"/>
        <v>0.5</v>
      </c>
      <c r="AL1062" s="600">
        <f t="shared" si="2060"/>
        <v>0</v>
      </c>
      <c r="AM1062" s="646">
        <f t="shared" si="2061"/>
        <v>0</v>
      </c>
      <c r="AN1062" s="630"/>
      <c r="AR1062" s="326"/>
    </row>
    <row r="1063" spans="3:44" ht="12.75" customHeight="1" x14ac:dyDescent="0.2">
      <c r="C1063" s="2"/>
      <c r="D1063" s="140" t="str">
        <f t="shared" si="2040"/>
        <v/>
      </c>
      <c r="E1063" s="222" t="str">
        <f t="shared" ref="E1063:F1063" si="2090">IF(E891=0,"",E891)</f>
        <v/>
      </c>
      <c r="F1063" s="222" t="str">
        <f t="shared" si="2090"/>
        <v/>
      </c>
      <c r="G1063" s="140" t="str">
        <f t="shared" si="2042"/>
        <v/>
      </c>
      <c r="H1063" s="223" t="str">
        <f t="shared" si="2043"/>
        <v/>
      </c>
      <c r="I1063" s="751" t="str">
        <f t="shared" si="2044"/>
        <v/>
      </c>
      <c r="J1063" s="248" t="str">
        <f t="shared" si="2037"/>
        <v/>
      </c>
      <c r="K1063" s="713" t="str">
        <f t="shared" si="2045"/>
        <v/>
      </c>
      <c r="L1063" s="625"/>
      <c r="M1063" s="738">
        <f t="shared" ref="M1063:N1063" si="2091">IF(M891="","",M891)</f>
        <v>0</v>
      </c>
      <c r="N1063" s="738">
        <f t="shared" si="2091"/>
        <v>0</v>
      </c>
      <c r="O1063" s="714" t="str">
        <f t="shared" si="2047"/>
        <v/>
      </c>
      <c r="P1063" s="736">
        <f t="shared" si="2048"/>
        <v>0</v>
      </c>
      <c r="Q1063" s="608">
        <v>0</v>
      </c>
      <c r="R1063" s="755"/>
      <c r="S1063" s="708" t="str">
        <f t="shared" si="2049"/>
        <v/>
      </c>
      <c r="T1063" s="50" t="str">
        <f t="shared" si="2050"/>
        <v/>
      </c>
      <c r="U1063" s="50">
        <f>ROUND(IF(K1063="",0,+Q1063/1659*(AC1063*12*(1+tab!$D$181+tab!$D$180)-tab!$D$179)*tab!$D$177),-1)</f>
        <v>0</v>
      </c>
      <c r="V1063" s="36" t="str">
        <f t="shared" si="2051"/>
        <v/>
      </c>
      <c r="W1063" s="698"/>
      <c r="X1063" s="605"/>
      <c r="Y1063" s="646"/>
      <c r="Z1063" s="670"/>
      <c r="AA1063" s="600"/>
      <c r="AB1063" s="646"/>
      <c r="AC1063" s="679">
        <f t="shared" si="2039"/>
        <v>0</v>
      </c>
      <c r="AD1063" s="680">
        <f t="shared" si="2052"/>
        <v>0.56000000000000005</v>
      </c>
      <c r="AE1063" s="681">
        <f t="shared" si="2053"/>
        <v>0</v>
      </c>
      <c r="AF1063" s="681">
        <f t="shared" si="2054"/>
        <v>0</v>
      </c>
      <c r="AG1063" s="681">
        <f t="shared" si="2055"/>
        <v>0</v>
      </c>
      <c r="AH1063" s="682">
        <f t="shared" si="2056"/>
        <v>0</v>
      </c>
      <c r="AI1063" s="682" t="str">
        <f t="shared" si="2057"/>
        <v/>
      </c>
      <c r="AJ1063" s="682">
        <f t="shared" si="2058"/>
        <v>0</v>
      </c>
      <c r="AK1063" s="683">
        <f t="shared" si="2059"/>
        <v>0.5</v>
      </c>
      <c r="AL1063" s="600">
        <f t="shared" si="2060"/>
        <v>0</v>
      </c>
      <c r="AM1063" s="646">
        <f t="shared" si="2061"/>
        <v>0</v>
      </c>
      <c r="AN1063" s="630"/>
      <c r="AR1063" s="326"/>
    </row>
    <row r="1064" spans="3:44" ht="12.75" customHeight="1" x14ac:dyDescent="0.2">
      <c r="C1064" s="2"/>
      <c r="D1064" s="140" t="str">
        <f t="shared" si="2040"/>
        <v/>
      </c>
      <c r="E1064" s="222" t="str">
        <f t="shared" ref="E1064:F1064" si="2092">IF(E892=0,"",E892)</f>
        <v/>
      </c>
      <c r="F1064" s="222" t="str">
        <f t="shared" si="2092"/>
        <v/>
      </c>
      <c r="G1064" s="140" t="str">
        <f t="shared" si="2042"/>
        <v/>
      </c>
      <c r="H1064" s="223" t="str">
        <f t="shared" si="2043"/>
        <v/>
      </c>
      <c r="I1064" s="751" t="str">
        <f t="shared" si="2044"/>
        <v/>
      </c>
      <c r="J1064" s="248" t="str">
        <f t="shared" si="2037"/>
        <v/>
      </c>
      <c r="K1064" s="713" t="str">
        <f t="shared" si="2045"/>
        <v/>
      </c>
      <c r="L1064" s="625"/>
      <c r="M1064" s="738">
        <f t="shared" ref="M1064:N1064" si="2093">IF(M892="","",M892)</f>
        <v>0</v>
      </c>
      <c r="N1064" s="738">
        <f t="shared" si="2093"/>
        <v>0</v>
      </c>
      <c r="O1064" s="714" t="str">
        <f t="shared" si="2047"/>
        <v/>
      </c>
      <c r="P1064" s="736">
        <f t="shared" si="2048"/>
        <v>0</v>
      </c>
      <c r="Q1064" s="608">
        <v>0</v>
      </c>
      <c r="R1064" s="755"/>
      <c r="S1064" s="708" t="str">
        <f t="shared" si="2049"/>
        <v/>
      </c>
      <c r="T1064" s="50" t="str">
        <f t="shared" si="2050"/>
        <v/>
      </c>
      <c r="U1064" s="50">
        <f>ROUND(IF(K1064="",0,+Q1064/1659*(AC1064*12*(1+tab!$D$181+tab!$D$180)-tab!$D$179)*tab!$D$177),-1)</f>
        <v>0</v>
      </c>
      <c r="V1064" s="36" t="str">
        <f t="shared" si="2051"/>
        <v/>
      </c>
      <c r="W1064" s="698"/>
      <c r="X1064" s="605"/>
      <c r="Y1064" s="646"/>
      <c r="Z1064" s="670"/>
      <c r="AA1064" s="600"/>
      <c r="AB1064" s="646"/>
      <c r="AC1064" s="679">
        <f t="shared" si="2039"/>
        <v>0</v>
      </c>
      <c r="AD1064" s="680">
        <f t="shared" si="2052"/>
        <v>0.56000000000000005</v>
      </c>
      <c r="AE1064" s="681">
        <f t="shared" si="2053"/>
        <v>0</v>
      </c>
      <c r="AF1064" s="681">
        <f t="shared" si="2054"/>
        <v>0</v>
      </c>
      <c r="AG1064" s="681">
        <f t="shared" si="2055"/>
        <v>0</v>
      </c>
      <c r="AH1064" s="682">
        <f t="shared" si="2056"/>
        <v>0</v>
      </c>
      <c r="AI1064" s="682" t="str">
        <f t="shared" si="2057"/>
        <v/>
      </c>
      <c r="AJ1064" s="682">
        <f t="shared" si="2058"/>
        <v>0</v>
      </c>
      <c r="AK1064" s="683">
        <f t="shared" si="2059"/>
        <v>0.5</v>
      </c>
      <c r="AL1064" s="600">
        <f t="shared" si="2060"/>
        <v>0</v>
      </c>
      <c r="AM1064" s="646">
        <f t="shared" si="2061"/>
        <v>0</v>
      </c>
      <c r="AN1064" s="630"/>
      <c r="AR1064" s="326"/>
    </row>
    <row r="1065" spans="3:44" ht="12.75" customHeight="1" x14ac:dyDescent="0.2">
      <c r="C1065" s="2"/>
      <c r="D1065" s="140" t="str">
        <f t="shared" si="2040"/>
        <v/>
      </c>
      <c r="E1065" s="222" t="str">
        <f t="shared" ref="E1065:F1065" si="2094">IF(E893=0,"",E893)</f>
        <v/>
      </c>
      <c r="F1065" s="222" t="str">
        <f t="shared" si="2094"/>
        <v/>
      </c>
      <c r="G1065" s="140" t="str">
        <f t="shared" si="2042"/>
        <v/>
      </c>
      <c r="H1065" s="223" t="str">
        <f t="shared" si="2043"/>
        <v/>
      </c>
      <c r="I1065" s="751" t="str">
        <f t="shared" si="2044"/>
        <v/>
      </c>
      <c r="J1065" s="248" t="str">
        <f t="shared" si="2037"/>
        <v/>
      </c>
      <c r="K1065" s="713" t="str">
        <f t="shared" si="2045"/>
        <v/>
      </c>
      <c r="L1065" s="625"/>
      <c r="M1065" s="738">
        <f t="shared" ref="M1065:N1065" si="2095">IF(M893="","",M893)</f>
        <v>0</v>
      </c>
      <c r="N1065" s="738">
        <f t="shared" si="2095"/>
        <v>0</v>
      </c>
      <c r="O1065" s="714" t="str">
        <f t="shared" si="2047"/>
        <v/>
      </c>
      <c r="P1065" s="736">
        <f t="shared" si="2048"/>
        <v>0</v>
      </c>
      <c r="Q1065" s="608">
        <v>0</v>
      </c>
      <c r="R1065" s="755"/>
      <c r="S1065" s="708" t="str">
        <f t="shared" si="2049"/>
        <v/>
      </c>
      <c r="T1065" s="50" t="str">
        <f t="shared" si="2050"/>
        <v/>
      </c>
      <c r="U1065" s="50">
        <f>ROUND(IF(K1065="",0,+Q1065/1659*(AC1065*12*(1+tab!$D$181+tab!$D$180)-tab!$D$179)*tab!$D$177),-1)</f>
        <v>0</v>
      </c>
      <c r="V1065" s="36" t="str">
        <f t="shared" si="2051"/>
        <v/>
      </c>
      <c r="W1065" s="698"/>
      <c r="X1065" s="605"/>
      <c r="Y1065" s="646"/>
      <c r="Z1065" s="670"/>
      <c r="AA1065" s="600"/>
      <c r="AB1065" s="646"/>
      <c r="AC1065" s="679">
        <f t="shared" si="2039"/>
        <v>0</v>
      </c>
      <c r="AD1065" s="680">
        <f t="shared" si="2052"/>
        <v>0.56000000000000005</v>
      </c>
      <c r="AE1065" s="681">
        <f t="shared" si="2053"/>
        <v>0</v>
      </c>
      <c r="AF1065" s="681">
        <f t="shared" si="2054"/>
        <v>0</v>
      </c>
      <c r="AG1065" s="681">
        <f t="shared" si="2055"/>
        <v>0</v>
      </c>
      <c r="AH1065" s="682">
        <f t="shared" si="2056"/>
        <v>0</v>
      </c>
      <c r="AI1065" s="682" t="str">
        <f t="shared" si="2057"/>
        <v/>
      </c>
      <c r="AJ1065" s="682">
        <f t="shared" si="2058"/>
        <v>0</v>
      </c>
      <c r="AK1065" s="683">
        <f t="shared" si="2059"/>
        <v>0.5</v>
      </c>
      <c r="AL1065" s="600">
        <f t="shared" si="2060"/>
        <v>0</v>
      </c>
      <c r="AM1065" s="646">
        <f t="shared" si="2061"/>
        <v>0</v>
      </c>
      <c r="AN1065" s="630"/>
      <c r="AR1065" s="326"/>
    </row>
    <row r="1066" spans="3:44" ht="12.75" customHeight="1" x14ac:dyDescent="0.2">
      <c r="C1066" s="2"/>
      <c r="D1066" s="140" t="str">
        <f t="shared" si="2040"/>
        <v/>
      </c>
      <c r="E1066" s="222" t="str">
        <f t="shared" ref="E1066:F1066" si="2096">IF(E894=0,"",E894)</f>
        <v/>
      </c>
      <c r="F1066" s="222" t="str">
        <f t="shared" si="2096"/>
        <v/>
      </c>
      <c r="G1066" s="140" t="str">
        <f t="shared" si="2042"/>
        <v/>
      </c>
      <c r="H1066" s="223" t="str">
        <f t="shared" si="2043"/>
        <v/>
      </c>
      <c r="I1066" s="751" t="str">
        <f t="shared" si="2044"/>
        <v/>
      </c>
      <c r="J1066" s="248" t="str">
        <f t="shared" si="2037"/>
        <v/>
      </c>
      <c r="K1066" s="713" t="str">
        <f t="shared" si="2045"/>
        <v/>
      </c>
      <c r="L1066" s="625"/>
      <c r="M1066" s="738">
        <f t="shared" ref="M1066:N1066" si="2097">IF(M894="","",M894)</f>
        <v>0</v>
      </c>
      <c r="N1066" s="738">
        <f t="shared" si="2097"/>
        <v>0</v>
      </c>
      <c r="O1066" s="714" t="str">
        <f t="shared" si="2047"/>
        <v/>
      </c>
      <c r="P1066" s="736">
        <f t="shared" si="2048"/>
        <v>0</v>
      </c>
      <c r="Q1066" s="608">
        <v>0</v>
      </c>
      <c r="R1066" s="755"/>
      <c r="S1066" s="708" t="str">
        <f t="shared" si="2049"/>
        <v/>
      </c>
      <c r="T1066" s="50" t="str">
        <f t="shared" si="2050"/>
        <v/>
      </c>
      <c r="U1066" s="50">
        <f>ROUND(IF(K1066="",0,+Q1066/1659*(AC1066*12*(1+tab!$D$181+tab!$D$180)-tab!$D$179)*tab!$D$177),-1)</f>
        <v>0</v>
      </c>
      <c r="V1066" s="36" t="str">
        <f t="shared" si="2051"/>
        <v/>
      </c>
      <c r="W1066" s="698"/>
      <c r="X1066" s="605"/>
      <c r="Y1066" s="646"/>
      <c r="Z1066" s="670"/>
      <c r="AA1066" s="600"/>
      <c r="AB1066" s="646"/>
      <c r="AC1066" s="679">
        <f t="shared" si="2039"/>
        <v>0</v>
      </c>
      <c r="AD1066" s="680">
        <f t="shared" si="2052"/>
        <v>0.56000000000000005</v>
      </c>
      <c r="AE1066" s="681">
        <f t="shared" si="2053"/>
        <v>0</v>
      </c>
      <c r="AF1066" s="681">
        <f t="shared" si="2054"/>
        <v>0</v>
      </c>
      <c r="AG1066" s="681">
        <f t="shared" si="2055"/>
        <v>0</v>
      </c>
      <c r="AH1066" s="682">
        <f t="shared" si="2056"/>
        <v>0</v>
      </c>
      <c r="AI1066" s="682" t="str">
        <f t="shared" si="2057"/>
        <v/>
      </c>
      <c r="AJ1066" s="682">
        <f t="shared" si="2058"/>
        <v>0</v>
      </c>
      <c r="AK1066" s="683">
        <f t="shared" si="2059"/>
        <v>0.5</v>
      </c>
      <c r="AL1066" s="600">
        <f t="shared" si="2060"/>
        <v>0</v>
      </c>
      <c r="AM1066" s="646">
        <f t="shared" si="2061"/>
        <v>0</v>
      </c>
      <c r="AN1066" s="630"/>
      <c r="AR1066" s="326"/>
    </row>
    <row r="1067" spans="3:44" ht="12.75" customHeight="1" x14ac:dyDescent="0.2">
      <c r="C1067" s="2"/>
      <c r="D1067" s="140" t="str">
        <f t="shared" si="2040"/>
        <v/>
      </c>
      <c r="E1067" s="222" t="str">
        <f t="shared" ref="E1067:F1067" si="2098">IF(E895=0,"",E895)</f>
        <v/>
      </c>
      <c r="F1067" s="222" t="str">
        <f t="shared" si="2098"/>
        <v/>
      </c>
      <c r="G1067" s="140" t="str">
        <f t="shared" si="2042"/>
        <v/>
      </c>
      <c r="H1067" s="223" t="str">
        <f t="shared" si="2043"/>
        <v/>
      </c>
      <c r="I1067" s="751" t="str">
        <f t="shared" si="2044"/>
        <v/>
      </c>
      <c r="J1067" s="248" t="str">
        <f t="shared" si="2037"/>
        <v/>
      </c>
      <c r="K1067" s="713" t="str">
        <f t="shared" si="2045"/>
        <v/>
      </c>
      <c r="L1067" s="625"/>
      <c r="M1067" s="738">
        <f t="shared" ref="M1067:N1067" si="2099">IF(M895="","",M895)</f>
        <v>0</v>
      </c>
      <c r="N1067" s="738">
        <f t="shared" si="2099"/>
        <v>0</v>
      </c>
      <c r="O1067" s="714" t="str">
        <f t="shared" si="2047"/>
        <v/>
      </c>
      <c r="P1067" s="736">
        <f t="shared" si="2048"/>
        <v>0</v>
      </c>
      <c r="Q1067" s="608">
        <v>0</v>
      </c>
      <c r="R1067" s="755"/>
      <c r="S1067" s="708" t="str">
        <f t="shared" si="2049"/>
        <v/>
      </c>
      <c r="T1067" s="50" t="str">
        <f t="shared" si="2050"/>
        <v/>
      </c>
      <c r="U1067" s="50">
        <f>ROUND(IF(K1067="",0,+Q1067/1659*(AC1067*12*(1+tab!$D$181+tab!$D$180)-tab!$D$179)*tab!$D$177),-1)</f>
        <v>0</v>
      </c>
      <c r="V1067" s="36" t="str">
        <f t="shared" si="2051"/>
        <v/>
      </c>
      <c r="W1067" s="698"/>
      <c r="X1067" s="605"/>
      <c r="Y1067" s="646"/>
      <c r="Z1067" s="670"/>
      <c r="AA1067" s="600"/>
      <c r="AB1067" s="646"/>
      <c r="AC1067" s="679">
        <f t="shared" si="2039"/>
        <v>0</v>
      </c>
      <c r="AD1067" s="680">
        <f t="shared" si="2052"/>
        <v>0.56000000000000005</v>
      </c>
      <c r="AE1067" s="681">
        <f t="shared" si="2053"/>
        <v>0</v>
      </c>
      <c r="AF1067" s="681">
        <f t="shared" si="2054"/>
        <v>0</v>
      </c>
      <c r="AG1067" s="681">
        <f t="shared" si="2055"/>
        <v>0</v>
      </c>
      <c r="AH1067" s="682">
        <f t="shared" si="2056"/>
        <v>0</v>
      </c>
      <c r="AI1067" s="682" t="str">
        <f t="shared" si="2057"/>
        <v/>
      </c>
      <c r="AJ1067" s="682">
        <f t="shared" si="2058"/>
        <v>0</v>
      </c>
      <c r="AK1067" s="683">
        <f t="shared" si="2059"/>
        <v>0.5</v>
      </c>
      <c r="AL1067" s="600">
        <f t="shared" si="2060"/>
        <v>0</v>
      </c>
      <c r="AM1067" s="646">
        <f t="shared" si="2061"/>
        <v>0</v>
      </c>
      <c r="AN1067" s="630"/>
      <c r="AR1067" s="326"/>
    </row>
    <row r="1068" spans="3:44" ht="12.75" customHeight="1" x14ac:dyDescent="0.2">
      <c r="C1068" s="2"/>
      <c r="D1068" s="140" t="str">
        <f t="shared" si="2040"/>
        <v/>
      </c>
      <c r="E1068" s="222" t="str">
        <f t="shared" ref="E1068:F1068" si="2100">IF(E896=0,"",E896)</f>
        <v/>
      </c>
      <c r="F1068" s="222" t="str">
        <f t="shared" si="2100"/>
        <v/>
      </c>
      <c r="G1068" s="140" t="str">
        <f t="shared" si="2042"/>
        <v/>
      </c>
      <c r="H1068" s="223" t="str">
        <f t="shared" si="2043"/>
        <v/>
      </c>
      <c r="I1068" s="751" t="str">
        <f t="shared" si="2044"/>
        <v/>
      </c>
      <c r="J1068" s="248" t="str">
        <f t="shared" si="2037"/>
        <v/>
      </c>
      <c r="K1068" s="713" t="str">
        <f t="shared" si="2045"/>
        <v/>
      </c>
      <c r="L1068" s="625"/>
      <c r="M1068" s="738">
        <f t="shared" ref="M1068:N1068" si="2101">IF(M896="","",M896)</f>
        <v>0</v>
      </c>
      <c r="N1068" s="738">
        <f t="shared" si="2101"/>
        <v>0</v>
      </c>
      <c r="O1068" s="714" t="str">
        <f t="shared" si="2047"/>
        <v/>
      </c>
      <c r="P1068" s="736">
        <f t="shared" si="2048"/>
        <v>0</v>
      </c>
      <c r="Q1068" s="608">
        <v>0</v>
      </c>
      <c r="R1068" s="755"/>
      <c r="S1068" s="708" t="str">
        <f t="shared" si="2049"/>
        <v/>
      </c>
      <c r="T1068" s="50" t="str">
        <f t="shared" si="2050"/>
        <v/>
      </c>
      <c r="U1068" s="50">
        <f>ROUND(IF(K1068="",0,+Q1068/1659*(AC1068*12*(1+tab!$D$181+tab!$D$180)-tab!$D$179)*tab!$D$177),-1)</f>
        <v>0</v>
      </c>
      <c r="V1068" s="36" t="str">
        <f t="shared" si="2051"/>
        <v/>
      </c>
      <c r="W1068" s="698"/>
      <c r="X1068" s="605"/>
      <c r="Y1068" s="646"/>
      <c r="Z1068" s="670"/>
      <c r="AA1068" s="600"/>
      <c r="AB1068" s="646"/>
      <c r="AC1068" s="679">
        <f t="shared" si="2039"/>
        <v>0</v>
      </c>
      <c r="AD1068" s="680">
        <f t="shared" si="2052"/>
        <v>0.56000000000000005</v>
      </c>
      <c r="AE1068" s="681">
        <f t="shared" si="2053"/>
        <v>0</v>
      </c>
      <c r="AF1068" s="681">
        <f t="shared" si="2054"/>
        <v>0</v>
      </c>
      <c r="AG1068" s="681">
        <f t="shared" si="2055"/>
        <v>0</v>
      </c>
      <c r="AH1068" s="682">
        <f t="shared" si="2056"/>
        <v>0</v>
      </c>
      <c r="AI1068" s="682" t="str">
        <f t="shared" si="2057"/>
        <v/>
      </c>
      <c r="AJ1068" s="682">
        <f t="shared" si="2058"/>
        <v>0</v>
      </c>
      <c r="AK1068" s="683">
        <f t="shared" si="2059"/>
        <v>0.5</v>
      </c>
      <c r="AL1068" s="600">
        <f t="shared" si="2060"/>
        <v>0</v>
      </c>
      <c r="AM1068" s="646">
        <f t="shared" si="2061"/>
        <v>0</v>
      </c>
      <c r="AN1068" s="630"/>
      <c r="AR1068" s="326"/>
    </row>
    <row r="1069" spans="3:44" ht="12.75" customHeight="1" x14ac:dyDescent="0.2">
      <c r="C1069" s="2"/>
      <c r="D1069" s="140" t="str">
        <f t="shared" si="2040"/>
        <v/>
      </c>
      <c r="E1069" s="222" t="str">
        <f t="shared" ref="E1069:F1069" si="2102">IF(E897=0,"",E897)</f>
        <v/>
      </c>
      <c r="F1069" s="222" t="str">
        <f t="shared" si="2102"/>
        <v/>
      </c>
      <c r="G1069" s="140" t="str">
        <f t="shared" si="2042"/>
        <v/>
      </c>
      <c r="H1069" s="223" t="str">
        <f t="shared" si="2043"/>
        <v/>
      </c>
      <c r="I1069" s="751" t="str">
        <f t="shared" si="2044"/>
        <v/>
      </c>
      <c r="J1069" s="248" t="str">
        <f t="shared" si="2037"/>
        <v/>
      </c>
      <c r="K1069" s="713" t="str">
        <f t="shared" si="2045"/>
        <v/>
      </c>
      <c r="L1069" s="625"/>
      <c r="M1069" s="738">
        <f t="shared" ref="M1069:N1069" si="2103">IF(M897="","",M897)</f>
        <v>0</v>
      </c>
      <c r="N1069" s="738">
        <f t="shared" si="2103"/>
        <v>0</v>
      </c>
      <c r="O1069" s="714" t="str">
        <f t="shared" si="2047"/>
        <v/>
      </c>
      <c r="P1069" s="736">
        <f t="shared" si="2048"/>
        <v>0</v>
      </c>
      <c r="Q1069" s="608">
        <v>0</v>
      </c>
      <c r="R1069" s="755"/>
      <c r="S1069" s="708" t="str">
        <f t="shared" si="2049"/>
        <v/>
      </c>
      <c r="T1069" s="50" t="str">
        <f t="shared" si="2050"/>
        <v/>
      </c>
      <c r="U1069" s="50">
        <f>ROUND(IF(K1069="",0,+Q1069/1659*(AC1069*12*(1+tab!$D$181+tab!$D$180)-tab!$D$179)*tab!$D$177),-1)</f>
        <v>0</v>
      </c>
      <c r="V1069" s="36" t="str">
        <f t="shared" si="2051"/>
        <v/>
      </c>
      <c r="W1069" s="698"/>
      <c r="X1069" s="605"/>
      <c r="Y1069" s="646"/>
      <c r="Z1069" s="670"/>
      <c r="AA1069" s="600"/>
      <c r="AB1069" s="646"/>
      <c r="AC1069" s="679">
        <f t="shared" si="2039"/>
        <v>0</v>
      </c>
      <c r="AD1069" s="680">
        <f t="shared" si="2052"/>
        <v>0.56000000000000005</v>
      </c>
      <c r="AE1069" s="681">
        <f t="shared" si="2053"/>
        <v>0</v>
      </c>
      <c r="AF1069" s="681">
        <f t="shared" si="2054"/>
        <v>0</v>
      </c>
      <c r="AG1069" s="681">
        <f t="shared" si="2055"/>
        <v>0</v>
      </c>
      <c r="AH1069" s="682">
        <f t="shared" si="2056"/>
        <v>0</v>
      </c>
      <c r="AI1069" s="682" t="str">
        <f t="shared" si="2057"/>
        <v/>
      </c>
      <c r="AJ1069" s="682">
        <f t="shared" si="2058"/>
        <v>0</v>
      </c>
      <c r="AK1069" s="683">
        <f t="shared" si="2059"/>
        <v>0.5</v>
      </c>
      <c r="AL1069" s="600">
        <f t="shared" si="2060"/>
        <v>0</v>
      </c>
      <c r="AM1069" s="646">
        <f t="shared" si="2061"/>
        <v>0</v>
      </c>
      <c r="AN1069" s="630"/>
      <c r="AR1069" s="326"/>
    </row>
    <row r="1070" spans="3:44" ht="12.75" customHeight="1" x14ac:dyDescent="0.2">
      <c r="C1070" s="2"/>
      <c r="D1070" s="140" t="str">
        <f t="shared" si="2040"/>
        <v/>
      </c>
      <c r="E1070" s="222" t="str">
        <f t="shared" ref="E1070:F1070" si="2104">IF(E898=0,"",E898)</f>
        <v/>
      </c>
      <c r="F1070" s="222" t="str">
        <f t="shared" si="2104"/>
        <v/>
      </c>
      <c r="G1070" s="140" t="str">
        <f t="shared" si="2042"/>
        <v/>
      </c>
      <c r="H1070" s="223" t="str">
        <f t="shared" si="2043"/>
        <v/>
      </c>
      <c r="I1070" s="751" t="str">
        <f t="shared" si="2044"/>
        <v/>
      </c>
      <c r="J1070" s="248" t="str">
        <f t="shared" si="2037"/>
        <v/>
      </c>
      <c r="K1070" s="713" t="str">
        <f t="shared" si="2045"/>
        <v/>
      </c>
      <c r="L1070" s="625"/>
      <c r="M1070" s="738">
        <f t="shared" ref="M1070:N1070" si="2105">IF(M898="","",M898)</f>
        <v>0</v>
      </c>
      <c r="N1070" s="738">
        <f t="shared" si="2105"/>
        <v>0</v>
      </c>
      <c r="O1070" s="714" t="str">
        <f t="shared" si="2047"/>
        <v/>
      </c>
      <c r="P1070" s="736">
        <f t="shared" si="2048"/>
        <v>0</v>
      </c>
      <c r="Q1070" s="608">
        <v>0</v>
      </c>
      <c r="R1070" s="755"/>
      <c r="S1070" s="708" t="str">
        <f t="shared" si="2049"/>
        <v/>
      </c>
      <c r="T1070" s="50" t="str">
        <f t="shared" si="2050"/>
        <v/>
      </c>
      <c r="U1070" s="50">
        <f>ROUND(IF(K1070="",0,+Q1070/1659*(AC1070*12*(1+tab!$D$181+tab!$D$180)-tab!$D$179)*tab!$D$177),-1)</f>
        <v>0</v>
      </c>
      <c r="V1070" s="36" t="str">
        <f t="shared" si="2051"/>
        <v/>
      </c>
      <c r="W1070" s="698"/>
      <c r="X1070" s="605"/>
      <c r="Y1070" s="646"/>
      <c r="Z1070" s="670"/>
      <c r="AA1070" s="600"/>
      <c r="AB1070" s="646"/>
      <c r="AC1070" s="679">
        <f t="shared" si="2039"/>
        <v>0</v>
      </c>
      <c r="AD1070" s="680">
        <f t="shared" si="2052"/>
        <v>0.56000000000000005</v>
      </c>
      <c r="AE1070" s="681">
        <f t="shared" si="2053"/>
        <v>0</v>
      </c>
      <c r="AF1070" s="681">
        <f t="shared" si="2054"/>
        <v>0</v>
      </c>
      <c r="AG1070" s="681">
        <f t="shared" si="2055"/>
        <v>0</v>
      </c>
      <c r="AH1070" s="682">
        <f t="shared" si="2056"/>
        <v>0</v>
      </c>
      <c r="AI1070" s="682" t="str">
        <f t="shared" si="2057"/>
        <v/>
      </c>
      <c r="AJ1070" s="682">
        <f t="shared" si="2058"/>
        <v>0</v>
      </c>
      <c r="AK1070" s="683">
        <f t="shared" si="2059"/>
        <v>0.5</v>
      </c>
      <c r="AL1070" s="600">
        <f t="shared" si="2060"/>
        <v>0</v>
      </c>
      <c r="AM1070" s="646">
        <f t="shared" si="2061"/>
        <v>0</v>
      </c>
      <c r="AN1070" s="630"/>
      <c r="AR1070" s="326"/>
    </row>
    <row r="1071" spans="3:44" ht="12.75" customHeight="1" x14ac:dyDescent="0.2">
      <c r="C1071" s="2"/>
      <c r="D1071" s="140" t="str">
        <f t="shared" si="2040"/>
        <v/>
      </c>
      <c r="E1071" s="222" t="str">
        <f t="shared" ref="E1071:F1071" si="2106">IF(E899=0,"",E899)</f>
        <v/>
      </c>
      <c r="F1071" s="222" t="str">
        <f t="shared" si="2106"/>
        <v/>
      </c>
      <c r="G1071" s="140" t="str">
        <f t="shared" si="2042"/>
        <v/>
      </c>
      <c r="H1071" s="223" t="str">
        <f t="shared" si="2043"/>
        <v/>
      </c>
      <c r="I1071" s="751" t="str">
        <f t="shared" si="2044"/>
        <v/>
      </c>
      <c r="J1071" s="248" t="str">
        <f t="shared" si="2037"/>
        <v/>
      </c>
      <c r="K1071" s="713" t="str">
        <f t="shared" si="2045"/>
        <v/>
      </c>
      <c r="L1071" s="625"/>
      <c r="M1071" s="738">
        <f t="shared" ref="M1071:N1071" si="2107">IF(M899="","",M899)</f>
        <v>0</v>
      </c>
      <c r="N1071" s="738">
        <f t="shared" si="2107"/>
        <v>0</v>
      </c>
      <c r="O1071" s="714" t="str">
        <f t="shared" si="2047"/>
        <v/>
      </c>
      <c r="P1071" s="736">
        <f t="shared" si="2048"/>
        <v>0</v>
      </c>
      <c r="Q1071" s="608">
        <v>0</v>
      </c>
      <c r="R1071" s="755"/>
      <c r="S1071" s="708" t="str">
        <f t="shared" si="2049"/>
        <v/>
      </c>
      <c r="T1071" s="50" t="str">
        <f t="shared" si="2050"/>
        <v/>
      </c>
      <c r="U1071" s="50">
        <f>ROUND(IF(K1071="",0,+Q1071/1659*(AC1071*12*(1+tab!$D$181+tab!$D$180)-tab!$D$179)*tab!$D$177),-1)</f>
        <v>0</v>
      </c>
      <c r="V1071" s="36" t="str">
        <f t="shared" si="2051"/>
        <v/>
      </c>
      <c r="W1071" s="698"/>
      <c r="X1071" s="605"/>
      <c r="Y1071" s="646"/>
      <c r="Z1071" s="670"/>
      <c r="AA1071" s="600"/>
      <c r="AB1071" s="646"/>
      <c r="AC1071" s="679">
        <f t="shared" si="2039"/>
        <v>0</v>
      </c>
      <c r="AD1071" s="680">
        <f t="shared" si="2052"/>
        <v>0.56000000000000005</v>
      </c>
      <c r="AE1071" s="681">
        <f t="shared" si="2053"/>
        <v>0</v>
      </c>
      <c r="AF1071" s="681">
        <f t="shared" si="2054"/>
        <v>0</v>
      </c>
      <c r="AG1071" s="681">
        <f t="shared" si="2055"/>
        <v>0</v>
      </c>
      <c r="AH1071" s="682">
        <f t="shared" si="2056"/>
        <v>0</v>
      </c>
      <c r="AI1071" s="682" t="str">
        <f t="shared" si="2057"/>
        <v/>
      </c>
      <c r="AJ1071" s="682">
        <f t="shared" si="2058"/>
        <v>0</v>
      </c>
      <c r="AK1071" s="683">
        <f t="shared" si="2059"/>
        <v>0.5</v>
      </c>
      <c r="AL1071" s="600">
        <f t="shared" si="2060"/>
        <v>0</v>
      </c>
      <c r="AM1071" s="646">
        <f t="shared" si="2061"/>
        <v>0</v>
      </c>
      <c r="AN1071" s="630"/>
      <c r="AR1071" s="326"/>
    </row>
    <row r="1072" spans="3:44" ht="12.75" customHeight="1" x14ac:dyDescent="0.2">
      <c r="C1072" s="2"/>
      <c r="D1072" s="140" t="str">
        <f t="shared" si="2040"/>
        <v/>
      </c>
      <c r="E1072" s="222" t="str">
        <f t="shared" ref="E1072:F1072" si="2108">IF(E900=0,"",E900)</f>
        <v/>
      </c>
      <c r="F1072" s="222" t="str">
        <f t="shared" si="2108"/>
        <v/>
      </c>
      <c r="G1072" s="140" t="str">
        <f t="shared" si="2042"/>
        <v/>
      </c>
      <c r="H1072" s="223" t="str">
        <f t="shared" si="2043"/>
        <v/>
      </c>
      <c r="I1072" s="751" t="str">
        <f t="shared" si="2044"/>
        <v/>
      </c>
      <c r="J1072" s="248" t="str">
        <f t="shared" si="2037"/>
        <v/>
      </c>
      <c r="K1072" s="713" t="str">
        <f t="shared" si="2045"/>
        <v/>
      </c>
      <c r="L1072" s="625"/>
      <c r="M1072" s="738">
        <f t="shared" ref="M1072:N1072" si="2109">IF(M900="","",M900)</f>
        <v>0</v>
      </c>
      <c r="N1072" s="738">
        <f t="shared" si="2109"/>
        <v>0</v>
      </c>
      <c r="O1072" s="714" t="str">
        <f t="shared" si="2047"/>
        <v/>
      </c>
      <c r="P1072" s="736">
        <f t="shared" si="2048"/>
        <v>0</v>
      </c>
      <c r="Q1072" s="608">
        <v>0</v>
      </c>
      <c r="R1072" s="755"/>
      <c r="S1072" s="708" t="str">
        <f t="shared" si="2049"/>
        <v/>
      </c>
      <c r="T1072" s="50" t="str">
        <f t="shared" si="2050"/>
        <v/>
      </c>
      <c r="U1072" s="50">
        <f>ROUND(IF(K1072="",0,+Q1072/1659*(AC1072*12*(1+tab!$D$181+tab!$D$180)-tab!$D$179)*tab!$D$177),-1)</f>
        <v>0</v>
      </c>
      <c r="V1072" s="36" t="str">
        <f t="shared" si="2051"/>
        <v/>
      </c>
      <c r="W1072" s="698"/>
      <c r="X1072" s="605"/>
      <c r="Y1072" s="646"/>
      <c r="Z1072" s="670"/>
      <c r="AA1072" s="600"/>
      <c r="AB1072" s="646"/>
      <c r="AC1072" s="679">
        <f t="shared" si="2039"/>
        <v>0</v>
      </c>
      <c r="AD1072" s="680">
        <f t="shared" si="2052"/>
        <v>0.56000000000000005</v>
      </c>
      <c r="AE1072" s="681">
        <f t="shared" si="2053"/>
        <v>0</v>
      </c>
      <c r="AF1072" s="681">
        <f t="shared" si="2054"/>
        <v>0</v>
      </c>
      <c r="AG1072" s="681">
        <f t="shared" si="2055"/>
        <v>0</v>
      </c>
      <c r="AH1072" s="682">
        <f t="shared" si="2056"/>
        <v>0</v>
      </c>
      <c r="AI1072" s="682" t="str">
        <f t="shared" si="2057"/>
        <v/>
      </c>
      <c r="AJ1072" s="682">
        <f t="shared" si="2058"/>
        <v>0</v>
      </c>
      <c r="AK1072" s="683">
        <f t="shared" si="2059"/>
        <v>0.5</v>
      </c>
      <c r="AL1072" s="600">
        <f t="shared" si="2060"/>
        <v>0</v>
      </c>
      <c r="AM1072" s="646">
        <f t="shared" si="2061"/>
        <v>0</v>
      </c>
      <c r="AN1072" s="630"/>
      <c r="AR1072" s="326"/>
    </row>
    <row r="1073" spans="3:44" ht="12.75" customHeight="1" x14ac:dyDescent="0.2">
      <c r="C1073" s="2"/>
      <c r="D1073" s="140" t="str">
        <f t="shared" si="2040"/>
        <v/>
      </c>
      <c r="E1073" s="222" t="str">
        <f t="shared" ref="E1073:F1073" si="2110">IF(E901=0,"",E901)</f>
        <v/>
      </c>
      <c r="F1073" s="222" t="str">
        <f t="shared" si="2110"/>
        <v/>
      </c>
      <c r="G1073" s="140" t="str">
        <f t="shared" si="2042"/>
        <v/>
      </c>
      <c r="H1073" s="223" t="str">
        <f t="shared" si="2043"/>
        <v/>
      </c>
      <c r="I1073" s="751" t="str">
        <f t="shared" si="2044"/>
        <v/>
      </c>
      <c r="J1073" s="248" t="str">
        <f t="shared" si="2037"/>
        <v/>
      </c>
      <c r="K1073" s="713" t="str">
        <f t="shared" si="2045"/>
        <v/>
      </c>
      <c r="L1073" s="625"/>
      <c r="M1073" s="738">
        <f t="shared" ref="M1073:N1073" si="2111">IF(M901="","",M901)</f>
        <v>0</v>
      </c>
      <c r="N1073" s="738">
        <f t="shared" si="2111"/>
        <v>0</v>
      </c>
      <c r="O1073" s="714" t="str">
        <f t="shared" si="2047"/>
        <v/>
      </c>
      <c r="P1073" s="736">
        <f t="shared" si="2048"/>
        <v>0</v>
      </c>
      <c r="Q1073" s="608">
        <v>0</v>
      </c>
      <c r="R1073" s="755"/>
      <c r="S1073" s="708" t="str">
        <f t="shared" si="2049"/>
        <v/>
      </c>
      <c r="T1073" s="50" t="str">
        <f t="shared" si="2050"/>
        <v/>
      </c>
      <c r="U1073" s="50">
        <f>ROUND(IF(K1073="",0,+Q1073/1659*(AC1073*12*(1+tab!$D$181+tab!$D$180)-tab!$D$179)*tab!$D$177),-1)</f>
        <v>0</v>
      </c>
      <c r="V1073" s="36" t="str">
        <f t="shared" si="2051"/>
        <v/>
      </c>
      <c r="W1073" s="698"/>
      <c r="X1073" s="605"/>
      <c r="Y1073" s="646"/>
      <c r="Z1073" s="670"/>
      <c r="AA1073" s="600"/>
      <c r="AB1073" s="646"/>
      <c r="AC1073" s="679">
        <f t="shared" si="2039"/>
        <v>0</v>
      </c>
      <c r="AD1073" s="680">
        <f t="shared" si="2052"/>
        <v>0.56000000000000005</v>
      </c>
      <c r="AE1073" s="681">
        <f t="shared" si="2053"/>
        <v>0</v>
      </c>
      <c r="AF1073" s="681">
        <f t="shared" si="2054"/>
        <v>0</v>
      </c>
      <c r="AG1073" s="681">
        <f t="shared" si="2055"/>
        <v>0</v>
      </c>
      <c r="AH1073" s="682">
        <f t="shared" si="2056"/>
        <v>0</v>
      </c>
      <c r="AI1073" s="682" t="str">
        <f t="shared" si="2057"/>
        <v/>
      </c>
      <c r="AJ1073" s="682">
        <f t="shared" si="2058"/>
        <v>0</v>
      </c>
      <c r="AK1073" s="683">
        <f t="shared" si="2059"/>
        <v>0.5</v>
      </c>
      <c r="AL1073" s="600">
        <f t="shared" si="2060"/>
        <v>0</v>
      </c>
      <c r="AM1073" s="646">
        <f t="shared" si="2061"/>
        <v>0</v>
      </c>
      <c r="AN1073" s="630"/>
      <c r="AR1073" s="326"/>
    </row>
    <row r="1074" spans="3:44" ht="12.75" customHeight="1" x14ac:dyDescent="0.2">
      <c r="C1074" s="2"/>
      <c r="D1074" s="140" t="str">
        <f t="shared" si="2040"/>
        <v/>
      </c>
      <c r="E1074" s="222" t="str">
        <f t="shared" ref="E1074:F1074" si="2112">IF(E902=0,"",E902)</f>
        <v/>
      </c>
      <c r="F1074" s="222" t="str">
        <f t="shared" si="2112"/>
        <v/>
      </c>
      <c r="G1074" s="140" t="str">
        <f t="shared" si="2042"/>
        <v/>
      </c>
      <c r="H1074" s="223" t="str">
        <f t="shared" si="2043"/>
        <v/>
      </c>
      <c r="I1074" s="751" t="str">
        <f t="shared" si="2044"/>
        <v/>
      </c>
      <c r="J1074" s="248" t="str">
        <f t="shared" si="2037"/>
        <v/>
      </c>
      <c r="K1074" s="713" t="str">
        <f t="shared" si="2045"/>
        <v/>
      </c>
      <c r="L1074" s="625"/>
      <c r="M1074" s="738">
        <f t="shared" ref="M1074:N1074" si="2113">IF(M902="","",M902)</f>
        <v>0</v>
      </c>
      <c r="N1074" s="738">
        <f t="shared" si="2113"/>
        <v>0</v>
      </c>
      <c r="O1074" s="714" t="str">
        <f t="shared" si="2047"/>
        <v/>
      </c>
      <c r="P1074" s="736">
        <f t="shared" si="2048"/>
        <v>0</v>
      </c>
      <c r="Q1074" s="608">
        <v>0</v>
      </c>
      <c r="R1074" s="755"/>
      <c r="S1074" s="708" t="str">
        <f t="shared" si="2049"/>
        <v/>
      </c>
      <c r="T1074" s="50" t="str">
        <f t="shared" si="2050"/>
        <v/>
      </c>
      <c r="U1074" s="50">
        <f>ROUND(IF(K1074="",0,+Q1074/1659*(AC1074*12*(1+tab!$D$181+tab!$D$180)-tab!$D$179)*tab!$D$177),-1)</f>
        <v>0</v>
      </c>
      <c r="V1074" s="36" t="str">
        <f t="shared" si="2051"/>
        <v/>
      </c>
      <c r="W1074" s="698"/>
      <c r="X1074" s="605"/>
      <c r="Y1074" s="646"/>
      <c r="Z1074" s="670"/>
      <c r="AA1074" s="600"/>
      <c r="AB1074" s="646"/>
      <c r="AC1074" s="679">
        <f t="shared" si="2039"/>
        <v>0</v>
      </c>
      <c r="AD1074" s="680">
        <f t="shared" si="2052"/>
        <v>0.56000000000000005</v>
      </c>
      <c r="AE1074" s="681">
        <f t="shared" si="2053"/>
        <v>0</v>
      </c>
      <c r="AF1074" s="681">
        <f t="shared" si="2054"/>
        <v>0</v>
      </c>
      <c r="AG1074" s="681">
        <f t="shared" si="2055"/>
        <v>0</v>
      </c>
      <c r="AH1074" s="682">
        <f t="shared" si="2056"/>
        <v>0</v>
      </c>
      <c r="AI1074" s="682" t="str">
        <f t="shared" si="2057"/>
        <v/>
      </c>
      <c r="AJ1074" s="682">
        <f t="shared" si="2058"/>
        <v>0</v>
      </c>
      <c r="AK1074" s="683">
        <f t="shared" si="2059"/>
        <v>0.5</v>
      </c>
      <c r="AL1074" s="600">
        <f t="shared" si="2060"/>
        <v>0</v>
      </c>
      <c r="AM1074" s="646">
        <f t="shared" si="2061"/>
        <v>0</v>
      </c>
      <c r="AN1074" s="630"/>
      <c r="AR1074" s="326"/>
    </row>
    <row r="1075" spans="3:44" ht="12.75" customHeight="1" x14ac:dyDescent="0.2">
      <c r="C1075" s="2"/>
      <c r="D1075" s="140" t="str">
        <f t="shared" si="2040"/>
        <v/>
      </c>
      <c r="E1075" s="222" t="str">
        <f t="shared" ref="E1075:F1075" si="2114">IF(E903=0,"",E903)</f>
        <v/>
      </c>
      <c r="F1075" s="222" t="str">
        <f t="shared" si="2114"/>
        <v/>
      </c>
      <c r="G1075" s="140" t="str">
        <f t="shared" si="2042"/>
        <v/>
      </c>
      <c r="H1075" s="223" t="str">
        <f t="shared" si="2043"/>
        <v/>
      </c>
      <c r="I1075" s="751" t="str">
        <f t="shared" si="2044"/>
        <v/>
      </c>
      <c r="J1075" s="248" t="str">
        <f t="shared" si="2037"/>
        <v/>
      </c>
      <c r="K1075" s="713" t="str">
        <f t="shared" si="2045"/>
        <v/>
      </c>
      <c r="L1075" s="625"/>
      <c r="M1075" s="738">
        <f t="shared" ref="M1075:N1075" si="2115">IF(M903="","",M903)</f>
        <v>0</v>
      </c>
      <c r="N1075" s="738">
        <f t="shared" si="2115"/>
        <v>0</v>
      </c>
      <c r="O1075" s="714" t="str">
        <f t="shared" si="2047"/>
        <v/>
      </c>
      <c r="P1075" s="736">
        <f t="shared" si="2048"/>
        <v>0</v>
      </c>
      <c r="Q1075" s="608">
        <v>0</v>
      </c>
      <c r="R1075" s="755"/>
      <c r="S1075" s="708" t="str">
        <f t="shared" si="2049"/>
        <v/>
      </c>
      <c r="T1075" s="50" t="str">
        <f t="shared" si="2050"/>
        <v/>
      </c>
      <c r="U1075" s="50">
        <f>ROUND(IF(K1075="",0,+Q1075/1659*(AC1075*12*(1+tab!$D$181+tab!$D$180)-tab!$D$179)*tab!$D$177),-1)</f>
        <v>0</v>
      </c>
      <c r="V1075" s="36" t="str">
        <f t="shared" si="2051"/>
        <v/>
      </c>
      <c r="W1075" s="698"/>
      <c r="X1075" s="605"/>
      <c r="Y1075" s="646"/>
      <c r="Z1075" s="670"/>
      <c r="AA1075" s="600"/>
      <c r="AB1075" s="646"/>
      <c r="AC1075" s="679">
        <f t="shared" si="2039"/>
        <v>0</v>
      </c>
      <c r="AD1075" s="680">
        <f t="shared" si="2052"/>
        <v>0.56000000000000005</v>
      </c>
      <c r="AE1075" s="681">
        <f t="shared" si="2053"/>
        <v>0</v>
      </c>
      <c r="AF1075" s="681">
        <f t="shared" si="2054"/>
        <v>0</v>
      </c>
      <c r="AG1075" s="681">
        <f t="shared" si="2055"/>
        <v>0</v>
      </c>
      <c r="AH1075" s="682">
        <f t="shared" si="2056"/>
        <v>0</v>
      </c>
      <c r="AI1075" s="682" t="str">
        <f t="shared" si="2057"/>
        <v/>
      </c>
      <c r="AJ1075" s="682">
        <f t="shared" si="2058"/>
        <v>0</v>
      </c>
      <c r="AK1075" s="683">
        <f t="shared" si="2059"/>
        <v>0.5</v>
      </c>
      <c r="AL1075" s="600">
        <f t="shared" si="2060"/>
        <v>0</v>
      </c>
      <c r="AM1075" s="646">
        <f t="shared" si="2061"/>
        <v>0</v>
      </c>
      <c r="AN1075" s="630"/>
      <c r="AR1075" s="326"/>
    </row>
    <row r="1076" spans="3:44" ht="12.75" customHeight="1" x14ac:dyDescent="0.2">
      <c r="C1076" s="2"/>
      <c r="D1076" s="140" t="str">
        <f t="shared" si="2040"/>
        <v/>
      </c>
      <c r="E1076" s="222" t="str">
        <f t="shared" ref="E1076:F1076" si="2116">IF(E904=0,"",E904)</f>
        <v/>
      </c>
      <c r="F1076" s="222" t="str">
        <f t="shared" si="2116"/>
        <v/>
      </c>
      <c r="G1076" s="140" t="str">
        <f t="shared" si="2042"/>
        <v/>
      </c>
      <c r="H1076" s="223" t="str">
        <f t="shared" si="2043"/>
        <v/>
      </c>
      <c r="I1076" s="751" t="str">
        <f t="shared" si="2044"/>
        <v/>
      </c>
      <c r="J1076" s="248" t="str">
        <f t="shared" si="2037"/>
        <v/>
      </c>
      <c r="K1076" s="713" t="str">
        <f t="shared" si="2045"/>
        <v/>
      </c>
      <c r="L1076" s="625"/>
      <c r="M1076" s="738">
        <f t="shared" ref="M1076:N1076" si="2117">IF(M904="","",M904)</f>
        <v>0</v>
      </c>
      <c r="N1076" s="738">
        <f t="shared" si="2117"/>
        <v>0</v>
      </c>
      <c r="O1076" s="714" t="str">
        <f t="shared" si="2047"/>
        <v/>
      </c>
      <c r="P1076" s="736">
        <f t="shared" si="2048"/>
        <v>0</v>
      </c>
      <c r="Q1076" s="608">
        <v>0</v>
      </c>
      <c r="R1076" s="755"/>
      <c r="S1076" s="708" t="str">
        <f t="shared" si="2049"/>
        <v/>
      </c>
      <c r="T1076" s="50" t="str">
        <f t="shared" si="2050"/>
        <v/>
      </c>
      <c r="U1076" s="50">
        <f>ROUND(IF(K1076="",0,+Q1076/1659*(AC1076*12*(1+tab!$D$181+tab!$D$180)-tab!$D$179)*tab!$D$177),-1)</f>
        <v>0</v>
      </c>
      <c r="V1076" s="36" t="str">
        <f t="shared" si="2051"/>
        <v/>
      </c>
      <c r="W1076" s="698"/>
      <c r="X1076" s="605"/>
      <c r="Y1076" s="646"/>
      <c r="Z1076" s="670"/>
      <c r="AA1076" s="600"/>
      <c r="AB1076" s="646"/>
      <c r="AC1076" s="679">
        <f t="shared" si="2039"/>
        <v>0</v>
      </c>
      <c r="AD1076" s="680">
        <f t="shared" si="2052"/>
        <v>0.56000000000000005</v>
      </c>
      <c r="AE1076" s="681">
        <f t="shared" si="2053"/>
        <v>0</v>
      </c>
      <c r="AF1076" s="681">
        <f t="shared" si="2054"/>
        <v>0</v>
      </c>
      <c r="AG1076" s="681">
        <f t="shared" si="2055"/>
        <v>0</v>
      </c>
      <c r="AH1076" s="682">
        <f t="shared" si="2056"/>
        <v>0</v>
      </c>
      <c r="AI1076" s="682" t="str">
        <f t="shared" si="2057"/>
        <v/>
      </c>
      <c r="AJ1076" s="682">
        <f t="shared" si="2058"/>
        <v>0</v>
      </c>
      <c r="AK1076" s="683">
        <f t="shared" si="2059"/>
        <v>0.5</v>
      </c>
      <c r="AL1076" s="600">
        <f t="shared" si="2060"/>
        <v>0</v>
      </c>
      <c r="AM1076" s="646">
        <f t="shared" si="2061"/>
        <v>0</v>
      </c>
      <c r="AN1076" s="630"/>
      <c r="AR1076" s="326"/>
    </row>
    <row r="1077" spans="3:44" ht="12.75" customHeight="1" x14ac:dyDescent="0.2">
      <c r="C1077" s="2"/>
      <c r="D1077" s="140" t="str">
        <f t="shared" si="2040"/>
        <v/>
      </c>
      <c r="E1077" s="222" t="str">
        <f t="shared" ref="E1077:F1077" si="2118">IF(E905=0,"",E905)</f>
        <v/>
      </c>
      <c r="F1077" s="222" t="str">
        <f t="shared" si="2118"/>
        <v/>
      </c>
      <c r="G1077" s="140" t="str">
        <f t="shared" si="2042"/>
        <v/>
      </c>
      <c r="H1077" s="223" t="str">
        <f t="shared" si="2043"/>
        <v/>
      </c>
      <c r="I1077" s="751" t="str">
        <f t="shared" si="2044"/>
        <v/>
      </c>
      <c r="J1077" s="248" t="str">
        <f t="shared" si="2037"/>
        <v/>
      </c>
      <c r="K1077" s="713" t="str">
        <f t="shared" si="2045"/>
        <v/>
      </c>
      <c r="L1077" s="625"/>
      <c r="M1077" s="738">
        <f t="shared" ref="M1077:N1077" si="2119">IF(M905="","",M905)</f>
        <v>0</v>
      </c>
      <c r="N1077" s="738">
        <f t="shared" si="2119"/>
        <v>0</v>
      </c>
      <c r="O1077" s="714" t="str">
        <f t="shared" si="2047"/>
        <v/>
      </c>
      <c r="P1077" s="736">
        <f t="shared" si="2048"/>
        <v>0</v>
      </c>
      <c r="Q1077" s="608">
        <v>0</v>
      </c>
      <c r="R1077" s="755"/>
      <c r="S1077" s="708" t="str">
        <f t="shared" si="2049"/>
        <v/>
      </c>
      <c r="T1077" s="50" t="str">
        <f t="shared" si="2050"/>
        <v/>
      </c>
      <c r="U1077" s="50">
        <f>ROUND(IF(K1077="",0,+Q1077/1659*(AC1077*12*(1+tab!$D$181+tab!$D$180)-tab!$D$179)*tab!$D$177),-1)</f>
        <v>0</v>
      </c>
      <c r="V1077" s="36" t="str">
        <f t="shared" si="2051"/>
        <v/>
      </c>
      <c r="W1077" s="698"/>
      <c r="X1077" s="605"/>
      <c r="Y1077" s="646"/>
      <c r="Z1077" s="670"/>
      <c r="AA1077" s="600"/>
      <c r="AB1077" s="646"/>
      <c r="AC1077" s="679">
        <f t="shared" si="2039"/>
        <v>0</v>
      </c>
      <c r="AD1077" s="680">
        <f t="shared" si="2052"/>
        <v>0.56000000000000005</v>
      </c>
      <c r="AE1077" s="681">
        <f t="shared" si="2053"/>
        <v>0</v>
      </c>
      <c r="AF1077" s="681">
        <f t="shared" si="2054"/>
        <v>0</v>
      </c>
      <c r="AG1077" s="681">
        <f t="shared" si="2055"/>
        <v>0</v>
      </c>
      <c r="AH1077" s="682">
        <f t="shared" si="2056"/>
        <v>0</v>
      </c>
      <c r="AI1077" s="682" t="str">
        <f t="shared" si="2057"/>
        <v/>
      </c>
      <c r="AJ1077" s="682">
        <f t="shared" si="2058"/>
        <v>0</v>
      </c>
      <c r="AK1077" s="683">
        <f t="shared" si="2059"/>
        <v>0.5</v>
      </c>
      <c r="AL1077" s="600">
        <f t="shared" si="2060"/>
        <v>0</v>
      </c>
      <c r="AM1077" s="646">
        <f t="shared" si="2061"/>
        <v>0</v>
      </c>
      <c r="AN1077" s="630"/>
      <c r="AR1077" s="326"/>
    </row>
    <row r="1078" spans="3:44" ht="12.75" customHeight="1" x14ac:dyDescent="0.2">
      <c r="C1078" s="2"/>
      <c r="D1078" s="140" t="str">
        <f t="shared" si="2040"/>
        <v/>
      </c>
      <c r="E1078" s="222" t="str">
        <f t="shared" ref="E1078:F1078" si="2120">IF(E906=0,"",E906)</f>
        <v/>
      </c>
      <c r="F1078" s="222" t="str">
        <f t="shared" si="2120"/>
        <v/>
      </c>
      <c r="G1078" s="140" t="str">
        <f t="shared" si="2042"/>
        <v/>
      </c>
      <c r="H1078" s="223" t="str">
        <f t="shared" si="2043"/>
        <v/>
      </c>
      <c r="I1078" s="751" t="str">
        <f t="shared" si="2044"/>
        <v/>
      </c>
      <c r="J1078" s="248" t="str">
        <f t="shared" si="2037"/>
        <v/>
      </c>
      <c r="K1078" s="713" t="str">
        <f t="shared" si="2045"/>
        <v/>
      </c>
      <c r="L1078" s="625"/>
      <c r="M1078" s="738">
        <f t="shared" ref="M1078:N1078" si="2121">IF(M906="","",M906)</f>
        <v>0</v>
      </c>
      <c r="N1078" s="738">
        <f t="shared" si="2121"/>
        <v>0</v>
      </c>
      <c r="O1078" s="714" t="str">
        <f t="shared" si="2047"/>
        <v/>
      </c>
      <c r="P1078" s="736">
        <f t="shared" si="2048"/>
        <v>0</v>
      </c>
      <c r="Q1078" s="608">
        <v>0</v>
      </c>
      <c r="R1078" s="755"/>
      <c r="S1078" s="708" t="str">
        <f t="shared" si="2049"/>
        <v/>
      </c>
      <c r="T1078" s="50" t="str">
        <f t="shared" si="2050"/>
        <v/>
      </c>
      <c r="U1078" s="50">
        <f>ROUND(IF(K1078="",0,+Q1078/1659*(AC1078*12*(1+tab!$D$181+tab!$D$180)-tab!$D$179)*tab!$D$177),-1)</f>
        <v>0</v>
      </c>
      <c r="V1078" s="36" t="str">
        <f t="shared" si="2051"/>
        <v/>
      </c>
      <c r="W1078" s="698"/>
      <c r="X1078" s="605"/>
      <c r="Y1078" s="646"/>
      <c r="Z1078" s="670"/>
      <c r="AA1078" s="600"/>
      <c r="AB1078" s="646"/>
      <c r="AC1078" s="679">
        <f t="shared" si="2039"/>
        <v>0</v>
      </c>
      <c r="AD1078" s="680">
        <f t="shared" si="2052"/>
        <v>0.56000000000000005</v>
      </c>
      <c r="AE1078" s="681">
        <f t="shared" si="2053"/>
        <v>0</v>
      </c>
      <c r="AF1078" s="681">
        <f t="shared" si="2054"/>
        <v>0</v>
      </c>
      <c r="AG1078" s="681">
        <f t="shared" si="2055"/>
        <v>0</v>
      </c>
      <c r="AH1078" s="682">
        <f t="shared" si="2056"/>
        <v>0</v>
      </c>
      <c r="AI1078" s="682" t="str">
        <f t="shared" si="2057"/>
        <v/>
      </c>
      <c r="AJ1078" s="682">
        <f t="shared" si="2058"/>
        <v>0</v>
      </c>
      <c r="AK1078" s="683">
        <f t="shared" si="2059"/>
        <v>0.5</v>
      </c>
      <c r="AL1078" s="600">
        <f t="shared" si="2060"/>
        <v>0</v>
      </c>
      <c r="AM1078" s="646">
        <f t="shared" si="2061"/>
        <v>0</v>
      </c>
      <c r="AN1078" s="630"/>
      <c r="AR1078" s="326"/>
    </row>
    <row r="1079" spans="3:44" ht="12.75" customHeight="1" x14ac:dyDescent="0.2">
      <c r="C1079" s="2"/>
      <c r="D1079" s="140" t="str">
        <f t="shared" si="2040"/>
        <v/>
      </c>
      <c r="E1079" s="222" t="str">
        <f t="shared" ref="E1079:F1079" si="2122">IF(E907=0,"",E907)</f>
        <v/>
      </c>
      <c r="F1079" s="222" t="str">
        <f t="shared" si="2122"/>
        <v/>
      </c>
      <c r="G1079" s="140" t="str">
        <f t="shared" si="2042"/>
        <v/>
      </c>
      <c r="H1079" s="223" t="str">
        <f t="shared" si="2043"/>
        <v/>
      </c>
      <c r="I1079" s="751" t="str">
        <f t="shared" si="2044"/>
        <v/>
      </c>
      <c r="J1079" s="248" t="str">
        <f t="shared" si="2037"/>
        <v/>
      </c>
      <c r="K1079" s="713" t="str">
        <f t="shared" si="2045"/>
        <v/>
      </c>
      <c r="L1079" s="625"/>
      <c r="M1079" s="738">
        <f t="shared" ref="M1079:N1079" si="2123">IF(M907="","",M907)</f>
        <v>0</v>
      </c>
      <c r="N1079" s="738">
        <f t="shared" si="2123"/>
        <v>0</v>
      </c>
      <c r="O1079" s="714" t="str">
        <f t="shared" si="2047"/>
        <v/>
      </c>
      <c r="P1079" s="736">
        <f t="shared" si="2048"/>
        <v>0</v>
      </c>
      <c r="Q1079" s="608">
        <v>0</v>
      </c>
      <c r="R1079" s="755"/>
      <c r="S1079" s="708" t="str">
        <f t="shared" si="2049"/>
        <v/>
      </c>
      <c r="T1079" s="50" t="str">
        <f t="shared" si="2050"/>
        <v/>
      </c>
      <c r="U1079" s="50">
        <f>ROUND(IF(K1079="",0,+Q1079/1659*(AC1079*12*(1+tab!$D$181+tab!$D$180)-tab!$D$179)*tab!$D$177),-1)</f>
        <v>0</v>
      </c>
      <c r="V1079" s="36" t="str">
        <f t="shared" si="2051"/>
        <v/>
      </c>
      <c r="W1079" s="698"/>
      <c r="X1079" s="605"/>
      <c r="Y1079" s="646"/>
      <c r="Z1079" s="670"/>
      <c r="AA1079" s="600"/>
      <c r="AB1079" s="646"/>
      <c r="AC1079" s="679">
        <f t="shared" si="2039"/>
        <v>0</v>
      </c>
      <c r="AD1079" s="680">
        <f t="shared" si="2052"/>
        <v>0.56000000000000005</v>
      </c>
      <c r="AE1079" s="681">
        <f t="shared" si="2053"/>
        <v>0</v>
      </c>
      <c r="AF1079" s="681">
        <f t="shared" si="2054"/>
        <v>0</v>
      </c>
      <c r="AG1079" s="681">
        <f t="shared" si="2055"/>
        <v>0</v>
      </c>
      <c r="AH1079" s="682">
        <f t="shared" si="2056"/>
        <v>0</v>
      </c>
      <c r="AI1079" s="682" t="str">
        <f t="shared" si="2057"/>
        <v/>
      </c>
      <c r="AJ1079" s="682">
        <f t="shared" si="2058"/>
        <v>0</v>
      </c>
      <c r="AK1079" s="683">
        <f t="shared" si="2059"/>
        <v>0.5</v>
      </c>
      <c r="AL1079" s="600">
        <f t="shared" si="2060"/>
        <v>0</v>
      </c>
      <c r="AM1079" s="646">
        <f t="shared" si="2061"/>
        <v>0</v>
      </c>
      <c r="AN1079" s="630"/>
      <c r="AR1079" s="326"/>
    </row>
    <row r="1080" spans="3:44" ht="12.75" customHeight="1" x14ac:dyDescent="0.2">
      <c r="C1080" s="2"/>
      <c r="D1080" s="140" t="str">
        <f t="shared" si="2040"/>
        <v/>
      </c>
      <c r="E1080" s="222" t="str">
        <f t="shared" ref="E1080:F1080" si="2124">IF(E908=0,"",E908)</f>
        <v/>
      </c>
      <c r="F1080" s="222" t="str">
        <f t="shared" si="2124"/>
        <v/>
      </c>
      <c r="G1080" s="140" t="str">
        <f t="shared" si="2042"/>
        <v/>
      </c>
      <c r="H1080" s="223" t="str">
        <f t="shared" si="2043"/>
        <v/>
      </c>
      <c r="I1080" s="751" t="str">
        <f t="shared" si="2044"/>
        <v/>
      </c>
      <c r="J1080" s="248" t="str">
        <f t="shared" si="2037"/>
        <v/>
      </c>
      <c r="K1080" s="713" t="str">
        <f t="shared" si="2045"/>
        <v/>
      </c>
      <c r="L1080" s="625"/>
      <c r="M1080" s="738">
        <f t="shared" ref="M1080:N1080" si="2125">IF(M908="","",M908)</f>
        <v>0</v>
      </c>
      <c r="N1080" s="738">
        <f t="shared" si="2125"/>
        <v>0</v>
      </c>
      <c r="O1080" s="714" t="str">
        <f t="shared" si="2047"/>
        <v/>
      </c>
      <c r="P1080" s="736">
        <f t="shared" si="2048"/>
        <v>0</v>
      </c>
      <c r="Q1080" s="608">
        <v>0</v>
      </c>
      <c r="R1080" s="755"/>
      <c r="S1080" s="708" t="str">
        <f t="shared" si="2049"/>
        <v/>
      </c>
      <c r="T1080" s="50" t="str">
        <f t="shared" si="2050"/>
        <v/>
      </c>
      <c r="U1080" s="50">
        <f>ROUND(IF(K1080="",0,+Q1080/1659*(AC1080*12*(1+tab!$D$181+tab!$D$180)-tab!$D$179)*tab!$D$177),-1)</f>
        <v>0</v>
      </c>
      <c r="V1080" s="36" t="str">
        <f t="shared" si="2051"/>
        <v/>
      </c>
      <c r="W1080" s="698"/>
      <c r="X1080" s="605"/>
      <c r="Y1080" s="646"/>
      <c r="Z1080" s="670"/>
      <c r="AA1080" s="600"/>
      <c r="AB1080" s="646"/>
      <c r="AC1080" s="679">
        <f t="shared" si="2039"/>
        <v>0</v>
      </c>
      <c r="AD1080" s="680">
        <f t="shared" si="2052"/>
        <v>0.56000000000000005</v>
      </c>
      <c r="AE1080" s="681">
        <f t="shared" si="2053"/>
        <v>0</v>
      </c>
      <c r="AF1080" s="681">
        <f t="shared" si="2054"/>
        <v>0</v>
      </c>
      <c r="AG1080" s="681">
        <f t="shared" si="2055"/>
        <v>0</v>
      </c>
      <c r="AH1080" s="682">
        <f t="shared" si="2056"/>
        <v>0</v>
      </c>
      <c r="AI1080" s="682" t="str">
        <f t="shared" si="2057"/>
        <v/>
      </c>
      <c r="AJ1080" s="682">
        <f t="shared" si="2058"/>
        <v>0</v>
      </c>
      <c r="AK1080" s="683">
        <f t="shared" si="2059"/>
        <v>0.5</v>
      </c>
      <c r="AL1080" s="600">
        <f t="shared" si="2060"/>
        <v>0</v>
      </c>
      <c r="AM1080" s="646">
        <f t="shared" si="2061"/>
        <v>0</v>
      </c>
      <c r="AN1080" s="630"/>
      <c r="AR1080" s="326"/>
    </row>
    <row r="1081" spans="3:44" ht="12.75" customHeight="1" x14ac:dyDescent="0.2">
      <c r="C1081" s="2"/>
      <c r="D1081" s="140" t="str">
        <f t="shared" si="2040"/>
        <v/>
      </c>
      <c r="E1081" s="222" t="str">
        <f t="shared" ref="E1081:F1081" si="2126">IF(E909=0,"",E909)</f>
        <v/>
      </c>
      <c r="F1081" s="222" t="str">
        <f t="shared" si="2126"/>
        <v/>
      </c>
      <c r="G1081" s="140" t="str">
        <f t="shared" si="2042"/>
        <v/>
      </c>
      <c r="H1081" s="223" t="str">
        <f t="shared" si="2043"/>
        <v/>
      </c>
      <c r="I1081" s="751" t="str">
        <f t="shared" si="2044"/>
        <v/>
      </c>
      <c r="J1081" s="248" t="str">
        <f t="shared" si="2037"/>
        <v/>
      </c>
      <c r="K1081" s="713" t="str">
        <f t="shared" si="2045"/>
        <v/>
      </c>
      <c r="L1081" s="625"/>
      <c r="M1081" s="738">
        <f t="shared" ref="M1081:N1081" si="2127">IF(M909="","",M909)</f>
        <v>0</v>
      </c>
      <c r="N1081" s="738">
        <f t="shared" si="2127"/>
        <v>0</v>
      </c>
      <c r="O1081" s="714" t="str">
        <f t="shared" si="2047"/>
        <v/>
      </c>
      <c r="P1081" s="736">
        <f t="shared" si="2048"/>
        <v>0</v>
      </c>
      <c r="Q1081" s="608">
        <v>0</v>
      </c>
      <c r="R1081" s="755"/>
      <c r="S1081" s="708" t="str">
        <f t="shared" si="2049"/>
        <v/>
      </c>
      <c r="T1081" s="50" t="str">
        <f t="shared" si="2050"/>
        <v/>
      </c>
      <c r="U1081" s="50">
        <f>ROUND(IF(K1081="",0,+Q1081/1659*(AC1081*12*(1+tab!$D$181+tab!$D$180)-tab!$D$179)*tab!$D$177),-1)</f>
        <v>0</v>
      </c>
      <c r="V1081" s="36" t="str">
        <f t="shared" si="2051"/>
        <v/>
      </c>
      <c r="W1081" s="698"/>
      <c r="X1081" s="605"/>
      <c r="Y1081" s="646"/>
      <c r="Z1081" s="670"/>
      <c r="AA1081" s="600"/>
      <c r="AB1081" s="646"/>
      <c r="AC1081" s="679">
        <f t="shared" si="2039"/>
        <v>0</v>
      </c>
      <c r="AD1081" s="680">
        <f t="shared" si="2052"/>
        <v>0.56000000000000005</v>
      </c>
      <c r="AE1081" s="681">
        <f t="shared" si="2053"/>
        <v>0</v>
      </c>
      <c r="AF1081" s="681">
        <f t="shared" si="2054"/>
        <v>0</v>
      </c>
      <c r="AG1081" s="681">
        <f t="shared" si="2055"/>
        <v>0</v>
      </c>
      <c r="AH1081" s="682">
        <f t="shared" si="2056"/>
        <v>0</v>
      </c>
      <c r="AI1081" s="682" t="str">
        <f t="shared" si="2057"/>
        <v/>
      </c>
      <c r="AJ1081" s="682">
        <f t="shared" si="2058"/>
        <v>0</v>
      </c>
      <c r="AK1081" s="683">
        <f t="shared" si="2059"/>
        <v>0.5</v>
      </c>
      <c r="AL1081" s="600">
        <f t="shared" si="2060"/>
        <v>0</v>
      </c>
      <c r="AM1081" s="646">
        <f t="shared" si="2061"/>
        <v>0</v>
      </c>
      <c r="AN1081" s="630"/>
      <c r="AR1081" s="326"/>
    </row>
    <row r="1082" spans="3:44" ht="12.75" customHeight="1" x14ac:dyDescent="0.2">
      <c r="C1082" s="2"/>
      <c r="D1082" s="140" t="str">
        <f t="shared" si="2040"/>
        <v/>
      </c>
      <c r="E1082" s="222" t="str">
        <f t="shared" ref="E1082:F1082" si="2128">IF(E910=0,"",E910)</f>
        <v/>
      </c>
      <c r="F1082" s="222" t="str">
        <f t="shared" si="2128"/>
        <v/>
      </c>
      <c r="G1082" s="140" t="str">
        <f t="shared" si="2042"/>
        <v/>
      </c>
      <c r="H1082" s="223" t="str">
        <f t="shared" si="2043"/>
        <v/>
      </c>
      <c r="I1082" s="751" t="str">
        <f t="shared" si="2044"/>
        <v/>
      </c>
      <c r="J1082" s="248" t="str">
        <f t="shared" si="2037"/>
        <v/>
      </c>
      <c r="K1082" s="713" t="str">
        <f t="shared" si="2045"/>
        <v/>
      </c>
      <c r="L1082" s="625"/>
      <c r="M1082" s="738">
        <f t="shared" ref="M1082:N1082" si="2129">IF(M910="","",M910)</f>
        <v>0</v>
      </c>
      <c r="N1082" s="738">
        <f t="shared" si="2129"/>
        <v>0</v>
      </c>
      <c r="O1082" s="714" t="str">
        <f t="shared" si="2047"/>
        <v/>
      </c>
      <c r="P1082" s="736">
        <f t="shared" si="2048"/>
        <v>0</v>
      </c>
      <c r="Q1082" s="608">
        <v>0</v>
      </c>
      <c r="R1082" s="755"/>
      <c r="S1082" s="708" t="str">
        <f t="shared" si="2049"/>
        <v/>
      </c>
      <c r="T1082" s="50" t="str">
        <f t="shared" si="2050"/>
        <v/>
      </c>
      <c r="U1082" s="50">
        <f>ROUND(IF(K1082="",0,+Q1082/1659*(AC1082*12*(1+tab!$D$181+tab!$D$180)-tab!$D$179)*tab!$D$177),-1)</f>
        <v>0</v>
      </c>
      <c r="V1082" s="36" t="str">
        <f t="shared" si="2051"/>
        <v/>
      </c>
      <c r="W1082" s="698"/>
      <c r="X1082" s="605"/>
      <c r="Y1082" s="646"/>
      <c r="Z1082" s="670"/>
      <c r="AA1082" s="600"/>
      <c r="AB1082" s="646"/>
      <c r="AC1082" s="679">
        <f t="shared" si="2039"/>
        <v>0</v>
      </c>
      <c r="AD1082" s="680">
        <f t="shared" si="2052"/>
        <v>0.56000000000000005</v>
      </c>
      <c r="AE1082" s="681">
        <f t="shared" si="2053"/>
        <v>0</v>
      </c>
      <c r="AF1082" s="681">
        <f t="shared" si="2054"/>
        <v>0</v>
      </c>
      <c r="AG1082" s="681">
        <f t="shared" si="2055"/>
        <v>0</v>
      </c>
      <c r="AH1082" s="682">
        <f t="shared" si="2056"/>
        <v>0</v>
      </c>
      <c r="AI1082" s="682" t="str">
        <f t="shared" si="2057"/>
        <v/>
      </c>
      <c r="AJ1082" s="682">
        <f t="shared" si="2058"/>
        <v>0</v>
      </c>
      <c r="AK1082" s="683">
        <f t="shared" si="2059"/>
        <v>0.5</v>
      </c>
      <c r="AL1082" s="600">
        <f t="shared" si="2060"/>
        <v>0</v>
      </c>
      <c r="AM1082" s="646">
        <f t="shared" si="2061"/>
        <v>0</v>
      </c>
      <c r="AN1082" s="630"/>
      <c r="AR1082" s="326"/>
    </row>
    <row r="1083" spans="3:44" ht="12.75" customHeight="1" x14ac:dyDescent="0.2">
      <c r="C1083" s="2"/>
      <c r="D1083" s="140" t="str">
        <f t="shared" si="2040"/>
        <v/>
      </c>
      <c r="E1083" s="222" t="str">
        <f t="shared" ref="E1083:F1083" si="2130">IF(E911=0,"",E911)</f>
        <v/>
      </c>
      <c r="F1083" s="222" t="str">
        <f t="shared" si="2130"/>
        <v/>
      </c>
      <c r="G1083" s="140" t="str">
        <f t="shared" si="2042"/>
        <v/>
      </c>
      <c r="H1083" s="223" t="str">
        <f t="shared" si="2043"/>
        <v/>
      </c>
      <c r="I1083" s="751" t="str">
        <f t="shared" si="2044"/>
        <v/>
      </c>
      <c r="J1083" s="248" t="str">
        <f t="shared" si="2037"/>
        <v/>
      </c>
      <c r="K1083" s="713" t="str">
        <f t="shared" si="2045"/>
        <v/>
      </c>
      <c r="L1083" s="625"/>
      <c r="M1083" s="738">
        <f t="shared" ref="M1083:N1083" si="2131">IF(M911="","",M911)</f>
        <v>0</v>
      </c>
      <c r="N1083" s="738">
        <f t="shared" si="2131"/>
        <v>0</v>
      </c>
      <c r="O1083" s="714" t="str">
        <f t="shared" si="2047"/>
        <v/>
      </c>
      <c r="P1083" s="736">
        <f t="shared" si="2048"/>
        <v>0</v>
      </c>
      <c r="Q1083" s="608">
        <v>0</v>
      </c>
      <c r="R1083" s="755"/>
      <c r="S1083" s="708" t="str">
        <f t="shared" si="2049"/>
        <v/>
      </c>
      <c r="T1083" s="50" t="str">
        <f t="shared" si="2050"/>
        <v/>
      </c>
      <c r="U1083" s="50">
        <f>ROUND(IF(K1083="",0,+Q1083/1659*(AC1083*12*(1+tab!$D$181+tab!$D$180)-tab!$D$179)*tab!$D$177),-1)</f>
        <v>0</v>
      </c>
      <c r="V1083" s="36" t="str">
        <f t="shared" si="2051"/>
        <v/>
      </c>
      <c r="W1083" s="698"/>
      <c r="X1083" s="605"/>
      <c r="Y1083" s="646"/>
      <c r="Z1083" s="670"/>
      <c r="AA1083" s="600"/>
      <c r="AB1083" s="646"/>
      <c r="AC1083" s="679">
        <f t="shared" si="2039"/>
        <v>0</v>
      </c>
      <c r="AD1083" s="680">
        <f t="shared" si="2052"/>
        <v>0.56000000000000005</v>
      </c>
      <c r="AE1083" s="681">
        <f t="shared" si="2053"/>
        <v>0</v>
      </c>
      <c r="AF1083" s="681">
        <f t="shared" si="2054"/>
        <v>0</v>
      </c>
      <c r="AG1083" s="681">
        <f t="shared" si="2055"/>
        <v>0</v>
      </c>
      <c r="AH1083" s="682">
        <f t="shared" si="2056"/>
        <v>0</v>
      </c>
      <c r="AI1083" s="682" t="str">
        <f t="shared" si="2057"/>
        <v/>
      </c>
      <c r="AJ1083" s="682">
        <f t="shared" si="2058"/>
        <v>0</v>
      </c>
      <c r="AK1083" s="683">
        <f t="shared" si="2059"/>
        <v>0.5</v>
      </c>
      <c r="AL1083" s="600">
        <f t="shared" si="2060"/>
        <v>0</v>
      </c>
      <c r="AM1083" s="646">
        <f t="shared" si="2061"/>
        <v>0</v>
      </c>
      <c r="AN1083" s="630"/>
      <c r="AR1083" s="326"/>
    </row>
    <row r="1084" spans="3:44" ht="12.75" customHeight="1" x14ac:dyDescent="0.2">
      <c r="C1084" s="2"/>
      <c r="D1084" s="140" t="str">
        <f t="shared" si="2040"/>
        <v/>
      </c>
      <c r="E1084" s="222" t="str">
        <f t="shared" ref="E1084:F1084" si="2132">IF(E912=0,"",E912)</f>
        <v/>
      </c>
      <c r="F1084" s="222" t="str">
        <f t="shared" si="2132"/>
        <v/>
      </c>
      <c r="G1084" s="140" t="str">
        <f t="shared" si="2042"/>
        <v/>
      </c>
      <c r="H1084" s="223" t="str">
        <f t="shared" si="2043"/>
        <v/>
      </c>
      <c r="I1084" s="751" t="str">
        <f t="shared" si="2044"/>
        <v/>
      </c>
      <c r="J1084" s="248" t="str">
        <f t="shared" si="2037"/>
        <v/>
      </c>
      <c r="K1084" s="713" t="str">
        <f t="shared" si="2045"/>
        <v/>
      </c>
      <c r="L1084" s="625"/>
      <c r="M1084" s="738">
        <f t="shared" ref="M1084:N1084" si="2133">IF(M912="","",M912)</f>
        <v>0</v>
      </c>
      <c r="N1084" s="738">
        <f t="shared" si="2133"/>
        <v>0</v>
      </c>
      <c r="O1084" s="714" t="str">
        <f t="shared" si="2047"/>
        <v/>
      </c>
      <c r="P1084" s="736">
        <f t="shared" si="2048"/>
        <v>0</v>
      </c>
      <c r="Q1084" s="608">
        <v>0</v>
      </c>
      <c r="R1084" s="755"/>
      <c r="S1084" s="708" t="str">
        <f t="shared" si="2049"/>
        <v/>
      </c>
      <c r="T1084" s="50" t="str">
        <f t="shared" si="2050"/>
        <v/>
      </c>
      <c r="U1084" s="50">
        <f>ROUND(IF(K1084="",0,+Q1084/1659*(AC1084*12*(1+tab!$D$181+tab!$D$180)-tab!$D$179)*tab!$D$177),-1)</f>
        <v>0</v>
      </c>
      <c r="V1084" s="36" t="str">
        <f t="shared" si="2051"/>
        <v/>
      </c>
      <c r="W1084" s="698"/>
      <c r="X1084" s="605"/>
      <c r="Y1084" s="646"/>
      <c r="Z1084" s="670"/>
      <c r="AA1084" s="600"/>
      <c r="AB1084" s="646"/>
      <c r="AC1084" s="679">
        <f t="shared" si="2039"/>
        <v>0</v>
      </c>
      <c r="AD1084" s="680">
        <f t="shared" si="2052"/>
        <v>0.56000000000000005</v>
      </c>
      <c r="AE1084" s="681">
        <f t="shared" si="2053"/>
        <v>0</v>
      </c>
      <c r="AF1084" s="681">
        <f t="shared" si="2054"/>
        <v>0</v>
      </c>
      <c r="AG1084" s="681">
        <f t="shared" si="2055"/>
        <v>0</v>
      </c>
      <c r="AH1084" s="682">
        <f t="shared" si="2056"/>
        <v>0</v>
      </c>
      <c r="AI1084" s="682" t="str">
        <f t="shared" si="2057"/>
        <v/>
      </c>
      <c r="AJ1084" s="682">
        <f t="shared" si="2058"/>
        <v>0</v>
      </c>
      <c r="AK1084" s="683">
        <f t="shared" si="2059"/>
        <v>0.5</v>
      </c>
      <c r="AL1084" s="600">
        <f t="shared" si="2060"/>
        <v>0</v>
      </c>
      <c r="AM1084" s="646">
        <f t="shared" si="2061"/>
        <v>0</v>
      </c>
      <c r="AN1084" s="630"/>
      <c r="AR1084" s="326"/>
    </row>
    <row r="1085" spans="3:44" ht="12.75" customHeight="1" x14ac:dyDescent="0.2">
      <c r="C1085" s="2"/>
      <c r="D1085" s="140" t="str">
        <f t="shared" si="2040"/>
        <v/>
      </c>
      <c r="E1085" s="222" t="str">
        <f t="shared" ref="E1085:F1085" si="2134">IF(E913=0,"",E913)</f>
        <v/>
      </c>
      <c r="F1085" s="222" t="str">
        <f t="shared" si="2134"/>
        <v/>
      </c>
      <c r="G1085" s="140" t="str">
        <f t="shared" si="2042"/>
        <v/>
      </c>
      <c r="H1085" s="223" t="str">
        <f t="shared" si="2043"/>
        <v/>
      </c>
      <c r="I1085" s="751" t="str">
        <f t="shared" si="2044"/>
        <v/>
      </c>
      <c r="J1085" s="248" t="str">
        <f t="shared" si="2037"/>
        <v/>
      </c>
      <c r="K1085" s="713" t="str">
        <f t="shared" si="2045"/>
        <v/>
      </c>
      <c r="L1085" s="625"/>
      <c r="M1085" s="738">
        <f t="shared" ref="M1085:N1085" si="2135">IF(M913="","",M913)</f>
        <v>0</v>
      </c>
      <c r="N1085" s="738">
        <f t="shared" si="2135"/>
        <v>0</v>
      </c>
      <c r="O1085" s="714" t="str">
        <f t="shared" si="2047"/>
        <v/>
      </c>
      <c r="P1085" s="736">
        <f t="shared" si="2048"/>
        <v>0</v>
      </c>
      <c r="Q1085" s="608">
        <v>0</v>
      </c>
      <c r="R1085" s="755"/>
      <c r="S1085" s="708" t="str">
        <f t="shared" si="2049"/>
        <v/>
      </c>
      <c r="T1085" s="50" t="str">
        <f t="shared" si="2050"/>
        <v/>
      </c>
      <c r="U1085" s="50">
        <f>ROUND(IF(K1085="",0,+Q1085/1659*(AC1085*12*(1+tab!$D$181+tab!$D$180)-tab!$D$179)*tab!$D$177),-1)</f>
        <v>0</v>
      </c>
      <c r="V1085" s="36" t="str">
        <f t="shared" si="2051"/>
        <v/>
      </c>
      <c r="W1085" s="698"/>
      <c r="X1085" s="605"/>
      <c r="Y1085" s="646"/>
      <c r="Z1085" s="670"/>
      <c r="AA1085" s="600"/>
      <c r="AB1085" s="646"/>
      <c r="AC1085" s="679">
        <f t="shared" si="2039"/>
        <v>0</v>
      </c>
      <c r="AD1085" s="680">
        <f t="shared" si="2052"/>
        <v>0.56000000000000005</v>
      </c>
      <c r="AE1085" s="681">
        <f t="shared" si="2053"/>
        <v>0</v>
      </c>
      <c r="AF1085" s="681">
        <f t="shared" si="2054"/>
        <v>0</v>
      </c>
      <c r="AG1085" s="681">
        <f t="shared" si="2055"/>
        <v>0</v>
      </c>
      <c r="AH1085" s="682">
        <f t="shared" si="2056"/>
        <v>0</v>
      </c>
      <c r="AI1085" s="682" t="str">
        <f t="shared" si="2057"/>
        <v/>
      </c>
      <c r="AJ1085" s="682">
        <f t="shared" si="2058"/>
        <v>0</v>
      </c>
      <c r="AK1085" s="683">
        <f t="shared" si="2059"/>
        <v>0.5</v>
      </c>
      <c r="AL1085" s="600">
        <f t="shared" si="2060"/>
        <v>0</v>
      </c>
      <c r="AM1085" s="646">
        <f t="shared" si="2061"/>
        <v>0</v>
      </c>
      <c r="AN1085" s="630"/>
      <c r="AR1085" s="326"/>
    </row>
    <row r="1086" spans="3:44" ht="12.75" customHeight="1" x14ac:dyDescent="0.2">
      <c r="C1086" s="2"/>
      <c r="D1086" s="140" t="str">
        <f t="shared" si="2040"/>
        <v/>
      </c>
      <c r="E1086" s="222" t="str">
        <f t="shared" ref="E1086:F1086" si="2136">IF(E914=0,"",E914)</f>
        <v/>
      </c>
      <c r="F1086" s="222" t="str">
        <f t="shared" si="2136"/>
        <v/>
      </c>
      <c r="G1086" s="140" t="str">
        <f t="shared" si="2042"/>
        <v/>
      </c>
      <c r="H1086" s="223" t="str">
        <f t="shared" si="2043"/>
        <v/>
      </c>
      <c r="I1086" s="751" t="str">
        <f t="shared" si="2044"/>
        <v/>
      </c>
      <c r="J1086" s="248" t="str">
        <f t="shared" si="2037"/>
        <v/>
      </c>
      <c r="K1086" s="713" t="str">
        <f t="shared" si="2045"/>
        <v/>
      </c>
      <c r="L1086" s="625"/>
      <c r="M1086" s="738">
        <f t="shared" ref="M1086:N1086" si="2137">IF(M914="","",M914)</f>
        <v>0</v>
      </c>
      <c r="N1086" s="738">
        <f t="shared" si="2137"/>
        <v>0</v>
      </c>
      <c r="O1086" s="714" t="str">
        <f t="shared" si="2047"/>
        <v/>
      </c>
      <c r="P1086" s="736">
        <f t="shared" si="2048"/>
        <v>0</v>
      </c>
      <c r="Q1086" s="608">
        <v>0</v>
      </c>
      <c r="R1086" s="755"/>
      <c r="S1086" s="708" t="str">
        <f t="shared" si="2049"/>
        <v/>
      </c>
      <c r="T1086" s="50" t="str">
        <f t="shared" si="2050"/>
        <v/>
      </c>
      <c r="U1086" s="50">
        <f>ROUND(IF(K1086="",0,+Q1086/1659*(AC1086*12*(1+tab!$D$181+tab!$D$180)-tab!$D$179)*tab!$D$177),-1)</f>
        <v>0</v>
      </c>
      <c r="V1086" s="36" t="str">
        <f t="shared" si="2051"/>
        <v/>
      </c>
      <c r="W1086" s="698"/>
      <c r="X1086" s="605"/>
      <c r="Y1086" s="646"/>
      <c r="Z1086" s="670"/>
      <c r="AA1086" s="600"/>
      <c r="AB1086" s="646"/>
      <c r="AC1086" s="679">
        <f t="shared" si="2039"/>
        <v>0</v>
      </c>
      <c r="AD1086" s="680">
        <f t="shared" si="2052"/>
        <v>0.56000000000000005</v>
      </c>
      <c r="AE1086" s="681">
        <f t="shared" si="2053"/>
        <v>0</v>
      </c>
      <c r="AF1086" s="681">
        <f t="shared" si="2054"/>
        <v>0</v>
      </c>
      <c r="AG1086" s="681">
        <f t="shared" si="2055"/>
        <v>0</v>
      </c>
      <c r="AH1086" s="682">
        <f t="shared" si="2056"/>
        <v>0</v>
      </c>
      <c r="AI1086" s="682" t="str">
        <f t="shared" si="2057"/>
        <v/>
      </c>
      <c r="AJ1086" s="682">
        <f t="shared" si="2058"/>
        <v>0</v>
      </c>
      <c r="AK1086" s="683">
        <f t="shared" si="2059"/>
        <v>0.5</v>
      </c>
      <c r="AL1086" s="600">
        <f t="shared" si="2060"/>
        <v>0</v>
      </c>
      <c r="AM1086" s="646">
        <f t="shared" si="2061"/>
        <v>0</v>
      </c>
      <c r="AN1086" s="630"/>
      <c r="AR1086" s="326"/>
    </row>
    <row r="1087" spans="3:44" ht="12.75" customHeight="1" x14ac:dyDescent="0.2">
      <c r="C1087" s="2"/>
      <c r="D1087" s="140" t="str">
        <f t="shared" si="2040"/>
        <v/>
      </c>
      <c r="E1087" s="222" t="str">
        <f t="shared" ref="E1087:F1087" si="2138">IF(E915=0,"",E915)</f>
        <v/>
      </c>
      <c r="F1087" s="222" t="str">
        <f t="shared" si="2138"/>
        <v/>
      </c>
      <c r="G1087" s="140" t="str">
        <f t="shared" si="2042"/>
        <v/>
      </c>
      <c r="H1087" s="223" t="str">
        <f t="shared" si="2043"/>
        <v/>
      </c>
      <c r="I1087" s="751" t="str">
        <f t="shared" si="2044"/>
        <v/>
      </c>
      <c r="J1087" s="248" t="str">
        <f t="shared" si="2037"/>
        <v/>
      </c>
      <c r="K1087" s="713" t="str">
        <f t="shared" si="2045"/>
        <v/>
      </c>
      <c r="L1087" s="625"/>
      <c r="M1087" s="738">
        <f t="shared" ref="M1087:N1087" si="2139">IF(M915="","",M915)</f>
        <v>0</v>
      </c>
      <c r="N1087" s="738">
        <f t="shared" si="2139"/>
        <v>0</v>
      </c>
      <c r="O1087" s="714" t="str">
        <f t="shared" si="2047"/>
        <v/>
      </c>
      <c r="P1087" s="736">
        <f t="shared" si="2048"/>
        <v>0</v>
      </c>
      <c r="Q1087" s="608">
        <v>0</v>
      </c>
      <c r="R1087" s="755"/>
      <c r="S1087" s="708" t="str">
        <f t="shared" si="2049"/>
        <v/>
      </c>
      <c r="T1087" s="50" t="str">
        <f t="shared" si="2050"/>
        <v/>
      </c>
      <c r="U1087" s="50">
        <f>ROUND(IF(K1087="",0,+Q1087/1659*(AC1087*12*(1+tab!$D$181+tab!$D$180)-tab!$D$179)*tab!$D$177),-1)</f>
        <v>0</v>
      </c>
      <c r="V1087" s="36" t="str">
        <f t="shared" si="2051"/>
        <v/>
      </c>
      <c r="W1087" s="698"/>
      <c r="X1087" s="605"/>
      <c r="Y1087" s="646"/>
      <c r="Z1087" s="670"/>
      <c r="AA1087" s="600"/>
      <c r="AB1087" s="646"/>
      <c r="AC1087" s="679">
        <f t="shared" si="2039"/>
        <v>0</v>
      </c>
      <c r="AD1087" s="680">
        <f t="shared" si="2052"/>
        <v>0.56000000000000005</v>
      </c>
      <c r="AE1087" s="681">
        <f t="shared" si="2053"/>
        <v>0</v>
      </c>
      <c r="AF1087" s="681">
        <f t="shared" si="2054"/>
        <v>0</v>
      </c>
      <c r="AG1087" s="681">
        <f t="shared" si="2055"/>
        <v>0</v>
      </c>
      <c r="AH1087" s="682">
        <f t="shared" si="2056"/>
        <v>0</v>
      </c>
      <c r="AI1087" s="682" t="str">
        <f t="shared" si="2057"/>
        <v/>
      </c>
      <c r="AJ1087" s="682">
        <f t="shared" si="2058"/>
        <v>0</v>
      </c>
      <c r="AK1087" s="683">
        <f t="shared" si="2059"/>
        <v>0.5</v>
      </c>
      <c r="AL1087" s="600">
        <f t="shared" si="2060"/>
        <v>0</v>
      </c>
      <c r="AM1087" s="646">
        <f t="shared" si="2061"/>
        <v>0</v>
      </c>
      <c r="AN1087" s="630"/>
      <c r="AR1087" s="326"/>
    </row>
    <row r="1088" spans="3:44" ht="12.75" customHeight="1" x14ac:dyDescent="0.2">
      <c r="C1088" s="2"/>
      <c r="D1088" s="140" t="str">
        <f t="shared" si="2040"/>
        <v/>
      </c>
      <c r="E1088" s="222" t="str">
        <f t="shared" ref="E1088:F1088" si="2140">IF(E916=0,"",E916)</f>
        <v/>
      </c>
      <c r="F1088" s="222" t="str">
        <f t="shared" si="2140"/>
        <v/>
      </c>
      <c r="G1088" s="140" t="str">
        <f t="shared" si="2042"/>
        <v/>
      </c>
      <c r="H1088" s="223" t="str">
        <f t="shared" si="2043"/>
        <v/>
      </c>
      <c r="I1088" s="751" t="str">
        <f t="shared" si="2044"/>
        <v/>
      </c>
      <c r="J1088" s="248" t="str">
        <f t="shared" si="2037"/>
        <v/>
      </c>
      <c r="K1088" s="713" t="str">
        <f t="shared" si="2045"/>
        <v/>
      </c>
      <c r="L1088" s="625"/>
      <c r="M1088" s="738">
        <f t="shared" ref="M1088:N1088" si="2141">IF(M916="","",M916)</f>
        <v>0</v>
      </c>
      <c r="N1088" s="738">
        <f t="shared" si="2141"/>
        <v>0</v>
      </c>
      <c r="O1088" s="714" t="str">
        <f t="shared" si="2047"/>
        <v/>
      </c>
      <c r="P1088" s="736">
        <f t="shared" si="2048"/>
        <v>0</v>
      </c>
      <c r="Q1088" s="608">
        <v>0</v>
      </c>
      <c r="R1088" s="755"/>
      <c r="S1088" s="708" t="str">
        <f t="shared" si="2049"/>
        <v/>
      </c>
      <c r="T1088" s="50" t="str">
        <f t="shared" si="2050"/>
        <v/>
      </c>
      <c r="U1088" s="50">
        <f>ROUND(IF(K1088="",0,+Q1088/1659*(AC1088*12*(1+tab!$D$181+tab!$D$180)-tab!$D$179)*tab!$D$177),-1)</f>
        <v>0</v>
      </c>
      <c r="V1088" s="36" t="str">
        <f t="shared" si="2051"/>
        <v/>
      </c>
      <c r="W1088" s="698"/>
      <c r="X1088" s="605"/>
      <c r="Y1088" s="646"/>
      <c r="Z1088" s="670"/>
      <c r="AA1088" s="600"/>
      <c r="AB1088" s="646"/>
      <c r="AC1088" s="679">
        <f t="shared" si="2039"/>
        <v>0</v>
      </c>
      <c r="AD1088" s="680">
        <f t="shared" si="2052"/>
        <v>0.56000000000000005</v>
      </c>
      <c r="AE1088" s="681">
        <f t="shared" si="2053"/>
        <v>0</v>
      </c>
      <c r="AF1088" s="681">
        <f t="shared" si="2054"/>
        <v>0</v>
      </c>
      <c r="AG1088" s="681">
        <f t="shared" si="2055"/>
        <v>0</v>
      </c>
      <c r="AH1088" s="682">
        <f t="shared" si="2056"/>
        <v>0</v>
      </c>
      <c r="AI1088" s="682" t="str">
        <f t="shared" si="2057"/>
        <v/>
      </c>
      <c r="AJ1088" s="682">
        <f t="shared" si="2058"/>
        <v>0</v>
      </c>
      <c r="AK1088" s="683">
        <f t="shared" si="2059"/>
        <v>0.5</v>
      </c>
      <c r="AL1088" s="600">
        <f t="shared" si="2060"/>
        <v>0</v>
      </c>
      <c r="AM1088" s="646">
        <f t="shared" si="2061"/>
        <v>0</v>
      </c>
      <c r="AN1088" s="630"/>
      <c r="AR1088" s="326"/>
    </row>
    <row r="1089" spans="3:44" ht="12.75" customHeight="1" x14ac:dyDescent="0.2">
      <c r="C1089" s="2"/>
      <c r="D1089" s="140" t="str">
        <f t="shared" si="2040"/>
        <v/>
      </c>
      <c r="E1089" s="222" t="str">
        <f t="shared" ref="E1089:F1089" si="2142">IF(E917=0,"",E917)</f>
        <v/>
      </c>
      <c r="F1089" s="222" t="str">
        <f t="shared" si="2142"/>
        <v/>
      </c>
      <c r="G1089" s="140" t="str">
        <f t="shared" si="2042"/>
        <v/>
      </c>
      <c r="H1089" s="223" t="str">
        <f t="shared" si="2043"/>
        <v/>
      </c>
      <c r="I1089" s="751" t="str">
        <f t="shared" si="2044"/>
        <v/>
      </c>
      <c r="J1089" s="248" t="str">
        <f t="shared" si="2037"/>
        <v/>
      </c>
      <c r="K1089" s="713" t="str">
        <f t="shared" si="2045"/>
        <v/>
      </c>
      <c r="L1089" s="625"/>
      <c r="M1089" s="738">
        <f t="shared" ref="M1089:N1089" si="2143">IF(M917="","",M917)</f>
        <v>0</v>
      </c>
      <c r="N1089" s="738">
        <f t="shared" si="2143"/>
        <v>0</v>
      </c>
      <c r="O1089" s="714" t="str">
        <f t="shared" si="2047"/>
        <v/>
      </c>
      <c r="P1089" s="736">
        <f t="shared" si="2048"/>
        <v>0</v>
      </c>
      <c r="Q1089" s="608">
        <v>0</v>
      </c>
      <c r="R1089" s="755"/>
      <c r="S1089" s="708" t="str">
        <f t="shared" si="2049"/>
        <v/>
      </c>
      <c r="T1089" s="50" t="str">
        <f t="shared" si="2050"/>
        <v/>
      </c>
      <c r="U1089" s="50">
        <f>ROUND(IF(K1089="",0,+Q1089/1659*(AC1089*12*(1+tab!$D$181+tab!$D$180)-tab!$D$179)*tab!$D$177),-1)</f>
        <v>0</v>
      </c>
      <c r="V1089" s="36" t="str">
        <f t="shared" si="2051"/>
        <v/>
      </c>
      <c r="W1089" s="698"/>
      <c r="X1089" s="605"/>
      <c r="Y1089" s="646"/>
      <c r="Z1089" s="670"/>
      <c r="AA1089" s="600"/>
      <c r="AB1089" s="646"/>
      <c r="AC1089" s="679">
        <f t="shared" si="2039"/>
        <v>0</v>
      </c>
      <c r="AD1089" s="680">
        <f t="shared" si="2052"/>
        <v>0.56000000000000005</v>
      </c>
      <c r="AE1089" s="681">
        <f t="shared" si="2053"/>
        <v>0</v>
      </c>
      <c r="AF1089" s="681">
        <f t="shared" si="2054"/>
        <v>0</v>
      </c>
      <c r="AG1089" s="681">
        <f t="shared" si="2055"/>
        <v>0</v>
      </c>
      <c r="AH1089" s="682">
        <f t="shared" si="2056"/>
        <v>0</v>
      </c>
      <c r="AI1089" s="682" t="str">
        <f t="shared" si="2057"/>
        <v/>
      </c>
      <c r="AJ1089" s="682">
        <f t="shared" si="2058"/>
        <v>0</v>
      </c>
      <c r="AK1089" s="683">
        <f t="shared" si="2059"/>
        <v>0.5</v>
      </c>
      <c r="AL1089" s="600">
        <f t="shared" si="2060"/>
        <v>0</v>
      </c>
      <c r="AM1089" s="646">
        <f t="shared" si="2061"/>
        <v>0</v>
      </c>
      <c r="AN1089" s="630"/>
      <c r="AR1089" s="326"/>
    </row>
    <row r="1090" spans="3:44" ht="12.75" customHeight="1" x14ac:dyDescent="0.2">
      <c r="C1090" s="2"/>
      <c r="D1090" s="140" t="str">
        <f t="shared" si="2040"/>
        <v/>
      </c>
      <c r="E1090" s="222" t="str">
        <f t="shared" ref="E1090:F1090" si="2144">IF(E918=0,"",E918)</f>
        <v/>
      </c>
      <c r="F1090" s="222" t="str">
        <f t="shared" si="2144"/>
        <v/>
      </c>
      <c r="G1090" s="140" t="str">
        <f t="shared" si="2042"/>
        <v/>
      </c>
      <c r="H1090" s="223" t="str">
        <f t="shared" si="2043"/>
        <v/>
      </c>
      <c r="I1090" s="751" t="str">
        <f t="shared" si="2044"/>
        <v/>
      </c>
      <c r="J1090" s="248" t="str">
        <f t="shared" si="2037"/>
        <v/>
      </c>
      <c r="K1090" s="713" t="str">
        <f t="shared" si="2045"/>
        <v/>
      </c>
      <c r="L1090" s="625"/>
      <c r="M1090" s="738">
        <f t="shared" ref="M1090:N1090" si="2145">IF(M918="","",M918)</f>
        <v>0</v>
      </c>
      <c r="N1090" s="738">
        <f t="shared" si="2145"/>
        <v>0</v>
      </c>
      <c r="O1090" s="714" t="str">
        <f t="shared" si="2047"/>
        <v/>
      </c>
      <c r="P1090" s="736">
        <f t="shared" si="2048"/>
        <v>0</v>
      </c>
      <c r="Q1090" s="608">
        <v>0</v>
      </c>
      <c r="R1090" s="755"/>
      <c r="S1090" s="708" t="str">
        <f t="shared" si="2049"/>
        <v/>
      </c>
      <c r="T1090" s="50" t="str">
        <f t="shared" si="2050"/>
        <v/>
      </c>
      <c r="U1090" s="50">
        <f>ROUND(IF(K1090="",0,+Q1090/1659*(AC1090*12*(1+tab!$D$181+tab!$D$180)-tab!$D$179)*tab!$D$177),-1)</f>
        <v>0</v>
      </c>
      <c r="V1090" s="36" t="str">
        <f t="shared" si="2051"/>
        <v/>
      </c>
      <c r="W1090" s="698"/>
      <c r="X1090" s="605"/>
      <c r="Y1090" s="646"/>
      <c r="Z1090" s="670"/>
      <c r="AA1090" s="600"/>
      <c r="AB1090" s="646"/>
      <c r="AC1090" s="679">
        <f t="shared" si="2039"/>
        <v>0</v>
      </c>
      <c r="AD1090" s="680">
        <f t="shared" si="2052"/>
        <v>0.56000000000000005</v>
      </c>
      <c r="AE1090" s="681">
        <f t="shared" si="2053"/>
        <v>0</v>
      </c>
      <c r="AF1090" s="681">
        <f t="shared" si="2054"/>
        <v>0</v>
      </c>
      <c r="AG1090" s="681">
        <f t="shared" si="2055"/>
        <v>0</v>
      </c>
      <c r="AH1090" s="682">
        <f t="shared" si="2056"/>
        <v>0</v>
      </c>
      <c r="AI1090" s="682" t="str">
        <f t="shared" si="2057"/>
        <v/>
      </c>
      <c r="AJ1090" s="682">
        <f t="shared" si="2058"/>
        <v>0</v>
      </c>
      <c r="AK1090" s="683">
        <f t="shared" si="2059"/>
        <v>0.5</v>
      </c>
      <c r="AL1090" s="600">
        <f t="shared" si="2060"/>
        <v>0</v>
      </c>
      <c r="AM1090" s="646">
        <f t="shared" si="2061"/>
        <v>0</v>
      </c>
      <c r="AN1090" s="630"/>
      <c r="AR1090" s="326"/>
    </row>
    <row r="1091" spans="3:44" ht="12.75" customHeight="1" x14ac:dyDescent="0.2">
      <c r="C1091" s="2"/>
      <c r="D1091" s="140" t="str">
        <f t="shared" si="2040"/>
        <v/>
      </c>
      <c r="E1091" s="222" t="str">
        <f t="shared" ref="E1091:F1091" si="2146">IF(E919=0,"",E919)</f>
        <v/>
      </c>
      <c r="F1091" s="222" t="str">
        <f t="shared" si="2146"/>
        <v/>
      </c>
      <c r="G1091" s="140" t="str">
        <f t="shared" si="2042"/>
        <v/>
      </c>
      <c r="H1091" s="223" t="str">
        <f t="shared" si="2043"/>
        <v/>
      </c>
      <c r="I1091" s="751" t="str">
        <f t="shared" si="2044"/>
        <v/>
      </c>
      <c r="J1091" s="248" t="str">
        <f t="shared" si="2037"/>
        <v/>
      </c>
      <c r="K1091" s="713" t="str">
        <f t="shared" si="2045"/>
        <v/>
      </c>
      <c r="L1091" s="625"/>
      <c r="M1091" s="738">
        <f t="shared" ref="M1091:N1091" si="2147">IF(M919="","",M919)</f>
        <v>0</v>
      </c>
      <c r="N1091" s="738">
        <f t="shared" si="2147"/>
        <v>0</v>
      </c>
      <c r="O1091" s="714" t="str">
        <f t="shared" si="2047"/>
        <v/>
      </c>
      <c r="P1091" s="736">
        <f t="shared" si="2048"/>
        <v>0</v>
      </c>
      <c r="Q1091" s="608">
        <v>0</v>
      </c>
      <c r="R1091" s="755"/>
      <c r="S1091" s="708" t="str">
        <f t="shared" si="2049"/>
        <v/>
      </c>
      <c r="T1091" s="50" t="str">
        <f t="shared" si="2050"/>
        <v/>
      </c>
      <c r="U1091" s="50">
        <f>ROUND(IF(K1091="",0,+Q1091/1659*(AC1091*12*(1+tab!$D$181+tab!$D$180)-tab!$D$179)*tab!$D$177),-1)</f>
        <v>0</v>
      </c>
      <c r="V1091" s="36" t="str">
        <f t="shared" si="2051"/>
        <v/>
      </c>
      <c r="W1091" s="698"/>
      <c r="X1091" s="605"/>
      <c r="Y1091" s="646"/>
      <c r="Z1091" s="670"/>
      <c r="AA1091" s="600"/>
      <c r="AB1091" s="646"/>
      <c r="AC1091" s="679">
        <f t="shared" si="2039"/>
        <v>0</v>
      </c>
      <c r="AD1091" s="680">
        <f t="shared" si="2052"/>
        <v>0.56000000000000005</v>
      </c>
      <c r="AE1091" s="681">
        <f t="shared" si="2053"/>
        <v>0</v>
      </c>
      <c r="AF1091" s="681">
        <f t="shared" si="2054"/>
        <v>0</v>
      </c>
      <c r="AG1091" s="681">
        <f t="shared" si="2055"/>
        <v>0</v>
      </c>
      <c r="AH1091" s="682">
        <f t="shared" si="2056"/>
        <v>0</v>
      </c>
      <c r="AI1091" s="682" t="str">
        <f t="shared" si="2057"/>
        <v/>
      </c>
      <c r="AJ1091" s="682">
        <f t="shared" si="2058"/>
        <v>0</v>
      </c>
      <c r="AK1091" s="683">
        <f t="shared" si="2059"/>
        <v>0.5</v>
      </c>
      <c r="AL1091" s="600">
        <f t="shared" si="2060"/>
        <v>0</v>
      </c>
      <c r="AM1091" s="646">
        <f t="shared" si="2061"/>
        <v>0</v>
      </c>
      <c r="AN1091" s="630"/>
      <c r="AR1091" s="326"/>
    </row>
    <row r="1092" spans="3:44" ht="12.75" customHeight="1" x14ac:dyDescent="0.2">
      <c r="C1092" s="2"/>
      <c r="D1092" s="140" t="str">
        <f t="shared" si="2040"/>
        <v/>
      </c>
      <c r="E1092" s="222" t="str">
        <f t="shared" ref="E1092:F1092" si="2148">IF(E920=0,"",E920)</f>
        <v/>
      </c>
      <c r="F1092" s="222" t="str">
        <f t="shared" si="2148"/>
        <v/>
      </c>
      <c r="G1092" s="140" t="str">
        <f t="shared" si="2042"/>
        <v/>
      </c>
      <c r="H1092" s="223" t="str">
        <f t="shared" si="2043"/>
        <v/>
      </c>
      <c r="I1092" s="751" t="str">
        <f t="shared" si="2044"/>
        <v/>
      </c>
      <c r="J1092" s="248" t="str">
        <f t="shared" si="2037"/>
        <v/>
      </c>
      <c r="K1092" s="713" t="str">
        <f t="shared" si="2045"/>
        <v/>
      </c>
      <c r="L1092" s="625"/>
      <c r="M1092" s="738">
        <f t="shared" ref="M1092:N1092" si="2149">IF(M920="","",M920)</f>
        <v>0</v>
      </c>
      <c r="N1092" s="738">
        <f t="shared" si="2149"/>
        <v>0</v>
      </c>
      <c r="O1092" s="714" t="str">
        <f t="shared" si="2047"/>
        <v/>
      </c>
      <c r="P1092" s="736">
        <f t="shared" si="2048"/>
        <v>0</v>
      </c>
      <c r="Q1092" s="608">
        <v>0</v>
      </c>
      <c r="R1092" s="755"/>
      <c r="S1092" s="708" t="str">
        <f t="shared" si="2049"/>
        <v/>
      </c>
      <c r="T1092" s="50" t="str">
        <f t="shared" si="2050"/>
        <v/>
      </c>
      <c r="U1092" s="50">
        <f>ROUND(IF(K1092="",0,+Q1092/1659*(AC1092*12*(1+tab!$D$181+tab!$D$180)-tab!$D$179)*tab!$D$177),-1)</f>
        <v>0</v>
      </c>
      <c r="V1092" s="36" t="str">
        <f t="shared" si="2051"/>
        <v/>
      </c>
      <c r="W1092" s="698"/>
      <c r="X1092" s="605"/>
      <c r="Y1092" s="646"/>
      <c r="Z1092" s="670"/>
      <c r="AA1092" s="600"/>
      <c r="AB1092" s="646"/>
      <c r="AC1092" s="679">
        <f t="shared" si="2039"/>
        <v>0</v>
      </c>
      <c r="AD1092" s="680">
        <f t="shared" si="2052"/>
        <v>0.56000000000000005</v>
      </c>
      <c r="AE1092" s="681">
        <f t="shared" si="2053"/>
        <v>0</v>
      </c>
      <c r="AF1092" s="681">
        <f t="shared" si="2054"/>
        <v>0</v>
      </c>
      <c r="AG1092" s="681">
        <f t="shared" si="2055"/>
        <v>0</v>
      </c>
      <c r="AH1092" s="682">
        <f t="shared" si="2056"/>
        <v>0</v>
      </c>
      <c r="AI1092" s="682" t="str">
        <f t="shared" si="2057"/>
        <v/>
      </c>
      <c r="AJ1092" s="682">
        <f t="shared" si="2058"/>
        <v>0</v>
      </c>
      <c r="AK1092" s="683">
        <f t="shared" si="2059"/>
        <v>0.5</v>
      </c>
      <c r="AL1092" s="600">
        <f t="shared" si="2060"/>
        <v>0</v>
      </c>
      <c r="AM1092" s="646">
        <f t="shared" si="2061"/>
        <v>0</v>
      </c>
      <c r="AN1092" s="630"/>
      <c r="AR1092" s="326"/>
    </row>
    <row r="1093" spans="3:44" ht="12.75" customHeight="1" x14ac:dyDescent="0.2">
      <c r="C1093" s="2"/>
      <c r="D1093" s="140" t="str">
        <f t="shared" si="2040"/>
        <v/>
      </c>
      <c r="E1093" s="222" t="str">
        <f t="shared" ref="E1093:F1093" si="2150">IF(E921=0,"",E921)</f>
        <v/>
      </c>
      <c r="F1093" s="222" t="str">
        <f t="shared" si="2150"/>
        <v/>
      </c>
      <c r="G1093" s="140" t="str">
        <f t="shared" si="2042"/>
        <v/>
      </c>
      <c r="H1093" s="223" t="str">
        <f t="shared" si="2043"/>
        <v/>
      </c>
      <c r="I1093" s="751" t="str">
        <f t="shared" si="2044"/>
        <v/>
      </c>
      <c r="J1093" s="248" t="str">
        <f t="shared" si="2037"/>
        <v/>
      </c>
      <c r="K1093" s="713" t="str">
        <f t="shared" si="2045"/>
        <v/>
      </c>
      <c r="L1093" s="625"/>
      <c r="M1093" s="738">
        <f t="shared" ref="M1093:N1093" si="2151">IF(M921="","",M921)</f>
        <v>0</v>
      </c>
      <c r="N1093" s="738">
        <f t="shared" si="2151"/>
        <v>0</v>
      </c>
      <c r="O1093" s="714" t="str">
        <f t="shared" si="2047"/>
        <v/>
      </c>
      <c r="P1093" s="736">
        <f t="shared" si="2048"/>
        <v>0</v>
      </c>
      <c r="Q1093" s="608">
        <v>0</v>
      </c>
      <c r="R1093" s="755"/>
      <c r="S1093" s="708" t="str">
        <f t="shared" si="2049"/>
        <v/>
      </c>
      <c r="T1093" s="50" t="str">
        <f t="shared" si="2050"/>
        <v/>
      </c>
      <c r="U1093" s="50">
        <f>ROUND(IF(K1093="",0,+Q1093/1659*(AC1093*12*(1+tab!$D$181+tab!$D$180)-tab!$D$179)*tab!$D$177),-1)</f>
        <v>0</v>
      </c>
      <c r="V1093" s="36" t="str">
        <f t="shared" si="2051"/>
        <v/>
      </c>
      <c r="W1093" s="698"/>
      <c r="X1093" s="605"/>
      <c r="Y1093" s="646"/>
      <c r="Z1093" s="670"/>
      <c r="AA1093" s="600"/>
      <c r="AB1093" s="646"/>
      <c r="AC1093" s="679">
        <f t="shared" si="2039"/>
        <v>0</v>
      </c>
      <c r="AD1093" s="680">
        <f t="shared" si="2052"/>
        <v>0.56000000000000005</v>
      </c>
      <c r="AE1093" s="681">
        <f t="shared" si="2053"/>
        <v>0</v>
      </c>
      <c r="AF1093" s="681">
        <f t="shared" si="2054"/>
        <v>0</v>
      </c>
      <c r="AG1093" s="681">
        <f t="shared" si="2055"/>
        <v>0</v>
      </c>
      <c r="AH1093" s="682">
        <f t="shared" si="2056"/>
        <v>0</v>
      </c>
      <c r="AI1093" s="682" t="str">
        <f t="shared" si="2057"/>
        <v/>
      </c>
      <c r="AJ1093" s="682">
        <f t="shared" si="2058"/>
        <v>0</v>
      </c>
      <c r="AK1093" s="683">
        <f t="shared" si="2059"/>
        <v>0.5</v>
      </c>
      <c r="AL1093" s="600">
        <f t="shared" si="2060"/>
        <v>0</v>
      </c>
      <c r="AM1093" s="646">
        <f t="shared" si="2061"/>
        <v>0</v>
      </c>
      <c r="AN1093" s="630"/>
      <c r="AR1093" s="326"/>
    </row>
    <row r="1094" spans="3:44" ht="12.75" customHeight="1" x14ac:dyDescent="0.2">
      <c r="C1094" s="2"/>
      <c r="D1094" s="140" t="str">
        <f t="shared" si="2040"/>
        <v/>
      </c>
      <c r="E1094" s="222" t="str">
        <f t="shared" ref="E1094:F1094" si="2152">IF(E922=0,"",E922)</f>
        <v/>
      </c>
      <c r="F1094" s="222" t="str">
        <f t="shared" si="2152"/>
        <v/>
      </c>
      <c r="G1094" s="140" t="str">
        <f t="shared" si="2042"/>
        <v/>
      </c>
      <c r="H1094" s="223" t="str">
        <f t="shared" si="2043"/>
        <v/>
      </c>
      <c r="I1094" s="751" t="str">
        <f t="shared" si="2044"/>
        <v/>
      </c>
      <c r="J1094" s="248" t="str">
        <f t="shared" si="2037"/>
        <v/>
      </c>
      <c r="K1094" s="713" t="str">
        <f t="shared" si="2045"/>
        <v/>
      </c>
      <c r="L1094" s="625"/>
      <c r="M1094" s="738">
        <f t="shared" ref="M1094:N1094" si="2153">IF(M922="","",M922)</f>
        <v>0</v>
      </c>
      <c r="N1094" s="738">
        <f t="shared" si="2153"/>
        <v>0</v>
      </c>
      <c r="O1094" s="714" t="str">
        <f t="shared" si="2047"/>
        <v/>
      </c>
      <c r="P1094" s="736">
        <f t="shared" si="2048"/>
        <v>0</v>
      </c>
      <c r="Q1094" s="608">
        <v>0</v>
      </c>
      <c r="R1094" s="755"/>
      <c r="S1094" s="708" t="str">
        <f t="shared" si="2049"/>
        <v/>
      </c>
      <c r="T1094" s="50" t="str">
        <f t="shared" si="2050"/>
        <v/>
      </c>
      <c r="U1094" s="50">
        <f>ROUND(IF(K1094="",0,+Q1094/1659*(AC1094*12*(1+tab!$D$181+tab!$D$180)-tab!$D$179)*tab!$D$177),-1)</f>
        <v>0</v>
      </c>
      <c r="V1094" s="36" t="str">
        <f t="shared" si="2051"/>
        <v/>
      </c>
      <c r="W1094" s="698"/>
      <c r="X1094" s="605"/>
      <c r="Y1094" s="646"/>
      <c r="Z1094" s="670"/>
      <c r="AA1094" s="600"/>
      <c r="AB1094" s="646"/>
      <c r="AC1094" s="679">
        <f t="shared" si="2039"/>
        <v>0</v>
      </c>
      <c r="AD1094" s="680">
        <f t="shared" si="2052"/>
        <v>0.56000000000000005</v>
      </c>
      <c r="AE1094" s="681">
        <f t="shared" si="2053"/>
        <v>0</v>
      </c>
      <c r="AF1094" s="681">
        <f t="shared" si="2054"/>
        <v>0</v>
      </c>
      <c r="AG1094" s="681">
        <f t="shared" si="2055"/>
        <v>0</v>
      </c>
      <c r="AH1094" s="682">
        <f t="shared" si="2056"/>
        <v>0</v>
      </c>
      <c r="AI1094" s="682" t="str">
        <f t="shared" si="2057"/>
        <v/>
      </c>
      <c r="AJ1094" s="682">
        <f t="shared" si="2058"/>
        <v>0</v>
      </c>
      <c r="AK1094" s="683">
        <f t="shared" si="2059"/>
        <v>0.5</v>
      </c>
      <c r="AL1094" s="600">
        <f t="shared" si="2060"/>
        <v>0</v>
      </c>
      <c r="AM1094" s="646">
        <f t="shared" si="2061"/>
        <v>0</v>
      </c>
      <c r="AN1094" s="630"/>
      <c r="AR1094" s="326"/>
    </row>
    <row r="1095" spans="3:44" ht="12.75" customHeight="1" x14ac:dyDescent="0.2">
      <c r="C1095" s="2"/>
      <c r="D1095" s="140" t="str">
        <f t="shared" si="2040"/>
        <v/>
      </c>
      <c r="E1095" s="222" t="str">
        <f t="shared" ref="E1095:F1095" si="2154">IF(E923=0,"",E923)</f>
        <v/>
      </c>
      <c r="F1095" s="222" t="str">
        <f t="shared" si="2154"/>
        <v/>
      </c>
      <c r="G1095" s="140" t="str">
        <f t="shared" si="2042"/>
        <v/>
      </c>
      <c r="H1095" s="223" t="str">
        <f t="shared" si="2043"/>
        <v/>
      </c>
      <c r="I1095" s="751" t="str">
        <f t="shared" si="2044"/>
        <v/>
      </c>
      <c r="J1095" s="248" t="str">
        <f t="shared" si="2037"/>
        <v/>
      </c>
      <c r="K1095" s="713" t="str">
        <f t="shared" si="2045"/>
        <v/>
      </c>
      <c r="L1095" s="625"/>
      <c r="M1095" s="738">
        <f t="shared" ref="M1095:N1095" si="2155">IF(M923="","",M923)</f>
        <v>0</v>
      </c>
      <c r="N1095" s="738">
        <f t="shared" si="2155"/>
        <v>0</v>
      </c>
      <c r="O1095" s="714" t="str">
        <f t="shared" si="2047"/>
        <v/>
      </c>
      <c r="P1095" s="736">
        <f t="shared" si="2048"/>
        <v>0</v>
      </c>
      <c r="Q1095" s="608">
        <v>0</v>
      </c>
      <c r="R1095" s="755"/>
      <c r="S1095" s="708" t="str">
        <f t="shared" si="2049"/>
        <v/>
      </c>
      <c r="T1095" s="50" t="str">
        <f t="shared" si="2050"/>
        <v/>
      </c>
      <c r="U1095" s="50">
        <f>ROUND(IF(K1095="",0,+Q1095/1659*(AC1095*12*(1+tab!$D$181+tab!$D$180)-tab!$D$179)*tab!$D$177),-1)</f>
        <v>0</v>
      </c>
      <c r="V1095" s="36" t="str">
        <f t="shared" si="2051"/>
        <v/>
      </c>
      <c r="W1095" s="698"/>
      <c r="X1095" s="605"/>
      <c r="Y1095" s="646"/>
      <c r="Z1095" s="670"/>
      <c r="AA1095" s="600"/>
      <c r="AB1095" s="646"/>
      <c r="AC1095" s="679">
        <f t="shared" si="2039"/>
        <v>0</v>
      </c>
      <c r="AD1095" s="680">
        <f t="shared" si="2052"/>
        <v>0.56000000000000005</v>
      </c>
      <c r="AE1095" s="681">
        <f t="shared" si="2053"/>
        <v>0</v>
      </c>
      <c r="AF1095" s="681">
        <f t="shared" si="2054"/>
        <v>0</v>
      </c>
      <c r="AG1095" s="681">
        <f t="shared" si="2055"/>
        <v>0</v>
      </c>
      <c r="AH1095" s="682">
        <f t="shared" si="2056"/>
        <v>0</v>
      </c>
      <c r="AI1095" s="682" t="str">
        <f t="shared" si="2057"/>
        <v/>
      </c>
      <c r="AJ1095" s="682">
        <f t="shared" si="2058"/>
        <v>0</v>
      </c>
      <c r="AK1095" s="683">
        <f t="shared" si="2059"/>
        <v>0.5</v>
      </c>
      <c r="AL1095" s="600">
        <f t="shared" si="2060"/>
        <v>0</v>
      </c>
      <c r="AM1095" s="646">
        <f t="shared" si="2061"/>
        <v>0</v>
      </c>
      <c r="AN1095" s="630"/>
      <c r="AR1095" s="326"/>
    </row>
    <row r="1096" spans="3:44" ht="12.75" customHeight="1" x14ac:dyDescent="0.2">
      <c r="C1096" s="2"/>
      <c r="D1096" s="140" t="str">
        <f t="shared" si="2040"/>
        <v/>
      </c>
      <c r="E1096" s="222" t="str">
        <f t="shared" ref="E1096:F1096" si="2156">IF(E924=0,"",E924)</f>
        <v/>
      </c>
      <c r="F1096" s="222" t="str">
        <f t="shared" si="2156"/>
        <v/>
      </c>
      <c r="G1096" s="140" t="str">
        <f t="shared" si="2042"/>
        <v/>
      </c>
      <c r="H1096" s="223" t="str">
        <f t="shared" si="2043"/>
        <v/>
      </c>
      <c r="I1096" s="751" t="str">
        <f t="shared" si="2044"/>
        <v/>
      </c>
      <c r="J1096" s="248" t="str">
        <f t="shared" si="2037"/>
        <v/>
      </c>
      <c r="K1096" s="713" t="str">
        <f t="shared" si="2045"/>
        <v/>
      </c>
      <c r="L1096" s="625"/>
      <c r="M1096" s="738">
        <f t="shared" ref="M1096:N1096" si="2157">IF(M924="","",M924)</f>
        <v>0</v>
      </c>
      <c r="N1096" s="738">
        <f t="shared" si="2157"/>
        <v>0</v>
      </c>
      <c r="O1096" s="714" t="str">
        <f t="shared" si="2047"/>
        <v/>
      </c>
      <c r="P1096" s="736">
        <f t="shared" si="2048"/>
        <v>0</v>
      </c>
      <c r="Q1096" s="608">
        <v>0</v>
      </c>
      <c r="R1096" s="755"/>
      <c r="S1096" s="708" t="str">
        <f t="shared" si="2049"/>
        <v/>
      </c>
      <c r="T1096" s="50" t="str">
        <f t="shared" si="2050"/>
        <v/>
      </c>
      <c r="U1096" s="50">
        <f>ROUND(IF(K1096="",0,+Q1096/1659*(AC1096*12*(1+tab!$D$181+tab!$D$180)-tab!$D$179)*tab!$D$177),-1)</f>
        <v>0</v>
      </c>
      <c r="V1096" s="36" t="str">
        <f t="shared" si="2051"/>
        <v/>
      </c>
      <c r="W1096" s="698"/>
      <c r="X1096" s="605"/>
      <c r="Y1096" s="646"/>
      <c r="Z1096" s="670"/>
      <c r="AA1096" s="600"/>
      <c r="AB1096" s="646"/>
      <c r="AC1096" s="679">
        <f t="shared" si="2039"/>
        <v>0</v>
      </c>
      <c r="AD1096" s="680">
        <f t="shared" si="2052"/>
        <v>0.56000000000000005</v>
      </c>
      <c r="AE1096" s="681">
        <f t="shared" si="2053"/>
        <v>0</v>
      </c>
      <c r="AF1096" s="681">
        <f t="shared" si="2054"/>
        <v>0</v>
      </c>
      <c r="AG1096" s="681">
        <f t="shared" si="2055"/>
        <v>0</v>
      </c>
      <c r="AH1096" s="682">
        <f t="shared" si="2056"/>
        <v>0</v>
      </c>
      <c r="AI1096" s="682" t="str">
        <f t="shared" si="2057"/>
        <v/>
      </c>
      <c r="AJ1096" s="682">
        <f t="shared" si="2058"/>
        <v>0</v>
      </c>
      <c r="AK1096" s="683">
        <f t="shared" si="2059"/>
        <v>0.5</v>
      </c>
      <c r="AL1096" s="600">
        <f t="shared" si="2060"/>
        <v>0</v>
      </c>
      <c r="AM1096" s="646">
        <f t="shared" si="2061"/>
        <v>0</v>
      </c>
      <c r="AN1096" s="630"/>
      <c r="AR1096" s="326"/>
    </row>
    <row r="1097" spans="3:44" ht="12.75" customHeight="1" x14ac:dyDescent="0.2">
      <c r="C1097" s="2"/>
      <c r="D1097" s="140" t="str">
        <f t="shared" si="2040"/>
        <v/>
      </c>
      <c r="E1097" s="222" t="str">
        <f t="shared" ref="E1097:F1097" si="2158">IF(E925=0,"",E925)</f>
        <v/>
      </c>
      <c r="F1097" s="222" t="str">
        <f t="shared" si="2158"/>
        <v/>
      </c>
      <c r="G1097" s="140" t="str">
        <f t="shared" si="2042"/>
        <v/>
      </c>
      <c r="H1097" s="223" t="str">
        <f t="shared" si="2043"/>
        <v/>
      </c>
      <c r="I1097" s="751" t="str">
        <f t="shared" si="2044"/>
        <v/>
      </c>
      <c r="J1097" s="248" t="str">
        <f t="shared" si="2037"/>
        <v/>
      </c>
      <c r="K1097" s="713" t="str">
        <f t="shared" si="2045"/>
        <v/>
      </c>
      <c r="L1097" s="625"/>
      <c r="M1097" s="738">
        <f t="shared" ref="M1097:N1097" si="2159">IF(M925="","",M925)</f>
        <v>0</v>
      </c>
      <c r="N1097" s="738">
        <f t="shared" si="2159"/>
        <v>0</v>
      </c>
      <c r="O1097" s="714" t="str">
        <f t="shared" si="2047"/>
        <v/>
      </c>
      <c r="P1097" s="736">
        <f t="shared" si="2048"/>
        <v>0</v>
      </c>
      <c r="Q1097" s="608">
        <v>0</v>
      </c>
      <c r="R1097" s="755"/>
      <c r="S1097" s="708" t="str">
        <f t="shared" si="2049"/>
        <v/>
      </c>
      <c r="T1097" s="50" t="str">
        <f t="shared" si="2050"/>
        <v/>
      </c>
      <c r="U1097" s="50">
        <f>ROUND(IF(K1097="",0,+Q1097/1659*(AC1097*12*(1+tab!$D$181+tab!$D$180)-tab!$D$179)*tab!$D$177),-1)</f>
        <v>0</v>
      </c>
      <c r="V1097" s="36" t="str">
        <f t="shared" si="2051"/>
        <v/>
      </c>
      <c r="W1097" s="698"/>
      <c r="X1097" s="605"/>
      <c r="Y1097" s="646"/>
      <c r="Z1097" s="670"/>
      <c r="AA1097" s="600"/>
      <c r="AB1097" s="646"/>
      <c r="AC1097" s="679">
        <f t="shared" si="2039"/>
        <v>0</v>
      </c>
      <c r="AD1097" s="680">
        <f t="shared" si="2052"/>
        <v>0.56000000000000005</v>
      </c>
      <c r="AE1097" s="681">
        <f t="shared" si="2053"/>
        <v>0</v>
      </c>
      <c r="AF1097" s="681">
        <f t="shared" si="2054"/>
        <v>0</v>
      </c>
      <c r="AG1097" s="681">
        <f t="shared" si="2055"/>
        <v>0</v>
      </c>
      <c r="AH1097" s="682">
        <f t="shared" si="2056"/>
        <v>0</v>
      </c>
      <c r="AI1097" s="682" t="str">
        <f t="shared" si="2057"/>
        <v/>
      </c>
      <c r="AJ1097" s="682">
        <f t="shared" si="2058"/>
        <v>0</v>
      </c>
      <c r="AK1097" s="683">
        <f t="shared" si="2059"/>
        <v>0.5</v>
      </c>
      <c r="AL1097" s="600">
        <f t="shared" si="2060"/>
        <v>0</v>
      </c>
      <c r="AM1097" s="646">
        <f t="shared" si="2061"/>
        <v>0</v>
      </c>
      <c r="AN1097" s="630"/>
      <c r="AR1097" s="326"/>
    </row>
    <row r="1098" spans="3:44" ht="12.75" customHeight="1" x14ac:dyDescent="0.2">
      <c r="C1098" s="2"/>
      <c r="D1098" s="140" t="str">
        <f t="shared" si="2040"/>
        <v/>
      </c>
      <c r="E1098" s="222" t="str">
        <f t="shared" ref="E1098:F1098" si="2160">IF(E926=0,"",E926)</f>
        <v/>
      </c>
      <c r="F1098" s="222" t="str">
        <f t="shared" si="2160"/>
        <v/>
      </c>
      <c r="G1098" s="140" t="str">
        <f t="shared" si="2042"/>
        <v/>
      </c>
      <c r="H1098" s="223" t="str">
        <f t="shared" si="2043"/>
        <v/>
      </c>
      <c r="I1098" s="751" t="str">
        <f t="shared" si="2044"/>
        <v/>
      </c>
      <c r="J1098" s="248" t="str">
        <f t="shared" si="2037"/>
        <v/>
      </c>
      <c r="K1098" s="713" t="str">
        <f t="shared" si="2045"/>
        <v/>
      </c>
      <c r="L1098" s="625"/>
      <c r="M1098" s="738">
        <f t="shared" ref="M1098:N1098" si="2161">IF(M926="","",M926)</f>
        <v>0</v>
      </c>
      <c r="N1098" s="738">
        <f t="shared" si="2161"/>
        <v>0</v>
      </c>
      <c r="O1098" s="714" t="str">
        <f t="shared" si="2047"/>
        <v/>
      </c>
      <c r="P1098" s="736">
        <f t="shared" si="2048"/>
        <v>0</v>
      </c>
      <c r="Q1098" s="608">
        <v>0</v>
      </c>
      <c r="R1098" s="755"/>
      <c r="S1098" s="708" t="str">
        <f t="shared" si="2049"/>
        <v/>
      </c>
      <c r="T1098" s="50" t="str">
        <f t="shared" si="2050"/>
        <v/>
      </c>
      <c r="U1098" s="50">
        <f>ROUND(IF(K1098="",0,+Q1098/1659*(AC1098*12*(1+tab!$D$181+tab!$D$180)-tab!$D$179)*tab!$D$177),-1)</f>
        <v>0</v>
      </c>
      <c r="V1098" s="36" t="str">
        <f t="shared" si="2051"/>
        <v/>
      </c>
      <c r="W1098" s="698"/>
      <c r="X1098" s="605"/>
      <c r="Y1098" s="646"/>
      <c r="Z1098" s="670"/>
      <c r="AA1098" s="600"/>
      <c r="AB1098" s="646"/>
      <c r="AC1098" s="679">
        <f t="shared" si="2039"/>
        <v>0</v>
      </c>
      <c r="AD1098" s="680">
        <f t="shared" si="2052"/>
        <v>0.56000000000000005</v>
      </c>
      <c r="AE1098" s="681">
        <f t="shared" si="2053"/>
        <v>0</v>
      </c>
      <c r="AF1098" s="681">
        <f t="shared" si="2054"/>
        <v>0</v>
      </c>
      <c r="AG1098" s="681">
        <f t="shared" si="2055"/>
        <v>0</v>
      </c>
      <c r="AH1098" s="682">
        <f t="shared" si="2056"/>
        <v>0</v>
      </c>
      <c r="AI1098" s="682" t="str">
        <f t="shared" si="2057"/>
        <v/>
      </c>
      <c r="AJ1098" s="682">
        <f t="shared" si="2058"/>
        <v>0</v>
      </c>
      <c r="AK1098" s="683">
        <f t="shared" si="2059"/>
        <v>0.5</v>
      </c>
      <c r="AL1098" s="600">
        <f t="shared" si="2060"/>
        <v>0</v>
      </c>
      <c r="AM1098" s="646">
        <f t="shared" si="2061"/>
        <v>0</v>
      </c>
      <c r="AN1098" s="630"/>
      <c r="AR1098" s="326"/>
    </row>
    <row r="1099" spans="3:44" ht="12.75" customHeight="1" x14ac:dyDescent="0.2">
      <c r="C1099" s="2"/>
      <c r="D1099" s="140" t="str">
        <f t="shared" si="2040"/>
        <v/>
      </c>
      <c r="E1099" s="222" t="str">
        <f t="shared" ref="E1099:F1099" si="2162">IF(E927=0,"",E927)</f>
        <v/>
      </c>
      <c r="F1099" s="222" t="str">
        <f t="shared" si="2162"/>
        <v/>
      </c>
      <c r="G1099" s="140" t="str">
        <f t="shared" si="2042"/>
        <v/>
      </c>
      <c r="H1099" s="223" t="str">
        <f t="shared" si="2043"/>
        <v/>
      </c>
      <c r="I1099" s="751" t="str">
        <f t="shared" si="2044"/>
        <v/>
      </c>
      <c r="J1099" s="248" t="str">
        <f t="shared" si="2037"/>
        <v/>
      </c>
      <c r="K1099" s="713" t="str">
        <f t="shared" si="2045"/>
        <v/>
      </c>
      <c r="L1099" s="625"/>
      <c r="M1099" s="738">
        <f t="shared" ref="M1099:N1099" si="2163">IF(M927="","",M927)</f>
        <v>0</v>
      </c>
      <c r="N1099" s="738">
        <f t="shared" si="2163"/>
        <v>0</v>
      </c>
      <c r="O1099" s="714" t="str">
        <f t="shared" si="2047"/>
        <v/>
      </c>
      <c r="P1099" s="736">
        <f t="shared" si="2048"/>
        <v>0</v>
      </c>
      <c r="Q1099" s="608">
        <v>0</v>
      </c>
      <c r="R1099" s="755"/>
      <c r="S1099" s="708" t="str">
        <f t="shared" si="2049"/>
        <v/>
      </c>
      <c r="T1099" s="50" t="str">
        <f t="shared" si="2050"/>
        <v/>
      </c>
      <c r="U1099" s="50">
        <f>ROUND(IF(K1099="",0,+Q1099/1659*(AC1099*12*(1+tab!$D$181+tab!$D$180)-tab!$D$179)*tab!$D$177),-1)</f>
        <v>0</v>
      </c>
      <c r="V1099" s="36" t="str">
        <f t="shared" si="2051"/>
        <v/>
      </c>
      <c r="W1099" s="698"/>
      <c r="X1099" s="605"/>
      <c r="Y1099" s="646"/>
      <c r="Z1099" s="670"/>
      <c r="AA1099" s="600"/>
      <c r="AB1099" s="646"/>
      <c r="AC1099" s="679">
        <f t="shared" si="2039"/>
        <v>0</v>
      </c>
      <c r="AD1099" s="680">
        <f t="shared" si="2052"/>
        <v>0.56000000000000005</v>
      </c>
      <c r="AE1099" s="681">
        <f t="shared" si="2053"/>
        <v>0</v>
      </c>
      <c r="AF1099" s="681">
        <f t="shared" si="2054"/>
        <v>0</v>
      </c>
      <c r="AG1099" s="681">
        <f t="shared" si="2055"/>
        <v>0</v>
      </c>
      <c r="AH1099" s="682">
        <f t="shared" si="2056"/>
        <v>0</v>
      </c>
      <c r="AI1099" s="682" t="str">
        <f t="shared" si="2057"/>
        <v/>
      </c>
      <c r="AJ1099" s="682">
        <f t="shared" si="2058"/>
        <v>0</v>
      </c>
      <c r="AK1099" s="683">
        <f t="shared" si="2059"/>
        <v>0.5</v>
      </c>
      <c r="AL1099" s="600">
        <f t="shared" si="2060"/>
        <v>0</v>
      </c>
      <c r="AM1099" s="646">
        <f t="shared" si="2061"/>
        <v>0</v>
      </c>
      <c r="AN1099" s="630"/>
      <c r="AR1099" s="326"/>
    </row>
    <row r="1100" spans="3:44" ht="12.75" customHeight="1" x14ac:dyDescent="0.2">
      <c r="C1100" s="2"/>
      <c r="D1100" s="140" t="str">
        <f t="shared" si="2040"/>
        <v/>
      </c>
      <c r="E1100" s="222" t="str">
        <f t="shared" ref="E1100:F1100" si="2164">IF(E928=0,"",E928)</f>
        <v/>
      </c>
      <c r="F1100" s="222" t="str">
        <f t="shared" si="2164"/>
        <v/>
      </c>
      <c r="G1100" s="140" t="str">
        <f t="shared" si="2042"/>
        <v/>
      </c>
      <c r="H1100" s="223" t="str">
        <f t="shared" si="2043"/>
        <v/>
      </c>
      <c r="I1100" s="751" t="str">
        <f t="shared" si="2044"/>
        <v/>
      </c>
      <c r="J1100" s="248" t="str">
        <f t="shared" si="2037"/>
        <v/>
      </c>
      <c r="K1100" s="713" t="str">
        <f t="shared" si="2045"/>
        <v/>
      </c>
      <c r="L1100" s="625"/>
      <c r="M1100" s="738">
        <f t="shared" ref="M1100:N1100" si="2165">IF(M928="","",M928)</f>
        <v>0</v>
      </c>
      <c r="N1100" s="738">
        <f t="shared" si="2165"/>
        <v>0</v>
      </c>
      <c r="O1100" s="714" t="str">
        <f t="shared" si="2047"/>
        <v/>
      </c>
      <c r="P1100" s="736">
        <f t="shared" si="2048"/>
        <v>0</v>
      </c>
      <c r="Q1100" s="608">
        <v>0</v>
      </c>
      <c r="R1100" s="755"/>
      <c r="S1100" s="708" t="str">
        <f t="shared" si="2049"/>
        <v/>
      </c>
      <c r="T1100" s="50" t="str">
        <f t="shared" si="2050"/>
        <v/>
      </c>
      <c r="U1100" s="50">
        <f>ROUND(IF(K1100="",0,+Q1100/1659*(AC1100*12*(1+tab!$D$181+tab!$D$180)-tab!$D$179)*tab!$D$177),-1)</f>
        <v>0</v>
      </c>
      <c r="V1100" s="36" t="str">
        <f t="shared" si="2051"/>
        <v/>
      </c>
      <c r="W1100" s="698"/>
      <c r="X1100" s="605"/>
      <c r="Y1100" s="646"/>
      <c r="Z1100" s="670"/>
      <c r="AA1100" s="600"/>
      <c r="AB1100" s="646"/>
      <c r="AC1100" s="679">
        <f t="shared" si="2039"/>
        <v>0</v>
      </c>
      <c r="AD1100" s="680">
        <f t="shared" si="2052"/>
        <v>0.56000000000000005</v>
      </c>
      <c r="AE1100" s="681">
        <f t="shared" si="2053"/>
        <v>0</v>
      </c>
      <c r="AF1100" s="681">
        <f t="shared" si="2054"/>
        <v>0</v>
      </c>
      <c r="AG1100" s="681">
        <f t="shared" si="2055"/>
        <v>0</v>
      </c>
      <c r="AH1100" s="682">
        <f t="shared" si="2056"/>
        <v>0</v>
      </c>
      <c r="AI1100" s="682" t="str">
        <f t="shared" si="2057"/>
        <v/>
      </c>
      <c r="AJ1100" s="682">
        <f t="shared" si="2058"/>
        <v>0</v>
      </c>
      <c r="AK1100" s="683">
        <f t="shared" si="2059"/>
        <v>0.5</v>
      </c>
      <c r="AL1100" s="600">
        <f t="shared" si="2060"/>
        <v>0</v>
      </c>
      <c r="AM1100" s="646">
        <f t="shared" si="2061"/>
        <v>0</v>
      </c>
      <c r="AN1100" s="630"/>
      <c r="AR1100" s="326"/>
    </row>
    <row r="1101" spans="3:44" ht="12.75" customHeight="1" x14ac:dyDescent="0.2">
      <c r="C1101" s="2"/>
      <c r="D1101" s="140" t="str">
        <f t="shared" si="2040"/>
        <v/>
      </c>
      <c r="E1101" s="222" t="str">
        <f t="shared" ref="E1101:F1101" si="2166">IF(E929=0,"",E929)</f>
        <v/>
      </c>
      <c r="F1101" s="222" t="str">
        <f t="shared" si="2166"/>
        <v/>
      </c>
      <c r="G1101" s="140" t="str">
        <f t="shared" si="2042"/>
        <v/>
      </c>
      <c r="H1101" s="223" t="str">
        <f t="shared" si="2043"/>
        <v/>
      </c>
      <c r="I1101" s="751" t="str">
        <f t="shared" si="2044"/>
        <v/>
      </c>
      <c r="J1101" s="248" t="str">
        <f t="shared" si="2037"/>
        <v/>
      </c>
      <c r="K1101" s="713" t="str">
        <f t="shared" si="2045"/>
        <v/>
      </c>
      <c r="L1101" s="625"/>
      <c r="M1101" s="738">
        <f t="shared" ref="M1101:N1101" si="2167">IF(M929="","",M929)</f>
        <v>0</v>
      </c>
      <c r="N1101" s="738">
        <f t="shared" si="2167"/>
        <v>0</v>
      </c>
      <c r="O1101" s="714" t="str">
        <f t="shared" si="2047"/>
        <v/>
      </c>
      <c r="P1101" s="736">
        <f t="shared" si="2048"/>
        <v>0</v>
      </c>
      <c r="Q1101" s="608">
        <v>0</v>
      </c>
      <c r="R1101" s="755"/>
      <c r="S1101" s="708" t="str">
        <f t="shared" si="2049"/>
        <v/>
      </c>
      <c r="T1101" s="50" t="str">
        <f t="shared" si="2050"/>
        <v/>
      </c>
      <c r="U1101" s="50">
        <f>ROUND(IF(K1101="",0,+Q1101/1659*(AC1101*12*(1+tab!$D$181+tab!$D$180)-tab!$D$179)*tab!$D$177),-1)</f>
        <v>0</v>
      </c>
      <c r="V1101" s="36" t="str">
        <f t="shared" si="2051"/>
        <v/>
      </c>
      <c r="W1101" s="698"/>
      <c r="X1101" s="605"/>
      <c r="Y1101" s="646"/>
      <c r="Z1101" s="670"/>
      <c r="AA1101" s="600"/>
      <c r="AB1101" s="646"/>
      <c r="AC1101" s="679">
        <f t="shared" si="2039"/>
        <v>0</v>
      </c>
      <c r="AD1101" s="680">
        <f t="shared" si="2052"/>
        <v>0.56000000000000005</v>
      </c>
      <c r="AE1101" s="681">
        <f t="shared" si="2053"/>
        <v>0</v>
      </c>
      <c r="AF1101" s="681">
        <f t="shared" si="2054"/>
        <v>0</v>
      </c>
      <c r="AG1101" s="681">
        <f t="shared" si="2055"/>
        <v>0</v>
      </c>
      <c r="AH1101" s="682">
        <f t="shared" si="2056"/>
        <v>0</v>
      </c>
      <c r="AI1101" s="682" t="str">
        <f t="shared" si="2057"/>
        <v/>
      </c>
      <c r="AJ1101" s="682">
        <f t="shared" si="2058"/>
        <v>0</v>
      </c>
      <c r="AK1101" s="683">
        <f t="shared" si="2059"/>
        <v>0.5</v>
      </c>
      <c r="AL1101" s="600">
        <f t="shared" si="2060"/>
        <v>0</v>
      </c>
      <c r="AM1101" s="646">
        <f t="shared" si="2061"/>
        <v>0</v>
      </c>
      <c r="AN1101" s="630"/>
      <c r="AR1101" s="326"/>
    </row>
    <row r="1102" spans="3:44" ht="12.75" customHeight="1" x14ac:dyDescent="0.2">
      <c r="C1102" s="2"/>
      <c r="D1102" s="140" t="str">
        <f t="shared" si="2040"/>
        <v/>
      </c>
      <c r="E1102" s="222" t="str">
        <f t="shared" ref="E1102:F1102" si="2168">IF(E930=0,"",E930)</f>
        <v/>
      </c>
      <c r="F1102" s="222" t="str">
        <f t="shared" si="2168"/>
        <v/>
      </c>
      <c r="G1102" s="140" t="str">
        <f t="shared" si="2042"/>
        <v/>
      </c>
      <c r="H1102" s="223" t="str">
        <f t="shared" si="2043"/>
        <v/>
      </c>
      <c r="I1102" s="751" t="str">
        <f t="shared" si="2044"/>
        <v/>
      </c>
      <c r="J1102" s="248" t="str">
        <f t="shared" si="2037"/>
        <v/>
      </c>
      <c r="K1102" s="713" t="str">
        <f t="shared" si="2045"/>
        <v/>
      </c>
      <c r="L1102" s="625"/>
      <c r="M1102" s="738">
        <f t="shared" ref="M1102:N1102" si="2169">IF(M930="","",M930)</f>
        <v>0</v>
      </c>
      <c r="N1102" s="738">
        <f t="shared" si="2169"/>
        <v>0</v>
      </c>
      <c r="O1102" s="714" t="str">
        <f t="shared" si="2047"/>
        <v/>
      </c>
      <c r="P1102" s="736">
        <f t="shared" si="2048"/>
        <v>0</v>
      </c>
      <c r="Q1102" s="608">
        <v>0</v>
      </c>
      <c r="R1102" s="755"/>
      <c r="S1102" s="708" t="str">
        <f t="shared" si="2049"/>
        <v/>
      </c>
      <c r="T1102" s="50" t="str">
        <f t="shared" si="2050"/>
        <v/>
      </c>
      <c r="U1102" s="50">
        <f>ROUND(IF(K1102="",0,+Q1102/1659*(AC1102*12*(1+tab!$D$181+tab!$D$180)-tab!$D$179)*tab!$D$177),-1)</f>
        <v>0</v>
      </c>
      <c r="V1102" s="36" t="str">
        <f t="shared" si="2051"/>
        <v/>
      </c>
      <c r="W1102" s="698"/>
      <c r="X1102" s="605"/>
      <c r="Y1102" s="646"/>
      <c r="Z1102" s="670"/>
      <c r="AA1102" s="600"/>
      <c r="AB1102" s="646"/>
      <c r="AC1102" s="679">
        <f t="shared" si="2039"/>
        <v>0</v>
      </c>
      <c r="AD1102" s="680">
        <f t="shared" si="2052"/>
        <v>0.56000000000000005</v>
      </c>
      <c r="AE1102" s="681">
        <f t="shared" si="2053"/>
        <v>0</v>
      </c>
      <c r="AF1102" s="681">
        <f t="shared" si="2054"/>
        <v>0</v>
      </c>
      <c r="AG1102" s="681">
        <f t="shared" si="2055"/>
        <v>0</v>
      </c>
      <c r="AH1102" s="682">
        <f t="shared" si="2056"/>
        <v>0</v>
      </c>
      <c r="AI1102" s="682" t="str">
        <f t="shared" si="2057"/>
        <v/>
      </c>
      <c r="AJ1102" s="682">
        <f t="shared" si="2058"/>
        <v>0</v>
      </c>
      <c r="AK1102" s="683">
        <f t="shared" si="2059"/>
        <v>0.5</v>
      </c>
      <c r="AL1102" s="600">
        <f t="shared" si="2060"/>
        <v>0</v>
      </c>
      <c r="AM1102" s="646">
        <f t="shared" si="2061"/>
        <v>0</v>
      </c>
      <c r="AN1102" s="630"/>
      <c r="AR1102" s="326"/>
    </row>
    <row r="1103" spans="3:44" ht="12.75" customHeight="1" x14ac:dyDescent="0.2">
      <c r="C1103" s="2"/>
      <c r="D1103" s="140" t="str">
        <f t="shared" si="2040"/>
        <v/>
      </c>
      <c r="E1103" s="222" t="str">
        <f t="shared" ref="E1103:F1103" si="2170">IF(E931=0,"",E931)</f>
        <v/>
      </c>
      <c r="F1103" s="222" t="str">
        <f t="shared" si="2170"/>
        <v/>
      </c>
      <c r="G1103" s="140" t="str">
        <f t="shared" si="2042"/>
        <v/>
      </c>
      <c r="H1103" s="223" t="str">
        <f t="shared" si="2043"/>
        <v/>
      </c>
      <c r="I1103" s="751" t="str">
        <f t="shared" si="2044"/>
        <v/>
      </c>
      <c r="J1103" s="248" t="str">
        <f t="shared" si="2037"/>
        <v/>
      </c>
      <c r="K1103" s="713" t="str">
        <f t="shared" si="2045"/>
        <v/>
      </c>
      <c r="L1103" s="625"/>
      <c r="M1103" s="738">
        <f t="shared" ref="M1103:N1103" si="2171">IF(M931="","",M931)</f>
        <v>0</v>
      </c>
      <c r="N1103" s="738">
        <f t="shared" si="2171"/>
        <v>0</v>
      </c>
      <c r="O1103" s="714" t="str">
        <f t="shared" si="2047"/>
        <v/>
      </c>
      <c r="P1103" s="736">
        <f t="shared" si="2048"/>
        <v>0</v>
      </c>
      <c r="Q1103" s="608">
        <v>0</v>
      </c>
      <c r="R1103" s="755"/>
      <c r="S1103" s="708" t="str">
        <f t="shared" si="2049"/>
        <v/>
      </c>
      <c r="T1103" s="50" t="str">
        <f t="shared" si="2050"/>
        <v/>
      </c>
      <c r="U1103" s="50">
        <f>ROUND(IF(K1103="",0,+Q1103/1659*(AC1103*12*(1+tab!$D$181+tab!$D$180)-tab!$D$179)*tab!$D$177),-1)</f>
        <v>0</v>
      </c>
      <c r="V1103" s="36" t="str">
        <f t="shared" si="2051"/>
        <v/>
      </c>
      <c r="W1103" s="698"/>
      <c r="X1103" s="605"/>
      <c r="Y1103" s="646"/>
      <c r="Z1103" s="670"/>
      <c r="AA1103" s="600"/>
      <c r="AB1103" s="646"/>
      <c r="AC1103" s="679">
        <f t="shared" si="2039"/>
        <v>0</v>
      </c>
      <c r="AD1103" s="680">
        <f t="shared" si="2052"/>
        <v>0.56000000000000005</v>
      </c>
      <c r="AE1103" s="681">
        <f t="shared" si="2053"/>
        <v>0</v>
      </c>
      <c r="AF1103" s="681">
        <f t="shared" si="2054"/>
        <v>0</v>
      </c>
      <c r="AG1103" s="681">
        <f t="shared" si="2055"/>
        <v>0</v>
      </c>
      <c r="AH1103" s="682">
        <f t="shared" si="2056"/>
        <v>0</v>
      </c>
      <c r="AI1103" s="682" t="str">
        <f t="shared" si="2057"/>
        <v/>
      </c>
      <c r="AJ1103" s="682">
        <f t="shared" si="2058"/>
        <v>0</v>
      </c>
      <c r="AK1103" s="683">
        <f t="shared" si="2059"/>
        <v>0.5</v>
      </c>
      <c r="AL1103" s="600">
        <f t="shared" si="2060"/>
        <v>0</v>
      </c>
      <c r="AM1103" s="646">
        <f t="shared" si="2061"/>
        <v>0</v>
      </c>
      <c r="AN1103" s="630"/>
      <c r="AR1103" s="326"/>
    </row>
    <row r="1104" spans="3:44" ht="12.75" customHeight="1" x14ac:dyDescent="0.2">
      <c r="C1104" s="2"/>
      <c r="D1104" s="140" t="str">
        <f t="shared" si="2040"/>
        <v/>
      </c>
      <c r="E1104" s="222" t="str">
        <f t="shared" ref="E1104:F1104" si="2172">IF(E932=0,"",E932)</f>
        <v/>
      </c>
      <c r="F1104" s="222" t="str">
        <f t="shared" si="2172"/>
        <v/>
      </c>
      <c r="G1104" s="140" t="str">
        <f t="shared" si="2042"/>
        <v/>
      </c>
      <c r="H1104" s="223" t="str">
        <f t="shared" si="2043"/>
        <v/>
      </c>
      <c r="I1104" s="751" t="str">
        <f t="shared" si="2044"/>
        <v/>
      </c>
      <c r="J1104" s="248" t="str">
        <f t="shared" si="2037"/>
        <v/>
      </c>
      <c r="K1104" s="713" t="str">
        <f t="shared" si="2045"/>
        <v/>
      </c>
      <c r="L1104" s="625"/>
      <c r="M1104" s="738">
        <f t="shared" ref="M1104:N1104" si="2173">IF(M932="","",M932)</f>
        <v>0</v>
      </c>
      <c r="N1104" s="738">
        <f t="shared" si="2173"/>
        <v>0</v>
      </c>
      <c r="O1104" s="714" t="str">
        <f t="shared" si="2047"/>
        <v/>
      </c>
      <c r="P1104" s="736">
        <f t="shared" si="2048"/>
        <v>0</v>
      </c>
      <c r="Q1104" s="608">
        <v>0</v>
      </c>
      <c r="R1104" s="755"/>
      <c r="S1104" s="708" t="str">
        <f t="shared" si="2049"/>
        <v/>
      </c>
      <c r="T1104" s="50" t="str">
        <f t="shared" si="2050"/>
        <v/>
      </c>
      <c r="U1104" s="50">
        <f>ROUND(IF(K1104="",0,+Q1104/1659*(AC1104*12*(1+tab!$D$181+tab!$D$180)-tab!$D$179)*tab!$D$177),-1)</f>
        <v>0</v>
      </c>
      <c r="V1104" s="36" t="str">
        <f t="shared" si="2051"/>
        <v/>
      </c>
      <c r="W1104" s="698"/>
      <c r="X1104" s="605"/>
      <c r="Y1104" s="646"/>
      <c r="Z1104" s="670"/>
      <c r="AA1104" s="600"/>
      <c r="AB1104" s="646"/>
      <c r="AC1104" s="679">
        <f t="shared" si="2039"/>
        <v>0</v>
      </c>
      <c r="AD1104" s="680">
        <f t="shared" si="2052"/>
        <v>0.56000000000000005</v>
      </c>
      <c r="AE1104" s="681">
        <f t="shared" si="2053"/>
        <v>0</v>
      </c>
      <c r="AF1104" s="681">
        <f t="shared" si="2054"/>
        <v>0</v>
      </c>
      <c r="AG1104" s="681">
        <f t="shared" si="2055"/>
        <v>0</v>
      </c>
      <c r="AH1104" s="682">
        <f t="shared" si="2056"/>
        <v>0</v>
      </c>
      <c r="AI1104" s="682" t="str">
        <f t="shared" si="2057"/>
        <v/>
      </c>
      <c r="AJ1104" s="682">
        <f t="shared" si="2058"/>
        <v>0</v>
      </c>
      <c r="AK1104" s="683">
        <f t="shared" si="2059"/>
        <v>0.5</v>
      </c>
      <c r="AL1104" s="600">
        <f t="shared" si="2060"/>
        <v>0</v>
      </c>
      <c r="AM1104" s="646">
        <f t="shared" si="2061"/>
        <v>0</v>
      </c>
      <c r="AN1104" s="630"/>
      <c r="AR1104" s="326"/>
    </row>
    <row r="1105" spans="3:44" ht="12.75" customHeight="1" x14ac:dyDescent="0.2">
      <c r="C1105" s="2"/>
      <c r="D1105" s="140" t="str">
        <f t="shared" si="2040"/>
        <v/>
      </c>
      <c r="E1105" s="222" t="str">
        <f t="shared" ref="E1105:F1105" si="2174">IF(E933=0,"",E933)</f>
        <v/>
      </c>
      <c r="F1105" s="222" t="str">
        <f t="shared" si="2174"/>
        <v/>
      </c>
      <c r="G1105" s="140" t="str">
        <f t="shared" si="2042"/>
        <v/>
      </c>
      <c r="H1105" s="223" t="str">
        <f t="shared" si="2043"/>
        <v/>
      </c>
      <c r="I1105" s="751" t="str">
        <f t="shared" si="2044"/>
        <v/>
      </c>
      <c r="J1105" s="248" t="str">
        <f t="shared" si="2037"/>
        <v/>
      </c>
      <c r="K1105" s="713" t="str">
        <f t="shared" si="2045"/>
        <v/>
      </c>
      <c r="L1105" s="625"/>
      <c r="M1105" s="738">
        <f t="shared" ref="M1105:N1105" si="2175">IF(M933="","",M933)</f>
        <v>0</v>
      </c>
      <c r="N1105" s="738">
        <f t="shared" si="2175"/>
        <v>0</v>
      </c>
      <c r="O1105" s="714" t="str">
        <f t="shared" si="2047"/>
        <v/>
      </c>
      <c r="P1105" s="736">
        <f t="shared" si="2048"/>
        <v>0</v>
      </c>
      <c r="Q1105" s="608">
        <v>0</v>
      </c>
      <c r="R1105" s="755"/>
      <c r="S1105" s="708" t="str">
        <f t="shared" si="2049"/>
        <v/>
      </c>
      <c r="T1105" s="50" t="str">
        <f t="shared" si="2050"/>
        <v/>
      </c>
      <c r="U1105" s="50">
        <f>ROUND(IF(K1105="",0,+Q1105/1659*(AC1105*12*(1+tab!$D$181+tab!$D$180)-tab!$D$179)*tab!$D$177),-1)</f>
        <v>0</v>
      </c>
      <c r="V1105" s="36" t="str">
        <f t="shared" si="2051"/>
        <v/>
      </c>
      <c r="W1105" s="698"/>
      <c r="X1105" s="605"/>
      <c r="Y1105" s="646"/>
      <c r="Z1105" s="670"/>
      <c r="AA1105" s="600"/>
      <c r="AB1105" s="646"/>
      <c r="AC1105" s="679">
        <f t="shared" si="2039"/>
        <v>0</v>
      </c>
      <c r="AD1105" s="680">
        <f t="shared" si="2052"/>
        <v>0.56000000000000005</v>
      </c>
      <c r="AE1105" s="681">
        <f t="shared" si="2053"/>
        <v>0</v>
      </c>
      <c r="AF1105" s="681">
        <f t="shared" si="2054"/>
        <v>0</v>
      </c>
      <c r="AG1105" s="681">
        <f t="shared" si="2055"/>
        <v>0</v>
      </c>
      <c r="AH1105" s="682">
        <f t="shared" si="2056"/>
        <v>0</v>
      </c>
      <c r="AI1105" s="682" t="str">
        <f t="shared" si="2057"/>
        <v/>
      </c>
      <c r="AJ1105" s="682">
        <f t="shared" si="2058"/>
        <v>0</v>
      </c>
      <c r="AK1105" s="683">
        <f t="shared" si="2059"/>
        <v>0.5</v>
      </c>
      <c r="AL1105" s="600">
        <f t="shared" si="2060"/>
        <v>0</v>
      </c>
      <c r="AM1105" s="646">
        <f t="shared" si="2061"/>
        <v>0</v>
      </c>
      <c r="AN1105" s="630"/>
      <c r="AR1105" s="326"/>
    </row>
    <row r="1106" spans="3:44" ht="12.75" customHeight="1" x14ac:dyDescent="0.2">
      <c r="C1106" s="2"/>
      <c r="D1106" s="140" t="str">
        <f t="shared" si="2040"/>
        <v/>
      </c>
      <c r="E1106" s="222" t="str">
        <f t="shared" ref="E1106:F1106" si="2176">IF(E934=0,"",E934)</f>
        <v/>
      </c>
      <c r="F1106" s="222" t="str">
        <f t="shared" si="2176"/>
        <v/>
      </c>
      <c r="G1106" s="140" t="str">
        <f t="shared" si="2042"/>
        <v/>
      </c>
      <c r="H1106" s="223" t="str">
        <f t="shared" si="2043"/>
        <v/>
      </c>
      <c r="I1106" s="751" t="str">
        <f t="shared" si="2044"/>
        <v/>
      </c>
      <c r="J1106" s="248" t="str">
        <f t="shared" si="2037"/>
        <v/>
      </c>
      <c r="K1106" s="713" t="str">
        <f t="shared" si="2045"/>
        <v/>
      </c>
      <c r="L1106" s="625"/>
      <c r="M1106" s="738">
        <f t="shared" ref="M1106:N1106" si="2177">IF(M934="","",M934)</f>
        <v>0</v>
      </c>
      <c r="N1106" s="738">
        <f t="shared" si="2177"/>
        <v>0</v>
      </c>
      <c r="O1106" s="714" t="str">
        <f t="shared" si="2047"/>
        <v/>
      </c>
      <c r="P1106" s="736">
        <f t="shared" si="2048"/>
        <v>0</v>
      </c>
      <c r="Q1106" s="608">
        <v>0</v>
      </c>
      <c r="R1106" s="755"/>
      <c r="S1106" s="708" t="str">
        <f t="shared" si="2049"/>
        <v/>
      </c>
      <c r="T1106" s="50" t="str">
        <f t="shared" si="2050"/>
        <v/>
      </c>
      <c r="U1106" s="50">
        <f>ROUND(IF(K1106="",0,+Q1106/1659*(AC1106*12*(1+tab!$D$181+tab!$D$180)-tab!$D$179)*tab!$D$177),-1)</f>
        <v>0</v>
      </c>
      <c r="V1106" s="36" t="str">
        <f t="shared" si="2051"/>
        <v/>
      </c>
      <c r="W1106" s="698"/>
      <c r="X1106" s="605"/>
      <c r="Y1106" s="646"/>
      <c r="Z1106" s="670"/>
      <c r="AA1106" s="600"/>
      <c r="AB1106" s="646"/>
      <c r="AC1106" s="679">
        <f t="shared" si="2039"/>
        <v>0</v>
      </c>
      <c r="AD1106" s="680">
        <f t="shared" si="2052"/>
        <v>0.56000000000000005</v>
      </c>
      <c r="AE1106" s="681">
        <f t="shared" si="2053"/>
        <v>0</v>
      </c>
      <c r="AF1106" s="681">
        <f t="shared" si="2054"/>
        <v>0</v>
      </c>
      <c r="AG1106" s="681">
        <f t="shared" si="2055"/>
        <v>0</v>
      </c>
      <c r="AH1106" s="682">
        <f t="shared" si="2056"/>
        <v>0</v>
      </c>
      <c r="AI1106" s="682" t="str">
        <f t="shared" si="2057"/>
        <v/>
      </c>
      <c r="AJ1106" s="682">
        <f t="shared" si="2058"/>
        <v>0</v>
      </c>
      <c r="AK1106" s="683">
        <f t="shared" si="2059"/>
        <v>0.5</v>
      </c>
      <c r="AL1106" s="600">
        <f t="shared" si="2060"/>
        <v>0</v>
      </c>
      <c r="AM1106" s="646">
        <f t="shared" si="2061"/>
        <v>0</v>
      </c>
      <c r="AN1106" s="630"/>
      <c r="AR1106" s="326"/>
    </row>
    <row r="1107" spans="3:44" ht="12.75" customHeight="1" x14ac:dyDescent="0.2">
      <c r="C1107" s="2"/>
      <c r="D1107" s="140" t="str">
        <f t="shared" si="2040"/>
        <v/>
      </c>
      <c r="E1107" s="222" t="str">
        <f t="shared" ref="E1107:F1107" si="2178">IF(E935=0,"",E935)</f>
        <v/>
      </c>
      <c r="F1107" s="222" t="str">
        <f t="shared" si="2178"/>
        <v/>
      </c>
      <c r="G1107" s="140" t="str">
        <f t="shared" si="2042"/>
        <v/>
      </c>
      <c r="H1107" s="223" t="str">
        <f t="shared" si="2043"/>
        <v/>
      </c>
      <c r="I1107" s="751" t="str">
        <f t="shared" si="2044"/>
        <v/>
      </c>
      <c r="J1107" s="248" t="str">
        <f t="shared" si="2037"/>
        <v/>
      </c>
      <c r="K1107" s="713" t="str">
        <f t="shared" si="2045"/>
        <v/>
      </c>
      <c r="L1107" s="625"/>
      <c r="M1107" s="738">
        <f t="shared" ref="M1107:N1107" si="2179">IF(M935="","",M935)</f>
        <v>0</v>
      </c>
      <c r="N1107" s="738">
        <f t="shared" si="2179"/>
        <v>0</v>
      </c>
      <c r="O1107" s="714" t="str">
        <f t="shared" si="2047"/>
        <v/>
      </c>
      <c r="P1107" s="736">
        <f t="shared" si="2048"/>
        <v>0</v>
      </c>
      <c r="Q1107" s="608">
        <v>0</v>
      </c>
      <c r="R1107" s="755"/>
      <c r="S1107" s="708" t="str">
        <f t="shared" si="2049"/>
        <v/>
      </c>
      <c r="T1107" s="50" t="str">
        <f t="shared" si="2050"/>
        <v/>
      </c>
      <c r="U1107" s="50">
        <f>ROUND(IF(K1107="",0,+Q1107/1659*(AC1107*12*(1+tab!$D$181+tab!$D$180)-tab!$D$179)*tab!$D$177),-1)</f>
        <v>0</v>
      </c>
      <c r="V1107" s="36" t="str">
        <f t="shared" si="2051"/>
        <v/>
      </c>
      <c r="W1107" s="698"/>
      <c r="X1107" s="605"/>
      <c r="Y1107" s="646"/>
      <c r="Z1107" s="670"/>
      <c r="AA1107" s="600"/>
      <c r="AB1107" s="646"/>
      <c r="AC1107" s="679">
        <f t="shared" si="2039"/>
        <v>0</v>
      </c>
      <c r="AD1107" s="680">
        <f t="shared" si="2052"/>
        <v>0.56000000000000005</v>
      </c>
      <c r="AE1107" s="681">
        <f t="shared" si="2053"/>
        <v>0</v>
      </c>
      <c r="AF1107" s="681">
        <f t="shared" si="2054"/>
        <v>0</v>
      </c>
      <c r="AG1107" s="681">
        <f t="shared" si="2055"/>
        <v>0</v>
      </c>
      <c r="AH1107" s="682">
        <f t="shared" si="2056"/>
        <v>0</v>
      </c>
      <c r="AI1107" s="682" t="str">
        <f t="shared" si="2057"/>
        <v/>
      </c>
      <c r="AJ1107" s="682">
        <f t="shared" si="2058"/>
        <v>0</v>
      </c>
      <c r="AK1107" s="683">
        <f t="shared" si="2059"/>
        <v>0.5</v>
      </c>
      <c r="AL1107" s="600">
        <f t="shared" si="2060"/>
        <v>0</v>
      </c>
      <c r="AM1107" s="646">
        <f t="shared" si="2061"/>
        <v>0</v>
      </c>
      <c r="AN1107" s="630"/>
      <c r="AR1107" s="326"/>
    </row>
    <row r="1108" spans="3:44" ht="12.75" customHeight="1" x14ac:dyDescent="0.2">
      <c r="C1108" s="2"/>
      <c r="D1108" s="140" t="str">
        <f t="shared" si="2040"/>
        <v/>
      </c>
      <c r="E1108" s="222" t="str">
        <f t="shared" ref="E1108:F1108" si="2180">IF(E936=0,"",E936)</f>
        <v/>
      </c>
      <c r="F1108" s="222" t="str">
        <f t="shared" si="2180"/>
        <v/>
      </c>
      <c r="G1108" s="140" t="str">
        <f t="shared" si="2042"/>
        <v/>
      </c>
      <c r="H1108" s="223" t="str">
        <f t="shared" si="2043"/>
        <v/>
      </c>
      <c r="I1108" s="751" t="str">
        <f t="shared" si="2044"/>
        <v/>
      </c>
      <c r="J1108" s="248" t="str">
        <f t="shared" si="2037"/>
        <v/>
      </c>
      <c r="K1108" s="713" t="str">
        <f t="shared" si="2045"/>
        <v/>
      </c>
      <c r="L1108" s="625"/>
      <c r="M1108" s="738">
        <f t="shared" ref="M1108:N1108" si="2181">IF(M936="","",M936)</f>
        <v>0</v>
      </c>
      <c r="N1108" s="738">
        <f t="shared" si="2181"/>
        <v>0</v>
      </c>
      <c r="O1108" s="714" t="str">
        <f t="shared" si="2047"/>
        <v/>
      </c>
      <c r="P1108" s="736">
        <f t="shared" si="2048"/>
        <v>0</v>
      </c>
      <c r="Q1108" s="608">
        <v>0</v>
      </c>
      <c r="R1108" s="755"/>
      <c r="S1108" s="708" t="str">
        <f t="shared" si="2049"/>
        <v/>
      </c>
      <c r="T1108" s="50" t="str">
        <f t="shared" si="2050"/>
        <v/>
      </c>
      <c r="U1108" s="50">
        <f>ROUND(IF(K1108="",0,+Q1108/1659*(AC1108*12*(1+tab!$D$181+tab!$D$180)-tab!$D$179)*tab!$D$177),-1)</f>
        <v>0</v>
      </c>
      <c r="V1108" s="36" t="str">
        <f t="shared" si="2051"/>
        <v/>
      </c>
      <c r="W1108" s="698"/>
      <c r="X1108" s="605"/>
      <c r="Y1108" s="646"/>
      <c r="Z1108" s="670"/>
      <c r="AA1108" s="600"/>
      <c r="AB1108" s="646"/>
      <c r="AC1108" s="679">
        <f t="shared" si="2039"/>
        <v>0</v>
      </c>
      <c r="AD1108" s="680">
        <f t="shared" si="2052"/>
        <v>0.56000000000000005</v>
      </c>
      <c r="AE1108" s="681">
        <f t="shared" si="2053"/>
        <v>0</v>
      </c>
      <c r="AF1108" s="681">
        <f t="shared" si="2054"/>
        <v>0</v>
      </c>
      <c r="AG1108" s="681">
        <f t="shared" si="2055"/>
        <v>0</v>
      </c>
      <c r="AH1108" s="682">
        <f t="shared" si="2056"/>
        <v>0</v>
      </c>
      <c r="AI1108" s="682" t="str">
        <f t="shared" si="2057"/>
        <v/>
      </c>
      <c r="AJ1108" s="682">
        <f t="shared" si="2058"/>
        <v>0</v>
      </c>
      <c r="AK1108" s="683">
        <f t="shared" si="2059"/>
        <v>0.5</v>
      </c>
      <c r="AL1108" s="600">
        <f t="shared" si="2060"/>
        <v>0</v>
      </c>
      <c r="AM1108" s="646">
        <f t="shared" si="2061"/>
        <v>0</v>
      </c>
      <c r="AN1108" s="630"/>
      <c r="AR1108" s="326"/>
    </row>
    <row r="1109" spans="3:44" ht="12.75" customHeight="1" x14ac:dyDescent="0.2">
      <c r="C1109" s="2"/>
      <c r="D1109" s="140" t="str">
        <f t="shared" si="2040"/>
        <v/>
      </c>
      <c r="E1109" s="222" t="str">
        <f t="shared" ref="E1109:F1109" si="2182">IF(E937=0,"",E937)</f>
        <v/>
      </c>
      <c r="F1109" s="222" t="str">
        <f t="shared" si="2182"/>
        <v/>
      </c>
      <c r="G1109" s="140" t="str">
        <f t="shared" si="2042"/>
        <v/>
      </c>
      <c r="H1109" s="223" t="str">
        <f t="shared" si="2043"/>
        <v/>
      </c>
      <c r="I1109" s="751" t="str">
        <f t="shared" si="2044"/>
        <v/>
      </c>
      <c r="J1109" s="248" t="str">
        <f t="shared" si="2037"/>
        <v/>
      </c>
      <c r="K1109" s="713" t="str">
        <f t="shared" si="2045"/>
        <v/>
      </c>
      <c r="L1109" s="625"/>
      <c r="M1109" s="738">
        <f t="shared" ref="M1109:N1109" si="2183">IF(M937="","",M937)</f>
        <v>0</v>
      </c>
      <c r="N1109" s="738">
        <f t="shared" si="2183"/>
        <v>0</v>
      </c>
      <c r="O1109" s="714" t="str">
        <f t="shared" si="2047"/>
        <v/>
      </c>
      <c r="P1109" s="736">
        <f t="shared" si="2048"/>
        <v>0</v>
      </c>
      <c r="Q1109" s="608">
        <v>0</v>
      </c>
      <c r="R1109" s="755"/>
      <c r="S1109" s="708" t="str">
        <f t="shared" si="2049"/>
        <v/>
      </c>
      <c r="T1109" s="50" t="str">
        <f t="shared" si="2050"/>
        <v/>
      </c>
      <c r="U1109" s="50">
        <f>ROUND(IF(K1109="",0,+Q1109/1659*(AC1109*12*(1+tab!$D$181+tab!$D$180)-tab!$D$179)*tab!$D$177),-1)</f>
        <v>0</v>
      </c>
      <c r="V1109" s="36" t="str">
        <f t="shared" si="2051"/>
        <v/>
      </c>
      <c r="W1109" s="698"/>
      <c r="X1109" s="605"/>
      <c r="Y1109" s="646"/>
      <c r="Z1109" s="670"/>
      <c r="AA1109" s="600"/>
      <c r="AB1109" s="646"/>
      <c r="AC1109" s="679">
        <f t="shared" si="2039"/>
        <v>0</v>
      </c>
      <c r="AD1109" s="680">
        <f t="shared" si="2052"/>
        <v>0.56000000000000005</v>
      </c>
      <c r="AE1109" s="681">
        <f t="shared" si="2053"/>
        <v>0</v>
      </c>
      <c r="AF1109" s="681">
        <f t="shared" si="2054"/>
        <v>0</v>
      </c>
      <c r="AG1109" s="681">
        <f t="shared" si="2055"/>
        <v>0</v>
      </c>
      <c r="AH1109" s="682">
        <f t="shared" si="2056"/>
        <v>0</v>
      </c>
      <c r="AI1109" s="682" t="str">
        <f t="shared" si="2057"/>
        <v/>
      </c>
      <c r="AJ1109" s="682">
        <f t="shared" si="2058"/>
        <v>0</v>
      </c>
      <c r="AK1109" s="683">
        <f t="shared" si="2059"/>
        <v>0.5</v>
      </c>
      <c r="AL1109" s="600">
        <f t="shared" si="2060"/>
        <v>0</v>
      </c>
      <c r="AM1109" s="646">
        <f t="shared" si="2061"/>
        <v>0</v>
      </c>
      <c r="AN1109" s="630"/>
      <c r="AR1109" s="326"/>
    </row>
    <row r="1110" spans="3:44" ht="12.75" customHeight="1" x14ac:dyDescent="0.2">
      <c r="C1110" s="2"/>
      <c r="D1110" s="140" t="str">
        <f t="shared" si="2040"/>
        <v/>
      </c>
      <c r="E1110" s="222" t="str">
        <f t="shared" ref="E1110:F1110" si="2184">IF(E938=0,"",E938)</f>
        <v/>
      </c>
      <c r="F1110" s="222" t="str">
        <f t="shared" si="2184"/>
        <v/>
      </c>
      <c r="G1110" s="140" t="str">
        <f t="shared" si="2042"/>
        <v/>
      </c>
      <c r="H1110" s="223" t="str">
        <f t="shared" si="2043"/>
        <v/>
      </c>
      <c r="I1110" s="751" t="str">
        <f t="shared" si="2044"/>
        <v/>
      </c>
      <c r="J1110" s="248" t="str">
        <f t="shared" si="2037"/>
        <v/>
      </c>
      <c r="K1110" s="713" t="str">
        <f t="shared" si="2045"/>
        <v/>
      </c>
      <c r="L1110" s="625"/>
      <c r="M1110" s="738">
        <f t="shared" ref="M1110:N1110" si="2185">IF(M938="","",M938)</f>
        <v>0</v>
      </c>
      <c r="N1110" s="738">
        <f t="shared" si="2185"/>
        <v>0</v>
      </c>
      <c r="O1110" s="714" t="str">
        <f t="shared" si="2047"/>
        <v/>
      </c>
      <c r="P1110" s="736">
        <f t="shared" si="2048"/>
        <v>0</v>
      </c>
      <c r="Q1110" s="608">
        <v>0</v>
      </c>
      <c r="R1110" s="755"/>
      <c r="S1110" s="708" t="str">
        <f t="shared" si="2049"/>
        <v/>
      </c>
      <c r="T1110" s="50" t="str">
        <f t="shared" si="2050"/>
        <v/>
      </c>
      <c r="U1110" s="50">
        <f>ROUND(IF(K1110="",0,+Q1110/1659*(AC1110*12*(1+tab!$D$181+tab!$D$180)-tab!$D$179)*tab!$D$177),-1)</f>
        <v>0</v>
      </c>
      <c r="V1110" s="36" t="str">
        <f t="shared" si="2051"/>
        <v/>
      </c>
      <c r="W1110" s="698"/>
      <c r="X1110" s="605"/>
      <c r="Y1110" s="646"/>
      <c r="Z1110" s="670"/>
      <c r="AA1110" s="600"/>
      <c r="AB1110" s="646"/>
      <c r="AC1110" s="679">
        <f t="shared" si="2039"/>
        <v>0</v>
      </c>
      <c r="AD1110" s="680">
        <f t="shared" si="2052"/>
        <v>0.56000000000000005</v>
      </c>
      <c r="AE1110" s="681">
        <f t="shared" si="2053"/>
        <v>0</v>
      </c>
      <c r="AF1110" s="681">
        <f t="shared" si="2054"/>
        <v>0</v>
      </c>
      <c r="AG1110" s="681">
        <f t="shared" si="2055"/>
        <v>0</v>
      </c>
      <c r="AH1110" s="682">
        <f t="shared" si="2056"/>
        <v>0</v>
      </c>
      <c r="AI1110" s="682" t="str">
        <f t="shared" si="2057"/>
        <v/>
      </c>
      <c r="AJ1110" s="682">
        <f t="shared" si="2058"/>
        <v>0</v>
      </c>
      <c r="AK1110" s="683">
        <f t="shared" si="2059"/>
        <v>0.5</v>
      </c>
      <c r="AL1110" s="600">
        <f t="shared" si="2060"/>
        <v>0</v>
      </c>
      <c r="AM1110" s="646">
        <f t="shared" si="2061"/>
        <v>0</v>
      </c>
      <c r="AN1110" s="630"/>
      <c r="AR1110" s="326"/>
    </row>
    <row r="1111" spans="3:44" ht="12.75" customHeight="1" x14ac:dyDescent="0.2">
      <c r="C1111" s="2"/>
      <c r="D1111" s="140" t="str">
        <f t="shared" si="2040"/>
        <v/>
      </c>
      <c r="E1111" s="222" t="str">
        <f t="shared" ref="E1111:F1111" si="2186">IF(E939=0,"",E939)</f>
        <v/>
      </c>
      <c r="F1111" s="222" t="str">
        <f t="shared" si="2186"/>
        <v/>
      </c>
      <c r="G1111" s="140" t="str">
        <f t="shared" si="2042"/>
        <v/>
      </c>
      <c r="H1111" s="223" t="str">
        <f t="shared" si="2043"/>
        <v/>
      </c>
      <c r="I1111" s="751" t="str">
        <f t="shared" si="2044"/>
        <v/>
      </c>
      <c r="J1111" s="248" t="str">
        <f t="shared" ref="J1111:J1174" si="2187">IF(E1111="","",IF(J939+1&gt;VLOOKUP(I1111,sal19juni,18,FALSE),J939,J939+1))</f>
        <v/>
      </c>
      <c r="K1111" s="713" t="str">
        <f t="shared" si="2045"/>
        <v/>
      </c>
      <c r="L1111" s="625"/>
      <c r="M1111" s="738">
        <f t="shared" ref="M1111:N1111" si="2188">IF(M939="","",M939)</f>
        <v>0</v>
      </c>
      <c r="N1111" s="738">
        <f t="shared" si="2188"/>
        <v>0</v>
      </c>
      <c r="O1111" s="714" t="str">
        <f t="shared" si="2047"/>
        <v/>
      </c>
      <c r="P1111" s="736">
        <f t="shared" si="2048"/>
        <v>0</v>
      </c>
      <c r="Q1111" s="608">
        <v>0</v>
      </c>
      <c r="R1111" s="755"/>
      <c r="S1111" s="708" t="str">
        <f t="shared" si="2049"/>
        <v/>
      </c>
      <c r="T1111" s="50" t="str">
        <f t="shared" si="2050"/>
        <v/>
      </c>
      <c r="U1111" s="50">
        <f>ROUND(IF(K1111="",0,+Q1111/1659*(AC1111*12*(1+tab!$D$181+tab!$D$180)-tab!$D$179)*tab!$D$177),-1)</f>
        <v>0</v>
      </c>
      <c r="V1111" s="36" t="str">
        <f t="shared" si="2051"/>
        <v/>
      </c>
      <c r="W1111" s="698"/>
      <c r="X1111" s="605"/>
      <c r="Y1111" s="646"/>
      <c r="Z1111" s="670"/>
      <c r="AA1111" s="600"/>
      <c r="AB1111" s="646"/>
      <c r="AC1111" s="679">
        <f t="shared" ref="AC1111:AC1174" si="2189">IF(K1111="",0,5/12*VLOOKUP(I1111,sal19juni,J1111+1,FALSE)+7/12*VLOOKUP(I1111,sal19juni,J1111+1,FALSE))</f>
        <v>0</v>
      </c>
      <c r="AD1111" s="680">
        <f t="shared" si="2052"/>
        <v>0.56000000000000005</v>
      </c>
      <c r="AE1111" s="681">
        <f t="shared" si="2053"/>
        <v>0</v>
      </c>
      <c r="AF1111" s="681">
        <f t="shared" si="2054"/>
        <v>0</v>
      </c>
      <c r="AG1111" s="681">
        <f t="shared" si="2055"/>
        <v>0</v>
      </c>
      <c r="AH1111" s="682">
        <f t="shared" si="2056"/>
        <v>0</v>
      </c>
      <c r="AI1111" s="682" t="str">
        <f t="shared" si="2057"/>
        <v/>
      </c>
      <c r="AJ1111" s="682">
        <f t="shared" si="2058"/>
        <v>0</v>
      </c>
      <c r="AK1111" s="683">
        <f t="shared" si="2059"/>
        <v>0.5</v>
      </c>
      <c r="AL1111" s="600">
        <f t="shared" si="2060"/>
        <v>0</v>
      </c>
      <c r="AM1111" s="646">
        <f t="shared" si="2061"/>
        <v>0</v>
      </c>
      <c r="AN1111" s="630"/>
      <c r="AR1111" s="326"/>
    </row>
    <row r="1112" spans="3:44" ht="12.75" customHeight="1" x14ac:dyDescent="0.2">
      <c r="C1112" s="2"/>
      <c r="D1112" s="140" t="str">
        <f t="shared" ref="D1112:D1175" si="2190">IF(D940="","",D940)</f>
        <v/>
      </c>
      <c r="E1112" s="222" t="str">
        <f t="shared" ref="E1112:F1112" si="2191">IF(E940=0,"",E940)</f>
        <v/>
      </c>
      <c r="F1112" s="222" t="str">
        <f t="shared" si="2191"/>
        <v/>
      </c>
      <c r="G1112" s="140" t="str">
        <f t="shared" ref="G1112:G1175" si="2192">IF(G940="","",G940+1)</f>
        <v/>
      </c>
      <c r="H1112" s="223" t="str">
        <f t="shared" ref="H1112:H1175" si="2193">IF(H940="","",H940)</f>
        <v/>
      </c>
      <c r="I1112" s="751" t="str">
        <f t="shared" ref="I1112:I1175" si="2194">IF(I940=0,"",I940)</f>
        <v/>
      </c>
      <c r="J1112" s="248" t="str">
        <f t="shared" si="2187"/>
        <v/>
      </c>
      <c r="K1112" s="713" t="str">
        <f t="shared" ref="K1112:K1175" si="2195">IF(K940="","",K940)</f>
        <v/>
      </c>
      <c r="L1112" s="625"/>
      <c r="M1112" s="738">
        <f t="shared" ref="M1112:N1112" si="2196">IF(M940="","",M940)</f>
        <v>0</v>
      </c>
      <c r="N1112" s="738">
        <f t="shared" si="2196"/>
        <v>0</v>
      </c>
      <c r="O1112" s="714" t="str">
        <f t="shared" ref="O1112:O1175" si="2197">IF(K1112="","",K1112*50)</f>
        <v/>
      </c>
      <c r="P1112" s="736">
        <f t="shared" ref="P1112:P1175" si="2198">SUM(M1112:O1112)</f>
        <v>0</v>
      </c>
      <c r="Q1112" s="608">
        <v>0</v>
      </c>
      <c r="R1112" s="755"/>
      <c r="S1112" s="708" t="str">
        <f t="shared" ref="S1112:S1175" si="2199">IF(K1112="","",(1659*K1112-P1112)*AF1112)</f>
        <v/>
      </c>
      <c r="T1112" s="50" t="str">
        <f t="shared" ref="T1112:T1175" si="2200">IF(K1112="","",P1112*AG1112+AE1112*(AI1112+AJ1112*(1-AK1112)))</f>
        <v/>
      </c>
      <c r="U1112" s="50">
        <f>ROUND(IF(K1112="",0,+Q1112/1659*(AC1112*12*(1+tab!$D$181+tab!$D$180)-tab!$D$179)*tab!$D$177),-1)</f>
        <v>0</v>
      </c>
      <c r="V1112" s="36" t="str">
        <f t="shared" ref="V1112:V1175" si="2201">IF(K1112="","",IF(E1112=0,0,(S1112+T1112+U1112)))</f>
        <v/>
      </c>
      <c r="W1112" s="698"/>
      <c r="X1112" s="605"/>
      <c r="Y1112" s="646"/>
      <c r="Z1112" s="670"/>
      <c r="AA1112" s="600"/>
      <c r="AB1112" s="646"/>
      <c r="AC1112" s="679">
        <f t="shared" si="2189"/>
        <v>0</v>
      </c>
      <c r="AD1112" s="680">
        <f t="shared" ref="AD1112:AD1175" si="2202">+AD$873</f>
        <v>0.56000000000000005</v>
      </c>
      <c r="AE1112" s="681">
        <f t="shared" ref="AE1112:AE1175" si="2203">AC1112*12/1659</f>
        <v>0</v>
      </c>
      <c r="AF1112" s="681">
        <f t="shared" ref="AF1112:AF1175" si="2204">AC1112*12*(1+AD1112)/1659</f>
        <v>0</v>
      </c>
      <c r="AG1112" s="681">
        <f t="shared" ref="AG1112:AG1175" si="2205">+AF1112-AE1112</f>
        <v>0</v>
      </c>
      <c r="AH1112" s="682">
        <f t="shared" ref="AH1112:AH1175" si="2206">Q1112</f>
        <v>0</v>
      </c>
      <c r="AI1112" s="682" t="str">
        <f t="shared" ref="AI1112:AI1175" si="2207">+O1112</f>
        <v/>
      </c>
      <c r="AJ1112" s="682">
        <f t="shared" ref="AJ1112:AJ1175" si="2208">(M1112+N1112)</f>
        <v>0</v>
      </c>
      <c r="AK1112" s="683">
        <f t="shared" ref="AK1112:AK1175" si="2209">IF(I1112&gt;8,50%,40%)</f>
        <v>0.5</v>
      </c>
      <c r="AL1112" s="600">
        <f t="shared" ref="AL1112:AL1175" si="2210">IF(G1112&lt;25,0,IF(G1112=25,25,IF(G1112&lt;40,0,IF(G1112=40,40,IF(G1112&gt;=40,0)))))</f>
        <v>0</v>
      </c>
      <c r="AM1112" s="646">
        <f t="shared" ref="AM1112:AM1175" si="2211">IF(AL1112=25,AC1112*1.08*K1112/2,IF(AL1112=40,AC1112*1.08*K1112,0))</f>
        <v>0</v>
      </c>
      <c r="AN1112" s="630"/>
      <c r="AR1112" s="326"/>
    </row>
    <row r="1113" spans="3:44" ht="12.75" customHeight="1" x14ac:dyDescent="0.2">
      <c r="C1113" s="2"/>
      <c r="D1113" s="140" t="str">
        <f t="shared" si="2190"/>
        <v/>
      </c>
      <c r="E1113" s="222" t="str">
        <f t="shared" ref="E1113:F1113" si="2212">IF(E941=0,"",E941)</f>
        <v/>
      </c>
      <c r="F1113" s="222" t="str">
        <f t="shared" si="2212"/>
        <v/>
      </c>
      <c r="G1113" s="140" t="str">
        <f t="shared" si="2192"/>
        <v/>
      </c>
      <c r="H1113" s="223" t="str">
        <f t="shared" si="2193"/>
        <v/>
      </c>
      <c r="I1113" s="751" t="str">
        <f t="shared" si="2194"/>
        <v/>
      </c>
      <c r="J1113" s="248" t="str">
        <f t="shared" si="2187"/>
        <v/>
      </c>
      <c r="K1113" s="713" t="str">
        <f t="shared" si="2195"/>
        <v/>
      </c>
      <c r="L1113" s="625"/>
      <c r="M1113" s="738">
        <f t="shared" ref="M1113:N1113" si="2213">IF(M941="","",M941)</f>
        <v>0</v>
      </c>
      <c r="N1113" s="738">
        <f t="shared" si="2213"/>
        <v>0</v>
      </c>
      <c r="O1113" s="714" t="str">
        <f t="shared" si="2197"/>
        <v/>
      </c>
      <c r="P1113" s="736">
        <f t="shared" si="2198"/>
        <v>0</v>
      </c>
      <c r="Q1113" s="608">
        <v>0</v>
      </c>
      <c r="R1113" s="755"/>
      <c r="S1113" s="708" t="str">
        <f t="shared" si="2199"/>
        <v/>
      </c>
      <c r="T1113" s="50" t="str">
        <f t="shared" si="2200"/>
        <v/>
      </c>
      <c r="U1113" s="50">
        <f>ROUND(IF(K1113="",0,+Q1113/1659*(AC1113*12*(1+tab!$D$181+tab!$D$180)-tab!$D$179)*tab!$D$177),-1)</f>
        <v>0</v>
      </c>
      <c r="V1113" s="36" t="str">
        <f t="shared" si="2201"/>
        <v/>
      </c>
      <c r="W1113" s="698"/>
      <c r="X1113" s="605"/>
      <c r="Y1113" s="646"/>
      <c r="Z1113" s="670"/>
      <c r="AA1113" s="600"/>
      <c r="AB1113" s="646"/>
      <c r="AC1113" s="679">
        <f t="shared" si="2189"/>
        <v>0</v>
      </c>
      <c r="AD1113" s="680">
        <f t="shared" si="2202"/>
        <v>0.56000000000000005</v>
      </c>
      <c r="AE1113" s="681">
        <f t="shared" si="2203"/>
        <v>0</v>
      </c>
      <c r="AF1113" s="681">
        <f t="shared" si="2204"/>
        <v>0</v>
      </c>
      <c r="AG1113" s="681">
        <f t="shared" si="2205"/>
        <v>0</v>
      </c>
      <c r="AH1113" s="682">
        <f t="shared" si="2206"/>
        <v>0</v>
      </c>
      <c r="AI1113" s="682" t="str">
        <f t="shared" si="2207"/>
        <v/>
      </c>
      <c r="AJ1113" s="682">
        <f t="shared" si="2208"/>
        <v>0</v>
      </c>
      <c r="AK1113" s="683">
        <f t="shared" si="2209"/>
        <v>0.5</v>
      </c>
      <c r="AL1113" s="600">
        <f t="shared" si="2210"/>
        <v>0</v>
      </c>
      <c r="AM1113" s="646">
        <f t="shared" si="2211"/>
        <v>0</v>
      </c>
      <c r="AN1113" s="630"/>
      <c r="AR1113" s="326"/>
    </row>
    <row r="1114" spans="3:44" ht="12.75" customHeight="1" x14ac:dyDescent="0.2">
      <c r="C1114" s="2"/>
      <c r="D1114" s="140" t="str">
        <f t="shared" si="2190"/>
        <v/>
      </c>
      <c r="E1114" s="222" t="str">
        <f t="shared" ref="E1114:F1114" si="2214">IF(E942=0,"",E942)</f>
        <v/>
      </c>
      <c r="F1114" s="222" t="str">
        <f t="shared" si="2214"/>
        <v/>
      </c>
      <c r="G1114" s="140" t="str">
        <f t="shared" si="2192"/>
        <v/>
      </c>
      <c r="H1114" s="223" t="str">
        <f t="shared" si="2193"/>
        <v/>
      </c>
      <c r="I1114" s="751" t="str">
        <f t="shared" si="2194"/>
        <v/>
      </c>
      <c r="J1114" s="248" t="str">
        <f t="shared" si="2187"/>
        <v/>
      </c>
      <c r="K1114" s="713" t="str">
        <f t="shared" si="2195"/>
        <v/>
      </c>
      <c r="L1114" s="625"/>
      <c r="M1114" s="738">
        <f t="shared" ref="M1114:N1114" si="2215">IF(M942="","",M942)</f>
        <v>0</v>
      </c>
      <c r="N1114" s="738">
        <f t="shared" si="2215"/>
        <v>0</v>
      </c>
      <c r="O1114" s="714" t="str">
        <f t="shared" si="2197"/>
        <v/>
      </c>
      <c r="P1114" s="736">
        <f t="shared" si="2198"/>
        <v>0</v>
      </c>
      <c r="Q1114" s="608">
        <v>0</v>
      </c>
      <c r="R1114" s="755"/>
      <c r="S1114" s="708" t="str">
        <f t="shared" si="2199"/>
        <v/>
      </c>
      <c r="T1114" s="50" t="str">
        <f t="shared" si="2200"/>
        <v/>
      </c>
      <c r="U1114" s="50">
        <f>ROUND(IF(K1114="",0,+Q1114/1659*(AC1114*12*(1+tab!$D$181+tab!$D$180)-tab!$D$179)*tab!$D$177),-1)</f>
        <v>0</v>
      </c>
      <c r="V1114" s="36" t="str">
        <f t="shared" si="2201"/>
        <v/>
      </c>
      <c r="W1114" s="698"/>
      <c r="X1114" s="605"/>
      <c r="Y1114" s="646"/>
      <c r="Z1114" s="670"/>
      <c r="AA1114" s="600"/>
      <c r="AB1114" s="646"/>
      <c r="AC1114" s="679">
        <f t="shared" si="2189"/>
        <v>0</v>
      </c>
      <c r="AD1114" s="680">
        <f t="shared" si="2202"/>
        <v>0.56000000000000005</v>
      </c>
      <c r="AE1114" s="681">
        <f t="shared" si="2203"/>
        <v>0</v>
      </c>
      <c r="AF1114" s="681">
        <f t="shared" si="2204"/>
        <v>0</v>
      </c>
      <c r="AG1114" s="681">
        <f t="shared" si="2205"/>
        <v>0</v>
      </c>
      <c r="AH1114" s="682">
        <f t="shared" si="2206"/>
        <v>0</v>
      </c>
      <c r="AI1114" s="682" t="str">
        <f t="shared" si="2207"/>
        <v/>
      </c>
      <c r="AJ1114" s="682">
        <f t="shared" si="2208"/>
        <v>0</v>
      </c>
      <c r="AK1114" s="683">
        <f t="shared" si="2209"/>
        <v>0.5</v>
      </c>
      <c r="AL1114" s="600">
        <f t="shared" si="2210"/>
        <v>0</v>
      </c>
      <c r="AM1114" s="646">
        <f t="shared" si="2211"/>
        <v>0</v>
      </c>
      <c r="AN1114" s="630"/>
      <c r="AR1114" s="326"/>
    </row>
    <row r="1115" spans="3:44" ht="12.75" customHeight="1" x14ac:dyDescent="0.2">
      <c r="C1115" s="2"/>
      <c r="D1115" s="140" t="str">
        <f t="shared" si="2190"/>
        <v/>
      </c>
      <c r="E1115" s="222" t="str">
        <f t="shared" ref="E1115:F1115" si="2216">IF(E943=0,"",E943)</f>
        <v/>
      </c>
      <c r="F1115" s="222" t="str">
        <f t="shared" si="2216"/>
        <v/>
      </c>
      <c r="G1115" s="140" t="str">
        <f t="shared" si="2192"/>
        <v/>
      </c>
      <c r="H1115" s="223" t="str">
        <f t="shared" si="2193"/>
        <v/>
      </c>
      <c r="I1115" s="751" t="str">
        <f t="shared" si="2194"/>
        <v/>
      </c>
      <c r="J1115" s="248" t="str">
        <f t="shared" si="2187"/>
        <v/>
      </c>
      <c r="K1115" s="713" t="str">
        <f t="shared" si="2195"/>
        <v/>
      </c>
      <c r="L1115" s="625"/>
      <c r="M1115" s="738">
        <f t="shared" ref="M1115:N1115" si="2217">IF(M943="","",M943)</f>
        <v>0</v>
      </c>
      <c r="N1115" s="738">
        <f t="shared" si="2217"/>
        <v>0</v>
      </c>
      <c r="O1115" s="714" t="str">
        <f t="shared" si="2197"/>
        <v/>
      </c>
      <c r="P1115" s="736">
        <f t="shared" si="2198"/>
        <v>0</v>
      </c>
      <c r="Q1115" s="608">
        <v>0</v>
      </c>
      <c r="R1115" s="755"/>
      <c r="S1115" s="708" t="str">
        <f t="shared" si="2199"/>
        <v/>
      </c>
      <c r="T1115" s="50" t="str">
        <f t="shared" si="2200"/>
        <v/>
      </c>
      <c r="U1115" s="50">
        <f>ROUND(IF(K1115="",0,+Q1115/1659*(AC1115*12*(1+tab!$D$181+tab!$D$180)-tab!$D$179)*tab!$D$177),-1)</f>
        <v>0</v>
      </c>
      <c r="V1115" s="36" t="str">
        <f t="shared" si="2201"/>
        <v/>
      </c>
      <c r="W1115" s="698"/>
      <c r="X1115" s="605"/>
      <c r="Y1115" s="646"/>
      <c r="Z1115" s="670"/>
      <c r="AA1115" s="600"/>
      <c r="AB1115" s="646"/>
      <c r="AC1115" s="679">
        <f t="shared" si="2189"/>
        <v>0</v>
      </c>
      <c r="AD1115" s="680">
        <f t="shared" si="2202"/>
        <v>0.56000000000000005</v>
      </c>
      <c r="AE1115" s="681">
        <f t="shared" si="2203"/>
        <v>0</v>
      </c>
      <c r="AF1115" s="681">
        <f t="shared" si="2204"/>
        <v>0</v>
      </c>
      <c r="AG1115" s="681">
        <f t="shared" si="2205"/>
        <v>0</v>
      </c>
      <c r="AH1115" s="682">
        <f t="shared" si="2206"/>
        <v>0</v>
      </c>
      <c r="AI1115" s="682" t="str">
        <f t="shared" si="2207"/>
        <v/>
      </c>
      <c r="AJ1115" s="682">
        <f t="shared" si="2208"/>
        <v>0</v>
      </c>
      <c r="AK1115" s="683">
        <f t="shared" si="2209"/>
        <v>0.5</v>
      </c>
      <c r="AL1115" s="600">
        <f t="shared" si="2210"/>
        <v>0</v>
      </c>
      <c r="AM1115" s="646">
        <f t="shared" si="2211"/>
        <v>0</v>
      </c>
      <c r="AN1115" s="630"/>
      <c r="AR1115" s="326"/>
    </row>
    <row r="1116" spans="3:44" ht="12.75" customHeight="1" x14ac:dyDescent="0.2">
      <c r="C1116" s="2"/>
      <c r="D1116" s="140" t="str">
        <f t="shared" si="2190"/>
        <v/>
      </c>
      <c r="E1116" s="222" t="str">
        <f t="shared" ref="E1116:F1116" si="2218">IF(E944=0,"",E944)</f>
        <v/>
      </c>
      <c r="F1116" s="222" t="str">
        <f t="shared" si="2218"/>
        <v/>
      </c>
      <c r="G1116" s="140" t="str">
        <f t="shared" si="2192"/>
        <v/>
      </c>
      <c r="H1116" s="223" t="str">
        <f t="shared" si="2193"/>
        <v/>
      </c>
      <c r="I1116" s="751" t="str">
        <f t="shared" si="2194"/>
        <v/>
      </c>
      <c r="J1116" s="248" t="str">
        <f t="shared" si="2187"/>
        <v/>
      </c>
      <c r="K1116" s="713" t="str">
        <f t="shared" si="2195"/>
        <v/>
      </c>
      <c r="L1116" s="625"/>
      <c r="M1116" s="738">
        <f t="shared" ref="M1116:N1116" si="2219">IF(M944="","",M944)</f>
        <v>0</v>
      </c>
      <c r="N1116" s="738">
        <f t="shared" si="2219"/>
        <v>0</v>
      </c>
      <c r="O1116" s="714" t="str">
        <f t="shared" si="2197"/>
        <v/>
      </c>
      <c r="P1116" s="736">
        <f t="shared" si="2198"/>
        <v>0</v>
      </c>
      <c r="Q1116" s="608">
        <v>0</v>
      </c>
      <c r="R1116" s="755"/>
      <c r="S1116" s="708" t="str">
        <f t="shared" si="2199"/>
        <v/>
      </c>
      <c r="T1116" s="50" t="str">
        <f t="shared" si="2200"/>
        <v/>
      </c>
      <c r="U1116" s="50">
        <f>ROUND(IF(K1116="",0,+Q1116/1659*(AC1116*12*(1+tab!$D$181+tab!$D$180)-tab!$D$179)*tab!$D$177),-1)</f>
        <v>0</v>
      </c>
      <c r="V1116" s="36" t="str">
        <f t="shared" si="2201"/>
        <v/>
      </c>
      <c r="W1116" s="698"/>
      <c r="X1116" s="605"/>
      <c r="Y1116" s="646"/>
      <c r="Z1116" s="670"/>
      <c r="AA1116" s="600"/>
      <c r="AB1116" s="646"/>
      <c r="AC1116" s="679">
        <f t="shared" si="2189"/>
        <v>0</v>
      </c>
      <c r="AD1116" s="680">
        <f t="shared" si="2202"/>
        <v>0.56000000000000005</v>
      </c>
      <c r="AE1116" s="681">
        <f t="shared" si="2203"/>
        <v>0</v>
      </c>
      <c r="AF1116" s="681">
        <f t="shared" si="2204"/>
        <v>0</v>
      </c>
      <c r="AG1116" s="681">
        <f t="shared" si="2205"/>
        <v>0</v>
      </c>
      <c r="AH1116" s="682">
        <f t="shared" si="2206"/>
        <v>0</v>
      </c>
      <c r="AI1116" s="682" t="str">
        <f t="shared" si="2207"/>
        <v/>
      </c>
      <c r="AJ1116" s="682">
        <f t="shared" si="2208"/>
        <v>0</v>
      </c>
      <c r="AK1116" s="683">
        <f t="shared" si="2209"/>
        <v>0.5</v>
      </c>
      <c r="AL1116" s="600">
        <f t="shared" si="2210"/>
        <v>0</v>
      </c>
      <c r="AM1116" s="646">
        <f t="shared" si="2211"/>
        <v>0</v>
      </c>
      <c r="AN1116" s="630"/>
      <c r="AR1116" s="326"/>
    </row>
    <row r="1117" spans="3:44" ht="12.75" customHeight="1" x14ac:dyDescent="0.2">
      <c r="C1117" s="2"/>
      <c r="D1117" s="140" t="str">
        <f t="shared" si="2190"/>
        <v/>
      </c>
      <c r="E1117" s="222" t="str">
        <f t="shared" ref="E1117:F1117" si="2220">IF(E945=0,"",E945)</f>
        <v/>
      </c>
      <c r="F1117" s="222" t="str">
        <f t="shared" si="2220"/>
        <v/>
      </c>
      <c r="G1117" s="140" t="str">
        <f t="shared" si="2192"/>
        <v/>
      </c>
      <c r="H1117" s="223" t="str">
        <f t="shared" si="2193"/>
        <v/>
      </c>
      <c r="I1117" s="751" t="str">
        <f t="shared" si="2194"/>
        <v/>
      </c>
      <c r="J1117" s="248" t="str">
        <f t="shared" si="2187"/>
        <v/>
      </c>
      <c r="K1117" s="713" t="str">
        <f t="shared" si="2195"/>
        <v/>
      </c>
      <c r="L1117" s="625"/>
      <c r="M1117" s="738">
        <f t="shared" ref="M1117:N1117" si="2221">IF(M945="","",M945)</f>
        <v>0</v>
      </c>
      <c r="N1117" s="738">
        <f t="shared" si="2221"/>
        <v>0</v>
      </c>
      <c r="O1117" s="714" t="str">
        <f t="shared" si="2197"/>
        <v/>
      </c>
      <c r="P1117" s="736">
        <f t="shared" si="2198"/>
        <v>0</v>
      </c>
      <c r="Q1117" s="608">
        <v>0</v>
      </c>
      <c r="R1117" s="755"/>
      <c r="S1117" s="708" t="str">
        <f t="shared" si="2199"/>
        <v/>
      </c>
      <c r="T1117" s="50" t="str">
        <f t="shared" si="2200"/>
        <v/>
      </c>
      <c r="U1117" s="50">
        <f>ROUND(IF(K1117="",0,+Q1117/1659*(AC1117*12*(1+tab!$D$181+tab!$D$180)-tab!$D$179)*tab!$D$177),-1)</f>
        <v>0</v>
      </c>
      <c r="V1117" s="36" t="str">
        <f t="shared" si="2201"/>
        <v/>
      </c>
      <c r="W1117" s="698"/>
      <c r="X1117" s="605"/>
      <c r="Y1117" s="646"/>
      <c r="Z1117" s="670"/>
      <c r="AA1117" s="600"/>
      <c r="AB1117" s="646"/>
      <c r="AC1117" s="679">
        <f t="shared" si="2189"/>
        <v>0</v>
      </c>
      <c r="AD1117" s="680">
        <f t="shared" si="2202"/>
        <v>0.56000000000000005</v>
      </c>
      <c r="AE1117" s="681">
        <f t="shared" si="2203"/>
        <v>0</v>
      </c>
      <c r="AF1117" s="681">
        <f t="shared" si="2204"/>
        <v>0</v>
      </c>
      <c r="AG1117" s="681">
        <f t="shared" si="2205"/>
        <v>0</v>
      </c>
      <c r="AH1117" s="682">
        <f t="shared" si="2206"/>
        <v>0</v>
      </c>
      <c r="AI1117" s="682" t="str">
        <f t="shared" si="2207"/>
        <v/>
      </c>
      <c r="AJ1117" s="682">
        <f t="shared" si="2208"/>
        <v>0</v>
      </c>
      <c r="AK1117" s="683">
        <f t="shared" si="2209"/>
        <v>0.5</v>
      </c>
      <c r="AL1117" s="600">
        <f t="shared" si="2210"/>
        <v>0</v>
      </c>
      <c r="AM1117" s="646">
        <f t="shared" si="2211"/>
        <v>0</v>
      </c>
      <c r="AN1117" s="630"/>
      <c r="AR1117" s="326"/>
    </row>
    <row r="1118" spans="3:44" ht="12.75" customHeight="1" x14ac:dyDescent="0.2">
      <c r="C1118" s="2"/>
      <c r="D1118" s="140" t="str">
        <f t="shared" si="2190"/>
        <v/>
      </c>
      <c r="E1118" s="222" t="str">
        <f t="shared" ref="E1118:F1118" si="2222">IF(E946=0,"",E946)</f>
        <v/>
      </c>
      <c r="F1118" s="222" t="str">
        <f t="shared" si="2222"/>
        <v/>
      </c>
      <c r="G1118" s="140" t="str">
        <f t="shared" si="2192"/>
        <v/>
      </c>
      <c r="H1118" s="223" t="str">
        <f t="shared" si="2193"/>
        <v/>
      </c>
      <c r="I1118" s="751" t="str">
        <f t="shared" si="2194"/>
        <v/>
      </c>
      <c r="J1118" s="248" t="str">
        <f t="shared" si="2187"/>
        <v/>
      </c>
      <c r="K1118" s="713" t="str">
        <f t="shared" si="2195"/>
        <v/>
      </c>
      <c r="L1118" s="625"/>
      <c r="M1118" s="738">
        <f t="shared" ref="M1118:N1118" si="2223">IF(M946="","",M946)</f>
        <v>0</v>
      </c>
      <c r="N1118" s="738">
        <f t="shared" si="2223"/>
        <v>0</v>
      </c>
      <c r="O1118" s="714" t="str">
        <f t="shared" si="2197"/>
        <v/>
      </c>
      <c r="P1118" s="736">
        <f t="shared" si="2198"/>
        <v>0</v>
      </c>
      <c r="Q1118" s="608">
        <v>0</v>
      </c>
      <c r="R1118" s="755"/>
      <c r="S1118" s="708" t="str">
        <f t="shared" si="2199"/>
        <v/>
      </c>
      <c r="T1118" s="50" t="str">
        <f t="shared" si="2200"/>
        <v/>
      </c>
      <c r="U1118" s="50">
        <f>ROUND(IF(K1118="",0,+Q1118/1659*(AC1118*12*(1+tab!$D$181+tab!$D$180)-tab!$D$179)*tab!$D$177),-1)</f>
        <v>0</v>
      </c>
      <c r="V1118" s="36" t="str">
        <f t="shared" si="2201"/>
        <v/>
      </c>
      <c r="W1118" s="698"/>
      <c r="X1118" s="605"/>
      <c r="Y1118" s="646"/>
      <c r="Z1118" s="670"/>
      <c r="AA1118" s="600"/>
      <c r="AB1118" s="646"/>
      <c r="AC1118" s="679">
        <f t="shared" si="2189"/>
        <v>0</v>
      </c>
      <c r="AD1118" s="680">
        <f t="shared" si="2202"/>
        <v>0.56000000000000005</v>
      </c>
      <c r="AE1118" s="681">
        <f t="shared" si="2203"/>
        <v>0</v>
      </c>
      <c r="AF1118" s="681">
        <f t="shared" si="2204"/>
        <v>0</v>
      </c>
      <c r="AG1118" s="681">
        <f t="shared" si="2205"/>
        <v>0</v>
      </c>
      <c r="AH1118" s="682">
        <f t="shared" si="2206"/>
        <v>0</v>
      </c>
      <c r="AI1118" s="682" t="str">
        <f t="shared" si="2207"/>
        <v/>
      </c>
      <c r="AJ1118" s="682">
        <f t="shared" si="2208"/>
        <v>0</v>
      </c>
      <c r="AK1118" s="683">
        <f t="shared" si="2209"/>
        <v>0.5</v>
      </c>
      <c r="AL1118" s="600">
        <f t="shared" si="2210"/>
        <v>0</v>
      </c>
      <c r="AM1118" s="646">
        <f t="shared" si="2211"/>
        <v>0</v>
      </c>
      <c r="AN1118" s="630"/>
      <c r="AR1118" s="326"/>
    </row>
    <row r="1119" spans="3:44" ht="12.75" customHeight="1" x14ac:dyDescent="0.2">
      <c r="C1119" s="2"/>
      <c r="D1119" s="140" t="str">
        <f t="shared" si="2190"/>
        <v/>
      </c>
      <c r="E1119" s="222" t="str">
        <f t="shared" ref="E1119:F1119" si="2224">IF(E947=0,"",E947)</f>
        <v/>
      </c>
      <c r="F1119" s="222" t="str">
        <f t="shared" si="2224"/>
        <v/>
      </c>
      <c r="G1119" s="140" t="str">
        <f t="shared" si="2192"/>
        <v/>
      </c>
      <c r="H1119" s="223" t="str">
        <f t="shared" si="2193"/>
        <v/>
      </c>
      <c r="I1119" s="751" t="str">
        <f t="shared" si="2194"/>
        <v/>
      </c>
      <c r="J1119" s="248" t="str">
        <f t="shared" si="2187"/>
        <v/>
      </c>
      <c r="K1119" s="713" t="str">
        <f t="shared" si="2195"/>
        <v/>
      </c>
      <c r="L1119" s="625"/>
      <c r="M1119" s="738">
        <f t="shared" ref="M1119:N1119" si="2225">IF(M947="","",M947)</f>
        <v>0</v>
      </c>
      <c r="N1119" s="738">
        <f t="shared" si="2225"/>
        <v>0</v>
      </c>
      <c r="O1119" s="714" t="str">
        <f t="shared" si="2197"/>
        <v/>
      </c>
      <c r="P1119" s="736">
        <f t="shared" si="2198"/>
        <v>0</v>
      </c>
      <c r="Q1119" s="608">
        <v>0</v>
      </c>
      <c r="R1119" s="755"/>
      <c r="S1119" s="708" t="str">
        <f t="shared" si="2199"/>
        <v/>
      </c>
      <c r="T1119" s="50" t="str">
        <f t="shared" si="2200"/>
        <v/>
      </c>
      <c r="U1119" s="50">
        <f>ROUND(IF(K1119="",0,+Q1119/1659*(AC1119*12*(1+tab!$D$181+tab!$D$180)-tab!$D$179)*tab!$D$177),-1)</f>
        <v>0</v>
      </c>
      <c r="V1119" s="36" t="str">
        <f t="shared" si="2201"/>
        <v/>
      </c>
      <c r="W1119" s="698"/>
      <c r="X1119" s="605"/>
      <c r="Y1119" s="646"/>
      <c r="Z1119" s="670"/>
      <c r="AA1119" s="600"/>
      <c r="AB1119" s="646"/>
      <c r="AC1119" s="679">
        <f t="shared" si="2189"/>
        <v>0</v>
      </c>
      <c r="AD1119" s="680">
        <f t="shared" si="2202"/>
        <v>0.56000000000000005</v>
      </c>
      <c r="AE1119" s="681">
        <f t="shared" si="2203"/>
        <v>0</v>
      </c>
      <c r="AF1119" s="681">
        <f t="shared" si="2204"/>
        <v>0</v>
      </c>
      <c r="AG1119" s="681">
        <f t="shared" si="2205"/>
        <v>0</v>
      </c>
      <c r="AH1119" s="682">
        <f t="shared" si="2206"/>
        <v>0</v>
      </c>
      <c r="AI1119" s="682" t="str">
        <f t="shared" si="2207"/>
        <v/>
      </c>
      <c r="AJ1119" s="682">
        <f t="shared" si="2208"/>
        <v>0</v>
      </c>
      <c r="AK1119" s="683">
        <f t="shared" si="2209"/>
        <v>0.5</v>
      </c>
      <c r="AL1119" s="600">
        <f t="shared" si="2210"/>
        <v>0</v>
      </c>
      <c r="AM1119" s="646">
        <f t="shared" si="2211"/>
        <v>0</v>
      </c>
      <c r="AN1119" s="630"/>
      <c r="AR1119" s="326"/>
    </row>
    <row r="1120" spans="3:44" ht="12.75" customHeight="1" x14ac:dyDescent="0.2">
      <c r="C1120" s="2"/>
      <c r="D1120" s="140" t="str">
        <f t="shared" si="2190"/>
        <v/>
      </c>
      <c r="E1120" s="222" t="str">
        <f t="shared" ref="E1120:F1120" si="2226">IF(E948=0,"",E948)</f>
        <v/>
      </c>
      <c r="F1120" s="222" t="str">
        <f t="shared" si="2226"/>
        <v/>
      </c>
      <c r="G1120" s="140" t="str">
        <f t="shared" si="2192"/>
        <v/>
      </c>
      <c r="H1120" s="223" t="str">
        <f t="shared" si="2193"/>
        <v/>
      </c>
      <c r="I1120" s="751" t="str">
        <f t="shared" si="2194"/>
        <v/>
      </c>
      <c r="J1120" s="248" t="str">
        <f t="shared" si="2187"/>
        <v/>
      </c>
      <c r="K1120" s="713" t="str">
        <f t="shared" si="2195"/>
        <v/>
      </c>
      <c r="L1120" s="625"/>
      <c r="M1120" s="738">
        <f t="shared" ref="M1120:N1120" si="2227">IF(M948="","",M948)</f>
        <v>0</v>
      </c>
      <c r="N1120" s="738">
        <f t="shared" si="2227"/>
        <v>0</v>
      </c>
      <c r="O1120" s="714" t="str">
        <f t="shared" si="2197"/>
        <v/>
      </c>
      <c r="P1120" s="736">
        <f t="shared" si="2198"/>
        <v>0</v>
      </c>
      <c r="Q1120" s="608">
        <v>0</v>
      </c>
      <c r="R1120" s="755"/>
      <c r="S1120" s="708" t="str">
        <f t="shared" si="2199"/>
        <v/>
      </c>
      <c r="T1120" s="50" t="str">
        <f t="shared" si="2200"/>
        <v/>
      </c>
      <c r="U1120" s="50">
        <f>ROUND(IF(K1120="",0,+Q1120/1659*(AC1120*12*(1+tab!$D$181+tab!$D$180)-tab!$D$179)*tab!$D$177),-1)</f>
        <v>0</v>
      </c>
      <c r="V1120" s="36" t="str">
        <f t="shared" si="2201"/>
        <v/>
      </c>
      <c r="W1120" s="698"/>
      <c r="X1120" s="605"/>
      <c r="Y1120" s="646"/>
      <c r="Z1120" s="670"/>
      <c r="AA1120" s="600"/>
      <c r="AB1120" s="646"/>
      <c r="AC1120" s="679">
        <f t="shared" si="2189"/>
        <v>0</v>
      </c>
      <c r="AD1120" s="680">
        <f t="shared" si="2202"/>
        <v>0.56000000000000005</v>
      </c>
      <c r="AE1120" s="681">
        <f t="shared" si="2203"/>
        <v>0</v>
      </c>
      <c r="AF1120" s="681">
        <f t="shared" si="2204"/>
        <v>0</v>
      </c>
      <c r="AG1120" s="681">
        <f t="shared" si="2205"/>
        <v>0</v>
      </c>
      <c r="AH1120" s="682">
        <f t="shared" si="2206"/>
        <v>0</v>
      </c>
      <c r="AI1120" s="682" t="str">
        <f t="shared" si="2207"/>
        <v/>
      </c>
      <c r="AJ1120" s="682">
        <f t="shared" si="2208"/>
        <v>0</v>
      </c>
      <c r="AK1120" s="683">
        <f t="shared" si="2209"/>
        <v>0.5</v>
      </c>
      <c r="AL1120" s="600">
        <f t="shared" si="2210"/>
        <v>0</v>
      </c>
      <c r="AM1120" s="646">
        <f t="shared" si="2211"/>
        <v>0</v>
      </c>
      <c r="AN1120" s="630"/>
      <c r="AR1120" s="326"/>
    </row>
    <row r="1121" spans="3:44" ht="12.75" customHeight="1" x14ac:dyDescent="0.2">
      <c r="C1121" s="2"/>
      <c r="D1121" s="140" t="str">
        <f t="shared" si="2190"/>
        <v/>
      </c>
      <c r="E1121" s="222" t="str">
        <f t="shared" ref="E1121:F1121" si="2228">IF(E949=0,"",E949)</f>
        <v/>
      </c>
      <c r="F1121" s="222" t="str">
        <f t="shared" si="2228"/>
        <v/>
      </c>
      <c r="G1121" s="140" t="str">
        <f t="shared" si="2192"/>
        <v/>
      </c>
      <c r="H1121" s="223" t="str">
        <f t="shared" si="2193"/>
        <v/>
      </c>
      <c r="I1121" s="751" t="str">
        <f t="shared" si="2194"/>
        <v/>
      </c>
      <c r="J1121" s="248" t="str">
        <f t="shared" si="2187"/>
        <v/>
      </c>
      <c r="K1121" s="713" t="str">
        <f t="shared" si="2195"/>
        <v/>
      </c>
      <c r="L1121" s="625"/>
      <c r="M1121" s="738">
        <f t="shared" ref="M1121:N1121" si="2229">IF(M949="","",M949)</f>
        <v>0</v>
      </c>
      <c r="N1121" s="738">
        <f t="shared" si="2229"/>
        <v>0</v>
      </c>
      <c r="O1121" s="714" t="str">
        <f t="shared" si="2197"/>
        <v/>
      </c>
      <c r="P1121" s="736">
        <f t="shared" si="2198"/>
        <v>0</v>
      </c>
      <c r="Q1121" s="608">
        <v>0</v>
      </c>
      <c r="R1121" s="755"/>
      <c r="S1121" s="708" t="str">
        <f t="shared" si="2199"/>
        <v/>
      </c>
      <c r="T1121" s="50" t="str">
        <f t="shared" si="2200"/>
        <v/>
      </c>
      <c r="U1121" s="50">
        <f>ROUND(IF(K1121="",0,+Q1121/1659*(AC1121*12*(1+tab!$D$181+tab!$D$180)-tab!$D$179)*tab!$D$177),-1)</f>
        <v>0</v>
      </c>
      <c r="V1121" s="36" t="str">
        <f t="shared" si="2201"/>
        <v/>
      </c>
      <c r="W1121" s="698"/>
      <c r="X1121" s="605"/>
      <c r="Y1121" s="646"/>
      <c r="Z1121" s="670"/>
      <c r="AA1121" s="600"/>
      <c r="AB1121" s="646"/>
      <c r="AC1121" s="679">
        <f t="shared" si="2189"/>
        <v>0</v>
      </c>
      <c r="AD1121" s="680">
        <f t="shared" si="2202"/>
        <v>0.56000000000000005</v>
      </c>
      <c r="AE1121" s="681">
        <f t="shared" si="2203"/>
        <v>0</v>
      </c>
      <c r="AF1121" s="681">
        <f t="shared" si="2204"/>
        <v>0</v>
      </c>
      <c r="AG1121" s="681">
        <f t="shared" si="2205"/>
        <v>0</v>
      </c>
      <c r="AH1121" s="682">
        <f t="shared" si="2206"/>
        <v>0</v>
      </c>
      <c r="AI1121" s="682" t="str">
        <f t="shared" si="2207"/>
        <v/>
      </c>
      <c r="AJ1121" s="682">
        <f t="shared" si="2208"/>
        <v>0</v>
      </c>
      <c r="AK1121" s="683">
        <f t="shared" si="2209"/>
        <v>0.5</v>
      </c>
      <c r="AL1121" s="600">
        <f t="shared" si="2210"/>
        <v>0</v>
      </c>
      <c r="AM1121" s="646">
        <f t="shared" si="2211"/>
        <v>0</v>
      </c>
      <c r="AN1121" s="630"/>
      <c r="AR1121" s="326"/>
    </row>
    <row r="1122" spans="3:44" ht="12.75" customHeight="1" x14ac:dyDescent="0.2">
      <c r="C1122" s="2"/>
      <c r="D1122" s="140" t="str">
        <f t="shared" si="2190"/>
        <v/>
      </c>
      <c r="E1122" s="222" t="str">
        <f t="shared" ref="E1122:F1122" si="2230">IF(E950=0,"",E950)</f>
        <v/>
      </c>
      <c r="F1122" s="222" t="str">
        <f t="shared" si="2230"/>
        <v/>
      </c>
      <c r="G1122" s="140" t="str">
        <f t="shared" si="2192"/>
        <v/>
      </c>
      <c r="H1122" s="223" t="str">
        <f t="shared" si="2193"/>
        <v/>
      </c>
      <c r="I1122" s="751" t="str">
        <f t="shared" si="2194"/>
        <v/>
      </c>
      <c r="J1122" s="248" t="str">
        <f t="shared" si="2187"/>
        <v/>
      </c>
      <c r="K1122" s="713" t="str">
        <f t="shared" si="2195"/>
        <v/>
      </c>
      <c r="L1122" s="625"/>
      <c r="M1122" s="738">
        <f t="shared" ref="M1122:N1122" si="2231">IF(M950="","",M950)</f>
        <v>0</v>
      </c>
      <c r="N1122" s="738">
        <f t="shared" si="2231"/>
        <v>0</v>
      </c>
      <c r="O1122" s="714" t="str">
        <f t="shared" si="2197"/>
        <v/>
      </c>
      <c r="P1122" s="736">
        <f t="shared" si="2198"/>
        <v>0</v>
      </c>
      <c r="Q1122" s="608">
        <v>0</v>
      </c>
      <c r="R1122" s="755"/>
      <c r="S1122" s="708" t="str">
        <f t="shared" si="2199"/>
        <v/>
      </c>
      <c r="T1122" s="50" t="str">
        <f t="shared" si="2200"/>
        <v/>
      </c>
      <c r="U1122" s="50">
        <f>ROUND(IF(K1122="",0,+Q1122/1659*(AC1122*12*(1+tab!$D$181+tab!$D$180)-tab!$D$179)*tab!$D$177),-1)</f>
        <v>0</v>
      </c>
      <c r="V1122" s="36" t="str">
        <f t="shared" si="2201"/>
        <v/>
      </c>
      <c r="W1122" s="698"/>
      <c r="X1122" s="605"/>
      <c r="Y1122" s="646"/>
      <c r="Z1122" s="670"/>
      <c r="AA1122" s="600"/>
      <c r="AB1122" s="646"/>
      <c r="AC1122" s="679">
        <f t="shared" si="2189"/>
        <v>0</v>
      </c>
      <c r="AD1122" s="680">
        <f t="shared" si="2202"/>
        <v>0.56000000000000005</v>
      </c>
      <c r="AE1122" s="681">
        <f t="shared" si="2203"/>
        <v>0</v>
      </c>
      <c r="AF1122" s="681">
        <f t="shared" si="2204"/>
        <v>0</v>
      </c>
      <c r="AG1122" s="681">
        <f t="shared" si="2205"/>
        <v>0</v>
      </c>
      <c r="AH1122" s="682">
        <f t="shared" si="2206"/>
        <v>0</v>
      </c>
      <c r="AI1122" s="682" t="str">
        <f t="shared" si="2207"/>
        <v/>
      </c>
      <c r="AJ1122" s="682">
        <f t="shared" si="2208"/>
        <v>0</v>
      </c>
      <c r="AK1122" s="683">
        <f t="shared" si="2209"/>
        <v>0.5</v>
      </c>
      <c r="AL1122" s="600">
        <f t="shared" si="2210"/>
        <v>0</v>
      </c>
      <c r="AM1122" s="646">
        <f t="shared" si="2211"/>
        <v>0</v>
      </c>
      <c r="AN1122" s="630"/>
      <c r="AR1122" s="326"/>
    </row>
    <row r="1123" spans="3:44" ht="12.75" customHeight="1" x14ac:dyDescent="0.2">
      <c r="C1123" s="2"/>
      <c r="D1123" s="140" t="str">
        <f t="shared" si="2190"/>
        <v/>
      </c>
      <c r="E1123" s="222" t="str">
        <f t="shared" ref="E1123:F1123" si="2232">IF(E951=0,"",E951)</f>
        <v/>
      </c>
      <c r="F1123" s="222" t="str">
        <f t="shared" si="2232"/>
        <v/>
      </c>
      <c r="G1123" s="140" t="str">
        <f t="shared" si="2192"/>
        <v/>
      </c>
      <c r="H1123" s="223" t="str">
        <f t="shared" si="2193"/>
        <v/>
      </c>
      <c r="I1123" s="751" t="str">
        <f t="shared" si="2194"/>
        <v/>
      </c>
      <c r="J1123" s="248" t="str">
        <f t="shared" si="2187"/>
        <v/>
      </c>
      <c r="K1123" s="713" t="str">
        <f t="shared" si="2195"/>
        <v/>
      </c>
      <c r="L1123" s="625"/>
      <c r="M1123" s="738">
        <f t="shared" ref="M1123:N1123" si="2233">IF(M951="","",M951)</f>
        <v>0</v>
      </c>
      <c r="N1123" s="738">
        <f t="shared" si="2233"/>
        <v>0</v>
      </c>
      <c r="O1123" s="714" t="str">
        <f t="shared" si="2197"/>
        <v/>
      </c>
      <c r="P1123" s="736">
        <f t="shared" si="2198"/>
        <v>0</v>
      </c>
      <c r="Q1123" s="608">
        <v>0</v>
      </c>
      <c r="R1123" s="755"/>
      <c r="S1123" s="708" t="str">
        <f t="shared" si="2199"/>
        <v/>
      </c>
      <c r="T1123" s="50" t="str">
        <f t="shared" si="2200"/>
        <v/>
      </c>
      <c r="U1123" s="50">
        <f>ROUND(IF(K1123="",0,+Q1123/1659*(AC1123*12*(1+tab!$D$181+tab!$D$180)-tab!$D$179)*tab!$D$177),-1)</f>
        <v>0</v>
      </c>
      <c r="V1123" s="36" t="str">
        <f t="shared" si="2201"/>
        <v/>
      </c>
      <c r="W1123" s="698"/>
      <c r="X1123" s="605"/>
      <c r="Y1123" s="646"/>
      <c r="Z1123" s="670"/>
      <c r="AA1123" s="600"/>
      <c r="AB1123" s="646"/>
      <c r="AC1123" s="679">
        <f t="shared" si="2189"/>
        <v>0</v>
      </c>
      <c r="AD1123" s="680">
        <f t="shared" si="2202"/>
        <v>0.56000000000000005</v>
      </c>
      <c r="AE1123" s="681">
        <f t="shared" si="2203"/>
        <v>0</v>
      </c>
      <c r="AF1123" s="681">
        <f t="shared" si="2204"/>
        <v>0</v>
      </c>
      <c r="AG1123" s="681">
        <f t="shared" si="2205"/>
        <v>0</v>
      </c>
      <c r="AH1123" s="682">
        <f t="shared" si="2206"/>
        <v>0</v>
      </c>
      <c r="AI1123" s="682" t="str">
        <f t="shared" si="2207"/>
        <v/>
      </c>
      <c r="AJ1123" s="682">
        <f t="shared" si="2208"/>
        <v>0</v>
      </c>
      <c r="AK1123" s="683">
        <f t="shared" si="2209"/>
        <v>0.5</v>
      </c>
      <c r="AL1123" s="600">
        <f t="shared" si="2210"/>
        <v>0</v>
      </c>
      <c r="AM1123" s="646">
        <f t="shared" si="2211"/>
        <v>0</v>
      </c>
      <c r="AN1123" s="630"/>
      <c r="AR1123" s="326"/>
    </row>
    <row r="1124" spans="3:44" ht="12.75" customHeight="1" x14ac:dyDescent="0.2">
      <c r="C1124" s="2"/>
      <c r="D1124" s="140" t="str">
        <f t="shared" si="2190"/>
        <v/>
      </c>
      <c r="E1124" s="222" t="str">
        <f t="shared" ref="E1124:F1124" si="2234">IF(E952=0,"",E952)</f>
        <v/>
      </c>
      <c r="F1124" s="222" t="str">
        <f t="shared" si="2234"/>
        <v/>
      </c>
      <c r="G1124" s="140" t="str">
        <f t="shared" si="2192"/>
        <v/>
      </c>
      <c r="H1124" s="223" t="str">
        <f t="shared" si="2193"/>
        <v/>
      </c>
      <c r="I1124" s="751" t="str">
        <f t="shared" si="2194"/>
        <v/>
      </c>
      <c r="J1124" s="248" t="str">
        <f t="shared" si="2187"/>
        <v/>
      </c>
      <c r="K1124" s="713" t="str">
        <f t="shared" si="2195"/>
        <v/>
      </c>
      <c r="L1124" s="625"/>
      <c r="M1124" s="738">
        <f t="shared" ref="M1124:N1124" si="2235">IF(M952="","",M952)</f>
        <v>0</v>
      </c>
      <c r="N1124" s="738">
        <f t="shared" si="2235"/>
        <v>0</v>
      </c>
      <c r="O1124" s="714" t="str">
        <f t="shared" si="2197"/>
        <v/>
      </c>
      <c r="P1124" s="736">
        <f t="shared" si="2198"/>
        <v>0</v>
      </c>
      <c r="Q1124" s="608">
        <v>0</v>
      </c>
      <c r="R1124" s="755"/>
      <c r="S1124" s="708" t="str">
        <f t="shared" si="2199"/>
        <v/>
      </c>
      <c r="T1124" s="50" t="str">
        <f t="shared" si="2200"/>
        <v/>
      </c>
      <c r="U1124" s="50">
        <f>ROUND(IF(K1124="",0,+Q1124/1659*(AC1124*12*(1+tab!$D$181+tab!$D$180)-tab!$D$179)*tab!$D$177),-1)</f>
        <v>0</v>
      </c>
      <c r="V1124" s="36" t="str">
        <f t="shared" si="2201"/>
        <v/>
      </c>
      <c r="W1124" s="698"/>
      <c r="X1124" s="605"/>
      <c r="Y1124" s="646"/>
      <c r="Z1124" s="670"/>
      <c r="AA1124" s="600"/>
      <c r="AB1124" s="646"/>
      <c r="AC1124" s="679">
        <f t="shared" si="2189"/>
        <v>0</v>
      </c>
      <c r="AD1124" s="680">
        <f t="shared" si="2202"/>
        <v>0.56000000000000005</v>
      </c>
      <c r="AE1124" s="681">
        <f t="shared" si="2203"/>
        <v>0</v>
      </c>
      <c r="AF1124" s="681">
        <f t="shared" si="2204"/>
        <v>0</v>
      </c>
      <c r="AG1124" s="681">
        <f t="shared" si="2205"/>
        <v>0</v>
      </c>
      <c r="AH1124" s="682">
        <f t="shared" si="2206"/>
        <v>0</v>
      </c>
      <c r="AI1124" s="682" t="str">
        <f t="shared" si="2207"/>
        <v/>
      </c>
      <c r="AJ1124" s="682">
        <f t="shared" si="2208"/>
        <v>0</v>
      </c>
      <c r="AK1124" s="683">
        <f t="shared" si="2209"/>
        <v>0.5</v>
      </c>
      <c r="AL1124" s="600">
        <f t="shared" si="2210"/>
        <v>0</v>
      </c>
      <c r="AM1124" s="646">
        <f t="shared" si="2211"/>
        <v>0</v>
      </c>
      <c r="AN1124" s="630"/>
      <c r="AR1124" s="326"/>
    </row>
    <row r="1125" spans="3:44" ht="12.75" customHeight="1" x14ac:dyDescent="0.2">
      <c r="C1125" s="2"/>
      <c r="D1125" s="140" t="str">
        <f t="shared" si="2190"/>
        <v/>
      </c>
      <c r="E1125" s="222" t="str">
        <f t="shared" ref="E1125:F1125" si="2236">IF(E953=0,"",E953)</f>
        <v/>
      </c>
      <c r="F1125" s="222" t="str">
        <f t="shared" si="2236"/>
        <v/>
      </c>
      <c r="G1125" s="140" t="str">
        <f t="shared" si="2192"/>
        <v/>
      </c>
      <c r="H1125" s="223" t="str">
        <f t="shared" si="2193"/>
        <v/>
      </c>
      <c r="I1125" s="751" t="str">
        <f t="shared" si="2194"/>
        <v/>
      </c>
      <c r="J1125" s="248" t="str">
        <f t="shared" si="2187"/>
        <v/>
      </c>
      <c r="K1125" s="713" t="str">
        <f t="shared" si="2195"/>
        <v/>
      </c>
      <c r="L1125" s="625"/>
      <c r="M1125" s="738">
        <f t="shared" ref="M1125:N1125" si="2237">IF(M953="","",M953)</f>
        <v>0</v>
      </c>
      <c r="N1125" s="738">
        <f t="shared" si="2237"/>
        <v>0</v>
      </c>
      <c r="O1125" s="714" t="str">
        <f t="shared" si="2197"/>
        <v/>
      </c>
      <c r="P1125" s="736">
        <f t="shared" si="2198"/>
        <v>0</v>
      </c>
      <c r="Q1125" s="608">
        <v>0</v>
      </c>
      <c r="R1125" s="755"/>
      <c r="S1125" s="708" t="str">
        <f t="shared" si="2199"/>
        <v/>
      </c>
      <c r="T1125" s="50" t="str">
        <f t="shared" si="2200"/>
        <v/>
      </c>
      <c r="U1125" s="50">
        <f>ROUND(IF(K1125="",0,+Q1125/1659*(AC1125*12*(1+tab!$D$181+tab!$D$180)-tab!$D$179)*tab!$D$177),-1)</f>
        <v>0</v>
      </c>
      <c r="V1125" s="36" t="str">
        <f t="shared" si="2201"/>
        <v/>
      </c>
      <c r="W1125" s="698"/>
      <c r="X1125" s="605"/>
      <c r="Y1125" s="646"/>
      <c r="Z1125" s="670"/>
      <c r="AA1125" s="600"/>
      <c r="AB1125" s="646"/>
      <c r="AC1125" s="679">
        <f t="shared" si="2189"/>
        <v>0</v>
      </c>
      <c r="AD1125" s="680">
        <f t="shared" si="2202"/>
        <v>0.56000000000000005</v>
      </c>
      <c r="AE1125" s="681">
        <f t="shared" si="2203"/>
        <v>0</v>
      </c>
      <c r="AF1125" s="681">
        <f t="shared" si="2204"/>
        <v>0</v>
      </c>
      <c r="AG1125" s="681">
        <f t="shared" si="2205"/>
        <v>0</v>
      </c>
      <c r="AH1125" s="682">
        <f t="shared" si="2206"/>
        <v>0</v>
      </c>
      <c r="AI1125" s="682" t="str">
        <f t="shared" si="2207"/>
        <v/>
      </c>
      <c r="AJ1125" s="682">
        <f t="shared" si="2208"/>
        <v>0</v>
      </c>
      <c r="AK1125" s="683">
        <f t="shared" si="2209"/>
        <v>0.5</v>
      </c>
      <c r="AL1125" s="600">
        <f t="shared" si="2210"/>
        <v>0</v>
      </c>
      <c r="AM1125" s="646">
        <f t="shared" si="2211"/>
        <v>0</v>
      </c>
      <c r="AN1125" s="630"/>
      <c r="AR1125" s="326"/>
    </row>
    <row r="1126" spans="3:44" ht="12.75" customHeight="1" x14ac:dyDescent="0.2">
      <c r="C1126" s="2"/>
      <c r="D1126" s="140" t="str">
        <f t="shared" si="2190"/>
        <v/>
      </c>
      <c r="E1126" s="222" t="str">
        <f t="shared" ref="E1126:F1126" si="2238">IF(E954=0,"",E954)</f>
        <v/>
      </c>
      <c r="F1126" s="222" t="str">
        <f t="shared" si="2238"/>
        <v/>
      </c>
      <c r="G1126" s="140" t="str">
        <f t="shared" si="2192"/>
        <v/>
      </c>
      <c r="H1126" s="223" t="str">
        <f t="shared" si="2193"/>
        <v/>
      </c>
      <c r="I1126" s="751" t="str">
        <f t="shared" si="2194"/>
        <v/>
      </c>
      <c r="J1126" s="248" t="str">
        <f t="shared" si="2187"/>
        <v/>
      </c>
      <c r="K1126" s="713" t="str">
        <f t="shared" si="2195"/>
        <v/>
      </c>
      <c r="L1126" s="625"/>
      <c r="M1126" s="738">
        <f t="shared" ref="M1126:N1126" si="2239">IF(M954="","",M954)</f>
        <v>0</v>
      </c>
      <c r="N1126" s="738">
        <f t="shared" si="2239"/>
        <v>0</v>
      </c>
      <c r="O1126" s="714" t="str">
        <f t="shared" si="2197"/>
        <v/>
      </c>
      <c r="P1126" s="736">
        <f t="shared" si="2198"/>
        <v>0</v>
      </c>
      <c r="Q1126" s="608">
        <v>0</v>
      </c>
      <c r="R1126" s="755"/>
      <c r="S1126" s="708" t="str">
        <f t="shared" si="2199"/>
        <v/>
      </c>
      <c r="T1126" s="50" t="str">
        <f t="shared" si="2200"/>
        <v/>
      </c>
      <c r="U1126" s="50">
        <f>ROUND(IF(K1126="",0,+Q1126/1659*(AC1126*12*(1+tab!$D$181+tab!$D$180)-tab!$D$179)*tab!$D$177),-1)</f>
        <v>0</v>
      </c>
      <c r="V1126" s="36" t="str">
        <f t="shared" si="2201"/>
        <v/>
      </c>
      <c r="W1126" s="698"/>
      <c r="X1126" s="605"/>
      <c r="Y1126" s="646"/>
      <c r="Z1126" s="670"/>
      <c r="AA1126" s="600"/>
      <c r="AB1126" s="646"/>
      <c r="AC1126" s="679">
        <f t="shared" si="2189"/>
        <v>0</v>
      </c>
      <c r="AD1126" s="680">
        <f t="shared" si="2202"/>
        <v>0.56000000000000005</v>
      </c>
      <c r="AE1126" s="681">
        <f t="shared" si="2203"/>
        <v>0</v>
      </c>
      <c r="AF1126" s="681">
        <f t="shared" si="2204"/>
        <v>0</v>
      </c>
      <c r="AG1126" s="681">
        <f t="shared" si="2205"/>
        <v>0</v>
      </c>
      <c r="AH1126" s="682">
        <f t="shared" si="2206"/>
        <v>0</v>
      </c>
      <c r="AI1126" s="682" t="str">
        <f t="shared" si="2207"/>
        <v/>
      </c>
      <c r="AJ1126" s="682">
        <f t="shared" si="2208"/>
        <v>0</v>
      </c>
      <c r="AK1126" s="683">
        <f t="shared" si="2209"/>
        <v>0.5</v>
      </c>
      <c r="AL1126" s="600">
        <f t="shared" si="2210"/>
        <v>0</v>
      </c>
      <c r="AM1126" s="646">
        <f t="shared" si="2211"/>
        <v>0</v>
      </c>
      <c r="AN1126" s="630"/>
      <c r="AR1126" s="326"/>
    </row>
    <row r="1127" spans="3:44" ht="12.75" customHeight="1" x14ac:dyDescent="0.2">
      <c r="C1127" s="2"/>
      <c r="D1127" s="140" t="str">
        <f t="shared" si="2190"/>
        <v/>
      </c>
      <c r="E1127" s="222" t="str">
        <f t="shared" ref="E1127:F1127" si="2240">IF(E955=0,"",E955)</f>
        <v/>
      </c>
      <c r="F1127" s="222" t="str">
        <f t="shared" si="2240"/>
        <v/>
      </c>
      <c r="G1127" s="140" t="str">
        <f t="shared" si="2192"/>
        <v/>
      </c>
      <c r="H1127" s="223" t="str">
        <f t="shared" si="2193"/>
        <v/>
      </c>
      <c r="I1127" s="751" t="str">
        <f t="shared" si="2194"/>
        <v/>
      </c>
      <c r="J1127" s="248" t="str">
        <f t="shared" si="2187"/>
        <v/>
      </c>
      <c r="K1127" s="713" t="str">
        <f t="shared" si="2195"/>
        <v/>
      </c>
      <c r="L1127" s="625"/>
      <c r="M1127" s="738">
        <f t="shared" ref="M1127:N1127" si="2241">IF(M955="","",M955)</f>
        <v>0</v>
      </c>
      <c r="N1127" s="738">
        <f t="shared" si="2241"/>
        <v>0</v>
      </c>
      <c r="O1127" s="714" t="str">
        <f t="shared" si="2197"/>
        <v/>
      </c>
      <c r="P1127" s="736">
        <f t="shared" si="2198"/>
        <v>0</v>
      </c>
      <c r="Q1127" s="608">
        <v>0</v>
      </c>
      <c r="R1127" s="755"/>
      <c r="S1127" s="708" t="str">
        <f t="shared" si="2199"/>
        <v/>
      </c>
      <c r="T1127" s="50" t="str">
        <f t="shared" si="2200"/>
        <v/>
      </c>
      <c r="U1127" s="50">
        <f>ROUND(IF(K1127="",0,+Q1127/1659*(AC1127*12*(1+tab!$D$181+tab!$D$180)-tab!$D$179)*tab!$D$177),-1)</f>
        <v>0</v>
      </c>
      <c r="V1127" s="36" t="str">
        <f t="shared" si="2201"/>
        <v/>
      </c>
      <c r="W1127" s="698"/>
      <c r="X1127" s="605"/>
      <c r="Y1127" s="646"/>
      <c r="Z1127" s="670"/>
      <c r="AA1127" s="600"/>
      <c r="AB1127" s="646"/>
      <c r="AC1127" s="679">
        <f t="shared" si="2189"/>
        <v>0</v>
      </c>
      <c r="AD1127" s="680">
        <f t="shared" si="2202"/>
        <v>0.56000000000000005</v>
      </c>
      <c r="AE1127" s="681">
        <f t="shared" si="2203"/>
        <v>0</v>
      </c>
      <c r="AF1127" s="681">
        <f t="shared" si="2204"/>
        <v>0</v>
      </c>
      <c r="AG1127" s="681">
        <f t="shared" si="2205"/>
        <v>0</v>
      </c>
      <c r="AH1127" s="682">
        <f t="shared" si="2206"/>
        <v>0</v>
      </c>
      <c r="AI1127" s="682" t="str">
        <f t="shared" si="2207"/>
        <v/>
      </c>
      <c r="AJ1127" s="682">
        <f t="shared" si="2208"/>
        <v>0</v>
      </c>
      <c r="AK1127" s="683">
        <f t="shared" si="2209"/>
        <v>0.5</v>
      </c>
      <c r="AL1127" s="600">
        <f t="shared" si="2210"/>
        <v>0</v>
      </c>
      <c r="AM1127" s="646">
        <f t="shared" si="2211"/>
        <v>0</v>
      </c>
      <c r="AN1127" s="630"/>
      <c r="AR1127" s="326"/>
    </row>
    <row r="1128" spans="3:44" ht="12.75" customHeight="1" x14ac:dyDescent="0.2">
      <c r="C1128" s="2"/>
      <c r="D1128" s="140" t="str">
        <f t="shared" si="2190"/>
        <v/>
      </c>
      <c r="E1128" s="222" t="str">
        <f t="shared" ref="E1128:F1128" si="2242">IF(E956=0,"",E956)</f>
        <v/>
      </c>
      <c r="F1128" s="222" t="str">
        <f t="shared" si="2242"/>
        <v/>
      </c>
      <c r="G1128" s="140" t="str">
        <f t="shared" si="2192"/>
        <v/>
      </c>
      <c r="H1128" s="223" t="str">
        <f t="shared" si="2193"/>
        <v/>
      </c>
      <c r="I1128" s="751" t="str">
        <f t="shared" si="2194"/>
        <v/>
      </c>
      <c r="J1128" s="248" t="str">
        <f t="shared" si="2187"/>
        <v/>
      </c>
      <c r="K1128" s="713" t="str">
        <f t="shared" si="2195"/>
        <v/>
      </c>
      <c r="L1128" s="625"/>
      <c r="M1128" s="738">
        <f t="shared" ref="M1128:N1128" si="2243">IF(M956="","",M956)</f>
        <v>0</v>
      </c>
      <c r="N1128" s="738">
        <f t="shared" si="2243"/>
        <v>0</v>
      </c>
      <c r="O1128" s="714" t="str">
        <f t="shared" si="2197"/>
        <v/>
      </c>
      <c r="P1128" s="736">
        <f t="shared" si="2198"/>
        <v>0</v>
      </c>
      <c r="Q1128" s="608">
        <v>0</v>
      </c>
      <c r="R1128" s="755"/>
      <c r="S1128" s="708" t="str">
        <f t="shared" si="2199"/>
        <v/>
      </c>
      <c r="T1128" s="50" t="str">
        <f t="shared" si="2200"/>
        <v/>
      </c>
      <c r="U1128" s="50">
        <f>ROUND(IF(K1128="",0,+Q1128/1659*(AC1128*12*(1+tab!$D$181+tab!$D$180)-tab!$D$179)*tab!$D$177),-1)</f>
        <v>0</v>
      </c>
      <c r="V1128" s="36" t="str">
        <f t="shared" si="2201"/>
        <v/>
      </c>
      <c r="W1128" s="698"/>
      <c r="X1128" s="605"/>
      <c r="Y1128" s="646"/>
      <c r="Z1128" s="670"/>
      <c r="AA1128" s="600"/>
      <c r="AB1128" s="646"/>
      <c r="AC1128" s="679">
        <f t="shared" si="2189"/>
        <v>0</v>
      </c>
      <c r="AD1128" s="680">
        <f t="shared" si="2202"/>
        <v>0.56000000000000005</v>
      </c>
      <c r="AE1128" s="681">
        <f t="shared" si="2203"/>
        <v>0</v>
      </c>
      <c r="AF1128" s="681">
        <f t="shared" si="2204"/>
        <v>0</v>
      </c>
      <c r="AG1128" s="681">
        <f t="shared" si="2205"/>
        <v>0</v>
      </c>
      <c r="AH1128" s="682">
        <f t="shared" si="2206"/>
        <v>0</v>
      </c>
      <c r="AI1128" s="682" t="str">
        <f t="shared" si="2207"/>
        <v/>
      </c>
      <c r="AJ1128" s="682">
        <f t="shared" si="2208"/>
        <v>0</v>
      </c>
      <c r="AK1128" s="683">
        <f t="shared" si="2209"/>
        <v>0.5</v>
      </c>
      <c r="AL1128" s="600">
        <f t="shared" si="2210"/>
        <v>0</v>
      </c>
      <c r="AM1128" s="646">
        <f t="shared" si="2211"/>
        <v>0</v>
      </c>
      <c r="AN1128" s="630"/>
      <c r="AR1128" s="326"/>
    </row>
    <row r="1129" spans="3:44" ht="12.75" customHeight="1" x14ac:dyDescent="0.2">
      <c r="C1129" s="2"/>
      <c r="D1129" s="140" t="str">
        <f t="shared" si="2190"/>
        <v/>
      </c>
      <c r="E1129" s="222" t="str">
        <f t="shared" ref="E1129:F1129" si="2244">IF(E957=0,"",E957)</f>
        <v/>
      </c>
      <c r="F1129" s="222" t="str">
        <f t="shared" si="2244"/>
        <v/>
      </c>
      <c r="G1129" s="140" t="str">
        <f t="shared" si="2192"/>
        <v/>
      </c>
      <c r="H1129" s="223" t="str">
        <f t="shared" si="2193"/>
        <v/>
      </c>
      <c r="I1129" s="751" t="str">
        <f t="shared" si="2194"/>
        <v/>
      </c>
      <c r="J1129" s="248" t="str">
        <f t="shared" si="2187"/>
        <v/>
      </c>
      <c r="K1129" s="713" t="str">
        <f t="shared" si="2195"/>
        <v/>
      </c>
      <c r="L1129" s="625"/>
      <c r="M1129" s="738">
        <f t="shared" ref="M1129:N1129" si="2245">IF(M957="","",M957)</f>
        <v>0</v>
      </c>
      <c r="N1129" s="738">
        <f t="shared" si="2245"/>
        <v>0</v>
      </c>
      <c r="O1129" s="714" t="str">
        <f t="shared" si="2197"/>
        <v/>
      </c>
      <c r="P1129" s="736">
        <f t="shared" si="2198"/>
        <v>0</v>
      </c>
      <c r="Q1129" s="608">
        <v>0</v>
      </c>
      <c r="R1129" s="755"/>
      <c r="S1129" s="708" t="str">
        <f t="shared" si="2199"/>
        <v/>
      </c>
      <c r="T1129" s="50" t="str">
        <f t="shared" si="2200"/>
        <v/>
      </c>
      <c r="U1129" s="50">
        <f>ROUND(IF(K1129="",0,+Q1129/1659*(AC1129*12*(1+tab!$D$181+tab!$D$180)-tab!$D$179)*tab!$D$177),-1)</f>
        <v>0</v>
      </c>
      <c r="V1129" s="36" t="str">
        <f t="shared" si="2201"/>
        <v/>
      </c>
      <c r="W1129" s="698"/>
      <c r="X1129" s="605"/>
      <c r="Y1129" s="646"/>
      <c r="Z1129" s="670"/>
      <c r="AA1129" s="600"/>
      <c r="AB1129" s="646"/>
      <c r="AC1129" s="679">
        <f t="shared" si="2189"/>
        <v>0</v>
      </c>
      <c r="AD1129" s="680">
        <f t="shared" si="2202"/>
        <v>0.56000000000000005</v>
      </c>
      <c r="AE1129" s="681">
        <f t="shared" si="2203"/>
        <v>0</v>
      </c>
      <c r="AF1129" s="681">
        <f t="shared" si="2204"/>
        <v>0</v>
      </c>
      <c r="AG1129" s="681">
        <f t="shared" si="2205"/>
        <v>0</v>
      </c>
      <c r="AH1129" s="682">
        <f t="shared" si="2206"/>
        <v>0</v>
      </c>
      <c r="AI1129" s="682" t="str">
        <f t="shared" si="2207"/>
        <v/>
      </c>
      <c r="AJ1129" s="682">
        <f t="shared" si="2208"/>
        <v>0</v>
      </c>
      <c r="AK1129" s="683">
        <f t="shared" si="2209"/>
        <v>0.5</v>
      </c>
      <c r="AL1129" s="600">
        <f t="shared" si="2210"/>
        <v>0</v>
      </c>
      <c r="AM1129" s="646">
        <f t="shared" si="2211"/>
        <v>0</v>
      </c>
      <c r="AN1129" s="630"/>
      <c r="AR1129" s="326"/>
    </row>
    <row r="1130" spans="3:44" ht="12.75" customHeight="1" x14ac:dyDescent="0.2">
      <c r="C1130" s="2"/>
      <c r="D1130" s="140" t="str">
        <f t="shared" si="2190"/>
        <v/>
      </c>
      <c r="E1130" s="222" t="str">
        <f t="shared" ref="E1130:F1130" si="2246">IF(E958=0,"",E958)</f>
        <v/>
      </c>
      <c r="F1130" s="222" t="str">
        <f t="shared" si="2246"/>
        <v/>
      </c>
      <c r="G1130" s="140" t="str">
        <f t="shared" si="2192"/>
        <v/>
      </c>
      <c r="H1130" s="223" t="str">
        <f t="shared" si="2193"/>
        <v/>
      </c>
      <c r="I1130" s="751" t="str">
        <f t="shared" si="2194"/>
        <v/>
      </c>
      <c r="J1130" s="248" t="str">
        <f t="shared" si="2187"/>
        <v/>
      </c>
      <c r="K1130" s="713" t="str">
        <f t="shared" si="2195"/>
        <v/>
      </c>
      <c r="L1130" s="625"/>
      <c r="M1130" s="738">
        <f t="shared" ref="M1130:N1130" si="2247">IF(M958="","",M958)</f>
        <v>0</v>
      </c>
      <c r="N1130" s="738">
        <f t="shared" si="2247"/>
        <v>0</v>
      </c>
      <c r="O1130" s="714" t="str">
        <f t="shared" si="2197"/>
        <v/>
      </c>
      <c r="P1130" s="736">
        <f t="shared" si="2198"/>
        <v>0</v>
      </c>
      <c r="Q1130" s="608">
        <v>0</v>
      </c>
      <c r="R1130" s="755"/>
      <c r="S1130" s="708" t="str">
        <f t="shared" si="2199"/>
        <v/>
      </c>
      <c r="T1130" s="50" t="str">
        <f t="shared" si="2200"/>
        <v/>
      </c>
      <c r="U1130" s="50">
        <f>ROUND(IF(K1130="",0,+Q1130/1659*(AC1130*12*(1+tab!$D$181+tab!$D$180)-tab!$D$179)*tab!$D$177),-1)</f>
        <v>0</v>
      </c>
      <c r="V1130" s="36" t="str">
        <f t="shared" si="2201"/>
        <v/>
      </c>
      <c r="W1130" s="698"/>
      <c r="X1130" s="605"/>
      <c r="Y1130" s="646"/>
      <c r="Z1130" s="670"/>
      <c r="AA1130" s="600"/>
      <c r="AB1130" s="646"/>
      <c r="AC1130" s="679">
        <f t="shared" si="2189"/>
        <v>0</v>
      </c>
      <c r="AD1130" s="680">
        <f t="shared" si="2202"/>
        <v>0.56000000000000005</v>
      </c>
      <c r="AE1130" s="681">
        <f t="shared" si="2203"/>
        <v>0</v>
      </c>
      <c r="AF1130" s="681">
        <f t="shared" si="2204"/>
        <v>0</v>
      </c>
      <c r="AG1130" s="681">
        <f t="shared" si="2205"/>
        <v>0</v>
      </c>
      <c r="AH1130" s="682">
        <f t="shared" si="2206"/>
        <v>0</v>
      </c>
      <c r="AI1130" s="682" t="str">
        <f t="shared" si="2207"/>
        <v/>
      </c>
      <c r="AJ1130" s="682">
        <f t="shared" si="2208"/>
        <v>0</v>
      </c>
      <c r="AK1130" s="683">
        <f t="shared" si="2209"/>
        <v>0.5</v>
      </c>
      <c r="AL1130" s="600">
        <f t="shared" si="2210"/>
        <v>0</v>
      </c>
      <c r="AM1130" s="646">
        <f t="shared" si="2211"/>
        <v>0</v>
      </c>
      <c r="AN1130" s="630"/>
      <c r="AR1130" s="326"/>
    </row>
    <row r="1131" spans="3:44" ht="12.75" customHeight="1" x14ac:dyDescent="0.2">
      <c r="C1131" s="2"/>
      <c r="D1131" s="140" t="str">
        <f t="shared" si="2190"/>
        <v/>
      </c>
      <c r="E1131" s="222" t="str">
        <f t="shared" ref="E1131:F1131" si="2248">IF(E959=0,"",E959)</f>
        <v/>
      </c>
      <c r="F1131" s="222" t="str">
        <f t="shared" si="2248"/>
        <v/>
      </c>
      <c r="G1131" s="140" t="str">
        <f t="shared" si="2192"/>
        <v/>
      </c>
      <c r="H1131" s="223" t="str">
        <f t="shared" si="2193"/>
        <v/>
      </c>
      <c r="I1131" s="751" t="str">
        <f t="shared" si="2194"/>
        <v/>
      </c>
      <c r="J1131" s="248" t="str">
        <f t="shared" si="2187"/>
        <v/>
      </c>
      <c r="K1131" s="713" t="str">
        <f t="shared" si="2195"/>
        <v/>
      </c>
      <c r="L1131" s="625"/>
      <c r="M1131" s="738">
        <f t="shared" ref="M1131:N1131" si="2249">IF(M959="","",M959)</f>
        <v>0</v>
      </c>
      <c r="N1131" s="738">
        <f t="shared" si="2249"/>
        <v>0</v>
      </c>
      <c r="O1131" s="714" t="str">
        <f t="shared" si="2197"/>
        <v/>
      </c>
      <c r="P1131" s="736">
        <f t="shared" si="2198"/>
        <v>0</v>
      </c>
      <c r="Q1131" s="608">
        <v>0</v>
      </c>
      <c r="R1131" s="755"/>
      <c r="S1131" s="708" t="str">
        <f t="shared" si="2199"/>
        <v/>
      </c>
      <c r="T1131" s="50" t="str">
        <f t="shared" si="2200"/>
        <v/>
      </c>
      <c r="U1131" s="50">
        <f>ROUND(IF(K1131="",0,+Q1131/1659*(AC1131*12*(1+tab!$D$181+tab!$D$180)-tab!$D$179)*tab!$D$177),-1)</f>
        <v>0</v>
      </c>
      <c r="V1131" s="36" t="str">
        <f t="shared" si="2201"/>
        <v/>
      </c>
      <c r="W1131" s="698"/>
      <c r="X1131" s="605"/>
      <c r="Y1131" s="646"/>
      <c r="Z1131" s="670"/>
      <c r="AA1131" s="600"/>
      <c r="AB1131" s="646"/>
      <c r="AC1131" s="679">
        <f t="shared" si="2189"/>
        <v>0</v>
      </c>
      <c r="AD1131" s="680">
        <f t="shared" si="2202"/>
        <v>0.56000000000000005</v>
      </c>
      <c r="AE1131" s="681">
        <f t="shared" si="2203"/>
        <v>0</v>
      </c>
      <c r="AF1131" s="681">
        <f t="shared" si="2204"/>
        <v>0</v>
      </c>
      <c r="AG1131" s="681">
        <f t="shared" si="2205"/>
        <v>0</v>
      </c>
      <c r="AH1131" s="682">
        <f t="shared" si="2206"/>
        <v>0</v>
      </c>
      <c r="AI1131" s="682" t="str">
        <f t="shared" si="2207"/>
        <v/>
      </c>
      <c r="AJ1131" s="682">
        <f t="shared" si="2208"/>
        <v>0</v>
      </c>
      <c r="AK1131" s="683">
        <f t="shared" si="2209"/>
        <v>0.5</v>
      </c>
      <c r="AL1131" s="600">
        <f t="shared" si="2210"/>
        <v>0</v>
      </c>
      <c r="AM1131" s="646">
        <f t="shared" si="2211"/>
        <v>0</v>
      </c>
      <c r="AN1131" s="630"/>
      <c r="AR1131" s="326"/>
    </row>
    <row r="1132" spans="3:44" ht="12.75" customHeight="1" x14ac:dyDescent="0.2">
      <c r="C1132" s="2"/>
      <c r="D1132" s="140" t="str">
        <f t="shared" si="2190"/>
        <v/>
      </c>
      <c r="E1132" s="222" t="str">
        <f t="shared" ref="E1132:F1132" si="2250">IF(E960=0,"",E960)</f>
        <v/>
      </c>
      <c r="F1132" s="222" t="str">
        <f t="shared" si="2250"/>
        <v/>
      </c>
      <c r="G1132" s="140" t="str">
        <f t="shared" si="2192"/>
        <v/>
      </c>
      <c r="H1132" s="223" t="str">
        <f t="shared" si="2193"/>
        <v/>
      </c>
      <c r="I1132" s="751" t="str">
        <f t="shared" si="2194"/>
        <v/>
      </c>
      <c r="J1132" s="248" t="str">
        <f t="shared" si="2187"/>
        <v/>
      </c>
      <c r="K1132" s="713" t="str">
        <f t="shared" si="2195"/>
        <v/>
      </c>
      <c r="L1132" s="625"/>
      <c r="M1132" s="738">
        <f t="shared" ref="M1132:N1132" si="2251">IF(M960="","",M960)</f>
        <v>0</v>
      </c>
      <c r="N1132" s="738">
        <f t="shared" si="2251"/>
        <v>0</v>
      </c>
      <c r="O1132" s="714" t="str">
        <f t="shared" si="2197"/>
        <v/>
      </c>
      <c r="P1132" s="736">
        <f t="shared" si="2198"/>
        <v>0</v>
      </c>
      <c r="Q1132" s="608">
        <v>0</v>
      </c>
      <c r="R1132" s="755"/>
      <c r="S1132" s="708" t="str">
        <f t="shared" si="2199"/>
        <v/>
      </c>
      <c r="T1132" s="50" t="str">
        <f t="shared" si="2200"/>
        <v/>
      </c>
      <c r="U1132" s="50">
        <f>ROUND(IF(K1132="",0,+Q1132/1659*(AC1132*12*(1+tab!$D$181+tab!$D$180)-tab!$D$179)*tab!$D$177),-1)</f>
        <v>0</v>
      </c>
      <c r="V1132" s="36" t="str">
        <f t="shared" si="2201"/>
        <v/>
      </c>
      <c r="W1132" s="698"/>
      <c r="X1132" s="605"/>
      <c r="Y1132" s="646"/>
      <c r="Z1132" s="670"/>
      <c r="AA1132" s="600"/>
      <c r="AB1132" s="646"/>
      <c r="AC1132" s="679">
        <f t="shared" si="2189"/>
        <v>0</v>
      </c>
      <c r="AD1132" s="680">
        <f t="shared" si="2202"/>
        <v>0.56000000000000005</v>
      </c>
      <c r="AE1132" s="681">
        <f t="shared" si="2203"/>
        <v>0</v>
      </c>
      <c r="AF1132" s="681">
        <f t="shared" si="2204"/>
        <v>0</v>
      </c>
      <c r="AG1132" s="681">
        <f t="shared" si="2205"/>
        <v>0</v>
      </c>
      <c r="AH1132" s="682">
        <f t="shared" si="2206"/>
        <v>0</v>
      </c>
      <c r="AI1132" s="682" t="str">
        <f t="shared" si="2207"/>
        <v/>
      </c>
      <c r="AJ1132" s="682">
        <f t="shared" si="2208"/>
        <v>0</v>
      </c>
      <c r="AK1132" s="683">
        <f t="shared" si="2209"/>
        <v>0.5</v>
      </c>
      <c r="AL1132" s="600">
        <f t="shared" si="2210"/>
        <v>0</v>
      </c>
      <c r="AM1132" s="646">
        <f t="shared" si="2211"/>
        <v>0</v>
      </c>
      <c r="AN1132" s="630"/>
      <c r="AR1132" s="326"/>
    </row>
    <row r="1133" spans="3:44" ht="12.75" customHeight="1" x14ac:dyDescent="0.2">
      <c r="C1133" s="2"/>
      <c r="D1133" s="140" t="str">
        <f t="shared" si="2190"/>
        <v/>
      </c>
      <c r="E1133" s="222" t="str">
        <f t="shared" ref="E1133:F1133" si="2252">IF(E961=0,"",E961)</f>
        <v/>
      </c>
      <c r="F1133" s="222" t="str">
        <f t="shared" si="2252"/>
        <v/>
      </c>
      <c r="G1133" s="140" t="str">
        <f t="shared" si="2192"/>
        <v/>
      </c>
      <c r="H1133" s="223" t="str">
        <f t="shared" si="2193"/>
        <v/>
      </c>
      <c r="I1133" s="751" t="str">
        <f t="shared" si="2194"/>
        <v/>
      </c>
      <c r="J1133" s="248" t="str">
        <f t="shared" si="2187"/>
        <v/>
      </c>
      <c r="K1133" s="713" t="str">
        <f t="shared" si="2195"/>
        <v/>
      </c>
      <c r="L1133" s="625"/>
      <c r="M1133" s="738">
        <f t="shared" ref="M1133:N1133" si="2253">IF(M961="","",M961)</f>
        <v>0</v>
      </c>
      <c r="N1133" s="738">
        <f t="shared" si="2253"/>
        <v>0</v>
      </c>
      <c r="O1133" s="714" t="str">
        <f t="shared" si="2197"/>
        <v/>
      </c>
      <c r="P1133" s="736">
        <f t="shared" si="2198"/>
        <v>0</v>
      </c>
      <c r="Q1133" s="608">
        <v>0</v>
      </c>
      <c r="R1133" s="755"/>
      <c r="S1133" s="708" t="str">
        <f t="shared" si="2199"/>
        <v/>
      </c>
      <c r="T1133" s="50" t="str">
        <f t="shared" si="2200"/>
        <v/>
      </c>
      <c r="U1133" s="50">
        <f>ROUND(IF(K1133="",0,+Q1133/1659*(AC1133*12*(1+tab!$D$181+tab!$D$180)-tab!$D$179)*tab!$D$177),-1)</f>
        <v>0</v>
      </c>
      <c r="V1133" s="36" t="str">
        <f t="shared" si="2201"/>
        <v/>
      </c>
      <c r="W1133" s="698"/>
      <c r="X1133" s="605"/>
      <c r="Y1133" s="646"/>
      <c r="Z1133" s="670"/>
      <c r="AA1133" s="600"/>
      <c r="AB1133" s="646"/>
      <c r="AC1133" s="679">
        <f t="shared" si="2189"/>
        <v>0</v>
      </c>
      <c r="AD1133" s="680">
        <f t="shared" si="2202"/>
        <v>0.56000000000000005</v>
      </c>
      <c r="AE1133" s="681">
        <f t="shared" si="2203"/>
        <v>0</v>
      </c>
      <c r="AF1133" s="681">
        <f t="shared" si="2204"/>
        <v>0</v>
      </c>
      <c r="AG1133" s="681">
        <f t="shared" si="2205"/>
        <v>0</v>
      </c>
      <c r="AH1133" s="682">
        <f t="shared" si="2206"/>
        <v>0</v>
      </c>
      <c r="AI1133" s="682" t="str">
        <f t="shared" si="2207"/>
        <v/>
      </c>
      <c r="AJ1133" s="682">
        <f t="shared" si="2208"/>
        <v>0</v>
      </c>
      <c r="AK1133" s="683">
        <f t="shared" si="2209"/>
        <v>0.5</v>
      </c>
      <c r="AL1133" s="600">
        <f t="shared" si="2210"/>
        <v>0</v>
      </c>
      <c r="AM1133" s="646">
        <f t="shared" si="2211"/>
        <v>0</v>
      </c>
      <c r="AN1133" s="630"/>
      <c r="AR1133" s="326"/>
    </row>
    <row r="1134" spans="3:44" ht="12.75" customHeight="1" x14ac:dyDescent="0.2">
      <c r="C1134" s="2"/>
      <c r="D1134" s="140" t="str">
        <f t="shared" si="2190"/>
        <v/>
      </c>
      <c r="E1134" s="222" t="str">
        <f t="shared" ref="E1134:F1134" si="2254">IF(E962=0,"",E962)</f>
        <v/>
      </c>
      <c r="F1134" s="222" t="str">
        <f t="shared" si="2254"/>
        <v/>
      </c>
      <c r="G1134" s="140" t="str">
        <f t="shared" si="2192"/>
        <v/>
      </c>
      <c r="H1134" s="223" t="str">
        <f t="shared" si="2193"/>
        <v/>
      </c>
      <c r="I1134" s="751" t="str">
        <f t="shared" si="2194"/>
        <v/>
      </c>
      <c r="J1134" s="248" t="str">
        <f t="shared" si="2187"/>
        <v/>
      </c>
      <c r="K1134" s="713" t="str">
        <f t="shared" si="2195"/>
        <v/>
      </c>
      <c r="L1134" s="625"/>
      <c r="M1134" s="738">
        <f t="shared" ref="M1134:N1134" si="2255">IF(M962="","",M962)</f>
        <v>0</v>
      </c>
      <c r="N1134" s="738">
        <f t="shared" si="2255"/>
        <v>0</v>
      </c>
      <c r="O1134" s="714" t="str">
        <f t="shared" si="2197"/>
        <v/>
      </c>
      <c r="P1134" s="736">
        <f t="shared" si="2198"/>
        <v>0</v>
      </c>
      <c r="Q1134" s="608">
        <v>0</v>
      </c>
      <c r="R1134" s="755"/>
      <c r="S1134" s="708" t="str">
        <f t="shared" si="2199"/>
        <v/>
      </c>
      <c r="T1134" s="50" t="str">
        <f t="shared" si="2200"/>
        <v/>
      </c>
      <c r="U1134" s="50">
        <f>ROUND(IF(K1134="",0,+Q1134/1659*(AC1134*12*(1+tab!$D$181+tab!$D$180)-tab!$D$179)*tab!$D$177),-1)</f>
        <v>0</v>
      </c>
      <c r="V1134" s="36" t="str">
        <f t="shared" si="2201"/>
        <v/>
      </c>
      <c r="W1134" s="698"/>
      <c r="X1134" s="605"/>
      <c r="Y1134" s="646"/>
      <c r="Z1134" s="670"/>
      <c r="AA1134" s="600"/>
      <c r="AB1134" s="646"/>
      <c r="AC1134" s="679">
        <f t="shared" si="2189"/>
        <v>0</v>
      </c>
      <c r="AD1134" s="680">
        <f t="shared" si="2202"/>
        <v>0.56000000000000005</v>
      </c>
      <c r="AE1134" s="681">
        <f t="shared" si="2203"/>
        <v>0</v>
      </c>
      <c r="AF1134" s="681">
        <f t="shared" si="2204"/>
        <v>0</v>
      </c>
      <c r="AG1134" s="681">
        <f t="shared" si="2205"/>
        <v>0</v>
      </c>
      <c r="AH1134" s="682">
        <f t="shared" si="2206"/>
        <v>0</v>
      </c>
      <c r="AI1134" s="682" t="str">
        <f t="shared" si="2207"/>
        <v/>
      </c>
      <c r="AJ1134" s="682">
        <f t="shared" si="2208"/>
        <v>0</v>
      </c>
      <c r="AK1134" s="683">
        <f t="shared" si="2209"/>
        <v>0.5</v>
      </c>
      <c r="AL1134" s="600">
        <f t="shared" si="2210"/>
        <v>0</v>
      </c>
      <c r="AM1134" s="646">
        <f t="shared" si="2211"/>
        <v>0</v>
      </c>
      <c r="AN1134" s="630"/>
      <c r="AR1134" s="326"/>
    </row>
    <row r="1135" spans="3:44" ht="12.75" customHeight="1" x14ac:dyDescent="0.2">
      <c r="C1135" s="2"/>
      <c r="D1135" s="140" t="str">
        <f t="shared" si="2190"/>
        <v/>
      </c>
      <c r="E1135" s="222" t="str">
        <f t="shared" ref="E1135:F1135" si="2256">IF(E963=0,"",E963)</f>
        <v/>
      </c>
      <c r="F1135" s="222" t="str">
        <f t="shared" si="2256"/>
        <v/>
      </c>
      <c r="G1135" s="140" t="str">
        <f t="shared" si="2192"/>
        <v/>
      </c>
      <c r="H1135" s="223" t="str">
        <f t="shared" si="2193"/>
        <v/>
      </c>
      <c r="I1135" s="751" t="str">
        <f t="shared" si="2194"/>
        <v/>
      </c>
      <c r="J1135" s="248" t="str">
        <f t="shared" si="2187"/>
        <v/>
      </c>
      <c r="K1135" s="713" t="str">
        <f t="shared" si="2195"/>
        <v/>
      </c>
      <c r="L1135" s="625"/>
      <c r="M1135" s="738">
        <f t="shared" ref="M1135:N1135" si="2257">IF(M963="","",M963)</f>
        <v>0</v>
      </c>
      <c r="N1135" s="738">
        <f t="shared" si="2257"/>
        <v>0</v>
      </c>
      <c r="O1135" s="714" t="str">
        <f t="shared" si="2197"/>
        <v/>
      </c>
      <c r="P1135" s="736">
        <f t="shared" si="2198"/>
        <v>0</v>
      </c>
      <c r="Q1135" s="608">
        <v>0</v>
      </c>
      <c r="R1135" s="755"/>
      <c r="S1135" s="708" t="str">
        <f t="shared" si="2199"/>
        <v/>
      </c>
      <c r="T1135" s="50" t="str">
        <f t="shared" si="2200"/>
        <v/>
      </c>
      <c r="U1135" s="50">
        <f>ROUND(IF(K1135="",0,+Q1135/1659*(AC1135*12*(1+tab!$D$181+tab!$D$180)-tab!$D$179)*tab!$D$177),-1)</f>
        <v>0</v>
      </c>
      <c r="V1135" s="36" t="str">
        <f t="shared" si="2201"/>
        <v/>
      </c>
      <c r="W1135" s="698"/>
      <c r="X1135" s="605"/>
      <c r="Y1135" s="646"/>
      <c r="Z1135" s="670"/>
      <c r="AA1135" s="600"/>
      <c r="AB1135" s="646"/>
      <c r="AC1135" s="679">
        <f t="shared" si="2189"/>
        <v>0</v>
      </c>
      <c r="AD1135" s="680">
        <f t="shared" si="2202"/>
        <v>0.56000000000000005</v>
      </c>
      <c r="AE1135" s="681">
        <f t="shared" si="2203"/>
        <v>0</v>
      </c>
      <c r="AF1135" s="681">
        <f t="shared" si="2204"/>
        <v>0</v>
      </c>
      <c r="AG1135" s="681">
        <f t="shared" si="2205"/>
        <v>0</v>
      </c>
      <c r="AH1135" s="682">
        <f t="shared" si="2206"/>
        <v>0</v>
      </c>
      <c r="AI1135" s="682" t="str">
        <f t="shared" si="2207"/>
        <v/>
      </c>
      <c r="AJ1135" s="682">
        <f t="shared" si="2208"/>
        <v>0</v>
      </c>
      <c r="AK1135" s="683">
        <f t="shared" si="2209"/>
        <v>0.5</v>
      </c>
      <c r="AL1135" s="600">
        <f t="shared" si="2210"/>
        <v>0</v>
      </c>
      <c r="AM1135" s="646">
        <f t="shared" si="2211"/>
        <v>0</v>
      </c>
      <c r="AN1135" s="630"/>
      <c r="AR1135" s="326"/>
    </row>
    <row r="1136" spans="3:44" ht="12.75" customHeight="1" x14ac:dyDescent="0.2">
      <c r="C1136" s="2"/>
      <c r="D1136" s="140" t="str">
        <f t="shared" si="2190"/>
        <v/>
      </c>
      <c r="E1136" s="222" t="str">
        <f t="shared" ref="E1136:F1136" si="2258">IF(E964=0,"",E964)</f>
        <v/>
      </c>
      <c r="F1136" s="222" t="str">
        <f t="shared" si="2258"/>
        <v/>
      </c>
      <c r="G1136" s="140" t="str">
        <f t="shared" si="2192"/>
        <v/>
      </c>
      <c r="H1136" s="223" t="str">
        <f t="shared" si="2193"/>
        <v/>
      </c>
      <c r="I1136" s="751" t="str">
        <f t="shared" si="2194"/>
        <v/>
      </c>
      <c r="J1136" s="248" t="str">
        <f t="shared" si="2187"/>
        <v/>
      </c>
      <c r="K1136" s="713" t="str">
        <f t="shared" si="2195"/>
        <v/>
      </c>
      <c r="L1136" s="625"/>
      <c r="M1136" s="738">
        <f t="shared" ref="M1136:N1136" si="2259">IF(M964="","",M964)</f>
        <v>0</v>
      </c>
      <c r="N1136" s="738">
        <f t="shared" si="2259"/>
        <v>0</v>
      </c>
      <c r="O1136" s="714" t="str">
        <f t="shared" si="2197"/>
        <v/>
      </c>
      <c r="P1136" s="736">
        <f t="shared" si="2198"/>
        <v>0</v>
      </c>
      <c r="Q1136" s="608">
        <v>0</v>
      </c>
      <c r="R1136" s="755"/>
      <c r="S1136" s="708" t="str">
        <f t="shared" si="2199"/>
        <v/>
      </c>
      <c r="T1136" s="50" t="str">
        <f t="shared" si="2200"/>
        <v/>
      </c>
      <c r="U1136" s="50">
        <f>ROUND(IF(K1136="",0,+Q1136/1659*(AC1136*12*(1+tab!$D$181+tab!$D$180)-tab!$D$179)*tab!$D$177),-1)</f>
        <v>0</v>
      </c>
      <c r="V1136" s="36" t="str">
        <f t="shared" si="2201"/>
        <v/>
      </c>
      <c r="W1136" s="698"/>
      <c r="X1136" s="605"/>
      <c r="Y1136" s="646"/>
      <c r="Z1136" s="670"/>
      <c r="AA1136" s="600"/>
      <c r="AB1136" s="646"/>
      <c r="AC1136" s="679">
        <f t="shared" si="2189"/>
        <v>0</v>
      </c>
      <c r="AD1136" s="680">
        <f t="shared" si="2202"/>
        <v>0.56000000000000005</v>
      </c>
      <c r="AE1136" s="681">
        <f t="shared" si="2203"/>
        <v>0</v>
      </c>
      <c r="AF1136" s="681">
        <f t="shared" si="2204"/>
        <v>0</v>
      </c>
      <c r="AG1136" s="681">
        <f t="shared" si="2205"/>
        <v>0</v>
      </c>
      <c r="AH1136" s="682">
        <f t="shared" si="2206"/>
        <v>0</v>
      </c>
      <c r="AI1136" s="682" t="str">
        <f t="shared" si="2207"/>
        <v/>
      </c>
      <c r="AJ1136" s="682">
        <f t="shared" si="2208"/>
        <v>0</v>
      </c>
      <c r="AK1136" s="683">
        <f t="shared" si="2209"/>
        <v>0.5</v>
      </c>
      <c r="AL1136" s="600">
        <f t="shared" si="2210"/>
        <v>0</v>
      </c>
      <c r="AM1136" s="646">
        <f t="shared" si="2211"/>
        <v>0</v>
      </c>
      <c r="AN1136" s="630"/>
      <c r="AR1136" s="326"/>
    </row>
    <row r="1137" spans="3:44" ht="12.75" customHeight="1" x14ac:dyDescent="0.2">
      <c r="C1137" s="2"/>
      <c r="D1137" s="140" t="str">
        <f t="shared" si="2190"/>
        <v/>
      </c>
      <c r="E1137" s="222" t="str">
        <f t="shared" ref="E1137:F1137" si="2260">IF(E965=0,"",E965)</f>
        <v/>
      </c>
      <c r="F1137" s="222" t="str">
        <f t="shared" si="2260"/>
        <v/>
      </c>
      <c r="G1137" s="140" t="str">
        <f t="shared" si="2192"/>
        <v/>
      </c>
      <c r="H1137" s="223" t="str">
        <f t="shared" si="2193"/>
        <v/>
      </c>
      <c r="I1137" s="751" t="str">
        <f t="shared" si="2194"/>
        <v/>
      </c>
      <c r="J1137" s="248" t="str">
        <f t="shared" si="2187"/>
        <v/>
      </c>
      <c r="K1137" s="713" t="str">
        <f t="shared" si="2195"/>
        <v/>
      </c>
      <c r="L1137" s="625"/>
      <c r="M1137" s="738">
        <f t="shared" ref="M1137:N1137" si="2261">IF(M965="","",M965)</f>
        <v>0</v>
      </c>
      <c r="N1137" s="738">
        <f t="shared" si="2261"/>
        <v>0</v>
      </c>
      <c r="O1137" s="714" t="str">
        <f t="shared" si="2197"/>
        <v/>
      </c>
      <c r="P1137" s="736">
        <f t="shared" si="2198"/>
        <v>0</v>
      </c>
      <c r="Q1137" s="608">
        <v>0</v>
      </c>
      <c r="R1137" s="755"/>
      <c r="S1137" s="708" t="str">
        <f t="shared" si="2199"/>
        <v/>
      </c>
      <c r="T1137" s="50" t="str">
        <f t="shared" si="2200"/>
        <v/>
      </c>
      <c r="U1137" s="50">
        <f>ROUND(IF(K1137="",0,+Q1137/1659*(AC1137*12*(1+tab!$D$181+tab!$D$180)-tab!$D$179)*tab!$D$177),-1)</f>
        <v>0</v>
      </c>
      <c r="V1137" s="36" t="str">
        <f t="shared" si="2201"/>
        <v/>
      </c>
      <c r="W1137" s="698"/>
      <c r="X1137" s="605"/>
      <c r="Y1137" s="646"/>
      <c r="Z1137" s="670"/>
      <c r="AA1137" s="600"/>
      <c r="AB1137" s="646"/>
      <c r="AC1137" s="679">
        <f t="shared" si="2189"/>
        <v>0</v>
      </c>
      <c r="AD1137" s="680">
        <f t="shared" si="2202"/>
        <v>0.56000000000000005</v>
      </c>
      <c r="AE1137" s="681">
        <f t="shared" si="2203"/>
        <v>0</v>
      </c>
      <c r="AF1137" s="681">
        <f t="shared" si="2204"/>
        <v>0</v>
      </c>
      <c r="AG1137" s="681">
        <f t="shared" si="2205"/>
        <v>0</v>
      </c>
      <c r="AH1137" s="682">
        <f t="shared" si="2206"/>
        <v>0</v>
      </c>
      <c r="AI1137" s="682" t="str">
        <f t="shared" si="2207"/>
        <v/>
      </c>
      <c r="AJ1137" s="682">
        <f t="shared" si="2208"/>
        <v>0</v>
      </c>
      <c r="AK1137" s="683">
        <f t="shared" si="2209"/>
        <v>0.5</v>
      </c>
      <c r="AL1137" s="600">
        <f t="shared" si="2210"/>
        <v>0</v>
      </c>
      <c r="AM1137" s="646">
        <f t="shared" si="2211"/>
        <v>0</v>
      </c>
      <c r="AN1137" s="630"/>
      <c r="AR1137" s="326"/>
    </row>
    <row r="1138" spans="3:44" ht="12.75" customHeight="1" x14ac:dyDescent="0.2">
      <c r="C1138" s="2"/>
      <c r="D1138" s="140" t="str">
        <f t="shared" si="2190"/>
        <v/>
      </c>
      <c r="E1138" s="222" t="str">
        <f t="shared" ref="E1138:F1138" si="2262">IF(E966=0,"",E966)</f>
        <v/>
      </c>
      <c r="F1138" s="222" t="str">
        <f t="shared" si="2262"/>
        <v/>
      </c>
      <c r="G1138" s="140" t="str">
        <f t="shared" si="2192"/>
        <v/>
      </c>
      <c r="H1138" s="223" t="str">
        <f t="shared" si="2193"/>
        <v/>
      </c>
      <c r="I1138" s="751" t="str">
        <f t="shared" si="2194"/>
        <v/>
      </c>
      <c r="J1138" s="248" t="str">
        <f t="shared" si="2187"/>
        <v/>
      </c>
      <c r="K1138" s="713" t="str">
        <f t="shared" si="2195"/>
        <v/>
      </c>
      <c r="L1138" s="625"/>
      <c r="M1138" s="738">
        <f t="shared" ref="M1138:N1138" si="2263">IF(M966="","",M966)</f>
        <v>0</v>
      </c>
      <c r="N1138" s="738">
        <f t="shared" si="2263"/>
        <v>0</v>
      </c>
      <c r="O1138" s="714" t="str">
        <f t="shared" si="2197"/>
        <v/>
      </c>
      <c r="P1138" s="736">
        <f t="shared" si="2198"/>
        <v>0</v>
      </c>
      <c r="Q1138" s="608">
        <v>0</v>
      </c>
      <c r="R1138" s="755"/>
      <c r="S1138" s="708" t="str">
        <f t="shared" si="2199"/>
        <v/>
      </c>
      <c r="T1138" s="50" t="str">
        <f t="shared" si="2200"/>
        <v/>
      </c>
      <c r="U1138" s="50">
        <f>ROUND(IF(K1138="",0,+Q1138/1659*(AC1138*12*(1+tab!$D$181+tab!$D$180)-tab!$D$179)*tab!$D$177),-1)</f>
        <v>0</v>
      </c>
      <c r="V1138" s="36" t="str">
        <f t="shared" si="2201"/>
        <v/>
      </c>
      <c r="W1138" s="698"/>
      <c r="X1138" s="605"/>
      <c r="Y1138" s="646"/>
      <c r="Z1138" s="670"/>
      <c r="AA1138" s="600"/>
      <c r="AB1138" s="646"/>
      <c r="AC1138" s="679">
        <f t="shared" si="2189"/>
        <v>0</v>
      </c>
      <c r="AD1138" s="680">
        <f t="shared" si="2202"/>
        <v>0.56000000000000005</v>
      </c>
      <c r="AE1138" s="681">
        <f t="shared" si="2203"/>
        <v>0</v>
      </c>
      <c r="AF1138" s="681">
        <f t="shared" si="2204"/>
        <v>0</v>
      </c>
      <c r="AG1138" s="681">
        <f t="shared" si="2205"/>
        <v>0</v>
      </c>
      <c r="AH1138" s="682">
        <f t="shared" si="2206"/>
        <v>0</v>
      </c>
      <c r="AI1138" s="682" t="str">
        <f t="shared" si="2207"/>
        <v/>
      </c>
      <c r="AJ1138" s="682">
        <f t="shared" si="2208"/>
        <v>0</v>
      </c>
      <c r="AK1138" s="683">
        <f t="shared" si="2209"/>
        <v>0.5</v>
      </c>
      <c r="AL1138" s="600">
        <f t="shared" si="2210"/>
        <v>0</v>
      </c>
      <c r="AM1138" s="646">
        <f t="shared" si="2211"/>
        <v>0</v>
      </c>
      <c r="AN1138" s="630"/>
      <c r="AR1138" s="326"/>
    </row>
    <row r="1139" spans="3:44" ht="12.75" customHeight="1" x14ac:dyDescent="0.2">
      <c r="C1139" s="2"/>
      <c r="D1139" s="140" t="str">
        <f t="shared" si="2190"/>
        <v/>
      </c>
      <c r="E1139" s="222" t="str">
        <f t="shared" ref="E1139:F1139" si="2264">IF(E967=0,"",E967)</f>
        <v/>
      </c>
      <c r="F1139" s="222" t="str">
        <f t="shared" si="2264"/>
        <v/>
      </c>
      <c r="G1139" s="140" t="str">
        <f t="shared" si="2192"/>
        <v/>
      </c>
      <c r="H1139" s="223" t="str">
        <f t="shared" si="2193"/>
        <v/>
      </c>
      <c r="I1139" s="751" t="str">
        <f t="shared" si="2194"/>
        <v/>
      </c>
      <c r="J1139" s="248" t="str">
        <f t="shared" si="2187"/>
        <v/>
      </c>
      <c r="K1139" s="713" t="str">
        <f t="shared" si="2195"/>
        <v/>
      </c>
      <c r="L1139" s="625"/>
      <c r="M1139" s="738">
        <f t="shared" ref="M1139:N1139" si="2265">IF(M967="","",M967)</f>
        <v>0</v>
      </c>
      <c r="N1139" s="738">
        <f t="shared" si="2265"/>
        <v>0</v>
      </c>
      <c r="O1139" s="714" t="str">
        <f t="shared" si="2197"/>
        <v/>
      </c>
      <c r="P1139" s="736">
        <f t="shared" si="2198"/>
        <v>0</v>
      </c>
      <c r="Q1139" s="608">
        <v>0</v>
      </c>
      <c r="R1139" s="755"/>
      <c r="S1139" s="708" t="str">
        <f t="shared" si="2199"/>
        <v/>
      </c>
      <c r="T1139" s="50" t="str">
        <f t="shared" si="2200"/>
        <v/>
      </c>
      <c r="U1139" s="50">
        <f>ROUND(IF(K1139="",0,+Q1139/1659*(AC1139*12*(1+tab!$D$181+tab!$D$180)-tab!$D$179)*tab!$D$177),-1)</f>
        <v>0</v>
      </c>
      <c r="V1139" s="36" t="str">
        <f t="shared" si="2201"/>
        <v/>
      </c>
      <c r="W1139" s="698"/>
      <c r="X1139" s="605"/>
      <c r="Y1139" s="646"/>
      <c r="Z1139" s="670"/>
      <c r="AA1139" s="600"/>
      <c r="AB1139" s="646"/>
      <c r="AC1139" s="679">
        <f t="shared" si="2189"/>
        <v>0</v>
      </c>
      <c r="AD1139" s="680">
        <f t="shared" si="2202"/>
        <v>0.56000000000000005</v>
      </c>
      <c r="AE1139" s="681">
        <f t="shared" si="2203"/>
        <v>0</v>
      </c>
      <c r="AF1139" s="681">
        <f t="shared" si="2204"/>
        <v>0</v>
      </c>
      <c r="AG1139" s="681">
        <f t="shared" si="2205"/>
        <v>0</v>
      </c>
      <c r="AH1139" s="682">
        <f t="shared" si="2206"/>
        <v>0</v>
      </c>
      <c r="AI1139" s="682" t="str">
        <f t="shared" si="2207"/>
        <v/>
      </c>
      <c r="AJ1139" s="682">
        <f t="shared" si="2208"/>
        <v>0</v>
      </c>
      <c r="AK1139" s="683">
        <f t="shared" si="2209"/>
        <v>0.5</v>
      </c>
      <c r="AL1139" s="600">
        <f t="shared" si="2210"/>
        <v>0</v>
      </c>
      <c r="AM1139" s="646">
        <f t="shared" si="2211"/>
        <v>0</v>
      </c>
      <c r="AN1139" s="630"/>
      <c r="AR1139" s="326"/>
    </row>
    <row r="1140" spans="3:44" ht="12.75" customHeight="1" x14ac:dyDescent="0.2">
      <c r="C1140" s="2"/>
      <c r="D1140" s="140" t="str">
        <f t="shared" si="2190"/>
        <v/>
      </c>
      <c r="E1140" s="222" t="str">
        <f t="shared" ref="E1140:F1140" si="2266">IF(E968=0,"",E968)</f>
        <v/>
      </c>
      <c r="F1140" s="222" t="str">
        <f t="shared" si="2266"/>
        <v/>
      </c>
      <c r="G1140" s="140" t="str">
        <f t="shared" si="2192"/>
        <v/>
      </c>
      <c r="H1140" s="223" t="str">
        <f t="shared" si="2193"/>
        <v/>
      </c>
      <c r="I1140" s="751" t="str">
        <f t="shared" si="2194"/>
        <v/>
      </c>
      <c r="J1140" s="248" t="str">
        <f t="shared" si="2187"/>
        <v/>
      </c>
      <c r="K1140" s="713" t="str">
        <f t="shared" si="2195"/>
        <v/>
      </c>
      <c r="L1140" s="625"/>
      <c r="M1140" s="738">
        <f t="shared" ref="M1140:N1140" si="2267">IF(M968="","",M968)</f>
        <v>0</v>
      </c>
      <c r="N1140" s="738">
        <f t="shared" si="2267"/>
        <v>0</v>
      </c>
      <c r="O1140" s="714" t="str">
        <f t="shared" si="2197"/>
        <v/>
      </c>
      <c r="P1140" s="736">
        <f t="shared" si="2198"/>
        <v>0</v>
      </c>
      <c r="Q1140" s="608">
        <v>0</v>
      </c>
      <c r="R1140" s="755"/>
      <c r="S1140" s="708" t="str">
        <f t="shared" si="2199"/>
        <v/>
      </c>
      <c r="T1140" s="50" t="str">
        <f t="shared" si="2200"/>
        <v/>
      </c>
      <c r="U1140" s="50">
        <f>ROUND(IF(K1140="",0,+Q1140/1659*(AC1140*12*(1+tab!$D$181+tab!$D$180)-tab!$D$179)*tab!$D$177),-1)</f>
        <v>0</v>
      </c>
      <c r="V1140" s="36" t="str">
        <f t="shared" si="2201"/>
        <v/>
      </c>
      <c r="W1140" s="698"/>
      <c r="X1140" s="605"/>
      <c r="Y1140" s="646"/>
      <c r="Z1140" s="670"/>
      <c r="AA1140" s="600"/>
      <c r="AB1140" s="646"/>
      <c r="AC1140" s="679">
        <f t="shared" si="2189"/>
        <v>0</v>
      </c>
      <c r="AD1140" s="680">
        <f t="shared" si="2202"/>
        <v>0.56000000000000005</v>
      </c>
      <c r="AE1140" s="681">
        <f t="shared" si="2203"/>
        <v>0</v>
      </c>
      <c r="AF1140" s="681">
        <f t="shared" si="2204"/>
        <v>0</v>
      </c>
      <c r="AG1140" s="681">
        <f t="shared" si="2205"/>
        <v>0</v>
      </c>
      <c r="AH1140" s="682">
        <f t="shared" si="2206"/>
        <v>0</v>
      </c>
      <c r="AI1140" s="682" t="str">
        <f t="shared" si="2207"/>
        <v/>
      </c>
      <c r="AJ1140" s="682">
        <f t="shared" si="2208"/>
        <v>0</v>
      </c>
      <c r="AK1140" s="683">
        <f t="shared" si="2209"/>
        <v>0.5</v>
      </c>
      <c r="AL1140" s="600">
        <f t="shared" si="2210"/>
        <v>0</v>
      </c>
      <c r="AM1140" s="646">
        <f t="shared" si="2211"/>
        <v>0</v>
      </c>
      <c r="AN1140" s="630"/>
      <c r="AR1140" s="326"/>
    </row>
    <row r="1141" spans="3:44" ht="12.75" customHeight="1" x14ac:dyDescent="0.2">
      <c r="C1141" s="2"/>
      <c r="D1141" s="140" t="str">
        <f t="shared" si="2190"/>
        <v/>
      </c>
      <c r="E1141" s="222" t="str">
        <f t="shared" ref="E1141:F1141" si="2268">IF(E969=0,"",E969)</f>
        <v/>
      </c>
      <c r="F1141" s="222" t="str">
        <f t="shared" si="2268"/>
        <v/>
      </c>
      <c r="G1141" s="140" t="str">
        <f t="shared" si="2192"/>
        <v/>
      </c>
      <c r="H1141" s="223" t="str">
        <f t="shared" si="2193"/>
        <v/>
      </c>
      <c r="I1141" s="751" t="str">
        <f t="shared" si="2194"/>
        <v/>
      </c>
      <c r="J1141" s="248" t="str">
        <f t="shared" si="2187"/>
        <v/>
      </c>
      <c r="K1141" s="713" t="str">
        <f t="shared" si="2195"/>
        <v/>
      </c>
      <c r="L1141" s="625"/>
      <c r="M1141" s="738">
        <f t="shared" ref="M1141:N1141" si="2269">IF(M969="","",M969)</f>
        <v>0</v>
      </c>
      <c r="N1141" s="738">
        <f t="shared" si="2269"/>
        <v>0</v>
      </c>
      <c r="O1141" s="714" t="str">
        <f t="shared" si="2197"/>
        <v/>
      </c>
      <c r="P1141" s="736">
        <f t="shared" si="2198"/>
        <v>0</v>
      </c>
      <c r="Q1141" s="608">
        <v>0</v>
      </c>
      <c r="R1141" s="755"/>
      <c r="S1141" s="708" t="str">
        <f t="shared" si="2199"/>
        <v/>
      </c>
      <c r="T1141" s="50" t="str">
        <f t="shared" si="2200"/>
        <v/>
      </c>
      <c r="U1141" s="50">
        <f>ROUND(IF(K1141="",0,+Q1141/1659*(AC1141*12*(1+tab!$D$181+tab!$D$180)-tab!$D$179)*tab!$D$177),-1)</f>
        <v>0</v>
      </c>
      <c r="V1141" s="36" t="str">
        <f t="shared" si="2201"/>
        <v/>
      </c>
      <c r="W1141" s="698"/>
      <c r="X1141" s="605"/>
      <c r="Y1141" s="646"/>
      <c r="Z1141" s="670"/>
      <c r="AA1141" s="600"/>
      <c r="AB1141" s="646"/>
      <c r="AC1141" s="679">
        <f t="shared" si="2189"/>
        <v>0</v>
      </c>
      <c r="AD1141" s="680">
        <f t="shared" si="2202"/>
        <v>0.56000000000000005</v>
      </c>
      <c r="AE1141" s="681">
        <f t="shared" si="2203"/>
        <v>0</v>
      </c>
      <c r="AF1141" s="681">
        <f t="shared" si="2204"/>
        <v>0</v>
      </c>
      <c r="AG1141" s="681">
        <f t="shared" si="2205"/>
        <v>0</v>
      </c>
      <c r="AH1141" s="682">
        <f t="shared" si="2206"/>
        <v>0</v>
      </c>
      <c r="AI1141" s="682" t="str">
        <f t="shared" si="2207"/>
        <v/>
      </c>
      <c r="AJ1141" s="682">
        <f t="shared" si="2208"/>
        <v>0</v>
      </c>
      <c r="AK1141" s="683">
        <f t="shared" si="2209"/>
        <v>0.5</v>
      </c>
      <c r="AL1141" s="600">
        <f t="shared" si="2210"/>
        <v>0</v>
      </c>
      <c r="AM1141" s="646">
        <f t="shared" si="2211"/>
        <v>0</v>
      </c>
      <c r="AN1141" s="630"/>
      <c r="AR1141" s="326"/>
    </row>
    <row r="1142" spans="3:44" ht="12.75" customHeight="1" x14ac:dyDescent="0.2">
      <c r="C1142" s="2"/>
      <c r="D1142" s="140" t="str">
        <f t="shared" si="2190"/>
        <v/>
      </c>
      <c r="E1142" s="222" t="str">
        <f t="shared" ref="E1142:F1142" si="2270">IF(E970=0,"",E970)</f>
        <v/>
      </c>
      <c r="F1142" s="222" t="str">
        <f t="shared" si="2270"/>
        <v/>
      </c>
      <c r="G1142" s="140" t="str">
        <f t="shared" si="2192"/>
        <v/>
      </c>
      <c r="H1142" s="223" t="str">
        <f t="shared" si="2193"/>
        <v/>
      </c>
      <c r="I1142" s="751" t="str">
        <f t="shared" si="2194"/>
        <v/>
      </c>
      <c r="J1142" s="248" t="str">
        <f t="shared" si="2187"/>
        <v/>
      </c>
      <c r="K1142" s="713" t="str">
        <f t="shared" si="2195"/>
        <v/>
      </c>
      <c r="L1142" s="625"/>
      <c r="M1142" s="738">
        <f t="shared" ref="M1142:N1142" si="2271">IF(M970="","",M970)</f>
        <v>0</v>
      </c>
      <c r="N1142" s="738">
        <f t="shared" si="2271"/>
        <v>0</v>
      </c>
      <c r="O1142" s="714" t="str">
        <f t="shared" si="2197"/>
        <v/>
      </c>
      <c r="P1142" s="736">
        <f t="shared" si="2198"/>
        <v>0</v>
      </c>
      <c r="Q1142" s="608">
        <v>0</v>
      </c>
      <c r="R1142" s="755"/>
      <c r="S1142" s="708" t="str">
        <f t="shared" si="2199"/>
        <v/>
      </c>
      <c r="T1142" s="50" t="str">
        <f t="shared" si="2200"/>
        <v/>
      </c>
      <c r="U1142" s="50">
        <f>ROUND(IF(K1142="",0,+Q1142/1659*(AC1142*12*(1+tab!$D$181+tab!$D$180)-tab!$D$179)*tab!$D$177),-1)</f>
        <v>0</v>
      </c>
      <c r="V1142" s="36" t="str">
        <f t="shared" si="2201"/>
        <v/>
      </c>
      <c r="W1142" s="698"/>
      <c r="X1142" s="605"/>
      <c r="Y1142" s="646"/>
      <c r="Z1142" s="670"/>
      <c r="AA1142" s="600"/>
      <c r="AB1142" s="646"/>
      <c r="AC1142" s="679">
        <f t="shared" si="2189"/>
        <v>0</v>
      </c>
      <c r="AD1142" s="680">
        <f t="shared" si="2202"/>
        <v>0.56000000000000005</v>
      </c>
      <c r="AE1142" s="681">
        <f t="shared" si="2203"/>
        <v>0</v>
      </c>
      <c r="AF1142" s="681">
        <f t="shared" si="2204"/>
        <v>0</v>
      </c>
      <c r="AG1142" s="681">
        <f t="shared" si="2205"/>
        <v>0</v>
      </c>
      <c r="AH1142" s="682">
        <f t="shared" si="2206"/>
        <v>0</v>
      </c>
      <c r="AI1142" s="682" t="str">
        <f t="shared" si="2207"/>
        <v/>
      </c>
      <c r="AJ1142" s="682">
        <f t="shared" si="2208"/>
        <v>0</v>
      </c>
      <c r="AK1142" s="683">
        <f t="shared" si="2209"/>
        <v>0.5</v>
      </c>
      <c r="AL1142" s="600">
        <f t="shared" si="2210"/>
        <v>0</v>
      </c>
      <c r="AM1142" s="646">
        <f t="shared" si="2211"/>
        <v>0</v>
      </c>
      <c r="AN1142" s="630"/>
      <c r="AR1142" s="326"/>
    </row>
    <row r="1143" spans="3:44" ht="12.75" customHeight="1" x14ac:dyDescent="0.2">
      <c r="C1143" s="2"/>
      <c r="D1143" s="140" t="str">
        <f t="shared" si="2190"/>
        <v/>
      </c>
      <c r="E1143" s="222" t="str">
        <f t="shared" ref="E1143:F1143" si="2272">IF(E971=0,"",E971)</f>
        <v/>
      </c>
      <c r="F1143" s="222" t="str">
        <f t="shared" si="2272"/>
        <v/>
      </c>
      <c r="G1143" s="140" t="str">
        <f t="shared" si="2192"/>
        <v/>
      </c>
      <c r="H1143" s="223" t="str">
        <f t="shared" si="2193"/>
        <v/>
      </c>
      <c r="I1143" s="751" t="str">
        <f t="shared" si="2194"/>
        <v/>
      </c>
      <c r="J1143" s="248" t="str">
        <f t="shared" si="2187"/>
        <v/>
      </c>
      <c r="K1143" s="713" t="str">
        <f t="shared" si="2195"/>
        <v/>
      </c>
      <c r="L1143" s="625"/>
      <c r="M1143" s="738">
        <f t="shared" ref="M1143:N1143" si="2273">IF(M971="","",M971)</f>
        <v>0</v>
      </c>
      <c r="N1143" s="738">
        <f t="shared" si="2273"/>
        <v>0</v>
      </c>
      <c r="O1143" s="714" t="str">
        <f t="shared" si="2197"/>
        <v/>
      </c>
      <c r="P1143" s="736">
        <f t="shared" si="2198"/>
        <v>0</v>
      </c>
      <c r="Q1143" s="608">
        <v>0</v>
      </c>
      <c r="R1143" s="755"/>
      <c r="S1143" s="708" t="str">
        <f t="shared" si="2199"/>
        <v/>
      </c>
      <c r="T1143" s="50" t="str">
        <f t="shared" si="2200"/>
        <v/>
      </c>
      <c r="U1143" s="50">
        <f>ROUND(IF(K1143="",0,+Q1143/1659*(AC1143*12*(1+tab!$D$181+tab!$D$180)-tab!$D$179)*tab!$D$177),-1)</f>
        <v>0</v>
      </c>
      <c r="V1143" s="36" t="str">
        <f t="shared" si="2201"/>
        <v/>
      </c>
      <c r="W1143" s="698"/>
      <c r="X1143" s="605"/>
      <c r="Y1143" s="646"/>
      <c r="Z1143" s="670"/>
      <c r="AA1143" s="600"/>
      <c r="AB1143" s="646"/>
      <c r="AC1143" s="679">
        <f t="shared" si="2189"/>
        <v>0</v>
      </c>
      <c r="AD1143" s="680">
        <f t="shared" si="2202"/>
        <v>0.56000000000000005</v>
      </c>
      <c r="AE1143" s="681">
        <f t="shared" si="2203"/>
        <v>0</v>
      </c>
      <c r="AF1143" s="681">
        <f t="shared" si="2204"/>
        <v>0</v>
      </c>
      <c r="AG1143" s="681">
        <f t="shared" si="2205"/>
        <v>0</v>
      </c>
      <c r="AH1143" s="682">
        <f t="shared" si="2206"/>
        <v>0</v>
      </c>
      <c r="AI1143" s="682" t="str">
        <f t="shared" si="2207"/>
        <v/>
      </c>
      <c r="AJ1143" s="682">
        <f t="shared" si="2208"/>
        <v>0</v>
      </c>
      <c r="AK1143" s="683">
        <f t="shared" si="2209"/>
        <v>0.5</v>
      </c>
      <c r="AL1143" s="600">
        <f t="shared" si="2210"/>
        <v>0</v>
      </c>
      <c r="AM1143" s="646">
        <f t="shared" si="2211"/>
        <v>0</v>
      </c>
      <c r="AN1143" s="630"/>
      <c r="AR1143" s="326"/>
    </row>
    <row r="1144" spans="3:44" ht="12.75" customHeight="1" x14ac:dyDescent="0.2">
      <c r="C1144" s="2"/>
      <c r="D1144" s="140" t="str">
        <f t="shared" si="2190"/>
        <v/>
      </c>
      <c r="E1144" s="222" t="str">
        <f t="shared" ref="E1144:F1144" si="2274">IF(E972=0,"",E972)</f>
        <v/>
      </c>
      <c r="F1144" s="222" t="str">
        <f t="shared" si="2274"/>
        <v/>
      </c>
      <c r="G1144" s="140" t="str">
        <f t="shared" si="2192"/>
        <v/>
      </c>
      <c r="H1144" s="223" t="str">
        <f t="shared" si="2193"/>
        <v/>
      </c>
      <c r="I1144" s="751" t="str">
        <f t="shared" si="2194"/>
        <v/>
      </c>
      <c r="J1144" s="248" t="str">
        <f t="shared" si="2187"/>
        <v/>
      </c>
      <c r="K1144" s="713" t="str">
        <f t="shared" si="2195"/>
        <v/>
      </c>
      <c r="L1144" s="625"/>
      <c r="M1144" s="738">
        <f t="shared" ref="M1144:N1144" si="2275">IF(M972="","",M972)</f>
        <v>0</v>
      </c>
      <c r="N1144" s="738">
        <f t="shared" si="2275"/>
        <v>0</v>
      </c>
      <c r="O1144" s="714" t="str">
        <f t="shared" si="2197"/>
        <v/>
      </c>
      <c r="P1144" s="736">
        <f t="shared" si="2198"/>
        <v>0</v>
      </c>
      <c r="Q1144" s="608">
        <v>0</v>
      </c>
      <c r="R1144" s="755"/>
      <c r="S1144" s="708" t="str">
        <f t="shared" si="2199"/>
        <v/>
      </c>
      <c r="T1144" s="50" t="str">
        <f t="shared" si="2200"/>
        <v/>
      </c>
      <c r="U1144" s="50">
        <f>ROUND(IF(K1144="",0,+Q1144/1659*(AC1144*12*(1+tab!$D$181+tab!$D$180)-tab!$D$179)*tab!$D$177),-1)</f>
        <v>0</v>
      </c>
      <c r="V1144" s="36" t="str">
        <f t="shared" si="2201"/>
        <v/>
      </c>
      <c r="W1144" s="698"/>
      <c r="X1144" s="605"/>
      <c r="Y1144" s="646"/>
      <c r="Z1144" s="670"/>
      <c r="AA1144" s="600"/>
      <c r="AB1144" s="646"/>
      <c r="AC1144" s="679">
        <f t="shared" si="2189"/>
        <v>0</v>
      </c>
      <c r="AD1144" s="680">
        <f t="shared" si="2202"/>
        <v>0.56000000000000005</v>
      </c>
      <c r="AE1144" s="681">
        <f t="shared" si="2203"/>
        <v>0</v>
      </c>
      <c r="AF1144" s="681">
        <f t="shared" si="2204"/>
        <v>0</v>
      </c>
      <c r="AG1144" s="681">
        <f t="shared" si="2205"/>
        <v>0</v>
      </c>
      <c r="AH1144" s="682">
        <f t="shared" si="2206"/>
        <v>0</v>
      </c>
      <c r="AI1144" s="682" t="str">
        <f t="shared" si="2207"/>
        <v/>
      </c>
      <c r="AJ1144" s="682">
        <f t="shared" si="2208"/>
        <v>0</v>
      </c>
      <c r="AK1144" s="683">
        <f t="shared" si="2209"/>
        <v>0.5</v>
      </c>
      <c r="AL1144" s="600">
        <f t="shared" si="2210"/>
        <v>0</v>
      </c>
      <c r="AM1144" s="646">
        <f t="shared" si="2211"/>
        <v>0</v>
      </c>
      <c r="AN1144" s="630"/>
      <c r="AR1144" s="326"/>
    </row>
    <row r="1145" spans="3:44" ht="12.75" customHeight="1" x14ac:dyDescent="0.2">
      <c r="C1145" s="2"/>
      <c r="D1145" s="140" t="str">
        <f t="shared" si="2190"/>
        <v/>
      </c>
      <c r="E1145" s="222" t="str">
        <f t="shared" ref="E1145:F1145" si="2276">IF(E973=0,"",E973)</f>
        <v/>
      </c>
      <c r="F1145" s="222" t="str">
        <f t="shared" si="2276"/>
        <v/>
      </c>
      <c r="G1145" s="140" t="str">
        <f t="shared" si="2192"/>
        <v/>
      </c>
      <c r="H1145" s="223" t="str">
        <f t="shared" si="2193"/>
        <v/>
      </c>
      <c r="I1145" s="751" t="str">
        <f t="shared" si="2194"/>
        <v/>
      </c>
      <c r="J1145" s="248" t="str">
        <f t="shared" si="2187"/>
        <v/>
      </c>
      <c r="K1145" s="713" t="str">
        <f t="shared" si="2195"/>
        <v/>
      </c>
      <c r="L1145" s="625"/>
      <c r="M1145" s="738">
        <f t="shared" ref="M1145:N1145" si="2277">IF(M973="","",M973)</f>
        <v>0</v>
      </c>
      <c r="N1145" s="738">
        <f t="shared" si="2277"/>
        <v>0</v>
      </c>
      <c r="O1145" s="714" t="str">
        <f t="shared" si="2197"/>
        <v/>
      </c>
      <c r="P1145" s="736">
        <f t="shared" si="2198"/>
        <v>0</v>
      </c>
      <c r="Q1145" s="608">
        <v>0</v>
      </c>
      <c r="R1145" s="755"/>
      <c r="S1145" s="708" t="str">
        <f t="shared" si="2199"/>
        <v/>
      </c>
      <c r="T1145" s="50" t="str">
        <f t="shared" si="2200"/>
        <v/>
      </c>
      <c r="U1145" s="50">
        <f>ROUND(IF(K1145="",0,+Q1145/1659*(AC1145*12*(1+tab!$D$181+tab!$D$180)-tab!$D$179)*tab!$D$177),-1)</f>
        <v>0</v>
      </c>
      <c r="V1145" s="36" t="str">
        <f t="shared" si="2201"/>
        <v/>
      </c>
      <c r="W1145" s="698"/>
      <c r="X1145" s="605"/>
      <c r="Y1145" s="646"/>
      <c r="Z1145" s="670"/>
      <c r="AA1145" s="600"/>
      <c r="AB1145" s="646"/>
      <c r="AC1145" s="679">
        <f t="shared" si="2189"/>
        <v>0</v>
      </c>
      <c r="AD1145" s="680">
        <f t="shared" si="2202"/>
        <v>0.56000000000000005</v>
      </c>
      <c r="AE1145" s="681">
        <f t="shared" si="2203"/>
        <v>0</v>
      </c>
      <c r="AF1145" s="681">
        <f t="shared" si="2204"/>
        <v>0</v>
      </c>
      <c r="AG1145" s="681">
        <f t="shared" si="2205"/>
        <v>0</v>
      </c>
      <c r="AH1145" s="682">
        <f t="shared" si="2206"/>
        <v>0</v>
      </c>
      <c r="AI1145" s="682" t="str">
        <f t="shared" si="2207"/>
        <v/>
      </c>
      <c r="AJ1145" s="682">
        <f t="shared" si="2208"/>
        <v>0</v>
      </c>
      <c r="AK1145" s="683">
        <f t="shared" si="2209"/>
        <v>0.5</v>
      </c>
      <c r="AL1145" s="600">
        <f t="shared" si="2210"/>
        <v>0</v>
      </c>
      <c r="AM1145" s="646">
        <f t="shared" si="2211"/>
        <v>0</v>
      </c>
      <c r="AN1145" s="630"/>
      <c r="AR1145" s="326"/>
    </row>
    <row r="1146" spans="3:44" ht="12.75" customHeight="1" x14ac:dyDescent="0.2">
      <c r="C1146" s="2"/>
      <c r="D1146" s="140" t="str">
        <f t="shared" si="2190"/>
        <v/>
      </c>
      <c r="E1146" s="222" t="str">
        <f t="shared" ref="E1146:F1146" si="2278">IF(E974=0,"",E974)</f>
        <v/>
      </c>
      <c r="F1146" s="222" t="str">
        <f t="shared" si="2278"/>
        <v/>
      </c>
      <c r="G1146" s="140" t="str">
        <f t="shared" si="2192"/>
        <v/>
      </c>
      <c r="H1146" s="223" t="str">
        <f t="shared" si="2193"/>
        <v/>
      </c>
      <c r="I1146" s="751" t="str">
        <f t="shared" si="2194"/>
        <v/>
      </c>
      <c r="J1146" s="248" t="str">
        <f t="shared" si="2187"/>
        <v/>
      </c>
      <c r="K1146" s="713" t="str">
        <f t="shared" si="2195"/>
        <v/>
      </c>
      <c r="L1146" s="625"/>
      <c r="M1146" s="738">
        <f t="shared" ref="M1146:N1146" si="2279">IF(M974="","",M974)</f>
        <v>0</v>
      </c>
      <c r="N1146" s="738">
        <f t="shared" si="2279"/>
        <v>0</v>
      </c>
      <c r="O1146" s="714" t="str">
        <f t="shared" si="2197"/>
        <v/>
      </c>
      <c r="P1146" s="736">
        <f t="shared" si="2198"/>
        <v>0</v>
      </c>
      <c r="Q1146" s="608">
        <v>0</v>
      </c>
      <c r="R1146" s="755"/>
      <c r="S1146" s="708" t="str">
        <f t="shared" si="2199"/>
        <v/>
      </c>
      <c r="T1146" s="50" t="str">
        <f t="shared" si="2200"/>
        <v/>
      </c>
      <c r="U1146" s="50">
        <f>ROUND(IF(K1146="",0,+Q1146/1659*(AC1146*12*(1+tab!$D$181+tab!$D$180)-tab!$D$179)*tab!$D$177),-1)</f>
        <v>0</v>
      </c>
      <c r="V1146" s="36" t="str">
        <f t="shared" si="2201"/>
        <v/>
      </c>
      <c r="W1146" s="698"/>
      <c r="X1146" s="605"/>
      <c r="Y1146" s="646"/>
      <c r="Z1146" s="670"/>
      <c r="AA1146" s="600"/>
      <c r="AB1146" s="646"/>
      <c r="AC1146" s="679">
        <f t="shared" si="2189"/>
        <v>0</v>
      </c>
      <c r="AD1146" s="680">
        <f t="shared" si="2202"/>
        <v>0.56000000000000005</v>
      </c>
      <c r="AE1146" s="681">
        <f t="shared" si="2203"/>
        <v>0</v>
      </c>
      <c r="AF1146" s="681">
        <f t="shared" si="2204"/>
        <v>0</v>
      </c>
      <c r="AG1146" s="681">
        <f t="shared" si="2205"/>
        <v>0</v>
      </c>
      <c r="AH1146" s="682">
        <f t="shared" si="2206"/>
        <v>0</v>
      </c>
      <c r="AI1146" s="682" t="str">
        <f t="shared" si="2207"/>
        <v/>
      </c>
      <c r="AJ1146" s="682">
        <f t="shared" si="2208"/>
        <v>0</v>
      </c>
      <c r="AK1146" s="683">
        <f t="shared" si="2209"/>
        <v>0.5</v>
      </c>
      <c r="AL1146" s="600">
        <f t="shared" si="2210"/>
        <v>0</v>
      </c>
      <c r="AM1146" s="646">
        <f t="shared" si="2211"/>
        <v>0</v>
      </c>
      <c r="AN1146" s="630"/>
      <c r="AR1146" s="326"/>
    </row>
    <row r="1147" spans="3:44" ht="12.75" customHeight="1" x14ac:dyDescent="0.2">
      <c r="C1147" s="2"/>
      <c r="D1147" s="140" t="str">
        <f t="shared" si="2190"/>
        <v/>
      </c>
      <c r="E1147" s="222" t="str">
        <f t="shared" ref="E1147:F1147" si="2280">IF(E975=0,"",E975)</f>
        <v/>
      </c>
      <c r="F1147" s="222" t="str">
        <f t="shared" si="2280"/>
        <v/>
      </c>
      <c r="G1147" s="140" t="str">
        <f t="shared" si="2192"/>
        <v/>
      </c>
      <c r="H1147" s="223" t="str">
        <f t="shared" si="2193"/>
        <v/>
      </c>
      <c r="I1147" s="751" t="str">
        <f t="shared" si="2194"/>
        <v/>
      </c>
      <c r="J1147" s="248" t="str">
        <f t="shared" si="2187"/>
        <v/>
      </c>
      <c r="K1147" s="713" t="str">
        <f t="shared" si="2195"/>
        <v/>
      </c>
      <c r="L1147" s="625"/>
      <c r="M1147" s="738">
        <f t="shared" ref="M1147:N1147" si="2281">IF(M975="","",M975)</f>
        <v>0</v>
      </c>
      <c r="N1147" s="738">
        <f t="shared" si="2281"/>
        <v>0</v>
      </c>
      <c r="O1147" s="714" t="str">
        <f t="shared" si="2197"/>
        <v/>
      </c>
      <c r="P1147" s="736">
        <f t="shared" si="2198"/>
        <v>0</v>
      </c>
      <c r="Q1147" s="608">
        <v>0</v>
      </c>
      <c r="R1147" s="755"/>
      <c r="S1147" s="708" t="str">
        <f t="shared" si="2199"/>
        <v/>
      </c>
      <c r="T1147" s="50" t="str">
        <f t="shared" si="2200"/>
        <v/>
      </c>
      <c r="U1147" s="50">
        <f>ROUND(IF(K1147="",0,+Q1147/1659*(AC1147*12*(1+tab!$D$181+tab!$D$180)-tab!$D$179)*tab!$D$177),-1)</f>
        <v>0</v>
      </c>
      <c r="V1147" s="36" t="str">
        <f t="shared" si="2201"/>
        <v/>
      </c>
      <c r="W1147" s="698"/>
      <c r="X1147" s="605"/>
      <c r="Y1147" s="646"/>
      <c r="Z1147" s="670"/>
      <c r="AA1147" s="600"/>
      <c r="AB1147" s="646"/>
      <c r="AC1147" s="679">
        <f t="shared" si="2189"/>
        <v>0</v>
      </c>
      <c r="AD1147" s="680">
        <f t="shared" si="2202"/>
        <v>0.56000000000000005</v>
      </c>
      <c r="AE1147" s="681">
        <f t="shared" si="2203"/>
        <v>0</v>
      </c>
      <c r="AF1147" s="681">
        <f t="shared" si="2204"/>
        <v>0</v>
      </c>
      <c r="AG1147" s="681">
        <f t="shared" si="2205"/>
        <v>0</v>
      </c>
      <c r="AH1147" s="682">
        <f t="shared" si="2206"/>
        <v>0</v>
      </c>
      <c r="AI1147" s="682" t="str">
        <f t="shared" si="2207"/>
        <v/>
      </c>
      <c r="AJ1147" s="682">
        <f t="shared" si="2208"/>
        <v>0</v>
      </c>
      <c r="AK1147" s="683">
        <f t="shared" si="2209"/>
        <v>0.5</v>
      </c>
      <c r="AL1147" s="600">
        <f t="shared" si="2210"/>
        <v>0</v>
      </c>
      <c r="AM1147" s="646">
        <f t="shared" si="2211"/>
        <v>0</v>
      </c>
      <c r="AN1147" s="630"/>
      <c r="AR1147" s="326"/>
    </row>
    <row r="1148" spans="3:44" ht="12.75" customHeight="1" x14ac:dyDescent="0.2">
      <c r="C1148" s="2"/>
      <c r="D1148" s="140" t="str">
        <f t="shared" si="2190"/>
        <v/>
      </c>
      <c r="E1148" s="222" t="str">
        <f t="shared" ref="E1148:F1148" si="2282">IF(E976=0,"",E976)</f>
        <v/>
      </c>
      <c r="F1148" s="222" t="str">
        <f t="shared" si="2282"/>
        <v/>
      </c>
      <c r="G1148" s="140" t="str">
        <f t="shared" si="2192"/>
        <v/>
      </c>
      <c r="H1148" s="223" t="str">
        <f t="shared" si="2193"/>
        <v/>
      </c>
      <c r="I1148" s="751" t="str">
        <f t="shared" si="2194"/>
        <v/>
      </c>
      <c r="J1148" s="248" t="str">
        <f t="shared" si="2187"/>
        <v/>
      </c>
      <c r="K1148" s="713" t="str">
        <f t="shared" si="2195"/>
        <v/>
      </c>
      <c r="L1148" s="625"/>
      <c r="M1148" s="738">
        <f t="shared" ref="M1148:N1148" si="2283">IF(M976="","",M976)</f>
        <v>0</v>
      </c>
      <c r="N1148" s="738">
        <f t="shared" si="2283"/>
        <v>0</v>
      </c>
      <c r="O1148" s="714" t="str">
        <f t="shared" si="2197"/>
        <v/>
      </c>
      <c r="P1148" s="736">
        <f t="shared" si="2198"/>
        <v>0</v>
      </c>
      <c r="Q1148" s="608">
        <v>0</v>
      </c>
      <c r="R1148" s="755"/>
      <c r="S1148" s="708" t="str">
        <f t="shared" si="2199"/>
        <v/>
      </c>
      <c r="T1148" s="50" t="str">
        <f t="shared" si="2200"/>
        <v/>
      </c>
      <c r="U1148" s="50">
        <f>ROUND(IF(K1148="",0,+Q1148/1659*(AC1148*12*(1+tab!$D$181+tab!$D$180)-tab!$D$179)*tab!$D$177),-1)</f>
        <v>0</v>
      </c>
      <c r="V1148" s="36" t="str">
        <f t="shared" si="2201"/>
        <v/>
      </c>
      <c r="W1148" s="698"/>
      <c r="X1148" s="605"/>
      <c r="Y1148" s="646"/>
      <c r="Z1148" s="670"/>
      <c r="AA1148" s="600"/>
      <c r="AB1148" s="646"/>
      <c r="AC1148" s="679">
        <f t="shared" si="2189"/>
        <v>0</v>
      </c>
      <c r="AD1148" s="680">
        <f t="shared" si="2202"/>
        <v>0.56000000000000005</v>
      </c>
      <c r="AE1148" s="681">
        <f t="shared" si="2203"/>
        <v>0</v>
      </c>
      <c r="AF1148" s="681">
        <f t="shared" si="2204"/>
        <v>0</v>
      </c>
      <c r="AG1148" s="681">
        <f t="shared" si="2205"/>
        <v>0</v>
      </c>
      <c r="AH1148" s="682">
        <f t="shared" si="2206"/>
        <v>0</v>
      </c>
      <c r="AI1148" s="682" t="str">
        <f t="shared" si="2207"/>
        <v/>
      </c>
      <c r="AJ1148" s="682">
        <f t="shared" si="2208"/>
        <v>0</v>
      </c>
      <c r="AK1148" s="683">
        <f t="shared" si="2209"/>
        <v>0.5</v>
      </c>
      <c r="AL1148" s="600">
        <f t="shared" si="2210"/>
        <v>0</v>
      </c>
      <c r="AM1148" s="646">
        <f t="shared" si="2211"/>
        <v>0</v>
      </c>
      <c r="AN1148" s="630"/>
      <c r="AR1148" s="326"/>
    </row>
    <row r="1149" spans="3:44" ht="12.75" customHeight="1" x14ac:dyDescent="0.2">
      <c r="C1149" s="2"/>
      <c r="D1149" s="140" t="str">
        <f t="shared" si="2190"/>
        <v/>
      </c>
      <c r="E1149" s="222" t="str">
        <f t="shared" ref="E1149:F1149" si="2284">IF(E977=0,"",E977)</f>
        <v/>
      </c>
      <c r="F1149" s="222" t="str">
        <f t="shared" si="2284"/>
        <v/>
      </c>
      <c r="G1149" s="140" t="str">
        <f t="shared" si="2192"/>
        <v/>
      </c>
      <c r="H1149" s="223" t="str">
        <f t="shared" si="2193"/>
        <v/>
      </c>
      <c r="I1149" s="751" t="str">
        <f t="shared" si="2194"/>
        <v/>
      </c>
      <c r="J1149" s="248" t="str">
        <f t="shared" si="2187"/>
        <v/>
      </c>
      <c r="K1149" s="713" t="str">
        <f t="shared" si="2195"/>
        <v/>
      </c>
      <c r="L1149" s="625"/>
      <c r="M1149" s="738">
        <f t="shared" ref="M1149:N1149" si="2285">IF(M977="","",M977)</f>
        <v>0</v>
      </c>
      <c r="N1149" s="738">
        <f t="shared" si="2285"/>
        <v>0</v>
      </c>
      <c r="O1149" s="714" t="str">
        <f t="shared" si="2197"/>
        <v/>
      </c>
      <c r="P1149" s="736">
        <f t="shared" si="2198"/>
        <v>0</v>
      </c>
      <c r="Q1149" s="608">
        <v>0</v>
      </c>
      <c r="R1149" s="755"/>
      <c r="S1149" s="708" t="str">
        <f t="shared" si="2199"/>
        <v/>
      </c>
      <c r="T1149" s="50" t="str">
        <f t="shared" si="2200"/>
        <v/>
      </c>
      <c r="U1149" s="50">
        <f>ROUND(IF(K1149="",0,+Q1149/1659*(AC1149*12*(1+tab!$D$181+tab!$D$180)-tab!$D$179)*tab!$D$177),-1)</f>
        <v>0</v>
      </c>
      <c r="V1149" s="36" t="str">
        <f t="shared" si="2201"/>
        <v/>
      </c>
      <c r="W1149" s="698"/>
      <c r="X1149" s="605"/>
      <c r="Y1149" s="646"/>
      <c r="Z1149" s="670"/>
      <c r="AA1149" s="600"/>
      <c r="AB1149" s="646"/>
      <c r="AC1149" s="679">
        <f t="shared" si="2189"/>
        <v>0</v>
      </c>
      <c r="AD1149" s="680">
        <f t="shared" si="2202"/>
        <v>0.56000000000000005</v>
      </c>
      <c r="AE1149" s="681">
        <f t="shared" si="2203"/>
        <v>0</v>
      </c>
      <c r="AF1149" s="681">
        <f t="shared" si="2204"/>
        <v>0</v>
      </c>
      <c r="AG1149" s="681">
        <f t="shared" si="2205"/>
        <v>0</v>
      </c>
      <c r="AH1149" s="682">
        <f t="shared" si="2206"/>
        <v>0</v>
      </c>
      <c r="AI1149" s="682" t="str">
        <f t="shared" si="2207"/>
        <v/>
      </c>
      <c r="AJ1149" s="682">
        <f t="shared" si="2208"/>
        <v>0</v>
      </c>
      <c r="AK1149" s="683">
        <f t="shared" si="2209"/>
        <v>0.5</v>
      </c>
      <c r="AL1149" s="600">
        <f t="shared" si="2210"/>
        <v>0</v>
      </c>
      <c r="AM1149" s="646">
        <f t="shared" si="2211"/>
        <v>0</v>
      </c>
      <c r="AN1149" s="630"/>
      <c r="AR1149" s="326"/>
    </row>
    <row r="1150" spans="3:44" ht="12.75" customHeight="1" x14ac:dyDescent="0.2">
      <c r="C1150" s="2"/>
      <c r="D1150" s="140" t="str">
        <f t="shared" si="2190"/>
        <v/>
      </c>
      <c r="E1150" s="222" t="str">
        <f t="shared" ref="E1150:F1150" si="2286">IF(E978=0,"",E978)</f>
        <v/>
      </c>
      <c r="F1150" s="222" t="str">
        <f t="shared" si="2286"/>
        <v/>
      </c>
      <c r="G1150" s="140" t="str">
        <f t="shared" si="2192"/>
        <v/>
      </c>
      <c r="H1150" s="223" t="str">
        <f t="shared" si="2193"/>
        <v/>
      </c>
      <c r="I1150" s="751" t="str">
        <f t="shared" si="2194"/>
        <v/>
      </c>
      <c r="J1150" s="248" t="str">
        <f t="shared" si="2187"/>
        <v/>
      </c>
      <c r="K1150" s="713" t="str">
        <f t="shared" si="2195"/>
        <v/>
      </c>
      <c r="L1150" s="625"/>
      <c r="M1150" s="738">
        <f t="shared" ref="M1150:N1150" si="2287">IF(M978="","",M978)</f>
        <v>0</v>
      </c>
      <c r="N1150" s="738">
        <f t="shared" si="2287"/>
        <v>0</v>
      </c>
      <c r="O1150" s="714" t="str">
        <f t="shared" si="2197"/>
        <v/>
      </c>
      <c r="P1150" s="736">
        <f t="shared" si="2198"/>
        <v>0</v>
      </c>
      <c r="Q1150" s="608">
        <v>0</v>
      </c>
      <c r="R1150" s="755"/>
      <c r="S1150" s="708" t="str">
        <f t="shared" si="2199"/>
        <v/>
      </c>
      <c r="T1150" s="50" t="str">
        <f t="shared" si="2200"/>
        <v/>
      </c>
      <c r="U1150" s="50">
        <f>ROUND(IF(K1150="",0,+Q1150/1659*(AC1150*12*(1+tab!$D$181+tab!$D$180)-tab!$D$179)*tab!$D$177),-1)</f>
        <v>0</v>
      </c>
      <c r="V1150" s="36" t="str">
        <f t="shared" si="2201"/>
        <v/>
      </c>
      <c r="W1150" s="698"/>
      <c r="X1150" s="605"/>
      <c r="Y1150" s="646"/>
      <c r="Z1150" s="670"/>
      <c r="AA1150" s="600"/>
      <c r="AB1150" s="646"/>
      <c r="AC1150" s="679">
        <f t="shared" si="2189"/>
        <v>0</v>
      </c>
      <c r="AD1150" s="680">
        <f t="shared" si="2202"/>
        <v>0.56000000000000005</v>
      </c>
      <c r="AE1150" s="681">
        <f t="shared" si="2203"/>
        <v>0</v>
      </c>
      <c r="AF1150" s="681">
        <f t="shared" si="2204"/>
        <v>0</v>
      </c>
      <c r="AG1150" s="681">
        <f t="shared" si="2205"/>
        <v>0</v>
      </c>
      <c r="AH1150" s="682">
        <f t="shared" si="2206"/>
        <v>0</v>
      </c>
      <c r="AI1150" s="682" t="str">
        <f t="shared" si="2207"/>
        <v/>
      </c>
      <c r="AJ1150" s="682">
        <f t="shared" si="2208"/>
        <v>0</v>
      </c>
      <c r="AK1150" s="683">
        <f t="shared" si="2209"/>
        <v>0.5</v>
      </c>
      <c r="AL1150" s="600">
        <f t="shared" si="2210"/>
        <v>0</v>
      </c>
      <c r="AM1150" s="646">
        <f t="shared" si="2211"/>
        <v>0</v>
      </c>
      <c r="AN1150" s="630"/>
      <c r="AR1150" s="326"/>
    </row>
    <row r="1151" spans="3:44" ht="12.75" customHeight="1" x14ac:dyDescent="0.2">
      <c r="C1151" s="2"/>
      <c r="D1151" s="140" t="str">
        <f t="shared" si="2190"/>
        <v/>
      </c>
      <c r="E1151" s="222" t="str">
        <f t="shared" ref="E1151:F1151" si="2288">IF(E979=0,"",E979)</f>
        <v/>
      </c>
      <c r="F1151" s="222" t="str">
        <f t="shared" si="2288"/>
        <v/>
      </c>
      <c r="G1151" s="140" t="str">
        <f t="shared" si="2192"/>
        <v/>
      </c>
      <c r="H1151" s="223" t="str">
        <f t="shared" si="2193"/>
        <v/>
      </c>
      <c r="I1151" s="751" t="str">
        <f t="shared" si="2194"/>
        <v/>
      </c>
      <c r="J1151" s="248" t="str">
        <f t="shared" si="2187"/>
        <v/>
      </c>
      <c r="K1151" s="713" t="str">
        <f t="shared" si="2195"/>
        <v/>
      </c>
      <c r="L1151" s="625"/>
      <c r="M1151" s="738">
        <f t="shared" ref="M1151:N1151" si="2289">IF(M979="","",M979)</f>
        <v>0</v>
      </c>
      <c r="N1151" s="738">
        <f t="shared" si="2289"/>
        <v>0</v>
      </c>
      <c r="O1151" s="714" t="str">
        <f t="shared" si="2197"/>
        <v/>
      </c>
      <c r="P1151" s="736">
        <f t="shared" si="2198"/>
        <v>0</v>
      </c>
      <c r="Q1151" s="608">
        <v>0</v>
      </c>
      <c r="R1151" s="755"/>
      <c r="S1151" s="708" t="str">
        <f t="shared" si="2199"/>
        <v/>
      </c>
      <c r="T1151" s="50" t="str">
        <f t="shared" si="2200"/>
        <v/>
      </c>
      <c r="U1151" s="50">
        <f>ROUND(IF(K1151="",0,+Q1151/1659*(AC1151*12*(1+tab!$D$181+tab!$D$180)-tab!$D$179)*tab!$D$177),-1)</f>
        <v>0</v>
      </c>
      <c r="V1151" s="36" t="str">
        <f t="shared" si="2201"/>
        <v/>
      </c>
      <c r="W1151" s="698"/>
      <c r="X1151" s="605"/>
      <c r="Y1151" s="646"/>
      <c r="Z1151" s="670"/>
      <c r="AA1151" s="600"/>
      <c r="AB1151" s="646"/>
      <c r="AC1151" s="679">
        <f t="shared" si="2189"/>
        <v>0</v>
      </c>
      <c r="AD1151" s="680">
        <f t="shared" si="2202"/>
        <v>0.56000000000000005</v>
      </c>
      <c r="AE1151" s="681">
        <f t="shared" si="2203"/>
        <v>0</v>
      </c>
      <c r="AF1151" s="681">
        <f t="shared" si="2204"/>
        <v>0</v>
      </c>
      <c r="AG1151" s="681">
        <f t="shared" si="2205"/>
        <v>0</v>
      </c>
      <c r="AH1151" s="682">
        <f t="shared" si="2206"/>
        <v>0</v>
      </c>
      <c r="AI1151" s="682" t="str">
        <f t="shared" si="2207"/>
        <v/>
      </c>
      <c r="AJ1151" s="682">
        <f t="shared" si="2208"/>
        <v>0</v>
      </c>
      <c r="AK1151" s="683">
        <f t="shared" si="2209"/>
        <v>0.5</v>
      </c>
      <c r="AL1151" s="600">
        <f t="shared" si="2210"/>
        <v>0</v>
      </c>
      <c r="AM1151" s="646">
        <f t="shared" si="2211"/>
        <v>0</v>
      </c>
      <c r="AN1151" s="630"/>
      <c r="AR1151" s="326"/>
    </row>
    <row r="1152" spans="3:44" ht="12.75" customHeight="1" x14ac:dyDescent="0.2">
      <c r="C1152" s="2"/>
      <c r="D1152" s="140" t="str">
        <f t="shared" si="2190"/>
        <v/>
      </c>
      <c r="E1152" s="222" t="str">
        <f t="shared" ref="E1152:F1152" si="2290">IF(E980=0,"",E980)</f>
        <v/>
      </c>
      <c r="F1152" s="222" t="str">
        <f t="shared" si="2290"/>
        <v/>
      </c>
      <c r="G1152" s="140" t="str">
        <f t="shared" si="2192"/>
        <v/>
      </c>
      <c r="H1152" s="223" t="str">
        <f t="shared" si="2193"/>
        <v/>
      </c>
      <c r="I1152" s="751" t="str">
        <f t="shared" si="2194"/>
        <v/>
      </c>
      <c r="J1152" s="248" t="str">
        <f t="shared" si="2187"/>
        <v/>
      </c>
      <c r="K1152" s="713" t="str">
        <f t="shared" si="2195"/>
        <v/>
      </c>
      <c r="L1152" s="625"/>
      <c r="M1152" s="738">
        <f t="shared" ref="M1152:N1152" si="2291">IF(M980="","",M980)</f>
        <v>0</v>
      </c>
      <c r="N1152" s="738">
        <f t="shared" si="2291"/>
        <v>0</v>
      </c>
      <c r="O1152" s="714" t="str">
        <f t="shared" si="2197"/>
        <v/>
      </c>
      <c r="P1152" s="736">
        <f t="shared" si="2198"/>
        <v>0</v>
      </c>
      <c r="Q1152" s="608">
        <v>0</v>
      </c>
      <c r="R1152" s="755"/>
      <c r="S1152" s="708" t="str">
        <f t="shared" si="2199"/>
        <v/>
      </c>
      <c r="T1152" s="50" t="str">
        <f t="shared" si="2200"/>
        <v/>
      </c>
      <c r="U1152" s="50">
        <f>ROUND(IF(K1152="",0,+Q1152/1659*(AC1152*12*(1+tab!$D$181+tab!$D$180)-tab!$D$179)*tab!$D$177),-1)</f>
        <v>0</v>
      </c>
      <c r="V1152" s="36" t="str">
        <f t="shared" si="2201"/>
        <v/>
      </c>
      <c r="W1152" s="698"/>
      <c r="X1152" s="605"/>
      <c r="Y1152" s="646"/>
      <c r="Z1152" s="670"/>
      <c r="AA1152" s="600"/>
      <c r="AB1152" s="646"/>
      <c r="AC1152" s="679">
        <f t="shared" si="2189"/>
        <v>0</v>
      </c>
      <c r="AD1152" s="680">
        <f t="shared" si="2202"/>
        <v>0.56000000000000005</v>
      </c>
      <c r="AE1152" s="681">
        <f t="shared" si="2203"/>
        <v>0</v>
      </c>
      <c r="AF1152" s="681">
        <f t="shared" si="2204"/>
        <v>0</v>
      </c>
      <c r="AG1152" s="681">
        <f t="shared" si="2205"/>
        <v>0</v>
      </c>
      <c r="AH1152" s="682">
        <f t="shared" si="2206"/>
        <v>0</v>
      </c>
      <c r="AI1152" s="682" t="str">
        <f t="shared" si="2207"/>
        <v/>
      </c>
      <c r="AJ1152" s="682">
        <f t="shared" si="2208"/>
        <v>0</v>
      </c>
      <c r="AK1152" s="683">
        <f t="shared" si="2209"/>
        <v>0.5</v>
      </c>
      <c r="AL1152" s="600">
        <f t="shared" si="2210"/>
        <v>0</v>
      </c>
      <c r="AM1152" s="646">
        <f t="shared" si="2211"/>
        <v>0</v>
      </c>
      <c r="AN1152" s="630"/>
      <c r="AR1152" s="326"/>
    </row>
    <row r="1153" spans="3:44" ht="12.75" customHeight="1" x14ac:dyDescent="0.2">
      <c r="C1153" s="2"/>
      <c r="D1153" s="140" t="str">
        <f t="shared" si="2190"/>
        <v/>
      </c>
      <c r="E1153" s="222" t="str">
        <f t="shared" ref="E1153:F1153" si="2292">IF(E981=0,"",E981)</f>
        <v/>
      </c>
      <c r="F1153" s="222" t="str">
        <f t="shared" si="2292"/>
        <v/>
      </c>
      <c r="G1153" s="140" t="str">
        <f t="shared" si="2192"/>
        <v/>
      </c>
      <c r="H1153" s="223" t="str">
        <f t="shared" si="2193"/>
        <v/>
      </c>
      <c r="I1153" s="751" t="str">
        <f t="shared" si="2194"/>
        <v/>
      </c>
      <c r="J1153" s="248" t="str">
        <f t="shared" si="2187"/>
        <v/>
      </c>
      <c r="K1153" s="713" t="str">
        <f t="shared" si="2195"/>
        <v/>
      </c>
      <c r="L1153" s="625"/>
      <c r="M1153" s="738">
        <f t="shared" ref="M1153:N1153" si="2293">IF(M981="","",M981)</f>
        <v>0</v>
      </c>
      <c r="N1153" s="738">
        <f t="shared" si="2293"/>
        <v>0</v>
      </c>
      <c r="O1153" s="714" t="str">
        <f t="shared" si="2197"/>
        <v/>
      </c>
      <c r="P1153" s="736">
        <f t="shared" si="2198"/>
        <v>0</v>
      </c>
      <c r="Q1153" s="608">
        <v>0</v>
      </c>
      <c r="R1153" s="755"/>
      <c r="S1153" s="708" t="str">
        <f t="shared" si="2199"/>
        <v/>
      </c>
      <c r="T1153" s="50" t="str">
        <f t="shared" si="2200"/>
        <v/>
      </c>
      <c r="U1153" s="50">
        <f>ROUND(IF(K1153="",0,+Q1153/1659*(AC1153*12*(1+tab!$D$181+tab!$D$180)-tab!$D$179)*tab!$D$177),-1)</f>
        <v>0</v>
      </c>
      <c r="V1153" s="36" t="str">
        <f t="shared" si="2201"/>
        <v/>
      </c>
      <c r="W1153" s="698"/>
      <c r="X1153" s="605"/>
      <c r="Y1153" s="646"/>
      <c r="Z1153" s="670"/>
      <c r="AA1153" s="600"/>
      <c r="AB1153" s="646"/>
      <c r="AC1153" s="679">
        <f t="shared" si="2189"/>
        <v>0</v>
      </c>
      <c r="AD1153" s="680">
        <f t="shared" si="2202"/>
        <v>0.56000000000000005</v>
      </c>
      <c r="AE1153" s="681">
        <f t="shared" si="2203"/>
        <v>0</v>
      </c>
      <c r="AF1153" s="681">
        <f t="shared" si="2204"/>
        <v>0</v>
      </c>
      <c r="AG1153" s="681">
        <f t="shared" si="2205"/>
        <v>0</v>
      </c>
      <c r="AH1153" s="682">
        <f t="shared" si="2206"/>
        <v>0</v>
      </c>
      <c r="AI1153" s="682" t="str">
        <f t="shared" si="2207"/>
        <v/>
      </c>
      <c r="AJ1153" s="682">
        <f t="shared" si="2208"/>
        <v>0</v>
      </c>
      <c r="AK1153" s="683">
        <f t="shared" si="2209"/>
        <v>0.5</v>
      </c>
      <c r="AL1153" s="600">
        <f t="shared" si="2210"/>
        <v>0</v>
      </c>
      <c r="AM1153" s="646">
        <f t="shared" si="2211"/>
        <v>0</v>
      </c>
      <c r="AN1153" s="630"/>
      <c r="AR1153" s="326"/>
    </row>
    <row r="1154" spans="3:44" ht="12.75" customHeight="1" x14ac:dyDescent="0.2">
      <c r="C1154" s="2"/>
      <c r="D1154" s="140" t="str">
        <f t="shared" si="2190"/>
        <v/>
      </c>
      <c r="E1154" s="222" t="str">
        <f t="shared" ref="E1154:F1154" si="2294">IF(E982=0,"",E982)</f>
        <v/>
      </c>
      <c r="F1154" s="222" t="str">
        <f t="shared" si="2294"/>
        <v/>
      </c>
      <c r="G1154" s="140" t="str">
        <f t="shared" si="2192"/>
        <v/>
      </c>
      <c r="H1154" s="223" t="str">
        <f t="shared" si="2193"/>
        <v/>
      </c>
      <c r="I1154" s="751" t="str">
        <f t="shared" si="2194"/>
        <v/>
      </c>
      <c r="J1154" s="248" t="str">
        <f t="shared" si="2187"/>
        <v/>
      </c>
      <c r="K1154" s="713" t="str">
        <f t="shared" si="2195"/>
        <v/>
      </c>
      <c r="L1154" s="625"/>
      <c r="M1154" s="738">
        <f t="shared" ref="M1154:N1154" si="2295">IF(M982="","",M982)</f>
        <v>0</v>
      </c>
      <c r="N1154" s="738">
        <f t="shared" si="2295"/>
        <v>0</v>
      </c>
      <c r="O1154" s="714" t="str">
        <f t="shared" si="2197"/>
        <v/>
      </c>
      <c r="P1154" s="736">
        <f t="shared" si="2198"/>
        <v>0</v>
      </c>
      <c r="Q1154" s="608">
        <v>0</v>
      </c>
      <c r="R1154" s="755"/>
      <c r="S1154" s="708" t="str">
        <f t="shared" si="2199"/>
        <v/>
      </c>
      <c r="T1154" s="50" t="str">
        <f t="shared" si="2200"/>
        <v/>
      </c>
      <c r="U1154" s="50">
        <f>ROUND(IF(K1154="",0,+Q1154/1659*(AC1154*12*(1+tab!$D$181+tab!$D$180)-tab!$D$179)*tab!$D$177),-1)</f>
        <v>0</v>
      </c>
      <c r="V1154" s="36" t="str">
        <f t="shared" si="2201"/>
        <v/>
      </c>
      <c r="W1154" s="698"/>
      <c r="X1154" s="605"/>
      <c r="Y1154" s="646"/>
      <c r="Z1154" s="670"/>
      <c r="AA1154" s="600"/>
      <c r="AB1154" s="646"/>
      <c r="AC1154" s="679">
        <f t="shared" si="2189"/>
        <v>0</v>
      </c>
      <c r="AD1154" s="680">
        <f t="shared" si="2202"/>
        <v>0.56000000000000005</v>
      </c>
      <c r="AE1154" s="681">
        <f t="shared" si="2203"/>
        <v>0</v>
      </c>
      <c r="AF1154" s="681">
        <f t="shared" si="2204"/>
        <v>0</v>
      </c>
      <c r="AG1154" s="681">
        <f t="shared" si="2205"/>
        <v>0</v>
      </c>
      <c r="AH1154" s="682">
        <f t="shared" si="2206"/>
        <v>0</v>
      </c>
      <c r="AI1154" s="682" t="str">
        <f t="shared" si="2207"/>
        <v/>
      </c>
      <c r="AJ1154" s="682">
        <f t="shared" si="2208"/>
        <v>0</v>
      </c>
      <c r="AK1154" s="683">
        <f t="shared" si="2209"/>
        <v>0.5</v>
      </c>
      <c r="AL1154" s="600">
        <f t="shared" si="2210"/>
        <v>0</v>
      </c>
      <c r="AM1154" s="646">
        <f t="shared" si="2211"/>
        <v>0</v>
      </c>
      <c r="AN1154" s="630"/>
      <c r="AR1154" s="326"/>
    </row>
    <row r="1155" spans="3:44" ht="12.75" customHeight="1" x14ac:dyDescent="0.2">
      <c r="C1155" s="2"/>
      <c r="D1155" s="140" t="str">
        <f t="shared" si="2190"/>
        <v/>
      </c>
      <c r="E1155" s="222" t="str">
        <f t="shared" ref="E1155:F1155" si="2296">IF(E983=0,"",E983)</f>
        <v/>
      </c>
      <c r="F1155" s="222" t="str">
        <f t="shared" si="2296"/>
        <v/>
      </c>
      <c r="G1155" s="140" t="str">
        <f t="shared" si="2192"/>
        <v/>
      </c>
      <c r="H1155" s="223" t="str">
        <f t="shared" si="2193"/>
        <v/>
      </c>
      <c r="I1155" s="751" t="str">
        <f t="shared" si="2194"/>
        <v/>
      </c>
      <c r="J1155" s="248" t="str">
        <f t="shared" si="2187"/>
        <v/>
      </c>
      <c r="K1155" s="713" t="str">
        <f t="shared" si="2195"/>
        <v/>
      </c>
      <c r="L1155" s="625"/>
      <c r="M1155" s="738">
        <f t="shared" ref="M1155:N1155" si="2297">IF(M983="","",M983)</f>
        <v>0</v>
      </c>
      <c r="N1155" s="738">
        <f t="shared" si="2297"/>
        <v>0</v>
      </c>
      <c r="O1155" s="714" t="str">
        <f t="shared" si="2197"/>
        <v/>
      </c>
      <c r="P1155" s="736">
        <f t="shared" si="2198"/>
        <v>0</v>
      </c>
      <c r="Q1155" s="608">
        <v>0</v>
      </c>
      <c r="R1155" s="755"/>
      <c r="S1155" s="708" t="str">
        <f t="shared" si="2199"/>
        <v/>
      </c>
      <c r="T1155" s="50" t="str">
        <f t="shared" si="2200"/>
        <v/>
      </c>
      <c r="U1155" s="50">
        <f>ROUND(IF(K1155="",0,+Q1155/1659*(AC1155*12*(1+tab!$D$181+tab!$D$180)-tab!$D$179)*tab!$D$177),-1)</f>
        <v>0</v>
      </c>
      <c r="V1155" s="36" t="str">
        <f t="shared" si="2201"/>
        <v/>
      </c>
      <c r="W1155" s="698"/>
      <c r="X1155" s="605"/>
      <c r="Y1155" s="646"/>
      <c r="Z1155" s="670"/>
      <c r="AA1155" s="600"/>
      <c r="AB1155" s="646"/>
      <c r="AC1155" s="679">
        <f t="shared" si="2189"/>
        <v>0</v>
      </c>
      <c r="AD1155" s="680">
        <f t="shared" si="2202"/>
        <v>0.56000000000000005</v>
      </c>
      <c r="AE1155" s="681">
        <f t="shared" si="2203"/>
        <v>0</v>
      </c>
      <c r="AF1155" s="681">
        <f t="shared" si="2204"/>
        <v>0</v>
      </c>
      <c r="AG1155" s="681">
        <f t="shared" si="2205"/>
        <v>0</v>
      </c>
      <c r="AH1155" s="682">
        <f t="shared" si="2206"/>
        <v>0</v>
      </c>
      <c r="AI1155" s="682" t="str">
        <f t="shared" si="2207"/>
        <v/>
      </c>
      <c r="AJ1155" s="682">
        <f t="shared" si="2208"/>
        <v>0</v>
      </c>
      <c r="AK1155" s="683">
        <f t="shared" si="2209"/>
        <v>0.5</v>
      </c>
      <c r="AL1155" s="600">
        <f t="shared" si="2210"/>
        <v>0</v>
      </c>
      <c r="AM1155" s="646">
        <f t="shared" si="2211"/>
        <v>0</v>
      </c>
      <c r="AN1155" s="630"/>
      <c r="AR1155" s="326"/>
    </row>
    <row r="1156" spans="3:44" ht="12.75" customHeight="1" x14ac:dyDescent="0.2">
      <c r="C1156" s="2"/>
      <c r="D1156" s="140" t="str">
        <f t="shared" si="2190"/>
        <v/>
      </c>
      <c r="E1156" s="222" t="str">
        <f t="shared" ref="E1156:F1156" si="2298">IF(E984=0,"",E984)</f>
        <v/>
      </c>
      <c r="F1156" s="222" t="str">
        <f t="shared" si="2298"/>
        <v/>
      </c>
      <c r="G1156" s="140" t="str">
        <f t="shared" si="2192"/>
        <v/>
      </c>
      <c r="H1156" s="223" t="str">
        <f t="shared" si="2193"/>
        <v/>
      </c>
      <c r="I1156" s="751" t="str">
        <f t="shared" si="2194"/>
        <v/>
      </c>
      <c r="J1156" s="248" t="str">
        <f t="shared" si="2187"/>
        <v/>
      </c>
      <c r="K1156" s="713" t="str">
        <f t="shared" si="2195"/>
        <v/>
      </c>
      <c r="L1156" s="625"/>
      <c r="M1156" s="738">
        <f t="shared" ref="M1156:N1156" si="2299">IF(M984="","",M984)</f>
        <v>0</v>
      </c>
      <c r="N1156" s="738">
        <f t="shared" si="2299"/>
        <v>0</v>
      </c>
      <c r="O1156" s="714" t="str">
        <f t="shared" si="2197"/>
        <v/>
      </c>
      <c r="P1156" s="736">
        <f t="shared" si="2198"/>
        <v>0</v>
      </c>
      <c r="Q1156" s="608">
        <v>0</v>
      </c>
      <c r="R1156" s="755"/>
      <c r="S1156" s="708" t="str">
        <f t="shared" si="2199"/>
        <v/>
      </c>
      <c r="T1156" s="50" t="str">
        <f t="shared" si="2200"/>
        <v/>
      </c>
      <c r="U1156" s="50">
        <f>ROUND(IF(K1156="",0,+Q1156/1659*(AC1156*12*(1+tab!$D$181+tab!$D$180)-tab!$D$179)*tab!$D$177),-1)</f>
        <v>0</v>
      </c>
      <c r="V1156" s="36" t="str">
        <f t="shared" si="2201"/>
        <v/>
      </c>
      <c r="W1156" s="698"/>
      <c r="X1156" s="605"/>
      <c r="Y1156" s="646"/>
      <c r="Z1156" s="670"/>
      <c r="AA1156" s="600"/>
      <c r="AB1156" s="646"/>
      <c r="AC1156" s="679">
        <f t="shared" si="2189"/>
        <v>0</v>
      </c>
      <c r="AD1156" s="680">
        <f t="shared" si="2202"/>
        <v>0.56000000000000005</v>
      </c>
      <c r="AE1156" s="681">
        <f t="shared" si="2203"/>
        <v>0</v>
      </c>
      <c r="AF1156" s="681">
        <f t="shared" si="2204"/>
        <v>0</v>
      </c>
      <c r="AG1156" s="681">
        <f t="shared" si="2205"/>
        <v>0</v>
      </c>
      <c r="AH1156" s="682">
        <f t="shared" si="2206"/>
        <v>0</v>
      </c>
      <c r="AI1156" s="682" t="str">
        <f t="shared" si="2207"/>
        <v/>
      </c>
      <c r="AJ1156" s="682">
        <f t="shared" si="2208"/>
        <v>0</v>
      </c>
      <c r="AK1156" s="683">
        <f t="shared" si="2209"/>
        <v>0.5</v>
      </c>
      <c r="AL1156" s="600">
        <f t="shared" si="2210"/>
        <v>0</v>
      </c>
      <c r="AM1156" s="646">
        <f t="shared" si="2211"/>
        <v>0</v>
      </c>
      <c r="AN1156" s="630"/>
      <c r="AR1156" s="326"/>
    </row>
    <row r="1157" spans="3:44" ht="12.75" customHeight="1" x14ac:dyDescent="0.2">
      <c r="C1157" s="2"/>
      <c r="D1157" s="140" t="str">
        <f t="shared" si="2190"/>
        <v/>
      </c>
      <c r="E1157" s="222" t="str">
        <f t="shared" ref="E1157:F1157" si="2300">IF(E985=0,"",E985)</f>
        <v/>
      </c>
      <c r="F1157" s="222" t="str">
        <f t="shared" si="2300"/>
        <v/>
      </c>
      <c r="G1157" s="140" t="str">
        <f t="shared" si="2192"/>
        <v/>
      </c>
      <c r="H1157" s="223" t="str">
        <f t="shared" si="2193"/>
        <v/>
      </c>
      <c r="I1157" s="751" t="str">
        <f t="shared" si="2194"/>
        <v/>
      </c>
      <c r="J1157" s="248" t="str">
        <f t="shared" si="2187"/>
        <v/>
      </c>
      <c r="K1157" s="713" t="str">
        <f t="shared" si="2195"/>
        <v/>
      </c>
      <c r="L1157" s="625"/>
      <c r="M1157" s="738">
        <f t="shared" ref="M1157:N1157" si="2301">IF(M985="","",M985)</f>
        <v>0</v>
      </c>
      <c r="N1157" s="738">
        <f t="shared" si="2301"/>
        <v>0</v>
      </c>
      <c r="O1157" s="714" t="str">
        <f t="shared" si="2197"/>
        <v/>
      </c>
      <c r="P1157" s="736">
        <f t="shared" si="2198"/>
        <v>0</v>
      </c>
      <c r="Q1157" s="608">
        <v>0</v>
      </c>
      <c r="R1157" s="755"/>
      <c r="S1157" s="708" t="str">
        <f t="shared" si="2199"/>
        <v/>
      </c>
      <c r="T1157" s="50" t="str">
        <f t="shared" si="2200"/>
        <v/>
      </c>
      <c r="U1157" s="50">
        <f>ROUND(IF(K1157="",0,+Q1157/1659*(AC1157*12*(1+tab!$D$181+tab!$D$180)-tab!$D$179)*tab!$D$177),-1)</f>
        <v>0</v>
      </c>
      <c r="V1157" s="36" t="str">
        <f t="shared" si="2201"/>
        <v/>
      </c>
      <c r="W1157" s="698"/>
      <c r="X1157" s="605"/>
      <c r="Y1157" s="646"/>
      <c r="Z1157" s="670"/>
      <c r="AA1157" s="600"/>
      <c r="AB1157" s="646"/>
      <c r="AC1157" s="679">
        <f t="shared" si="2189"/>
        <v>0</v>
      </c>
      <c r="AD1157" s="680">
        <f t="shared" si="2202"/>
        <v>0.56000000000000005</v>
      </c>
      <c r="AE1157" s="681">
        <f t="shared" si="2203"/>
        <v>0</v>
      </c>
      <c r="AF1157" s="681">
        <f t="shared" si="2204"/>
        <v>0</v>
      </c>
      <c r="AG1157" s="681">
        <f t="shared" si="2205"/>
        <v>0</v>
      </c>
      <c r="AH1157" s="682">
        <f t="shared" si="2206"/>
        <v>0</v>
      </c>
      <c r="AI1157" s="682" t="str">
        <f t="shared" si="2207"/>
        <v/>
      </c>
      <c r="AJ1157" s="682">
        <f t="shared" si="2208"/>
        <v>0</v>
      </c>
      <c r="AK1157" s="683">
        <f t="shared" si="2209"/>
        <v>0.5</v>
      </c>
      <c r="AL1157" s="600">
        <f t="shared" si="2210"/>
        <v>0</v>
      </c>
      <c r="AM1157" s="646">
        <f t="shared" si="2211"/>
        <v>0</v>
      </c>
      <c r="AN1157" s="630"/>
      <c r="AR1157" s="326"/>
    </row>
    <row r="1158" spans="3:44" ht="12.75" customHeight="1" x14ac:dyDescent="0.2">
      <c r="C1158" s="2"/>
      <c r="D1158" s="140" t="str">
        <f t="shared" si="2190"/>
        <v/>
      </c>
      <c r="E1158" s="222" t="str">
        <f t="shared" ref="E1158:F1158" si="2302">IF(E986=0,"",E986)</f>
        <v/>
      </c>
      <c r="F1158" s="222" t="str">
        <f t="shared" si="2302"/>
        <v/>
      </c>
      <c r="G1158" s="140" t="str">
        <f t="shared" si="2192"/>
        <v/>
      </c>
      <c r="H1158" s="223" t="str">
        <f t="shared" si="2193"/>
        <v/>
      </c>
      <c r="I1158" s="751" t="str">
        <f t="shared" si="2194"/>
        <v/>
      </c>
      <c r="J1158" s="248" t="str">
        <f t="shared" si="2187"/>
        <v/>
      </c>
      <c r="K1158" s="713" t="str">
        <f t="shared" si="2195"/>
        <v/>
      </c>
      <c r="L1158" s="625"/>
      <c r="M1158" s="738">
        <f t="shared" ref="M1158:N1158" si="2303">IF(M986="","",M986)</f>
        <v>0</v>
      </c>
      <c r="N1158" s="738">
        <f t="shared" si="2303"/>
        <v>0</v>
      </c>
      <c r="O1158" s="714" t="str">
        <f t="shared" si="2197"/>
        <v/>
      </c>
      <c r="P1158" s="736">
        <f t="shared" si="2198"/>
        <v>0</v>
      </c>
      <c r="Q1158" s="608">
        <v>0</v>
      </c>
      <c r="R1158" s="755"/>
      <c r="S1158" s="708" t="str">
        <f t="shared" si="2199"/>
        <v/>
      </c>
      <c r="T1158" s="50" t="str">
        <f t="shared" si="2200"/>
        <v/>
      </c>
      <c r="U1158" s="50">
        <f>ROUND(IF(K1158="",0,+Q1158/1659*(AC1158*12*(1+tab!$D$181+tab!$D$180)-tab!$D$179)*tab!$D$177),-1)</f>
        <v>0</v>
      </c>
      <c r="V1158" s="36" t="str">
        <f t="shared" si="2201"/>
        <v/>
      </c>
      <c r="W1158" s="698"/>
      <c r="X1158" s="605"/>
      <c r="Y1158" s="646"/>
      <c r="Z1158" s="670"/>
      <c r="AA1158" s="600"/>
      <c r="AB1158" s="646"/>
      <c r="AC1158" s="679">
        <f t="shared" si="2189"/>
        <v>0</v>
      </c>
      <c r="AD1158" s="680">
        <f t="shared" si="2202"/>
        <v>0.56000000000000005</v>
      </c>
      <c r="AE1158" s="681">
        <f t="shared" si="2203"/>
        <v>0</v>
      </c>
      <c r="AF1158" s="681">
        <f t="shared" si="2204"/>
        <v>0</v>
      </c>
      <c r="AG1158" s="681">
        <f t="shared" si="2205"/>
        <v>0</v>
      </c>
      <c r="AH1158" s="682">
        <f t="shared" si="2206"/>
        <v>0</v>
      </c>
      <c r="AI1158" s="682" t="str">
        <f t="shared" si="2207"/>
        <v/>
      </c>
      <c r="AJ1158" s="682">
        <f t="shared" si="2208"/>
        <v>0</v>
      </c>
      <c r="AK1158" s="683">
        <f t="shared" si="2209"/>
        <v>0.5</v>
      </c>
      <c r="AL1158" s="600">
        <f t="shared" si="2210"/>
        <v>0</v>
      </c>
      <c r="AM1158" s="646">
        <f t="shared" si="2211"/>
        <v>0</v>
      </c>
      <c r="AN1158" s="630"/>
      <c r="AR1158" s="326"/>
    </row>
    <row r="1159" spans="3:44" ht="12.75" customHeight="1" x14ac:dyDescent="0.2">
      <c r="C1159" s="2"/>
      <c r="D1159" s="140" t="str">
        <f t="shared" si="2190"/>
        <v/>
      </c>
      <c r="E1159" s="222" t="str">
        <f t="shared" ref="E1159:F1159" si="2304">IF(E987=0,"",E987)</f>
        <v/>
      </c>
      <c r="F1159" s="222" t="str">
        <f t="shared" si="2304"/>
        <v/>
      </c>
      <c r="G1159" s="140" t="str">
        <f t="shared" si="2192"/>
        <v/>
      </c>
      <c r="H1159" s="223" t="str">
        <f t="shared" si="2193"/>
        <v/>
      </c>
      <c r="I1159" s="751" t="str">
        <f t="shared" si="2194"/>
        <v/>
      </c>
      <c r="J1159" s="248" t="str">
        <f t="shared" si="2187"/>
        <v/>
      </c>
      <c r="K1159" s="713" t="str">
        <f t="shared" si="2195"/>
        <v/>
      </c>
      <c r="L1159" s="625"/>
      <c r="M1159" s="738">
        <f t="shared" ref="M1159:N1159" si="2305">IF(M987="","",M987)</f>
        <v>0</v>
      </c>
      <c r="N1159" s="738">
        <f t="shared" si="2305"/>
        <v>0</v>
      </c>
      <c r="O1159" s="714" t="str">
        <f t="shared" si="2197"/>
        <v/>
      </c>
      <c r="P1159" s="736">
        <f t="shared" si="2198"/>
        <v>0</v>
      </c>
      <c r="Q1159" s="608">
        <v>0</v>
      </c>
      <c r="R1159" s="755"/>
      <c r="S1159" s="708" t="str">
        <f t="shared" si="2199"/>
        <v/>
      </c>
      <c r="T1159" s="50" t="str">
        <f t="shared" si="2200"/>
        <v/>
      </c>
      <c r="U1159" s="50">
        <f>ROUND(IF(K1159="",0,+Q1159/1659*(AC1159*12*(1+tab!$D$181+tab!$D$180)-tab!$D$179)*tab!$D$177),-1)</f>
        <v>0</v>
      </c>
      <c r="V1159" s="36" t="str">
        <f t="shared" si="2201"/>
        <v/>
      </c>
      <c r="W1159" s="698"/>
      <c r="X1159" s="605"/>
      <c r="Y1159" s="646"/>
      <c r="Z1159" s="670"/>
      <c r="AA1159" s="600"/>
      <c r="AB1159" s="646"/>
      <c r="AC1159" s="679">
        <f t="shared" si="2189"/>
        <v>0</v>
      </c>
      <c r="AD1159" s="680">
        <f t="shared" si="2202"/>
        <v>0.56000000000000005</v>
      </c>
      <c r="AE1159" s="681">
        <f t="shared" si="2203"/>
        <v>0</v>
      </c>
      <c r="AF1159" s="681">
        <f t="shared" si="2204"/>
        <v>0</v>
      </c>
      <c r="AG1159" s="681">
        <f t="shared" si="2205"/>
        <v>0</v>
      </c>
      <c r="AH1159" s="682">
        <f t="shared" si="2206"/>
        <v>0</v>
      </c>
      <c r="AI1159" s="682" t="str">
        <f t="shared" si="2207"/>
        <v/>
      </c>
      <c r="AJ1159" s="682">
        <f t="shared" si="2208"/>
        <v>0</v>
      </c>
      <c r="AK1159" s="683">
        <f t="shared" si="2209"/>
        <v>0.5</v>
      </c>
      <c r="AL1159" s="600">
        <f t="shared" si="2210"/>
        <v>0</v>
      </c>
      <c r="AM1159" s="646">
        <f t="shared" si="2211"/>
        <v>0</v>
      </c>
      <c r="AN1159" s="630"/>
      <c r="AR1159" s="326"/>
    </row>
    <row r="1160" spans="3:44" ht="12.75" customHeight="1" x14ac:dyDescent="0.2">
      <c r="C1160" s="2"/>
      <c r="D1160" s="140" t="str">
        <f t="shared" si="2190"/>
        <v/>
      </c>
      <c r="E1160" s="222" t="str">
        <f t="shared" ref="E1160:F1160" si="2306">IF(E988=0,"",E988)</f>
        <v/>
      </c>
      <c r="F1160" s="222" t="str">
        <f t="shared" si="2306"/>
        <v/>
      </c>
      <c r="G1160" s="140" t="str">
        <f t="shared" si="2192"/>
        <v/>
      </c>
      <c r="H1160" s="223" t="str">
        <f t="shared" si="2193"/>
        <v/>
      </c>
      <c r="I1160" s="751" t="str">
        <f t="shared" si="2194"/>
        <v/>
      </c>
      <c r="J1160" s="248" t="str">
        <f t="shared" si="2187"/>
        <v/>
      </c>
      <c r="K1160" s="713" t="str">
        <f t="shared" si="2195"/>
        <v/>
      </c>
      <c r="L1160" s="625"/>
      <c r="M1160" s="738">
        <f t="shared" ref="M1160:N1160" si="2307">IF(M988="","",M988)</f>
        <v>0</v>
      </c>
      <c r="N1160" s="738">
        <f t="shared" si="2307"/>
        <v>0</v>
      </c>
      <c r="O1160" s="714" t="str">
        <f t="shared" si="2197"/>
        <v/>
      </c>
      <c r="P1160" s="736">
        <f t="shared" si="2198"/>
        <v>0</v>
      </c>
      <c r="Q1160" s="608">
        <v>0</v>
      </c>
      <c r="R1160" s="755"/>
      <c r="S1160" s="708" t="str">
        <f t="shared" si="2199"/>
        <v/>
      </c>
      <c r="T1160" s="50" t="str">
        <f t="shared" si="2200"/>
        <v/>
      </c>
      <c r="U1160" s="50">
        <f>ROUND(IF(K1160="",0,+Q1160/1659*(AC1160*12*(1+tab!$D$181+tab!$D$180)-tab!$D$179)*tab!$D$177),-1)</f>
        <v>0</v>
      </c>
      <c r="V1160" s="36" t="str">
        <f t="shared" si="2201"/>
        <v/>
      </c>
      <c r="W1160" s="698"/>
      <c r="X1160" s="605"/>
      <c r="Y1160" s="646"/>
      <c r="Z1160" s="670"/>
      <c r="AA1160" s="600"/>
      <c r="AB1160" s="646"/>
      <c r="AC1160" s="679">
        <f t="shared" si="2189"/>
        <v>0</v>
      </c>
      <c r="AD1160" s="680">
        <f t="shared" si="2202"/>
        <v>0.56000000000000005</v>
      </c>
      <c r="AE1160" s="681">
        <f t="shared" si="2203"/>
        <v>0</v>
      </c>
      <c r="AF1160" s="681">
        <f t="shared" si="2204"/>
        <v>0</v>
      </c>
      <c r="AG1160" s="681">
        <f t="shared" si="2205"/>
        <v>0</v>
      </c>
      <c r="AH1160" s="682">
        <f t="shared" si="2206"/>
        <v>0</v>
      </c>
      <c r="AI1160" s="682" t="str">
        <f t="shared" si="2207"/>
        <v/>
      </c>
      <c r="AJ1160" s="682">
        <f t="shared" si="2208"/>
        <v>0</v>
      </c>
      <c r="AK1160" s="683">
        <f t="shared" si="2209"/>
        <v>0.5</v>
      </c>
      <c r="AL1160" s="600">
        <f t="shared" si="2210"/>
        <v>0</v>
      </c>
      <c r="AM1160" s="646">
        <f t="shared" si="2211"/>
        <v>0</v>
      </c>
      <c r="AN1160" s="630"/>
      <c r="AR1160" s="326"/>
    </row>
    <row r="1161" spans="3:44" ht="12.75" customHeight="1" x14ac:dyDescent="0.2">
      <c r="C1161" s="2"/>
      <c r="D1161" s="140" t="str">
        <f t="shared" si="2190"/>
        <v/>
      </c>
      <c r="E1161" s="222" t="str">
        <f t="shared" ref="E1161:F1161" si="2308">IF(E989=0,"",E989)</f>
        <v/>
      </c>
      <c r="F1161" s="222" t="str">
        <f t="shared" si="2308"/>
        <v/>
      </c>
      <c r="G1161" s="140" t="str">
        <f t="shared" si="2192"/>
        <v/>
      </c>
      <c r="H1161" s="223" t="str">
        <f t="shared" si="2193"/>
        <v/>
      </c>
      <c r="I1161" s="751" t="str">
        <f t="shared" si="2194"/>
        <v/>
      </c>
      <c r="J1161" s="248" t="str">
        <f t="shared" si="2187"/>
        <v/>
      </c>
      <c r="K1161" s="713" t="str">
        <f t="shared" si="2195"/>
        <v/>
      </c>
      <c r="L1161" s="625"/>
      <c r="M1161" s="738">
        <f t="shared" ref="M1161:N1161" si="2309">IF(M989="","",M989)</f>
        <v>0</v>
      </c>
      <c r="N1161" s="738">
        <f t="shared" si="2309"/>
        <v>0</v>
      </c>
      <c r="O1161" s="714" t="str">
        <f t="shared" si="2197"/>
        <v/>
      </c>
      <c r="P1161" s="736">
        <f t="shared" si="2198"/>
        <v>0</v>
      </c>
      <c r="Q1161" s="608">
        <v>0</v>
      </c>
      <c r="R1161" s="755"/>
      <c r="S1161" s="708" t="str">
        <f t="shared" si="2199"/>
        <v/>
      </c>
      <c r="T1161" s="50" t="str">
        <f t="shared" si="2200"/>
        <v/>
      </c>
      <c r="U1161" s="50">
        <f>ROUND(IF(K1161="",0,+Q1161/1659*(AC1161*12*(1+tab!$D$181+tab!$D$180)-tab!$D$179)*tab!$D$177),-1)</f>
        <v>0</v>
      </c>
      <c r="V1161" s="36" t="str">
        <f t="shared" si="2201"/>
        <v/>
      </c>
      <c r="W1161" s="698"/>
      <c r="X1161" s="605"/>
      <c r="Y1161" s="646"/>
      <c r="Z1161" s="670"/>
      <c r="AA1161" s="600"/>
      <c r="AB1161" s="646"/>
      <c r="AC1161" s="679">
        <f t="shared" si="2189"/>
        <v>0</v>
      </c>
      <c r="AD1161" s="680">
        <f t="shared" si="2202"/>
        <v>0.56000000000000005</v>
      </c>
      <c r="AE1161" s="681">
        <f t="shared" si="2203"/>
        <v>0</v>
      </c>
      <c r="AF1161" s="681">
        <f t="shared" si="2204"/>
        <v>0</v>
      </c>
      <c r="AG1161" s="681">
        <f t="shared" si="2205"/>
        <v>0</v>
      </c>
      <c r="AH1161" s="682">
        <f t="shared" si="2206"/>
        <v>0</v>
      </c>
      <c r="AI1161" s="682" t="str">
        <f t="shared" si="2207"/>
        <v/>
      </c>
      <c r="AJ1161" s="682">
        <f t="shared" si="2208"/>
        <v>0</v>
      </c>
      <c r="AK1161" s="683">
        <f t="shared" si="2209"/>
        <v>0.5</v>
      </c>
      <c r="AL1161" s="600">
        <f t="shared" si="2210"/>
        <v>0</v>
      </c>
      <c r="AM1161" s="646">
        <f t="shared" si="2211"/>
        <v>0</v>
      </c>
      <c r="AN1161" s="630"/>
      <c r="AR1161" s="326"/>
    </row>
    <row r="1162" spans="3:44" ht="12.75" customHeight="1" x14ac:dyDescent="0.2">
      <c r="C1162" s="2"/>
      <c r="D1162" s="140" t="str">
        <f t="shared" si="2190"/>
        <v/>
      </c>
      <c r="E1162" s="222" t="str">
        <f t="shared" ref="E1162:F1162" si="2310">IF(E990=0,"",E990)</f>
        <v/>
      </c>
      <c r="F1162" s="222" t="str">
        <f t="shared" si="2310"/>
        <v/>
      </c>
      <c r="G1162" s="140" t="str">
        <f t="shared" si="2192"/>
        <v/>
      </c>
      <c r="H1162" s="223" t="str">
        <f t="shared" si="2193"/>
        <v/>
      </c>
      <c r="I1162" s="751" t="str">
        <f t="shared" si="2194"/>
        <v/>
      </c>
      <c r="J1162" s="248" t="str">
        <f t="shared" si="2187"/>
        <v/>
      </c>
      <c r="K1162" s="713" t="str">
        <f t="shared" si="2195"/>
        <v/>
      </c>
      <c r="L1162" s="625"/>
      <c r="M1162" s="738">
        <f t="shared" ref="M1162:N1162" si="2311">IF(M990="","",M990)</f>
        <v>0</v>
      </c>
      <c r="N1162" s="738">
        <f t="shared" si="2311"/>
        <v>0</v>
      </c>
      <c r="O1162" s="714" t="str">
        <f t="shared" si="2197"/>
        <v/>
      </c>
      <c r="P1162" s="736">
        <f t="shared" si="2198"/>
        <v>0</v>
      </c>
      <c r="Q1162" s="608">
        <v>0</v>
      </c>
      <c r="R1162" s="755"/>
      <c r="S1162" s="708" t="str">
        <f t="shared" si="2199"/>
        <v/>
      </c>
      <c r="T1162" s="50" t="str">
        <f t="shared" si="2200"/>
        <v/>
      </c>
      <c r="U1162" s="50">
        <f>ROUND(IF(K1162="",0,+Q1162/1659*(AC1162*12*(1+tab!$D$181+tab!$D$180)-tab!$D$179)*tab!$D$177),-1)</f>
        <v>0</v>
      </c>
      <c r="V1162" s="36" t="str">
        <f t="shared" si="2201"/>
        <v/>
      </c>
      <c r="W1162" s="698"/>
      <c r="X1162" s="605"/>
      <c r="Y1162" s="646"/>
      <c r="Z1162" s="670"/>
      <c r="AA1162" s="600"/>
      <c r="AB1162" s="646"/>
      <c r="AC1162" s="679">
        <f t="shared" si="2189"/>
        <v>0</v>
      </c>
      <c r="AD1162" s="680">
        <f t="shared" si="2202"/>
        <v>0.56000000000000005</v>
      </c>
      <c r="AE1162" s="681">
        <f t="shared" si="2203"/>
        <v>0</v>
      </c>
      <c r="AF1162" s="681">
        <f t="shared" si="2204"/>
        <v>0</v>
      </c>
      <c r="AG1162" s="681">
        <f t="shared" si="2205"/>
        <v>0</v>
      </c>
      <c r="AH1162" s="682">
        <f t="shared" si="2206"/>
        <v>0</v>
      </c>
      <c r="AI1162" s="682" t="str">
        <f t="shared" si="2207"/>
        <v/>
      </c>
      <c r="AJ1162" s="682">
        <f t="shared" si="2208"/>
        <v>0</v>
      </c>
      <c r="AK1162" s="683">
        <f t="shared" si="2209"/>
        <v>0.5</v>
      </c>
      <c r="AL1162" s="600">
        <f t="shared" si="2210"/>
        <v>0</v>
      </c>
      <c r="AM1162" s="646">
        <f t="shared" si="2211"/>
        <v>0</v>
      </c>
      <c r="AN1162" s="630"/>
      <c r="AR1162" s="326"/>
    </row>
    <row r="1163" spans="3:44" ht="12.75" customHeight="1" x14ac:dyDescent="0.2">
      <c r="C1163" s="2"/>
      <c r="D1163" s="140" t="str">
        <f t="shared" si="2190"/>
        <v/>
      </c>
      <c r="E1163" s="222" t="str">
        <f t="shared" ref="E1163:F1163" si="2312">IF(E991=0,"",E991)</f>
        <v/>
      </c>
      <c r="F1163" s="222" t="str">
        <f t="shared" si="2312"/>
        <v/>
      </c>
      <c r="G1163" s="140" t="str">
        <f t="shared" si="2192"/>
        <v/>
      </c>
      <c r="H1163" s="223" t="str">
        <f t="shared" si="2193"/>
        <v/>
      </c>
      <c r="I1163" s="751" t="str">
        <f t="shared" si="2194"/>
        <v/>
      </c>
      <c r="J1163" s="248" t="str">
        <f t="shared" si="2187"/>
        <v/>
      </c>
      <c r="K1163" s="713" t="str">
        <f t="shared" si="2195"/>
        <v/>
      </c>
      <c r="L1163" s="625"/>
      <c r="M1163" s="738">
        <f t="shared" ref="M1163:N1163" si="2313">IF(M991="","",M991)</f>
        <v>0</v>
      </c>
      <c r="N1163" s="738">
        <f t="shared" si="2313"/>
        <v>0</v>
      </c>
      <c r="O1163" s="714" t="str">
        <f t="shared" si="2197"/>
        <v/>
      </c>
      <c r="P1163" s="736">
        <f t="shared" si="2198"/>
        <v>0</v>
      </c>
      <c r="Q1163" s="608">
        <v>0</v>
      </c>
      <c r="R1163" s="755"/>
      <c r="S1163" s="708" t="str">
        <f t="shared" si="2199"/>
        <v/>
      </c>
      <c r="T1163" s="50" t="str">
        <f t="shared" si="2200"/>
        <v/>
      </c>
      <c r="U1163" s="50">
        <f>ROUND(IF(K1163="",0,+Q1163/1659*(AC1163*12*(1+tab!$D$181+tab!$D$180)-tab!$D$179)*tab!$D$177),-1)</f>
        <v>0</v>
      </c>
      <c r="V1163" s="36" t="str">
        <f t="shared" si="2201"/>
        <v/>
      </c>
      <c r="W1163" s="698"/>
      <c r="X1163" s="605"/>
      <c r="Y1163" s="646"/>
      <c r="Z1163" s="670"/>
      <c r="AA1163" s="600"/>
      <c r="AB1163" s="646"/>
      <c r="AC1163" s="679">
        <f t="shared" si="2189"/>
        <v>0</v>
      </c>
      <c r="AD1163" s="680">
        <f t="shared" si="2202"/>
        <v>0.56000000000000005</v>
      </c>
      <c r="AE1163" s="681">
        <f t="shared" si="2203"/>
        <v>0</v>
      </c>
      <c r="AF1163" s="681">
        <f t="shared" si="2204"/>
        <v>0</v>
      </c>
      <c r="AG1163" s="681">
        <f t="shared" si="2205"/>
        <v>0</v>
      </c>
      <c r="AH1163" s="682">
        <f t="shared" si="2206"/>
        <v>0</v>
      </c>
      <c r="AI1163" s="682" t="str">
        <f t="shared" si="2207"/>
        <v/>
      </c>
      <c r="AJ1163" s="682">
        <f t="shared" si="2208"/>
        <v>0</v>
      </c>
      <c r="AK1163" s="683">
        <f t="shared" si="2209"/>
        <v>0.5</v>
      </c>
      <c r="AL1163" s="600">
        <f t="shared" si="2210"/>
        <v>0</v>
      </c>
      <c r="AM1163" s="646">
        <f t="shared" si="2211"/>
        <v>0</v>
      </c>
      <c r="AN1163" s="630"/>
      <c r="AR1163" s="326"/>
    </row>
    <row r="1164" spans="3:44" ht="12.75" customHeight="1" x14ac:dyDescent="0.2">
      <c r="C1164" s="2"/>
      <c r="D1164" s="140" t="str">
        <f t="shared" si="2190"/>
        <v/>
      </c>
      <c r="E1164" s="222" t="str">
        <f t="shared" ref="E1164:F1164" si="2314">IF(E992=0,"",E992)</f>
        <v/>
      </c>
      <c r="F1164" s="222" t="str">
        <f t="shared" si="2314"/>
        <v/>
      </c>
      <c r="G1164" s="140" t="str">
        <f t="shared" si="2192"/>
        <v/>
      </c>
      <c r="H1164" s="223" t="str">
        <f t="shared" si="2193"/>
        <v/>
      </c>
      <c r="I1164" s="751" t="str">
        <f t="shared" si="2194"/>
        <v/>
      </c>
      <c r="J1164" s="248" t="str">
        <f t="shared" si="2187"/>
        <v/>
      </c>
      <c r="K1164" s="713" t="str">
        <f t="shared" si="2195"/>
        <v/>
      </c>
      <c r="L1164" s="625"/>
      <c r="M1164" s="738">
        <f t="shared" ref="M1164:N1164" si="2315">IF(M992="","",M992)</f>
        <v>0</v>
      </c>
      <c r="N1164" s="738">
        <f t="shared" si="2315"/>
        <v>0</v>
      </c>
      <c r="O1164" s="714" t="str">
        <f t="shared" si="2197"/>
        <v/>
      </c>
      <c r="P1164" s="736">
        <f t="shared" si="2198"/>
        <v>0</v>
      </c>
      <c r="Q1164" s="608">
        <v>0</v>
      </c>
      <c r="R1164" s="755"/>
      <c r="S1164" s="708" t="str">
        <f t="shared" si="2199"/>
        <v/>
      </c>
      <c r="T1164" s="50" t="str">
        <f t="shared" si="2200"/>
        <v/>
      </c>
      <c r="U1164" s="50">
        <f>ROUND(IF(K1164="",0,+Q1164/1659*(AC1164*12*(1+tab!$D$181+tab!$D$180)-tab!$D$179)*tab!$D$177),-1)</f>
        <v>0</v>
      </c>
      <c r="V1164" s="36" t="str">
        <f t="shared" si="2201"/>
        <v/>
      </c>
      <c r="W1164" s="698"/>
      <c r="X1164" s="605"/>
      <c r="Y1164" s="646"/>
      <c r="Z1164" s="670"/>
      <c r="AA1164" s="600"/>
      <c r="AB1164" s="646"/>
      <c r="AC1164" s="679">
        <f t="shared" si="2189"/>
        <v>0</v>
      </c>
      <c r="AD1164" s="680">
        <f t="shared" si="2202"/>
        <v>0.56000000000000005</v>
      </c>
      <c r="AE1164" s="681">
        <f t="shared" si="2203"/>
        <v>0</v>
      </c>
      <c r="AF1164" s="681">
        <f t="shared" si="2204"/>
        <v>0</v>
      </c>
      <c r="AG1164" s="681">
        <f t="shared" si="2205"/>
        <v>0</v>
      </c>
      <c r="AH1164" s="682">
        <f t="shared" si="2206"/>
        <v>0</v>
      </c>
      <c r="AI1164" s="682" t="str">
        <f t="shared" si="2207"/>
        <v/>
      </c>
      <c r="AJ1164" s="682">
        <f t="shared" si="2208"/>
        <v>0</v>
      </c>
      <c r="AK1164" s="683">
        <f t="shared" si="2209"/>
        <v>0.5</v>
      </c>
      <c r="AL1164" s="600">
        <f t="shared" si="2210"/>
        <v>0</v>
      </c>
      <c r="AM1164" s="646">
        <f t="shared" si="2211"/>
        <v>0</v>
      </c>
      <c r="AN1164" s="630"/>
      <c r="AR1164" s="326"/>
    </row>
    <row r="1165" spans="3:44" ht="12.75" customHeight="1" x14ac:dyDescent="0.2">
      <c r="C1165" s="2"/>
      <c r="D1165" s="140" t="str">
        <f t="shared" si="2190"/>
        <v/>
      </c>
      <c r="E1165" s="222" t="str">
        <f t="shared" ref="E1165:F1165" si="2316">IF(E993=0,"",E993)</f>
        <v/>
      </c>
      <c r="F1165" s="222" t="str">
        <f t="shared" si="2316"/>
        <v/>
      </c>
      <c r="G1165" s="140" t="str">
        <f t="shared" si="2192"/>
        <v/>
      </c>
      <c r="H1165" s="223" t="str">
        <f t="shared" si="2193"/>
        <v/>
      </c>
      <c r="I1165" s="751" t="str">
        <f t="shared" si="2194"/>
        <v/>
      </c>
      <c r="J1165" s="248" t="str">
        <f t="shared" si="2187"/>
        <v/>
      </c>
      <c r="K1165" s="713" t="str">
        <f t="shared" si="2195"/>
        <v/>
      </c>
      <c r="L1165" s="625"/>
      <c r="M1165" s="738">
        <f t="shared" ref="M1165:N1165" si="2317">IF(M993="","",M993)</f>
        <v>0</v>
      </c>
      <c r="N1165" s="738">
        <f t="shared" si="2317"/>
        <v>0</v>
      </c>
      <c r="O1165" s="714" t="str">
        <f t="shared" si="2197"/>
        <v/>
      </c>
      <c r="P1165" s="736">
        <f t="shared" si="2198"/>
        <v>0</v>
      </c>
      <c r="Q1165" s="608">
        <v>0</v>
      </c>
      <c r="R1165" s="755"/>
      <c r="S1165" s="708" t="str">
        <f t="shared" si="2199"/>
        <v/>
      </c>
      <c r="T1165" s="50" t="str">
        <f t="shared" si="2200"/>
        <v/>
      </c>
      <c r="U1165" s="50">
        <f>ROUND(IF(K1165="",0,+Q1165/1659*(AC1165*12*(1+tab!$D$181+tab!$D$180)-tab!$D$179)*tab!$D$177),-1)</f>
        <v>0</v>
      </c>
      <c r="V1165" s="36" t="str">
        <f t="shared" si="2201"/>
        <v/>
      </c>
      <c r="W1165" s="698"/>
      <c r="X1165" s="605"/>
      <c r="Y1165" s="646"/>
      <c r="Z1165" s="670"/>
      <c r="AA1165" s="600"/>
      <c r="AB1165" s="646"/>
      <c r="AC1165" s="679">
        <f t="shared" si="2189"/>
        <v>0</v>
      </c>
      <c r="AD1165" s="680">
        <f t="shared" si="2202"/>
        <v>0.56000000000000005</v>
      </c>
      <c r="AE1165" s="681">
        <f t="shared" si="2203"/>
        <v>0</v>
      </c>
      <c r="AF1165" s="681">
        <f t="shared" si="2204"/>
        <v>0</v>
      </c>
      <c r="AG1165" s="681">
        <f t="shared" si="2205"/>
        <v>0</v>
      </c>
      <c r="AH1165" s="682">
        <f t="shared" si="2206"/>
        <v>0</v>
      </c>
      <c r="AI1165" s="682" t="str">
        <f t="shared" si="2207"/>
        <v/>
      </c>
      <c r="AJ1165" s="682">
        <f t="shared" si="2208"/>
        <v>0</v>
      </c>
      <c r="AK1165" s="683">
        <f t="shared" si="2209"/>
        <v>0.5</v>
      </c>
      <c r="AL1165" s="600">
        <f t="shared" si="2210"/>
        <v>0</v>
      </c>
      <c r="AM1165" s="646">
        <f t="shared" si="2211"/>
        <v>0</v>
      </c>
      <c r="AN1165" s="630"/>
      <c r="AR1165" s="326"/>
    </row>
    <row r="1166" spans="3:44" ht="12.75" customHeight="1" x14ac:dyDescent="0.2">
      <c r="C1166" s="2"/>
      <c r="D1166" s="140" t="str">
        <f t="shared" si="2190"/>
        <v/>
      </c>
      <c r="E1166" s="222" t="str">
        <f t="shared" ref="E1166:F1166" si="2318">IF(E994=0,"",E994)</f>
        <v/>
      </c>
      <c r="F1166" s="222" t="str">
        <f t="shared" si="2318"/>
        <v/>
      </c>
      <c r="G1166" s="140" t="str">
        <f t="shared" si="2192"/>
        <v/>
      </c>
      <c r="H1166" s="223" t="str">
        <f t="shared" si="2193"/>
        <v/>
      </c>
      <c r="I1166" s="751" t="str">
        <f t="shared" si="2194"/>
        <v/>
      </c>
      <c r="J1166" s="248" t="str">
        <f t="shared" si="2187"/>
        <v/>
      </c>
      <c r="K1166" s="713" t="str">
        <f t="shared" si="2195"/>
        <v/>
      </c>
      <c r="L1166" s="625"/>
      <c r="M1166" s="738">
        <f t="shared" ref="M1166:N1166" si="2319">IF(M994="","",M994)</f>
        <v>0</v>
      </c>
      <c r="N1166" s="738">
        <f t="shared" si="2319"/>
        <v>0</v>
      </c>
      <c r="O1166" s="714" t="str">
        <f t="shared" si="2197"/>
        <v/>
      </c>
      <c r="P1166" s="736">
        <f t="shared" si="2198"/>
        <v>0</v>
      </c>
      <c r="Q1166" s="608">
        <v>0</v>
      </c>
      <c r="R1166" s="755"/>
      <c r="S1166" s="708" t="str">
        <f t="shared" si="2199"/>
        <v/>
      </c>
      <c r="T1166" s="50" t="str">
        <f t="shared" si="2200"/>
        <v/>
      </c>
      <c r="U1166" s="50">
        <f>ROUND(IF(K1166="",0,+Q1166/1659*(AC1166*12*(1+tab!$D$181+tab!$D$180)-tab!$D$179)*tab!$D$177),-1)</f>
        <v>0</v>
      </c>
      <c r="V1166" s="36" t="str">
        <f t="shared" si="2201"/>
        <v/>
      </c>
      <c r="W1166" s="698"/>
      <c r="X1166" s="605"/>
      <c r="Y1166" s="646"/>
      <c r="Z1166" s="670"/>
      <c r="AA1166" s="600"/>
      <c r="AB1166" s="646"/>
      <c r="AC1166" s="679">
        <f t="shared" si="2189"/>
        <v>0</v>
      </c>
      <c r="AD1166" s="680">
        <f t="shared" si="2202"/>
        <v>0.56000000000000005</v>
      </c>
      <c r="AE1166" s="681">
        <f t="shared" si="2203"/>
        <v>0</v>
      </c>
      <c r="AF1166" s="681">
        <f t="shared" si="2204"/>
        <v>0</v>
      </c>
      <c r="AG1166" s="681">
        <f t="shared" si="2205"/>
        <v>0</v>
      </c>
      <c r="AH1166" s="682">
        <f t="shared" si="2206"/>
        <v>0</v>
      </c>
      <c r="AI1166" s="682" t="str">
        <f t="shared" si="2207"/>
        <v/>
      </c>
      <c r="AJ1166" s="682">
        <f t="shared" si="2208"/>
        <v>0</v>
      </c>
      <c r="AK1166" s="683">
        <f t="shared" si="2209"/>
        <v>0.5</v>
      </c>
      <c r="AL1166" s="600">
        <f t="shared" si="2210"/>
        <v>0</v>
      </c>
      <c r="AM1166" s="646">
        <f t="shared" si="2211"/>
        <v>0</v>
      </c>
      <c r="AN1166" s="630"/>
      <c r="AR1166" s="326"/>
    </row>
    <row r="1167" spans="3:44" ht="12.75" customHeight="1" x14ac:dyDescent="0.2">
      <c r="C1167" s="2"/>
      <c r="D1167" s="140" t="str">
        <f t="shared" si="2190"/>
        <v/>
      </c>
      <c r="E1167" s="222" t="str">
        <f t="shared" ref="E1167:F1167" si="2320">IF(E995=0,"",E995)</f>
        <v/>
      </c>
      <c r="F1167" s="222" t="str">
        <f t="shared" si="2320"/>
        <v/>
      </c>
      <c r="G1167" s="140" t="str">
        <f t="shared" si="2192"/>
        <v/>
      </c>
      <c r="H1167" s="223" t="str">
        <f t="shared" si="2193"/>
        <v/>
      </c>
      <c r="I1167" s="751" t="str">
        <f t="shared" si="2194"/>
        <v/>
      </c>
      <c r="J1167" s="248" t="str">
        <f t="shared" si="2187"/>
        <v/>
      </c>
      <c r="K1167" s="713" t="str">
        <f t="shared" si="2195"/>
        <v/>
      </c>
      <c r="L1167" s="625"/>
      <c r="M1167" s="738">
        <f t="shared" ref="M1167:N1167" si="2321">IF(M995="","",M995)</f>
        <v>0</v>
      </c>
      <c r="N1167" s="738">
        <f t="shared" si="2321"/>
        <v>0</v>
      </c>
      <c r="O1167" s="714" t="str">
        <f t="shared" si="2197"/>
        <v/>
      </c>
      <c r="P1167" s="736">
        <f t="shared" si="2198"/>
        <v>0</v>
      </c>
      <c r="Q1167" s="608">
        <v>0</v>
      </c>
      <c r="R1167" s="755"/>
      <c r="S1167" s="708" t="str">
        <f t="shared" si="2199"/>
        <v/>
      </c>
      <c r="T1167" s="50" t="str">
        <f t="shared" si="2200"/>
        <v/>
      </c>
      <c r="U1167" s="50">
        <f>ROUND(IF(K1167="",0,+Q1167/1659*(AC1167*12*(1+tab!$D$181+tab!$D$180)-tab!$D$179)*tab!$D$177),-1)</f>
        <v>0</v>
      </c>
      <c r="V1167" s="36" t="str">
        <f t="shared" si="2201"/>
        <v/>
      </c>
      <c r="W1167" s="698"/>
      <c r="X1167" s="605"/>
      <c r="Y1167" s="646"/>
      <c r="Z1167" s="670"/>
      <c r="AA1167" s="600"/>
      <c r="AB1167" s="646"/>
      <c r="AC1167" s="679">
        <f t="shared" si="2189"/>
        <v>0</v>
      </c>
      <c r="AD1167" s="680">
        <f t="shared" si="2202"/>
        <v>0.56000000000000005</v>
      </c>
      <c r="AE1167" s="681">
        <f t="shared" si="2203"/>
        <v>0</v>
      </c>
      <c r="AF1167" s="681">
        <f t="shared" si="2204"/>
        <v>0</v>
      </c>
      <c r="AG1167" s="681">
        <f t="shared" si="2205"/>
        <v>0</v>
      </c>
      <c r="AH1167" s="682">
        <f t="shared" si="2206"/>
        <v>0</v>
      </c>
      <c r="AI1167" s="682" t="str">
        <f t="shared" si="2207"/>
        <v/>
      </c>
      <c r="AJ1167" s="682">
        <f t="shared" si="2208"/>
        <v>0</v>
      </c>
      <c r="AK1167" s="683">
        <f t="shared" si="2209"/>
        <v>0.5</v>
      </c>
      <c r="AL1167" s="600">
        <f t="shared" si="2210"/>
        <v>0</v>
      </c>
      <c r="AM1167" s="646">
        <f t="shared" si="2211"/>
        <v>0</v>
      </c>
      <c r="AN1167" s="630"/>
      <c r="AR1167" s="326"/>
    </row>
    <row r="1168" spans="3:44" ht="12.75" customHeight="1" x14ac:dyDescent="0.2">
      <c r="C1168" s="2"/>
      <c r="D1168" s="140" t="str">
        <f t="shared" si="2190"/>
        <v/>
      </c>
      <c r="E1168" s="222" t="str">
        <f t="shared" ref="E1168:F1168" si="2322">IF(E996=0,"",E996)</f>
        <v/>
      </c>
      <c r="F1168" s="222" t="str">
        <f t="shared" si="2322"/>
        <v/>
      </c>
      <c r="G1168" s="140" t="str">
        <f t="shared" si="2192"/>
        <v/>
      </c>
      <c r="H1168" s="223" t="str">
        <f t="shared" si="2193"/>
        <v/>
      </c>
      <c r="I1168" s="751" t="str">
        <f t="shared" si="2194"/>
        <v/>
      </c>
      <c r="J1168" s="248" t="str">
        <f t="shared" si="2187"/>
        <v/>
      </c>
      <c r="K1168" s="713" t="str">
        <f t="shared" si="2195"/>
        <v/>
      </c>
      <c r="L1168" s="625"/>
      <c r="M1168" s="738">
        <f t="shared" ref="M1168:N1168" si="2323">IF(M996="","",M996)</f>
        <v>0</v>
      </c>
      <c r="N1168" s="738">
        <f t="shared" si="2323"/>
        <v>0</v>
      </c>
      <c r="O1168" s="714" t="str">
        <f t="shared" si="2197"/>
        <v/>
      </c>
      <c r="P1168" s="736">
        <f t="shared" si="2198"/>
        <v>0</v>
      </c>
      <c r="Q1168" s="608">
        <v>0</v>
      </c>
      <c r="R1168" s="755"/>
      <c r="S1168" s="708" t="str">
        <f t="shared" si="2199"/>
        <v/>
      </c>
      <c r="T1168" s="50" t="str">
        <f t="shared" si="2200"/>
        <v/>
      </c>
      <c r="U1168" s="50">
        <f>ROUND(IF(K1168="",0,+Q1168/1659*(AC1168*12*(1+tab!$D$181+tab!$D$180)-tab!$D$179)*tab!$D$177),-1)</f>
        <v>0</v>
      </c>
      <c r="V1168" s="36" t="str">
        <f t="shared" si="2201"/>
        <v/>
      </c>
      <c r="W1168" s="698"/>
      <c r="X1168" s="605"/>
      <c r="Y1168" s="646"/>
      <c r="Z1168" s="670"/>
      <c r="AA1168" s="600"/>
      <c r="AB1168" s="646"/>
      <c r="AC1168" s="679">
        <f t="shared" si="2189"/>
        <v>0</v>
      </c>
      <c r="AD1168" s="680">
        <f t="shared" si="2202"/>
        <v>0.56000000000000005</v>
      </c>
      <c r="AE1168" s="681">
        <f t="shared" si="2203"/>
        <v>0</v>
      </c>
      <c r="AF1168" s="681">
        <f t="shared" si="2204"/>
        <v>0</v>
      </c>
      <c r="AG1168" s="681">
        <f t="shared" si="2205"/>
        <v>0</v>
      </c>
      <c r="AH1168" s="682">
        <f t="shared" si="2206"/>
        <v>0</v>
      </c>
      <c r="AI1168" s="682" t="str">
        <f t="shared" si="2207"/>
        <v/>
      </c>
      <c r="AJ1168" s="682">
        <f t="shared" si="2208"/>
        <v>0</v>
      </c>
      <c r="AK1168" s="683">
        <f t="shared" si="2209"/>
        <v>0.5</v>
      </c>
      <c r="AL1168" s="600">
        <f t="shared" si="2210"/>
        <v>0</v>
      </c>
      <c r="AM1168" s="646">
        <f t="shared" si="2211"/>
        <v>0</v>
      </c>
      <c r="AN1168" s="630"/>
      <c r="AR1168" s="326"/>
    </row>
    <row r="1169" spans="3:44" ht="12.75" customHeight="1" x14ac:dyDescent="0.2">
      <c r="C1169" s="2"/>
      <c r="D1169" s="140" t="str">
        <f t="shared" si="2190"/>
        <v/>
      </c>
      <c r="E1169" s="222" t="str">
        <f t="shared" ref="E1169:F1169" si="2324">IF(E997=0,"",E997)</f>
        <v/>
      </c>
      <c r="F1169" s="222" t="str">
        <f t="shared" si="2324"/>
        <v/>
      </c>
      <c r="G1169" s="140" t="str">
        <f t="shared" si="2192"/>
        <v/>
      </c>
      <c r="H1169" s="223" t="str">
        <f t="shared" si="2193"/>
        <v/>
      </c>
      <c r="I1169" s="751" t="str">
        <f t="shared" si="2194"/>
        <v/>
      </c>
      <c r="J1169" s="248" t="str">
        <f t="shared" si="2187"/>
        <v/>
      </c>
      <c r="K1169" s="713" t="str">
        <f t="shared" si="2195"/>
        <v/>
      </c>
      <c r="L1169" s="625"/>
      <c r="M1169" s="738">
        <f t="shared" ref="M1169:N1169" si="2325">IF(M997="","",M997)</f>
        <v>0</v>
      </c>
      <c r="N1169" s="738">
        <f t="shared" si="2325"/>
        <v>0</v>
      </c>
      <c r="O1169" s="714" t="str">
        <f t="shared" si="2197"/>
        <v/>
      </c>
      <c r="P1169" s="736">
        <f t="shared" si="2198"/>
        <v>0</v>
      </c>
      <c r="Q1169" s="608">
        <v>0</v>
      </c>
      <c r="R1169" s="755"/>
      <c r="S1169" s="708" t="str">
        <f t="shared" si="2199"/>
        <v/>
      </c>
      <c r="T1169" s="50" t="str">
        <f t="shared" si="2200"/>
        <v/>
      </c>
      <c r="U1169" s="50">
        <f>ROUND(IF(K1169="",0,+Q1169/1659*(AC1169*12*(1+tab!$D$181+tab!$D$180)-tab!$D$179)*tab!$D$177),-1)</f>
        <v>0</v>
      </c>
      <c r="V1169" s="36" t="str">
        <f t="shared" si="2201"/>
        <v/>
      </c>
      <c r="W1169" s="698"/>
      <c r="X1169" s="605"/>
      <c r="Y1169" s="646"/>
      <c r="Z1169" s="670"/>
      <c r="AA1169" s="600"/>
      <c r="AB1169" s="646"/>
      <c r="AC1169" s="679">
        <f t="shared" si="2189"/>
        <v>0</v>
      </c>
      <c r="AD1169" s="680">
        <f t="shared" si="2202"/>
        <v>0.56000000000000005</v>
      </c>
      <c r="AE1169" s="681">
        <f t="shared" si="2203"/>
        <v>0</v>
      </c>
      <c r="AF1169" s="681">
        <f t="shared" si="2204"/>
        <v>0</v>
      </c>
      <c r="AG1169" s="681">
        <f t="shared" si="2205"/>
        <v>0</v>
      </c>
      <c r="AH1169" s="682">
        <f t="shared" si="2206"/>
        <v>0</v>
      </c>
      <c r="AI1169" s="682" t="str">
        <f t="shared" si="2207"/>
        <v/>
      </c>
      <c r="AJ1169" s="682">
        <f t="shared" si="2208"/>
        <v>0</v>
      </c>
      <c r="AK1169" s="683">
        <f t="shared" si="2209"/>
        <v>0.5</v>
      </c>
      <c r="AL1169" s="600">
        <f t="shared" si="2210"/>
        <v>0</v>
      </c>
      <c r="AM1169" s="646">
        <f t="shared" si="2211"/>
        <v>0</v>
      </c>
      <c r="AN1169" s="630"/>
      <c r="AR1169" s="326"/>
    </row>
    <row r="1170" spans="3:44" ht="12.75" customHeight="1" x14ac:dyDescent="0.2">
      <c r="C1170" s="2"/>
      <c r="D1170" s="140" t="str">
        <f t="shared" si="2190"/>
        <v/>
      </c>
      <c r="E1170" s="222" t="str">
        <f t="shared" ref="E1170:F1170" si="2326">IF(E998=0,"",E998)</f>
        <v/>
      </c>
      <c r="F1170" s="222" t="str">
        <f t="shared" si="2326"/>
        <v/>
      </c>
      <c r="G1170" s="140" t="str">
        <f t="shared" si="2192"/>
        <v/>
      </c>
      <c r="H1170" s="223" t="str">
        <f t="shared" si="2193"/>
        <v/>
      </c>
      <c r="I1170" s="751" t="str">
        <f t="shared" si="2194"/>
        <v/>
      </c>
      <c r="J1170" s="248" t="str">
        <f t="shared" si="2187"/>
        <v/>
      </c>
      <c r="K1170" s="713" t="str">
        <f t="shared" si="2195"/>
        <v/>
      </c>
      <c r="L1170" s="625"/>
      <c r="M1170" s="738">
        <f t="shared" ref="M1170:N1170" si="2327">IF(M998="","",M998)</f>
        <v>0</v>
      </c>
      <c r="N1170" s="738">
        <f t="shared" si="2327"/>
        <v>0</v>
      </c>
      <c r="O1170" s="714" t="str">
        <f t="shared" si="2197"/>
        <v/>
      </c>
      <c r="P1170" s="736">
        <f t="shared" si="2198"/>
        <v>0</v>
      </c>
      <c r="Q1170" s="608">
        <v>0</v>
      </c>
      <c r="R1170" s="755"/>
      <c r="S1170" s="708" t="str">
        <f t="shared" si="2199"/>
        <v/>
      </c>
      <c r="T1170" s="50" t="str">
        <f t="shared" si="2200"/>
        <v/>
      </c>
      <c r="U1170" s="50">
        <f>ROUND(IF(K1170="",0,+Q1170/1659*(AC1170*12*(1+tab!$D$181+tab!$D$180)-tab!$D$179)*tab!$D$177),-1)</f>
        <v>0</v>
      </c>
      <c r="V1170" s="36" t="str">
        <f t="shared" si="2201"/>
        <v/>
      </c>
      <c r="W1170" s="698"/>
      <c r="X1170" s="605"/>
      <c r="Y1170" s="646"/>
      <c r="Z1170" s="670"/>
      <c r="AA1170" s="600"/>
      <c r="AB1170" s="646"/>
      <c r="AC1170" s="679">
        <f t="shared" si="2189"/>
        <v>0</v>
      </c>
      <c r="AD1170" s="680">
        <f t="shared" si="2202"/>
        <v>0.56000000000000005</v>
      </c>
      <c r="AE1170" s="681">
        <f t="shared" si="2203"/>
        <v>0</v>
      </c>
      <c r="AF1170" s="681">
        <f t="shared" si="2204"/>
        <v>0</v>
      </c>
      <c r="AG1170" s="681">
        <f t="shared" si="2205"/>
        <v>0</v>
      </c>
      <c r="AH1170" s="682">
        <f t="shared" si="2206"/>
        <v>0</v>
      </c>
      <c r="AI1170" s="682" t="str">
        <f t="shared" si="2207"/>
        <v/>
      </c>
      <c r="AJ1170" s="682">
        <f t="shared" si="2208"/>
        <v>0</v>
      </c>
      <c r="AK1170" s="683">
        <f t="shared" si="2209"/>
        <v>0.5</v>
      </c>
      <c r="AL1170" s="600">
        <f t="shared" si="2210"/>
        <v>0</v>
      </c>
      <c r="AM1170" s="646">
        <f t="shared" si="2211"/>
        <v>0</v>
      </c>
      <c r="AN1170" s="630"/>
      <c r="AR1170" s="326"/>
    </row>
    <row r="1171" spans="3:44" ht="12.75" customHeight="1" x14ac:dyDescent="0.2">
      <c r="C1171" s="2"/>
      <c r="D1171" s="140" t="str">
        <f t="shared" si="2190"/>
        <v/>
      </c>
      <c r="E1171" s="222" t="str">
        <f t="shared" ref="E1171:F1171" si="2328">IF(E999=0,"",E999)</f>
        <v/>
      </c>
      <c r="F1171" s="222" t="str">
        <f t="shared" si="2328"/>
        <v/>
      </c>
      <c r="G1171" s="140" t="str">
        <f t="shared" si="2192"/>
        <v/>
      </c>
      <c r="H1171" s="223" t="str">
        <f t="shared" si="2193"/>
        <v/>
      </c>
      <c r="I1171" s="751" t="str">
        <f t="shared" si="2194"/>
        <v/>
      </c>
      <c r="J1171" s="248" t="str">
        <f t="shared" si="2187"/>
        <v/>
      </c>
      <c r="K1171" s="713" t="str">
        <f t="shared" si="2195"/>
        <v/>
      </c>
      <c r="L1171" s="625"/>
      <c r="M1171" s="738">
        <f t="shared" ref="M1171:N1171" si="2329">IF(M999="","",M999)</f>
        <v>0</v>
      </c>
      <c r="N1171" s="738">
        <f t="shared" si="2329"/>
        <v>0</v>
      </c>
      <c r="O1171" s="714" t="str">
        <f t="shared" si="2197"/>
        <v/>
      </c>
      <c r="P1171" s="736">
        <f t="shared" si="2198"/>
        <v>0</v>
      </c>
      <c r="Q1171" s="608">
        <v>0</v>
      </c>
      <c r="R1171" s="755"/>
      <c r="S1171" s="708" t="str">
        <f t="shared" si="2199"/>
        <v/>
      </c>
      <c r="T1171" s="50" t="str">
        <f t="shared" si="2200"/>
        <v/>
      </c>
      <c r="U1171" s="50">
        <f>ROUND(IF(K1171="",0,+Q1171/1659*(AC1171*12*(1+tab!$D$181+tab!$D$180)-tab!$D$179)*tab!$D$177),-1)</f>
        <v>0</v>
      </c>
      <c r="V1171" s="36" t="str">
        <f t="shared" si="2201"/>
        <v/>
      </c>
      <c r="W1171" s="698"/>
      <c r="X1171" s="605"/>
      <c r="Y1171" s="646"/>
      <c r="Z1171" s="670"/>
      <c r="AA1171" s="600"/>
      <c r="AB1171" s="646"/>
      <c r="AC1171" s="679">
        <f t="shared" si="2189"/>
        <v>0</v>
      </c>
      <c r="AD1171" s="680">
        <f t="shared" si="2202"/>
        <v>0.56000000000000005</v>
      </c>
      <c r="AE1171" s="681">
        <f t="shared" si="2203"/>
        <v>0</v>
      </c>
      <c r="AF1171" s="681">
        <f t="shared" si="2204"/>
        <v>0</v>
      </c>
      <c r="AG1171" s="681">
        <f t="shared" si="2205"/>
        <v>0</v>
      </c>
      <c r="AH1171" s="682">
        <f t="shared" si="2206"/>
        <v>0</v>
      </c>
      <c r="AI1171" s="682" t="str">
        <f t="shared" si="2207"/>
        <v/>
      </c>
      <c r="AJ1171" s="682">
        <f t="shared" si="2208"/>
        <v>0</v>
      </c>
      <c r="AK1171" s="683">
        <f t="shared" si="2209"/>
        <v>0.5</v>
      </c>
      <c r="AL1171" s="600">
        <f t="shared" si="2210"/>
        <v>0</v>
      </c>
      <c r="AM1171" s="646">
        <f t="shared" si="2211"/>
        <v>0</v>
      </c>
      <c r="AN1171" s="630"/>
      <c r="AR1171" s="326"/>
    </row>
    <row r="1172" spans="3:44" ht="12.75" customHeight="1" x14ac:dyDescent="0.2">
      <c r="C1172" s="2"/>
      <c r="D1172" s="140" t="str">
        <f t="shared" si="2190"/>
        <v/>
      </c>
      <c r="E1172" s="222" t="str">
        <f t="shared" ref="E1172:F1172" si="2330">IF(E1000=0,"",E1000)</f>
        <v/>
      </c>
      <c r="F1172" s="222" t="str">
        <f t="shared" si="2330"/>
        <v/>
      </c>
      <c r="G1172" s="140" t="str">
        <f t="shared" si="2192"/>
        <v/>
      </c>
      <c r="H1172" s="223" t="str">
        <f t="shared" si="2193"/>
        <v/>
      </c>
      <c r="I1172" s="751" t="str">
        <f t="shared" si="2194"/>
        <v/>
      </c>
      <c r="J1172" s="248" t="str">
        <f t="shared" si="2187"/>
        <v/>
      </c>
      <c r="K1172" s="713" t="str">
        <f t="shared" si="2195"/>
        <v/>
      </c>
      <c r="L1172" s="625"/>
      <c r="M1172" s="738">
        <f t="shared" ref="M1172:N1172" si="2331">IF(M1000="","",M1000)</f>
        <v>0</v>
      </c>
      <c r="N1172" s="738">
        <f t="shared" si="2331"/>
        <v>0</v>
      </c>
      <c r="O1172" s="714" t="str">
        <f t="shared" si="2197"/>
        <v/>
      </c>
      <c r="P1172" s="736">
        <f t="shared" si="2198"/>
        <v>0</v>
      </c>
      <c r="Q1172" s="608">
        <v>0</v>
      </c>
      <c r="R1172" s="755"/>
      <c r="S1172" s="708" t="str">
        <f t="shared" si="2199"/>
        <v/>
      </c>
      <c r="T1172" s="50" t="str">
        <f t="shared" si="2200"/>
        <v/>
      </c>
      <c r="U1172" s="50">
        <f>ROUND(IF(K1172="",0,+Q1172/1659*(AC1172*12*(1+tab!$D$181+tab!$D$180)-tab!$D$179)*tab!$D$177),-1)</f>
        <v>0</v>
      </c>
      <c r="V1172" s="36" t="str">
        <f t="shared" si="2201"/>
        <v/>
      </c>
      <c r="W1172" s="698"/>
      <c r="X1172" s="605"/>
      <c r="Y1172" s="646"/>
      <c r="Z1172" s="670"/>
      <c r="AA1172" s="600"/>
      <c r="AB1172" s="646"/>
      <c r="AC1172" s="679">
        <f t="shared" si="2189"/>
        <v>0</v>
      </c>
      <c r="AD1172" s="680">
        <f t="shared" si="2202"/>
        <v>0.56000000000000005</v>
      </c>
      <c r="AE1172" s="681">
        <f t="shared" si="2203"/>
        <v>0</v>
      </c>
      <c r="AF1172" s="681">
        <f t="shared" si="2204"/>
        <v>0</v>
      </c>
      <c r="AG1172" s="681">
        <f t="shared" si="2205"/>
        <v>0</v>
      </c>
      <c r="AH1172" s="682">
        <f t="shared" si="2206"/>
        <v>0</v>
      </c>
      <c r="AI1172" s="682" t="str">
        <f t="shared" si="2207"/>
        <v/>
      </c>
      <c r="AJ1172" s="682">
        <f t="shared" si="2208"/>
        <v>0</v>
      </c>
      <c r="AK1172" s="683">
        <f t="shared" si="2209"/>
        <v>0.5</v>
      </c>
      <c r="AL1172" s="600">
        <f t="shared" si="2210"/>
        <v>0</v>
      </c>
      <c r="AM1172" s="646">
        <f t="shared" si="2211"/>
        <v>0</v>
      </c>
      <c r="AN1172" s="630"/>
      <c r="AR1172" s="326"/>
    </row>
    <row r="1173" spans="3:44" ht="12.75" customHeight="1" x14ac:dyDescent="0.2">
      <c r="C1173" s="2"/>
      <c r="D1173" s="140" t="str">
        <f t="shared" si="2190"/>
        <v/>
      </c>
      <c r="E1173" s="222" t="str">
        <f t="shared" ref="E1173:F1173" si="2332">IF(E1001=0,"",E1001)</f>
        <v/>
      </c>
      <c r="F1173" s="222" t="str">
        <f t="shared" si="2332"/>
        <v/>
      </c>
      <c r="G1173" s="140" t="str">
        <f t="shared" si="2192"/>
        <v/>
      </c>
      <c r="H1173" s="223" t="str">
        <f t="shared" si="2193"/>
        <v/>
      </c>
      <c r="I1173" s="751" t="str">
        <f t="shared" si="2194"/>
        <v/>
      </c>
      <c r="J1173" s="248" t="str">
        <f t="shared" si="2187"/>
        <v/>
      </c>
      <c r="K1173" s="713" t="str">
        <f t="shared" si="2195"/>
        <v/>
      </c>
      <c r="L1173" s="625"/>
      <c r="M1173" s="738">
        <f t="shared" ref="M1173:N1173" si="2333">IF(M1001="","",M1001)</f>
        <v>0</v>
      </c>
      <c r="N1173" s="738">
        <f t="shared" si="2333"/>
        <v>0</v>
      </c>
      <c r="O1173" s="714" t="str">
        <f t="shared" si="2197"/>
        <v/>
      </c>
      <c r="P1173" s="736">
        <f t="shared" si="2198"/>
        <v>0</v>
      </c>
      <c r="Q1173" s="608">
        <v>0</v>
      </c>
      <c r="R1173" s="755"/>
      <c r="S1173" s="708" t="str">
        <f t="shared" si="2199"/>
        <v/>
      </c>
      <c r="T1173" s="50" t="str">
        <f t="shared" si="2200"/>
        <v/>
      </c>
      <c r="U1173" s="50">
        <f>ROUND(IF(K1173="",0,+Q1173/1659*(AC1173*12*(1+tab!$D$181+tab!$D$180)-tab!$D$179)*tab!$D$177),-1)</f>
        <v>0</v>
      </c>
      <c r="V1173" s="36" t="str">
        <f t="shared" si="2201"/>
        <v/>
      </c>
      <c r="W1173" s="698"/>
      <c r="X1173" s="605"/>
      <c r="Y1173" s="646"/>
      <c r="Z1173" s="670"/>
      <c r="AA1173" s="600"/>
      <c r="AB1173" s="646"/>
      <c r="AC1173" s="679">
        <f t="shared" si="2189"/>
        <v>0</v>
      </c>
      <c r="AD1173" s="680">
        <f t="shared" si="2202"/>
        <v>0.56000000000000005</v>
      </c>
      <c r="AE1173" s="681">
        <f t="shared" si="2203"/>
        <v>0</v>
      </c>
      <c r="AF1173" s="681">
        <f t="shared" si="2204"/>
        <v>0</v>
      </c>
      <c r="AG1173" s="681">
        <f t="shared" si="2205"/>
        <v>0</v>
      </c>
      <c r="AH1173" s="682">
        <f t="shared" si="2206"/>
        <v>0</v>
      </c>
      <c r="AI1173" s="682" t="str">
        <f t="shared" si="2207"/>
        <v/>
      </c>
      <c r="AJ1173" s="682">
        <f t="shared" si="2208"/>
        <v>0</v>
      </c>
      <c r="AK1173" s="683">
        <f t="shared" si="2209"/>
        <v>0.5</v>
      </c>
      <c r="AL1173" s="600">
        <f t="shared" si="2210"/>
        <v>0</v>
      </c>
      <c r="AM1173" s="646">
        <f t="shared" si="2211"/>
        <v>0</v>
      </c>
      <c r="AN1173" s="630"/>
      <c r="AR1173" s="326"/>
    </row>
    <row r="1174" spans="3:44" ht="12.75" customHeight="1" x14ac:dyDescent="0.2">
      <c r="C1174" s="2"/>
      <c r="D1174" s="140" t="str">
        <f t="shared" si="2190"/>
        <v/>
      </c>
      <c r="E1174" s="222" t="str">
        <f t="shared" ref="E1174:F1174" si="2334">IF(E1002=0,"",E1002)</f>
        <v/>
      </c>
      <c r="F1174" s="222" t="str">
        <f t="shared" si="2334"/>
        <v/>
      </c>
      <c r="G1174" s="140" t="str">
        <f t="shared" si="2192"/>
        <v/>
      </c>
      <c r="H1174" s="223" t="str">
        <f t="shared" si="2193"/>
        <v/>
      </c>
      <c r="I1174" s="751" t="str">
        <f t="shared" si="2194"/>
        <v/>
      </c>
      <c r="J1174" s="248" t="str">
        <f t="shared" si="2187"/>
        <v/>
      </c>
      <c r="K1174" s="713" t="str">
        <f t="shared" si="2195"/>
        <v/>
      </c>
      <c r="L1174" s="625"/>
      <c r="M1174" s="738">
        <f t="shared" ref="M1174:N1174" si="2335">IF(M1002="","",M1002)</f>
        <v>0</v>
      </c>
      <c r="N1174" s="738">
        <f t="shared" si="2335"/>
        <v>0</v>
      </c>
      <c r="O1174" s="714" t="str">
        <f t="shared" si="2197"/>
        <v/>
      </c>
      <c r="P1174" s="736">
        <f t="shared" si="2198"/>
        <v>0</v>
      </c>
      <c r="Q1174" s="608">
        <v>0</v>
      </c>
      <c r="R1174" s="755"/>
      <c r="S1174" s="708" t="str">
        <f t="shared" si="2199"/>
        <v/>
      </c>
      <c r="T1174" s="50" t="str">
        <f t="shared" si="2200"/>
        <v/>
      </c>
      <c r="U1174" s="50">
        <f>ROUND(IF(K1174="",0,+Q1174/1659*(AC1174*12*(1+tab!$D$181+tab!$D$180)-tab!$D$179)*tab!$D$177),-1)</f>
        <v>0</v>
      </c>
      <c r="V1174" s="36" t="str">
        <f t="shared" si="2201"/>
        <v/>
      </c>
      <c r="W1174" s="698"/>
      <c r="X1174" s="605"/>
      <c r="Y1174" s="646"/>
      <c r="Z1174" s="670"/>
      <c r="AA1174" s="600"/>
      <c r="AB1174" s="646"/>
      <c r="AC1174" s="679">
        <f t="shared" si="2189"/>
        <v>0</v>
      </c>
      <c r="AD1174" s="680">
        <f t="shared" si="2202"/>
        <v>0.56000000000000005</v>
      </c>
      <c r="AE1174" s="681">
        <f t="shared" si="2203"/>
        <v>0</v>
      </c>
      <c r="AF1174" s="681">
        <f t="shared" si="2204"/>
        <v>0</v>
      </c>
      <c r="AG1174" s="681">
        <f t="shared" si="2205"/>
        <v>0</v>
      </c>
      <c r="AH1174" s="682">
        <f t="shared" si="2206"/>
        <v>0</v>
      </c>
      <c r="AI1174" s="682" t="str">
        <f t="shared" si="2207"/>
        <v/>
      </c>
      <c r="AJ1174" s="682">
        <f t="shared" si="2208"/>
        <v>0</v>
      </c>
      <c r="AK1174" s="683">
        <f t="shared" si="2209"/>
        <v>0.5</v>
      </c>
      <c r="AL1174" s="600">
        <f t="shared" si="2210"/>
        <v>0</v>
      </c>
      <c r="AM1174" s="646">
        <f t="shared" si="2211"/>
        <v>0</v>
      </c>
      <c r="AN1174" s="630"/>
      <c r="AR1174" s="326"/>
    </row>
    <row r="1175" spans="3:44" ht="12.75" customHeight="1" x14ac:dyDescent="0.2">
      <c r="C1175" s="2"/>
      <c r="D1175" s="140" t="str">
        <f t="shared" si="2190"/>
        <v/>
      </c>
      <c r="E1175" s="222" t="str">
        <f t="shared" ref="E1175:F1175" si="2336">IF(E1003=0,"",E1003)</f>
        <v/>
      </c>
      <c r="F1175" s="222" t="str">
        <f t="shared" si="2336"/>
        <v/>
      </c>
      <c r="G1175" s="140" t="str">
        <f t="shared" si="2192"/>
        <v/>
      </c>
      <c r="H1175" s="223" t="str">
        <f t="shared" si="2193"/>
        <v/>
      </c>
      <c r="I1175" s="751" t="str">
        <f t="shared" si="2194"/>
        <v/>
      </c>
      <c r="J1175" s="248" t="str">
        <f t="shared" ref="J1175:J1206" si="2337">IF(E1175="","",IF(J1003+1&gt;VLOOKUP(I1175,sal19juni,18,FALSE),J1003,J1003+1))</f>
        <v/>
      </c>
      <c r="K1175" s="713" t="str">
        <f t="shared" si="2195"/>
        <v/>
      </c>
      <c r="L1175" s="625"/>
      <c r="M1175" s="738">
        <f t="shared" ref="M1175:N1175" si="2338">IF(M1003="","",M1003)</f>
        <v>0</v>
      </c>
      <c r="N1175" s="738">
        <f t="shared" si="2338"/>
        <v>0</v>
      </c>
      <c r="O1175" s="714" t="str">
        <f t="shared" si="2197"/>
        <v/>
      </c>
      <c r="P1175" s="736">
        <f t="shared" si="2198"/>
        <v>0</v>
      </c>
      <c r="Q1175" s="608">
        <v>0</v>
      </c>
      <c r="R1175" s="755"/>
      <c r="S1175" s="708" t="str">
        <f t="shared" si="2199"/>
        <v/>
      </c>
      <c r="T1175" s="50" t="str">
        <f t="shared" si="2200"/>
        <v/>
      </c>
      <c r="U1175" s="50">
        <f>ROUND(IF(K1175="",0,+Q1175/1659*(AC1175*12*(1+tab!$D$181+tab!$D$180)-tab!$D$179)*tab!$D$177),-1)</f>
        <v>0</v>
      </c>
      <c r="V1175" s="36" t="str">
        <f t="shared" si="2201"/>
        <v/>
      </c>
      <c r="W1175" s="698"/>
      <c r="X1175" s="605"/>
      <c r="Y1175" s="646"/>
      <c r="Z1175" s="670"/>
      <c r="AA1175" s="600"/>
      <c r="AB1175" s="646"/>
      <c r="AC1175" s="679">
        <f t="shared" ref="AC1175:AC1206" si="2339">IF(K1175="",0,5/12*VLOOKUP(I1175,sal19juni,J1175+1,FALSE)+7/12*VLOOKUP(I1175,sal19juni,J1175+1,FALSE))</f>
        <v>0</v>
      </c>
      <c r="AD1175" s="680">
        <f t="shared" si="2202"/>
        <v>0.56000000000000005</v>
      </c>
      <c r="AE1175" s="681">
        <f t="shared" si="2203"/>
        <v>0</v>
      </c>
      <c r="AF1175" s="681">
        <f t="shared" si="2204"/>
        <v>0</v>
      </c>
      <c r="AG1175" s="681">
        <f t="shared" si="2205"/>
        <v>0</v>
      </c>
      <c r="AH1175" s="682">
        <f t="shared" si="2206"/>
        <v>0</v>
      </c>
      <c r="AI1175" s="682" t="str">
        <f t="shared" si="2207"/>
        <v/>
      </c>
      <c r="AJ1175" s="682">
        <f t="shared" si="2208"/>
        <v>0</v>
      </c>
      <c r="AK1175" s="683">
        <f t="shared" si="2209"/>
        <v>0.5</v>
      </c>
      <c r="AL1175" s="600">
        <f t="shared" si="2210"/>
        <v>0</v>
      </c>
      <c r="AM1175" s="646">
        <f t="shared" si="2211"/>
        <v>0</v>
      </c>
      <c r="AN1175" s="630"/>
      <c r="AR1175" s="326"/>
    </row>
    <row r="1176" spans="3:44" ht="12.75" customHeight="1" x14ac:dyDescent="0.2">
      <c r="C1176" s="2"/>
      <c r="D1176" s="140" t="str">
        <f t="shared" ref="D1176:D1206" si="2340">IF(D1004="","",D1004)</f>
        <v/>
      </c>
      <c r="E1176" s="222" t="str">
        <f t="shared" ref="E1176:F1176" si="2341">IF(E1004=0,"",E1004)</f>
        <v/>
      </c>
      <c r="F1176" s="222" t="str">
        <f t="shared" si="2341"/>
        <v/>
      </c>
      <c r="G1176" s="140" t="str">
        <f t="shared" ref="G1176:G1206" si="2342">IF(G1004="","",G1004+1)</f>
        <v/>
      </c>
      <c r="H1176" s="223" t="str">
        <f t="shared" ref="H1176:H1206" si="2343">IF(H1004="","",H1004)</f>
        <v/>
      </c>
      <c r="I1176" s="751" t="str">
        <f t="shared" ref="I1176:I1206" si="2344">IF(I1004=0,"",I1004)</f>
        <v/>
      </c>
      <c r="J1176" s="248" t="str">
        <f t="shared" si="2337"/>
        <v/>
      </c>
      <c r="K1176" s="713" t="str">
        <f t="shared" ref="K1176:K1206" si="2345">IF(K1004="","",K1004)</f>
        <v/>
      </c>
      <c r="L1176" s="625"/>
      <c r="M1176" s="738">
        <f t="shared" ref="M1176:N1176" si="2346">IF(M1004="","",M1004)</f>
        <v>0</v>
      </c>
      <c r="N1176" s="738">
        <f t="shared" si="2346"/>
        <v>0</v>
      </c>
      <c r="O1176" s="714" t="str">
        <f t="shared" ref="O1176:O1206" si="2347">IF(K1176="","",K1176*50)</f>
        <v/>
      </c>
      <c r="P1176" s="736">
        <f t="shared" ref="P1176:P1206" si="2348">SUM(M1176:O1176)</f>
        <v>0</v>
      </c>
      <c r="Q1176" s="608">
        <v>0</v>
      </c>
      <c r="R1176" s="755"/>
      <c r="S1176" s="708" t="str">
        <f t="shared" ref="S1176:S1206" si="2349">IF(K1176="","",(1659*K1176-P1176)*AF1176)</f>
        <v/>
      </c>
      <c r="T1176" s="50" t="str">
        <f t="shared" ref="T1176:T1206" si="2350">IF(K1176="","",P1176*AG1176+AE1176*(AI1176+AJ1176*(1-AK1176)))</f>
        <v/>
      </c>
      <c r="U1176" s="50">
        <f>ROUND(IF(K1176="",0,+Q1176/1659*(AC1176*12*(1+tab!$D$181+tab!$D$180)-tab!$D$179)*tab!$D$177),-1)</f>
        <v>0</v>
      </c>
      <c r="V1176" s="36" t="str">
        <f t="shared" ref="V1176:V1206" si="2351">IF(K1176="","",IF(E1176=0,0,(S1176+T1176+U1176)))</f>
        <v/>
      </c>
      <c r="W1176" s="698"/>
      <c r="X1176" s="605"/>
      <c r="Y1176" s="646"/>
      <c r="Z1176" s="670"/>
      <c r="AA1176" s="600"/>
      <c r="AB1176" s="646"/>
      <c r="AC1176" s="679">
        <f t="shared" si="2339"/>
        <v>0</v>
      </c>
      <c r="AD1176" s="680">
        <f t="shared" ref="AD1176:AD1206" si="2352">+AD$873</f>
        <v>0.56000000000000005</v>
      </c>
      <c r="AE1176" s="681">
        <f t="shared" ref="AE1176:AE1207" si="2353">AC1176*12/1659</f>
        <v>0</v>
      </c>
      <c r="AF1176" s="681">
        <f t="shared" ref="AF1176:AF1206" si="2354">AC1176*12*(1+AD1176)/1659</f>
        <v>0</v>
      </c>
      <c r="AG1176" s="681">
        <f t="shared" ref="AG1176:AG1206" si="2355">+AF1176-AE1176</f>
        <v>0</v>
      </c>
      <c r="AH1176" s="682">
        <f t="shared" ref="AH1176:AH1206" si="2356">Q1176</f>
        <v>0</v>
      </c>
      <c r="AI1176" s="682" t="str">
        <f t="shared" ref="AI1176:AI1206" si="2357">+O1176</f>
        <v/>
      </c>
      <c r="AJ1176" s="682">
        <f t="shared" ref="AJ1176:AJ1206" si="2358">(M1176+N1176)</f>
        <v>0</v>
      </c>
      <c r="AK1176" s="683">
        <f t="shared" ref="AK1176:AK1206" si="2359">IF(I1176&gt;8,50%,40%)</f>
        <v>0.5</v>
      </c>
      <c r="AL1176" s="600">
        <f t="shared" ref="AL1176:AL1206" si="2360">IF(G1176&lt;25,0,IF(G1176=25,25,IF(G1176&lt;40,0,IF(G1176=40,40,IF(G1176&gt;=40,0)))))</f>
        <v>0</v>
      </c>
      <c r="AM1176" s="646">
        <f t="shared" ref="AM1176:AM1206" si="2361">IF(AL1176=25,AC1176*1.08*K1176/2,IF(AL1176=40,AC1176*1.08*K1176,0))</f>
        <v>0</v>
      </c>
      <c r="AN1176" s="630"/>
      <c r="AR1176" s="326"/>
    </row>
    <row r="1177" spans="3:44" ht="12.75" customHeight="1" x14ac:dyDescent="0.2">
      <c r="C1177" s="2"/>
      <c r="D1177" s="140" t="str">
        <f t="shared" si="2340"/>
        <v/>
      </c>
      <c r="E1177" s="222" t="str">
        <f t="shared" ref="E1177:F1177" si="2362">IF(E1005=0,"",E1005)</f>
        <v/>
      </c>
      <c r="F1177" s="222" t="str">
        <f t="shared" si="2362"/>
        <v/>
      </c>
      <c r="G1177" s="140" t="str">
        <f t="shared" si="2342"/>
        <v/>
      </c>
      <c r="H1177" s="223" t="str">
        <f t="shared" si="2343"/>
        <v/>
      </c>
      <c r="I1177" s="751" t="str">
        <f t="shared" si="2344"/>
        <v/>
      </c>
      <c r="J1177" s="248" t="str">
        <f t="shared" si="2337"/>
        <v/>
      </c>
      <c r="K1177" s="713" t="str">
        <f t="shared" si="2345"/>
        <v/>
      </c>
      <c r="L1177" s="625"/>
      <c r="M1177" s="738">
        <f t="shared" ref="M1177:N1177" si="2363">IF(M1005="","",M1005)</f>
        <v>0</v>
      </c>
      <c r="N1177" s="738">
        <f t="shared" si="2363"/>
        <v>0</v>
      </c>
      <c r="O1177" s="714" t="str">
        <f t="shared" si="2347"/>
        <v/>
      </c>
      <c r="P1177" s="736">
        <f t="shared" si="2348"/>
        <v>0</v>
      </c>
      <c r="Q1177" s="608">
        <v>0</v>
      </c>
      <c r="R1177" s="755"/>
      <c r="S1177" s="708" t="str">
        <f t="shared" si="2349"/>
        <v/>
      </c>
      <c r="T1177" s="50" t="str">
        <f t="shared" si="2350"/>
        <v/>
      </c>
      <c r="U1177" s="50">
        <f>ROUND(IF(K1177="",0,+Q1177/1659*(AC1177*12*(1+tab!$D$181+tab!$D$180)-tab!$D$179)*tab!$D$177),-1)</f>
        <v>0</v>
      </c>
      <c r="V1177" s="36" t="str">
        <f t="shared" si="2351"/>
        <v/>
      </c>
      <c r="W1177" s="698"/>
      <c r="X1177" s="605"/>
      <c r="Y1177" s="646"/>
      <c r="Z1177" s="670"/>
      <c r="AA1177" s="600"/>
      <c r="AB1177" s="646"/>
      <c r="AC1177" s="679">
        <f t="shared" si="2339"/>
        <v>0</v>
      </c>
      <c r="AD1177" s="680">
        <f t="shared" si="2352"/>
        <v>0.56000000000000005</v>
      </c>
      <c r="AE1177" s="681">
        <f t="shared" si="2353"/>
        <v>0</v>
      </c>
      <c r="AF1177" s="681">
        <f t="shared" si="2354"/>
        <v>0</v>
      </c>
      <c r="AG1177" s="681">
        <f t="shared" si="2355"/>
        <v>0</v>
      </c>
      <c r="AH1177" s="682">
        <f t="shared" si="2356"/>
        <v>0</v>
      </c>
      <c r="AI1177" s="682" t="str">
        <f t="shared" si="2357"/>
        <v/>
      </c>
      <c r="AJ1177" s="682">
        <f t="shared" si="2358"/>
        <v>0</v>
      </c>
      <c r="AK1177" s="683">
        <f t="shared" si="2359"/>
        <v>0.5</v>
      </c>
      <c r="AL1177" s="600">
        <f t="shared" si="2360"/>
        <v>0</v>
      </c>
      <c r="AM1177" s="646">
        <f t="shared" si="2361"/>
        <v>0</v>
      </c>
      <c r="AN1177" s="630"/>
      <c r="AR1177" s="326"/>
    </row>
    <row r="1178" spans="3:44" ht="12.75" customHeight="1" x14ac:dyDescent="0.2">
      <c r="C1178" s="2"/>
      <c r="D1178" s="140" t="str">
        <f t="shared" si="2340"/>
        <v/>
      </c>
      <c r="E1178" s="222" t="str">
        <f t="shared" ref="E1178:F1178" si="2364">IF(E1006=0,"",E1006)</f>
        <v/>
      </c>
      <c r="F1178" s="222" t="str">
        <f t="shared" si="2364"/>
        <v/>
      </c>
      <c r="G1178" s="140" t="str">
        <f t="shared" si="2342"/>
        <v/>
      </c>
      <c r="H1178" s="223" t="str">
        <f t="shared" si="2343"/>
        <v/>
      </c>
      <c r="I1178" s="751" t="str">
        <f t="shared" si="2344"/>
        <v/>
      </c>
      <c r="J1178" s="248" t="str">
        <f t="shared" si="2337"/>
        <v/>
      </c>
      <c r="K1178" s="713" t="str">
        <f t="shared" si="2345"/>
        <v/>
      </c>
      <c r="L1178" s="625"/>
      <c r="M1178" s="738">
        <f t="shared" ref="M1178:N1178" si="2365">IF(M1006="","",M1006)</f>
        <v>0</v>
      </c>
      <c r="N1178" s="738">
        <f t="shared" si="2365"/>
        <v>0</v>
      </c>
      <c r="O1178" s="714" t="str">
        <f t="shared" si="2347"/>
        <v/>
      </c>
      <c r="P1178" s="736">
        <f t="shared" si="2348"/>
        <v>0</v>
      </c>
      <c r="Q1178" s="608">
        <v>0</v>
      </c>
      <c r="R1178" s="755"/>
      <c r="S1178" s="708" t="str">
        <f t="shared" si="2349"/>
        <v/>
      </c>
      <c r="T1178" s="50" t="str">
        <f t="shared" si="2350"/>
        <v/>
      </c>
      <c r="U1178" s="50">
        <f>ROUND(IF(K1178="",0,+Q1178/1659*(AC1178*12*(1+tab!$D$181+tab!$D$180)-tab!$D$179)*tab!$D$177),-1)</f>
        <v>0</v>
      </c>
      <c r="V1178" s="36" t="str">
        <f t="shared" si="2351"/>
        <v/>
      </c>
      <c r="W1178" s="698"/>
      <c r="X1178" s="605"/>
      <c r="Y1178" s="646"/>
      <c r="Z1178" s="670"/>
      <c r="AA1178" s="600"/>
      <c r="AB1178" s="646"/>
      <c r="AC1178" s="679">
        <f t="shared" si="2339"/>
        <v>0</v>
      </c>
      <c r="AD1178" s="680">
        <f t="shared" si="2352"/>
        <v>0.56000000000000005</v>
      </c>
      <c r="AE1178" s="681">
        <f t="shared" si="2353"/>
        <v>0</v>
      </c>
      <c r="AF1178" s="681">
        <f t="shared" si="2354"/>
        <v>0</v>
      </c>
      <c r="AG1178" s="681">
        <f t="shared" si="2355"/>
        <v>0</v>
      </c>
      <c r="AH1178" s="682">
        <f t="shared" si="2356"/>
        <v>0</v>
      </c>
      <c r="AI1178" s="682" t="str">
        <f t="shared" si="2357"/>
        <v/>
      </c>
      <c r="AJ1178" s="682">
        <f t="shared" si="2358"/>
        <v>0</v>
      </c>
      <c r="AK1178" s="683">
        <f t="shared" si="2359"/>
        <v>0.5</v>
      </c>
      <c r="AL1178" s="600">
        <f t="shared" si="2360"/>
        <v>0</v>
      </c>
      <c r="AM1178" s="646">
        <f t="shared" si="2361"/>
        <v>0</v>
      </c>
      <c r="AN1178" s="630"/>
      <c r="AR1178" s="326"/>
    </row>
    <row r="1179" spans="3:44" ht="12.75" customHeight="1" x14ac:dyDescent="0.2">
      <c r="C1179" s="2"/>
      <c r="D1179" s="140" t="str">
        <f t="shared" si="2340"/>
        <v/>
      </c>
      <c r="E1179" s="222" t="str">
        <f t="shared" ref="E1179:F1179" si="2366">IF(E1007=0,"",E1007)</f>
        <v/>
      </c>
      <c r="F1179" s="222" t="str">
        <f t="shared" si="2366"/>
        <v/>
      </c>
      <c r="G1179" s="140" t="str">
        <f t="shared" si="2342"/>
        <v/>
      </c>
      <c r="H1179" s="223" t="str">
        <f t="shared" si="2343"/>
        <v/>
      </c>
      <c r="I1179" s="751" t="str">
        <f t="shared" si="2344"/>
        <v/>
      </c>
      <c r="J1179" s="248" t="str">
        <f t="shared" si="2337"/>
        <v/>
      </c>
      <c r="K1179" s="713" t="str">
        <f t="shared" si="2345"/>
        <v/>
      </c>
      <c r="L1179" s="625"/>
      <c r="M1179" s="738">
        <f t="shared" ref="M1179:N1179" si="2367">IF(M1007="","",M1007)</f>
        <v>0</v>
      </c>
      <c r="N1179" s="738">
        <f t="shared" si="2367"/>
        <v>0</v>
      </c>
      <c r="O1179" s="714" t="str">
        <f t="shared" si="2347"/>
        <v/>
      </c>
      <c r="P1179" s="736">
        <f t="shared" si="2348"/>
        <v>0</v>
      </c>
      <c r="Q1179" s="608">
        <v>0</v>
      </c>
      <c r="R1179" s="755"/>
      <c r="S1179" s="708" t="str">
        <f t="shared" si="2349"/>
        <v/>
      </c>
      <c r="T1179" s="50" t="str">
        <f t="shared" si="2350"/>
        <v/>
      </c>
      <c r="U1179" s="50">
        <f>ROUND(IF(K1179="",0,+Q1179/1659*(AC1179*12*(1+tab!$D$181+tab!$D$180)-tab!$D$179)*tab!$D$177),-1)</f>
        <v>0</v>
      </c>
      <c r="V1179" s="36" t="str">
        <f t="shared" si="2351"/>
        <v/>
      </c>
      <c r="W1179" s="698"/>
      <c r="X1179" s="605"/>
      <c r="Y1179" s="646"/>
      <c r="Z1179" s="670"/>
      <c r="AA1179" s="600"/>
      <c r="AB1179" s="646"/>
      <c r="AC1179" s="679">
        <f t="shared" si="2339"/>
        <v>0</v>
      </c>
      <c r="AD1179" s="680">
        <f t="shared" si="2352"/>
        <v>0.56000000000000005</v>
      </c>
      <c r="AE1179" s="681">
        <f t="shared" si="2353"/>
        <v>0</v>
      </c>
      <c r="AF1179" s="681">
        <f t="shared" si="2354"/>
        <v>0</v>
      </c>
      <c r="AG1179" s="681">
        <f t="shared" si="2355"/>
        <v>0</v>
      </c>
      <c r="AH1179" s="682">
        <f t="shared" si="2356"/>
        <v>0</v>
      </c>
      <c r="AI1179" s="682" t="str">
        <f t="shared" si="2357"/>
        <v/>
      </c>
      <c r="AJ1179" s="682">
        <f t="shared" si="2358"/>
        <v>0</v>
      </c>
      <c r="AK1179" s="683">
        <f t="shared" si="2359"/>
        <v>0.5</v>
      </c>
      <c r="AL1179" s="600">
        <f t="shared" si="2360"/>
        <v>0</v>
      </c>
      <c r="AM1179" s="646">
        <f t="shared" si="2361"/>
        <v>0</v>
      </c>
      <c r="AN1179" s="630"/>
      <c r="AR1179" s="326"/>
    </row>
    <row r="1180" spans="3:44" ht="12.75" customHeight="1" x14ac:dyDescent="0.2">
      <c r="C1180" s="2"/>
      <c r="D1180" s="140" t="str">
        <f t="shared" si="2340"/>
        <v/>
      </c>
      <c r="E1180" s="222" t="str">
        <f t="shared" ref="E1180:F1180" si="2368">IF(E1008=0,"",E1008)</f>
        <v/>
      </c>
      <c r="F1180" s="222" t="str">
        <f t="shared" si="2368"/>
        <v/>
      </c>
      <c r="G1180" s="140" t="str">
        <f t="shared" si="2342"/>
        <v/>
      </c>
      <c r="H1180" s="223" t="str">
        <f t="shared" si="2343"/>
        <v/>
      </c>
      <c r="I1180" s="751" t="str">
        <f t="shared" si="2344"/>
        <v/>
      </c>
      <c r="J1180" s="248" t="str">
        <f t="shared" si="2337"/>
        <v/>
      </c>
      <c r="K1180" s="713" t="str">
        <f t="shared" si="2345"/>
        <v/>
      </c>
      <c r="L1180" s="625"/>
      <c r="M1180" s="738">
        <f t="shared" ref="M1180:N1180" si="2369">IF(M1008="","",M1008)</f>
        <v>0</v>
      </c>
      <c r="N1180" s="738">
        <f t="shared" si="2369"/>
        <v>0</v>
      </c>
      <c r="O1180" s="714" t="str">
        <f t="shared" si="2347"/>
        <v/>
      </c>
      <c r="P1180" s="736">
        <f t="shared" si="2348"/>
        <v>0</v>
      </c>
      <c r="Q1180" s="608">
        <v>0</v>
      </c>
      <c r="R1180" s="755"/>
      <c r="S1180" s="708" t="str">
        <f t="shared" si="2349"/>
        <v/>
      </c>
      <c r="T1180" s="50" t="str">
        <f t="shared" si="2350"/>
        <v/>
      </c>
      <c r="U1180" s="50">
        <f>ROUND(IF(K1180="",0,+Q1180/1659*(AC1180*12*(1+tab!$D$181+tab!$D$180)-tab!$D$179)*tab!$D$177),-1)</f>
        <v>0</v>
      </c>
      <c r="V1180" s="36" t="str">
        <f t="shared" si="2351"/>
        <v/>
      </c>
      <c r="W1180" s="698"/>
      <c r="X1180" s="605"/>
      <c r="Y1180" s="646"/>
      <c r="Z1180" s="670"/>
      <c r="AA1180" s="600"/>
      <c r="AB1180" s="646"/>
      <c r="AC1180" s="679">
        <f t="shared" si="2339"/>
        <v>0</v>
      </c>
      <c r="AD1180" s="680">
        <f t="shared" si="2352"/>
        <v>0.56000000000000005</v>
      </c>
      <c r="AE1180" s="681">
        <f t="shared" si="2353"/>
        <v>0</v>
      </c>
      <c r="AF1180" s="681">
        <f t="shared" si="2354"/>
        <v>0</v>
      </c>
      <c r="AG1180" s="681">
        <f t="shared" si="2355"/>
        <v>0</v>
      </c>
      <c r="AH1180" s="682">
        <f t="shared" si="2356"/>
        <v>0</v>
      </c>
      <c r="AI1180" s="682" t="str">
        <f t="shared" si="2357"/>
        <v/>
      </c>
      <c r="AJ1180" s="682">
        <f t="shared" si="2358"/>
        <v>0</v>
      </c>
      <c r="AK1180" s="683">
        <f t="shared" si="2359"/>
        <v>0.5</v>
      </c>
      <c r="AL1180" s="600">
        <f t="shared" si="2360"/>
        <v>0</v>
      </c>
      <c r="AM1180" s="646">
        <f t="shared" si="2361"/>
        <v>0</v>
      </c>
      <c r="AN1180" s="630"/>
      <c r="AR1180" s="326"/>
    </row>
    <row r="1181" spans="3:44" ht="12.75" customHeight="1" x14ac:dyDescent="0.2">
      <c r="C1181" s="2"/>
      <c r="D1181" s="140" t="str">
        <f t="shared" si="2340"/>
        <v/>
      </c>
      <c r="E1181" s="222" t="str">
        <f t="shared" ref="E1181:F1181" si="2370">IF(E1009=0,"",E1009)</f>
        <v/>
      </c>
      <c r="F1181" s="222" t="str">
        <f t="shared" si="2370"/>
        <v/>
      </c>
      <c r="G1181" s="140" t="str">
        <f t="shared" si="2342"/>
        <v/>
      </c>
      <c r="H1181" s="223" t="str">
        <f t="shared" si="2343"/>
        <v/>
      </c>
      <c r="I1181" s="751" t="str">
        <f t="shared" si="2344"/>
        <v/>
      </c>
      <c r="J1181" s="248" t="str">
        <f t="shared" si="2337"/>
        <v/>
      </c>
      <c r="K1181" s="713" t="str">
        <f t="shared" si="2345"/>
        <v/>
      </c>
      <c r="L1181" s="625"/>
      <c r="M1181" s="738">
        <f t="shared" ref="M1181:N1181" si="2371">IF(M1009="","",M1009)</f>
        <v>0</v>
      </c>
      <c r="N1181" s="738">
        <f t="shared" si="2371"/>
        <v>0</v>
      </c>
      <c r="O1181" s="714" t="str">
        <f t="shared" si="2347"/>
        <v/>
      </c>
      <c r="P1181" s="736">
        <f t="shared" si="2348"/>
        <v>0</v>
      </c>
      <c r="Q1181" s="608">
        <v>0</v>
      </c>
      <c r="R1181" s="755"/>
      <c r="S1181" s="708" t="str">
        <f t="shared" si="2349"/>
        <v/>
      </c>
      <c r="T1181" s="50" t="str">
        <f t="shared" si="2350"/>
        <v/>
      </c>
      <c r="U1181" s="50">
        <f>ROUND(IF(K1181="",0,+Q1181/1659*(AC1181*12*(1+tab!$D$181+tab!$D$180)-tab!$D$179)*tab!$D$177),-1)</f>
        <v>0</v>
      </c>
      <c r="V1181" s="36" t="str">
        <f t="shared" si="2351"/>
        <v/>
      </c>
      <c r="W1181" s="698"/>
      <c r="X1181" s="605"/>
      <c r="Y1181" s="646"/>
      <c r="Z1181" s="670"/>
      <c r="AA1181" s="600"/>
      <c r="AB1181" s="646"/>
      <c r="AC1181" s="679">
        <f t="shared" si="2339"/>
        <v>0</v>
      </c>
      <c r="AD1181" s="680">
        <f t="shared" si="2352"/>
        <v>0.56000000000000005</v>
      </c>
      <c r="AE1181" s="681">
        <f t="shared" si="2353"/>
        <v>0</v>
      </c>
      <c r="AF1181" s="681">
        <f t="shared" si="2354"/>
        <v>0</v>
      </c>
      <c r="AG1181" s="681">
        <f t="shared" si="2355"/>
        <v>0</v>
      </c>
      <c r="AH1181" s="682">
        <f t="shared" si="2356"/>
        <v>0</v>
      </c>
      <c r="AI1181" s="682" t="str">
        <f t="shared" si="2357"/>
        <v/>
      </c>
      <c r="AJ1181" s="682">
        <f t="shared" si="2358"/>
        <v>0</v>
      </c>
      <c r="AK1181" s="683">
        <f t="shared" si="2359"/>
        <v>0.5</v>
      </c>
      <c r="AL1181" s="600">
        <f t="shared" si="2360"/>
        <v>0</v>
      </c>
      <c r="AM1181" s="646">
        <f t="shared" si="2361"/>
        <v>0</v>
      </c>
      <c r="AN1181" s="630"/>
      <c r="AR1181" s="326"/>
    </row>
    <row r="1182" spans="3:44" ht="12.75" customHeight="1" x14ac:dyDescent="0.2">
      <c r="C1182" s="2"/>
      <c r="D1182" s="140" t="str">
        <f t="shared" si="2340"/>
        <v/>
      </c>
      <c r="E1182" s="222" t="str">
        <f t="shared" ref="E1182:F1182" si="2372">IF(E1010=0,"",E1010)</f>
        <v/>
      </c>
      <c r="F1182" s="222" t="str">
        <f t="shared" si="2372"/>
        <v/>
      </c>
      <c r="G1182" s="140" t="str">
        <f t="shared" si="2342"/>
        <v/>
      </c>
      <c r="H1182" s="223" t="str">
        <f t="shared" si="2343"/>
        <v/>
      </c>
      <c r="I1182" s="751" t="str">
        <f t="shared" si="2344"/>
        <v/>
      </c>
      <c r="J1182" s="248" t="str">
        <f t="shared" si="2337"/>
        <v/>
      </c>
      <c r="K1182" s="713" t="str">
        <f t="shared" si="2345"/>
        <v/>
      </c>
      <c r="L1182" s="625"/>
      <c r="M1182" s="738">
        <f t="shared" ref="M1182:N1182" si="2373">IF(M1010="","",M1010)</f>
        <v>0</v>
      </c>
      <c r="N1182" s="738">
        <f t="shared" si="2373"/>
        <v>0</v>
      </c>
      <c r="O1182" s="714" t="str">
        <f t="shared" si="2347"/>
        <v/>
      </c>
      <c r="P1182" s="736">
        <f t="shared" si="2348"/>
        <v>0</v>
      </c>
      <c r="Q1182" s="608">
        <v>0</v>
      </c>
      <c r="R1182" s="755"/>
      <c r="S1182" s="708" t="str">
        <f t="shared" si="2349"/>
        <v/>
      </c>
      <c r="T1182" s="50" t="str">
        <f t="shared" si="2350"/>
        <v/>
      </c>
      <c r="U1182" s="50">
        <f>ROUND(IF(K1182="",0,+Q1182/1659*(AC1182*12*(1+tab!$D$181+tab!$D$180)-tab!$D$179)*tab!$D$177),-1)</f>
        <v>0</v>
      </c>
      <c r="V1182" s="36" t="str">
        <f t="shared" si="2351"/>
        <v/>
      </c>
      <c r="W1182" s="698"/>
      <c r="X1182" s="605"/>
      <c r="Y1182" s="646"/>
      <c r="Z1182" s="670"/>
      <c r="AA1182" s="600"/>
      <c r="AB1182" s="646"/>
      <c r="AC1182" s="679">
        <f t="shared" si="2339"/>
        <v>0</v>
      </c>
      <c r="AD1182" s="680">
        <f t="shared" si="2352"/>
        <v>0.56000000000000005</v>
      </c>
      <c r="AE1182" s="681">
        <f t="shared" si="2353"/>
        <v>0</v>
      </c>
      <c r="AF1182" s="681">
        <f t="shared" si="2354"/>
        <v>0</v>
      </c>
      <c r="AG1182" s="681">
        <f t="shared" si="2355"/>
        <v>0</v>
      </c>
      <c r="AH1182" s="682">
        <f t="shared" si="2356"/>
        <v>0</v>
      </c>
      <c r="AI1182" s="682" t="str">
        <f t="shared" si="2357"/>
        <v/>
      </c>
      <c r="AJ1182" s="682">
        <f t="shared" si="2358"/>
        <v>0</v>
      </c>
      <c r="AK1182" s="683">
        <f t="shared" si="2359"/>
        <v>0.5</v>
      </c>
      <c r="AL1182" s="600">
        <f t="shared" si="2360"/>
        <v>0</v>
      </c>
      <c r="AM1182" s="646">
        <f t="shared" si="2361"/>
        <v>0</v>
      </c>
      <c r="AN1182" s="630"/>
      <c r="AR1182" s="326"/>
    </row>
    <row r="1183" spans="3:44" ht="12.75" customHeight="1" x14ac:dyDescent="0.2">
      <c r="C1183" s="2"/>
      <c r="D1183" s="140" t="str">
        <f t="shared" si="2340"/>
        <v/>
      </c>
      <c r="E1183" s="222" t="str">
        <f t="shared" ref="E1183:F1183" si="2374">IF(E1011=0,"",E1011)</f>
        <v/>
      </c>
      <c r="F1183" s="222" t="str">
        <f t="shared" si="2374"/>
        <v/>
      </c>
      <c r="G1183" s="140" t="str">
        <f t="shared" si="2342"/>
        <v/>
      </c>
      <c r="H1183" s="223" t="str">
        <f t="shared" si="2343"/>
        <v/>
      </c>
      <c r="I1183" s="751" t="str">
        <f t="shared" si="2344"/>
        <v/>
      </c>
      <c r="J1183" s="248" t="str">
        <f t="shared" si="2337"/>
        <v/>
      </c>
      <c r="K1183" s="713" t="str">
        <f t="shared" si="2345"/>
        <v/>
      </c>
      <c r="L1183" s="625"/>
      <c r="M1183" s="738">
        <f t="shared" ref="M1183:N1183" si="2375">IF(M1011="","",M1011)</f>
        <v>0</v>
      </c>
      <c r="N1183" s="738">
        <f t="shared" si="2375"/>
        <v>0</v>
      </c>
      <c r="O1183" s="714" t="str">
        <f t="shared" si="2347"/>
        <v/>
      </c>
      <c r="P1183" s="736">
        <f t="shared" si="2348"/>
        <v>0</v>
      </c>
      <c r="Q1183" s="608">
        <v>0</v>
      </c>
      <c r="R1183" s="755"/>
      <c r="S1183" s="708" t="str">
        <f t="shared" si="2349"/>
        <v/>
      </c>
      <c r="T1183" s="50" t="str">
        <f t="shared" si="2350"/>
        <v/>
      </c>
      <c r="U1183" s="50">
        <f>ROUND(IF(K1183="",0,+Q1183/1659*(AC1183*12*(1+tab!$D$181+tab!$D$180)-tab!$D$179)*tab!$D$177),-1)</f>
        <v>0</v>
      </c>
      <c r="V1183" s="36" t="str">
        <f t="shared" si="2351"/>
        <v/>
      </c>
      <c r="W1183" s="698"/>
      <c r="X1183" s="605"/>
      <c r="Y1183" s="646"/>
      <c r="Z1183" s="670"/>
      <c r="AA1183" s="600"/>
      <c r="AB1183" s="646"/>
      <c r="AC1183" s="679">
        <f t="shared" si="2339"/>
        <v>0</v>
      </c>
      <c r="AD1183" s="680">
        <f t="shared" si="2352"/>
        <v>0.56000000000000005</v>
      </c>
      <c r="AE1183" s="681">
        <f t="shared" si="2353"/>
        <v>0</v>
      </c>
      <c r="AF1183" s="681">
        <f t="shared" si="2354"/>
        <v>0</v>
      </c>
      <c r="AG1183" s="681">
        <f t="shared" si="2355"/>
        <v>0</v>
      </c>
      <c r="AH1183" s="682">
        <f t="shared" si="2356"/>
        <v>0</v>
      </c>
      <c r="AI1183" s="682" t="str">
        <f t="shared" si="2357"/>
        <v/>
      </c>
      <c r="AJ1183" s="682">
        <f t="shared" si="2358"/>
        <v>0</v>
      </c>
      <c r="AK1183" s="683">
        <f t="shared" si="2359"/>
        <v>0.5</v>
      </c>
      <c r="AL1183" s="600">
        <f t="shared" si="2360"/>
        <v>0</v>
      </c>
      <c r="AM1183" s="646">
        <f t="shared" si="2361"/>
        <v>0</v>
      </c>
      <c r="AN1183" s="630"/>
      <c r="AR1183" s="326"/>
    </row>
    <row r="1184" spans="3:44" ht="12.75" customHeight="1" x14ac:dyDescent="0.2">
      <c r="C1184" s="2"/>
      <c r="D1184" s="140" t="str">
        <f t="shared" si="2340"/>
        <v/>
      </c>
      <c r="E1184" s="222" t="str">
        <f t="shared" ref="E1184:F1184" si="2376">IF(E1012=0,"",E1012)</f>
        <v/>
      </c>
      <c r="F1184" s="222" t="str">
        <f t="shared" si="2376"/>
        <v/>
      </c>
      <c r="G1184" s="140" t="str">
        <f t="shared" si="2342"/>
        <v/>
      </c>
      <c r="H1184" s="223" t="str">
        <f t="shared" si="2343"/>
        <v/>
      </c>
      <c r="I1184" s="751" t="str">
        <f t="shared" si="2344"/>
        <v/>
      </c>
      <c r="J1184" s="248" t="str">
        <f t="shared" si="2337"/>
        <v/>
      </c>
      <c r="K1184" s="713" t="str">
        <f t="shared" si="2345"/>
        <v/>
      </c>
      <c r="L1184" s="625"/>
      <c r="M1184" s="738">
        <f t="shared" ref="M1184:N1184" si="2377">IF(M1012="","",M1012)</f>
        <v>0</v>
      </c>
      <c r="N1184" s="738">
        <f t="shared" si="2377"/>
        <v>0</v>
      </c>
      <c r="O1184" s="714" t="str">
        <f t="shared" si="2347"/>
        <v/>
      </c>
      <c r="P1184" s="736">
        <f t="shared" si="2348"/>
        <v>0</v>
      </c>
      <c r="Q1184" s="608">
        <v>0</v>
      </c>
      <c r="R1184" s="755"/>
      <c r="S1184" s="708" t="str">
        <f t="shared" si="2349"/>
        <v/>
      </c>
      <c r="T1184" s="50" t="str">
        <f t="shared" si="2350"/>
        <v/>
      </c>
      <c r="U1184" s="50">
        <f>ROUND(IF(K1184="",0,+Q1184/1659*(AC1184*12*(1+tab!$D$181+tab!$D$180)-tab!$D$179)*tab!$D$177),-1)</f>
        <v>0</v>
      </c>
      <c r="V1184" s="36" t="str">
        <f t="shared" si="2351"/>
        <v/>
      </c>
      <c r="W1184" s="698"/>
      <c r="X1184" s="605"/>
      <c r="Y1184" s="646"/>
      <c r="Z1184" s="670"/>
      <c r="AA1184" s="600"/>
      <c r="AB1184" s="646"/>
      <c r="AC1184" s="679">
        <f t="shared" si="2339"/>
        <v>0</v>
      </c>
      <c r="AD1184" s="680">
        <f t="shared" si="2352"/>
        <v>0.56000000000000005</v>
      </c>
      <c r="AE1184" s="681">
        <f t="shared" si="2353"/>
        <v>0</v>
      </c>
      <c r="AF1184" s="681">
        <f t="shared" si="2354"/>
        <v>0</v>
      </c>
      <c r="AG1184" s="681">
        <f t="shared" si="2355"/>
        <v>0</v>
      </c>
      <c r="AH1184" s="682">
        <f t="shared" si="2356"/>
        <v>0</v>
      </c>
      <c r="AI1184" s="682" t="str">
        <f t="shared" si="2357"/>
        <v/>
      </c>
      <c r="AJ1184" s="682">
        <f t="shared" si="2358"/>
        <v>0</v>
      </c>
      <c r="AK1184" s="683">
        <f t="shared" si="2359"/>
        <v>0.5</v>
      </c>
      <c r="AL1184" s="600">
        <f t="shared" si="2360"/>
        <v>0</v>
      </c>
      <c r="AM1184" s="646">
        <f t="shared" si="2361"/>
        <v>0</v>
      </c>
      <c r="AN1184" s="630"/>
      <c r="AR1184" s="326"/>
    </row>
    <row r="1185" spans="3:44" ht="12.75" customHeight="1" x14ac:dyDescent="0.2">
      <c r="C1185" s="2"/>
      <c r="D1185" s="140" t="str">
        <f t="shared" si="2340"/>
        <v/>
      </c>
      <c r="E1185" s="222" t="str">
        <f t="shared" ref="E1185:F1185" si="2378">IF(E1013=0,"",E1013)</f>
        <v/>
      </c>
      <c r="F1185" s="222" t="str">
        <f t="shared" si="2378"/>
        <v/>
      </c>
      <c r="G1185" s="140" t="str">
        <f t="shared" si="2342"/>
        <v/>
      </c>
      <c r="H1185" s="223" t="str">
        <f t="shared" si="2343"/>
        <v/>
      </c>
      <c r="I1185" s="751" t="str">
        <f t="shared" si="2344"/>
        <v/>
      </c>
      <c r="J1185" s="248" t="str">
        <f t="shared" si="2337"/>
        <v/>
      </c>
      <c r="K1185" s="713" t="str">
        <f t="shared" si="2345"/>
        <v/>
      </c>
      <c r="L1185" s="625"/>
      <c r="M1185" s="738">
        <f t="shared" ref="M1185:N1185" si="2379">IF(M1013="","",M1013)</f>
        <v>0</v>
      </c>
      <c r="N1185" s="738">
        <f t="shared" si="2379"/>
        <v>0</v>
      </c>
      <c r="O1185" s="714" t="str">
        <f t="shared" si="2347"/>
        <v/>
      </c>
      <c r="P1185" s="736">
        <f t="shared" si="2348"/>
        <v>0</v>
      </c>
      <c r="Q1185" s="608">
        <v>0</v>
      </c>
      <c r="R1185" s="755"/>
      <c r="S1185" s="708" t="str">
        <f t="shared" si="2349"/>
        <v/>
      </c>
      <c r="T1185" s="50" t="str">
        <f t="shared" si="2350"/>
        <v/>
      </c>
      <c r="U1185" s="50">
        <f>ROUND(IF(K1185="",0,+Q1185/1659*(AC1185*12*(1+tab!$D$181+tab!$D$180)-tab!$D$179)*tab!$D$177),-1)</f>
        <v>0</v>
      </c>
      <c r="V1185" s="36" t="str">
        <f t="shared" si="2351"/>
        <v/>
      </c>
      <c r="W1185" s="698"/>
      <c r="X1185" s="605"/>
      <c r="Y1185" s="646"/>
      <c r="Z1185" s="670"/>
      <c r="AA1185" s="600"/>
      <c r="AB1185" s="646"/>
      <c r="AC1185" s="679">
        <f t="shared" si="2339"/>
        <v>0</v>
      </c>
      <c r="AD1185" s="680">
        <f t="shared" si="2352"/>
        <v>0.56000000000000005</v>
      </c>
      <c r="AE1185" s="681">
        <f t="shared" si="2353"/>
        <v>0</v>
      </c>
      <c r="AF1185" s="681">
        <f t="shared" si="2354"/>
        <v>0</v>
      </c>
      <c r="AG1185" s="681">
        <f t="shared" si="2355"/>
        <v>0</v>
      </c>
      <c r="AH1185" s="682">
        <f t="shared" si="2356"/>
        <v>0</v>
      </c>
      <c r="AI1185" s="682" t="str">
        <f t="shared" si="2357"/>
        <v/>
      </c>
      <c r="AJ1185" s="682">
        <f t="shared" si="2358"/>
        <v>0</v>
      </c>
      <c r="AK1185" s="683">
        <f t="shared" si="2359"/>
        <v>0.5</v>
      </c>
      <c r="AL1185" s="600">
        <f t="shared" si="2360"/>
        <v>0</v>
      </c>
      <c r="AM1185" s="646">
        <f t="shared" si="2361"/>
        <v>0</v>
      </c>
      <c r="AN1185" s="630"/>
      <c r="AR1185" s="326"/>
    </row>
    <row r="1186" spans="3:44" ht="12.75" customHeight="1" x14ac:dyDescent="0.2">
      <c r="C1186" s="2"/>
      <c r="D1186" s="140" t="str">
        <f t="shared" si="2340"/>
        <v/>
      </c>
      <c r="E1186" s="222" t="str">
        <f t="shared" ref="E1186:F1186" si="2380">IF(E1014=0,"",E1014)</f>
        <v/>
      </c>
      <c r="F1186" s="222" t="str">
        <f t="shared" si="2380"/>
        <v/>
      </c>
      <c r="G1186" s="140" t="str">
        <f t="shared" si="2342"/>
        <v/>
      </c>
      <c r="H1186" s="223" t="str">
        <f t="shared" si="2343"/>
        <v/>
      </c>
      <c r="I1186" s="751" t="str">
        <f t="shared" si="2344"/>
        <v/>
      </c>
      <c r="J1186" s="248" t="str">
        <f t="shared" si="2337"/>
        <v/>
      </c>
      <c r="K1186" s="713" t="str">
        <f t="shared" si="2345"/>
        <v/>
      </c>
      <c r="L1186" s="625"/>
      <c r="M1186" s="738">
        <f t="shared" ref="M1186:N1186" si="2381">IF(M1014="","",M1014)</f>
        <v>0</v>
      </c>
      <c r="N1186" s="738">
        <f t="shared" si="2381"/>
        <v>0</v>
      </c>
      <c r="O1186" s="714" t="str">
        <f t="shared" si="2347"/>
        <v/>
      </c>
      <c r="P1186" s="736">
        <f t="shared" si="2348"/>
        <v>0</v>
      </c>
      <c r="Q1186" s="608">
        <v>0</v>
      </c>
      <c r="R1186" s="755"/>
      <c r="S1186" s="708" t="str">
        <f t="shared" si="2349"/>
        <v/>
      </c>
      <c r="T1186" s="50" t="str">
        <f t="shared" si="2350"/>
        <v/>
      </c>
      <c r="U1186" s="50">
        <f>ROUND(IF(K1186="",0,+Q1186/1659*(AC1186*12*(1+tab!$D$181+tab!$D$180)-tab!$D$179)*tab!$D$177),-1)</f>
        <v>0</v>
      </c>
      <c r="V1186" s="36" t="str">
        <f t="shared" si="2351"/>
        <v/>
      </c>
      <c r="W1186" s="698"/>
      <c r="X1186" s="605"/>
      <c r="Y1186" s="646"/>
      <c r="Z1186" s="670"/>
      <c r="AA1186" s="600"/>
      <c r="AB1186" s="646"/>
      <c r="AC1186" s="679">
        <f t="shared" si="2339"/>
        <v>0</v>
      </c>
      <c r="AD1186" s="680">
        <f t="shared" si="2352"/>
        <v>0.56000000000000005</v>
      </c>
      <c r="AE1186" s="681">
        <f t="shared" si="2353"/>
        <v>0</v>
      </c>
      <c r="AF1186" s="681">
        <f t="shared" si="2354"/>
        <v>0</v>
      </c>
      <c r="AG1186" s="681">
        <f t="shared" si="2355"/>
        <v>0</v>
      </c>
      <c r="AH1186" s="682">
        <f t="shared" si="2356"/>
        <v>0</v>
      </c>
      <c r="AI1186" s="682" t="str">
        <f t="shared" si="2357"/>
        <v/>
      </c>
      <c r="AJ1186" s="682">
        <f t="shared" si="2358"/>
        <v>0</v>
      </c>
      <c r="AK1186" s="683">
        <f t="shared" si="2359"/>
        <v>0.5</v>
      </c>
      <c r="AL1186" s="600">
        <f t="shared" si="2360"/>
        <v>0</v>
      </c>
      <c r="AM1186" s="646">
        <f t="shared" si="2361"/>
        <v>0</v>
      </c>
      <c r="AN1186" s="630"/>
      <c r="AR1186" s="326"/>
    </row>
    <row r="1187" spans="3:44" ht="12.75" customHeight="1" x14ac:dyDescent="0.2">
      <c r="C1187" s="2"/>
      <c r="D1187" s="140" t="str">
        <f t="shared" si="2340"/>
        <v/>
      </c>
      <c r="E1187" s="222" t="str">
        <f t="shared" ref="E1187:F1187" si="2382">IF(E1015=0,"",E1015)</f>
        <v/>
      </c>
      <c r="F1187" s="222" t="str">
        <f t="shared" si="2382"/>
        <v/>
      </c>
      <c r="G1187" s="140" t="str">
        <f t="shared" si="2342"/>
        <v/>
      </c>
      <c r="H1187" s="223" t="str">
        <f t="shared" si="2343"/>
        <v/>
      </c>
      <c r="I1187" s="751" t="str">
        <f t="shared" si="2344"/>
        <v/>
      </c>
      <c r="J1187" s="248" t="str">
        <f t="shared" si="2337"/>
        <v/>
      </c>
      <c r="K1187" s="713" t="str">
        <f t="shared" si="2345"/>
        <v/>
      </c>
      <c r="L1187" s="625"/>
      <c r="M1187" s="738">
        <f t="shared" ref="M1187:N1187" si="2383">IF(M1015="","",M1015)</f>
        <v>0</v>
      </c>
      <c r="N1187" s="738">
        <f t="shared" si="2383"/>
        <v>0</v>
      </c>
      <c r="O1187" s="714" t="str">
        <f t="shared" si="2347"/>
        <v/>
      </c>
      <c r="P1187" s="736">
        <f t="shared" si="2348"/>
        <v>0</v>
      </c>
      <c r="Q1187" s="608">
        <v>0</v>
      </c>
      <c r="R1187" s="755"/>
      <c r="S1187" s="708" t="str">
        <f t="shared" si="2349"/>
        <v/>
      </c>
      <c r="T1187" s="50" t="str">
        <f t="shared" si="2350"/>
        <v/>
      </c>
      <c r="U1187" s="50">
        <f>ROUND(IF(K1187="",0,+Q1187/1659*(AC1187*12*(1+tab!$D$181+tab!$D$180)-tab!$D$179)*tab!$D$177),-1)</f>
        <v>0</v>
      </c>
      <c r="V1187" s="36" t="str">
        <f t="shared" si="2351"/>
        <v/>
      </c>
      <c r="W1187" s="698"/>
      <c r="X1187" s="605"/>
      <c r="Y1187" s="646"/>
      <c r="Z1187" s="670"/>
      <c r="AA1187" s="600"/>
      <c r="AB1187" s="646"/>
      <c r="AC1187" s="679">
        <f t="shared" si="2339"/>
        <v>0</v>
      </c>
      <c r="AD1187" s="680">
        <f t="shared" si="2352"/>
        <v>0.56000000000000005</v>
      </c>
      <c r="AE1187" s="681">
        <f t="shared" si="2353"/>
        <v>0</v>
      </c>
      <c r="AF1187" s="681">
        <f t="shared" si="2354"/>
        <v>0</v>
      </c>
      <c r="AG1187" s="681">
        <f t="shared" si="2355"/>
        <v>0</v>
      </c>
      <c r="AH1187" s="682">
        <f t="shared" si="2356"/>
        <v>0</v>
      </c>
      <c r="AI1187" s="682" t="str">
        <f t="shared" si="2357"/>
        <v/>
      </c>
      <c r="AJ1187" s="682">
        <f t="shared" si="2358"/>
        <v>0</v>
      </c>
      <c r="AK1187" s="683">
        <f t="shared" si="2359"/>
        <v>0.5</v>
      </c>
      <c r="AL1187" s="600">
        <f t="shared" si="2360"/>
        <v>0</v>
      </c>
      <c r="AM1187" s="646">
        <f t="shared" si="2361"/>
        <v>0</v>
      </c>
      <c r="AN1187" s="630"/>
      <c r="AR1187" s="326"/>
    </row>
    <row r="1188" spans="3:44" ht="12.75" customHeight="1" x14ac:dyDescent="0.2">
      <c r="C1188" s="2"/>
      <c r="D1188" s="140" t="str">
        <f t="shared" si="2340"/>
        <v/>
      </c>
      <c r="E1188" s="222" t="str">
        <f t="shared" ref="E1188:F1188" si="2384">IF(E1016=0,"",E1016)</f>
        <v/>
      </c>
      <c r="F1188" s="222" t="str">
        <f t="shared" si="2384"/>
        <v/>
      </c>
      <c r="G1188" s="140" t="str">
        <f t="shared" si="2342"/>
        <v/>
      </c>
      <c r="H1188" s="223" t="str">
        <f t="shared" si="2343"/>
        <v/>
      </c>
      <c r="I1188" s="751" t="str">
        <f t="shared" si="2344"/>
        <v/>
      </c>
      <c r="J1188" s="248" t="str">
        <f t="shared" si="2337"/>
        <v/>
      </c>
      <c r="K1188" s="713" t="str">
        <f t="shared" si="2345"/>
        <v/>
      </c>
      <c r="L1188" s="625"/>
      <c r="M1188" s="738">
        <f t="shared" ref="M1188:N1188" si="2385">IF(M1016="","",M1016)</f>
        <v>0</v>
      </c>
      <c r="N1188" s="738">
        <f t="shared" si="2385"/>
        <v>0</v>
      </c>
      <c r="O1188" s="714" t="str">
        <f t="shared" si="2347"/>
        <v/>
      </c>
      <c r="P1188" s="736">
        <f t="shared" si="2348"/>
        <v>0</v>
      </c>
      <c r="Q1188" s="608">
        <v>0</v>
      </c>
      <c r="R1188" s="755"/>
      <c r="S1188" s="708" t="str">
        <f t="shared" si="2349"/>
        <v/>
      </c>
      <c r="T1188" s="50" t="str">
        <f t="shared" si="2350"/>
        <v/>
      </c>
      <c r="U1188" s="50">
        <f>ROUND(IF(K1188="",0,+Q1188/1659*(AC1188*12*(1+tab!$D$181+tab!$D$180)-tab!$D$179)*tab!$D$177),-1)</f>
        <v>0</v>
      </c>
      <c r="V1188" s="36" t="str">
        <f t="shared" si="2351"/>
        <v/>
      </c>
      <c r="W1188" s="698"/>
      <c r="X1188" s="605"/>
      <c r="Y1188" s="646"/>
      <c r="Z1188" s="670"/>
      <c r="AA1188" s="600"/>
      <c r="AB1188" s="646"/>
      <c r="AC1188" s="679">
        <f t="shared" si="2339"/>
        <v>0</v>
      </c>
      <c r="AD1188" s="680">
        <f t="shared" si="2352"/>
        <v>0.56000000000000005</v>
      </c>
      <c r="AE1188" s="681">
        <f t="shared" si="2353"/>
        <v>0</v>
      </c>
      <c r="AF1188" s="681">
        <f t="shared" si="2354"/>
        <v>0</v>
      </c>
      <c r="AG1188" s="681">
        <f t="shared" si="2355"/>
        <v>0</v>
      </c>
      <c r="AH1188" s="682">
        <f t="shared" si="2356"/>
        <v>0</v>
      </c>
      <c r="AI1188" s="682" t="str">
        <f t="shared" si="2357"/>
        <v/>
      </c>
      <c r="AJ1188" s="682">
        <f t="shared" si="2358"/>
        <v>0</v>
      </c>
      <c r="AK1188" s="683">
        <f t="shared" si="2359"/>
        <v>0.5</v>
      </c>
      <c r="AL1188" s="600">
        <f t="shared" si="2360"/>
        <v>0</v>
      </c>
      <c r="AM1188" s="646">
        <f t="shared" si="2361"/>
        <v>0</v>
      </c>
      <c r="AN1188" s="630"/>
      <c r="AR1188" s="326"/>
    </row>
    <row r="1189" spans="3:44" ht="12.75" customHeight="1" x14ac:dyDescent="0.2">
      <c r="C1189" s="2"/>
      <c r="D1189" s="140" t="str">
        <f t="shared" si="2340"/>
        <v/>
      </c>
      <c r="E1189" s="222" t="str">
        <f t="shared" ref="E1189:F1189" si="2386">IF(E1017=0,"",E1017)</f>
        <v/>
      </c>
      <c r="F1189" s="222" t="str">
        <f t="shared" si="2386"/>
        <v/>
      </c>
      <c r="G1189" s="140" t="str">
        <f t="shared" si="2342"/>
        <v/>
      </c>
      <c r="H1189" s="223" t="str">
        <f t="shared" si="2343"/>
        <v/>
      </c>
      <c r="I1189" s="751" t="str">
        <f t="shared" si="2344"/>
        <v/>
      </c>
      <c r="J1189" s="248" t="str">
        <f t="shared" si="2337"/>
        <v/>
      </c>
      <c r="K1189" s="713" t="str">
        <f t="shared" si="2345"/>
        <v/>
      </c>
      <c r="L1189" s="625"/>
      <c r="M1189" s="738">
        <f t="shared" ref="M1189:N1189" si="2387">IF(M1017="","",M1017)</f>
        <v>0</v>
      </c>
      <c r="N1189" s="738">
        <f t="shared" si="2387"/>
        <v>0</v>
      </c>
      <c r="O1189" s="714" t="str">
        <f t="shared" si="2347"/>
        <v/>
      </c>
      <c r="P1189" s="736">
        <f t="shared" si="2348"/>
        <v>0</v>
      </c>
      <c r="Q1189" s="608">
        <v>0</v>
      </c>
      <c r="R1189" s="755"/>
      <c r="S1189" s="708" t="str">
        <f t="shared" si="2349"/>
        <v/>
      </c>
      <c r="T1189" s="50" t="str">
        <f t="shared" si="2350"/>
        <v/>
      </c>
      <c r="U1189" s="50">
        <f>ROUND(IF(K1189="",0,+Q1189/1659*(AC1189*12*(1+tab!$D$181+tab!$D$180)-tab!$D$179)*tab!$D$177),-1)</f>
        <v>0</v>
      </c>
      <c r="V1189" s="36" t="str">
        <f t="shared" si="2351"/>
        <v/>
      </c>
      <c r="W1189" s="698"/>
      <c r="X1189" s="605"/>
      <c r="Y1189" s="646"/>
      <c r="Z1189" s="670"/>
      <c r="AA1189" s="600"/>
      <c r="AB1189" s="646"/>
      <c r="AC1189" s="679">
        <f t="shared" si="2339"/>
        <v>0</v>
      </c>
      <c r="AD1189" s="680">
        <f t="shared" si="2352"/>
        <v>0.56000000000000005</v>
      </c>
      <c r="AE1189" s="681">
        <f t="shared" si="2353"/>
        <v>0</v>
      </c>
      <c r="AF1189" s="681">
        <f t="shared" si="2354"/>
        <v>0</v>
      </c>
      <c r="AG1189" s="681">
        <f t="shared" si="2355"/>
        <v>0</v>
      </c>
      <c r="AH1189" s="682">
        <f t="shared" si="2356"/>
        <v>0</v>
      </c>
      <c r="AI1189" s="682" t="str">
        <f t="shared" si="2357"/>
        <v/>
      </c>
      <c r="AJ1189" s="682">
        <f t="shared" si="2358"/>
        <v>0</v>
      </c>
      <c r="AK1189" s="683">
        <f t="shared" si="2359"/>
        <v>0.5</v>
      </c>
      <c r="AL1189" s="600">
        <f t="shared" si="2360"/>
        <v>0</v>
      </c>
      <c r="AM1189" s="646">
        <f t="shared" si="2361"/>
        <v>0</v>
      </c>
      <c r="AN1189" s="630"/>
      <c r="AR1189" s="326"/>
    </row>
    <row r="1190" spans="3:44" ht="12.75" customHeight="1" x14ac:dyDescent="0.2">
      <c r="C1190" s="2"/>
      <c r="D1190" s="140" t="str">
        <f t="shared" si="2340"/>
        <v/>
      </c>
      <c r="E1190" s="222" t="str">
        <f t="shared" ref="E1190:F1190" si="2388">IF(E1018=0,"",E1018)</f>
        <v/>
      </c>
      <c r="F1190" s="222" t="str">
        <f t="shared" si="2388"/>
        <v/>
      </c>
      <c r="G1190" s="140" t="str">
        <f t="shared" si="2342"/>
        <v/>
      </c>
      <c r="H1190" s="223" t="str">
        <f t="shared" si="2343"/>
        <v/>
      </c>
      <c r="I1190" s="751" t="str">
        <f t="shared" si="2344"/>
        <v/>
      </c>
      <c r="J1190" s="248" t="str">
        <f t="shared" si="2337"/>
        <v/>
      </c>
      <c r="K1190" s="713" t="str">
        <f t="shared" si="2345"/>
        <v/>
      </c>
      <c r="L1190" s="625"/>
      <c r="M1190" s="738">
        <f t="shared" ref="M1190:N1190" si="2389">IF(M1018="","",M1018)</f>
        <v>0</v>
      </c>
      <c r="N1190" s="738">
        <f t="shared" si="2389"/>
        <v>0</v>
      </c>
      <c r="O1190" s="714" t="str">
        <f t="shared" si="2347"/>
        <v/>
      </c>
      <c r="P1190" s="736">
        <f t="shared" si="2348"/>
        <v>0</v>
      </c>
      <c r="Q1190" s="608">
        <v>0</v>
      </c>
      <c r="R1190" s="755"/>
      <c r="S1190" s="708" t="str">
        <f t="shared" si="2349"/>
        <v/>
      </c>
      <c r="T1190" s="50" t="str">
        <f t="shared" si="2350"/>
        <v/>
      </c>
      <c r="U1190" s="50">
        <f>ROUND(IF(K1190="",0,+Q1190/1659*(AC1190*12*(1+tab!$D$181+tab!$D$180)-tab!$D$179)*tab!$D$177),-1)</f>
        <v>0</v>
      </c>
      <c r="V1190" s="36" t="str">
        <f t="shared" si="2351"/>
        <v/>
      </c>
      <c r="W1190" s="698"/>
      <c r="X1190" s="605"/>
      <c r="Y1190" s="646"/>
      <c r="Z1190" s="670"/>
      <c r="AA1190" s="600"/>
      <c r="AB1190" s="646"/>
      <c r="AC1190" s="679">
        <f t="shared" si="2339"/>
        <v>0</v>
      </c>
      <c r="AD1190" s="680">
        <f t="shared" si="2352"/>
        <v>0.56000000000000005</v>
      </c>
      <c r="AE1190" s="681">
        <f t="shared" si="2353"/>
        <v>0</v>
      </c>
      <c r="AF1190" s="681">
        <f t="shared" si="2354"/>
        <v>0</v>
      </c>
      <c r="AG1190" s="681">
        <f t="shared" si="2355"/>
        <v>0</v>
      </c>
      <c r="AH1190" s="682">
        <f t="shared" si="2356"/>
        <v>0</v>
      </c>
      <c r="AI1190" s="682" t="str">
        <f t="shared" si="2357"/>
        <v/>
      </c>
      <c r="AJ1190" s="682">
        <f t="shared" si="2358"/>
        <v>0</v>
      </c>
      <c r="AK1190" s="683">
        <f t="shared" si="2359"/>
        <v>0.5</v>
      </c>
      <c r="AL1190" s="600">
        <f t="shared" si="2360"/>
        <v>0</v>
      </c>
      <c r="AM1190" s="646">
        <f t="shared" si="2361"/>
        <v>0</v>
      </c>
      <c r="AN1190" s="630"/>
      <c r="AR1190" s="326"/>
    </row>
    <row r="1191" spans="3:44" ht="12.75" customHeight="1" x14ac:dyDescent="0.2">
      <c r="C1191" s="2"/>
      <c r="D1191" s="140" t="str">
        <f t="shared" si="2340"/>
        <v/>
      </c>
      <c r="E1191" s="222" t="str">
        <f t="shared" ref="E1191:F1191" si="2390">IF(E1019=0,"",E1019)</f>
        <v/>
      </c>
      <c r="F1191" s="222" t="str">
        <f t="shared" si="2390"/>
        <v/>
      </c>
      <c r="G1191" s="140" t="str">
        <f t="shared" si="2342"/>
        <v/>
      </c>
      <c r="H1191" s="223" t="str">
        <f t="shared" si="2343"/>
        <v/>
      </c>
      <c r="I1191" s="751" t="str">
        <f t="shared" si="2344"/>
        <v/>
      </c>
      <c r="J1191" s="248" t="str">
        <f t="shared" si="2337"/>
        <v/>
      </c>
      <c r="K1191" s="713" t="str">
        <f t="shared" si="2345"/>
        <v/>
      </c>
      <c r="L1191" s="625"/>
      <c r="M1191" s="738">
        <f t="shared" ref="M1191:N1191" si="2391">IF(M1019="","",M1019)</f>
        <v>0</v>
      </c>
      <c r="N1191" s="738">
        <f t="shared" si="2391"/>
        <v>0</v>
      </c>
      <c r="O1191" s="714" t="str">
        <f t="shared" si="2347"/>
        <v/>
      </c>
      <c r="P1191" s="736">
        <f t="shared" si="2348"/>
        <v>0</v>
      </c>
      <c r="Q1191" s="608">
        <v>0</v>
      </c>
      <c r="R1191" s="755"/>
      <c r="S1191" s="708" t="str">
        <f t="shared" si="2349"/>
        <v/>
      </c>
      <c r="T1191" s="50" t="str">
        <f t="shared" si="2350"/>
        <v/>
      </c>
      <c r="U1191" s="50">
        <f>ROUND(IF(K1191="",0,+Q1191/1659*(AC1191*12*(1+tab!$D$181+tab!$D$180)-tab!$D$179)*tab!$D$177),-1)</f>
        <v>0</v>
      </c>
      <c r="V1191" s="36" t="str">
        <f t="shared" si="2351"/>
        <v/>
      </c>
      <c r="W1191" s="698"/>
      <c r="X1191" s="605"/>
      <c r="Y1191" s="646"/>
      <c r="Z1191" s="670"/>
      <c r="AA1191" s="600"/>
      <c r="AB1191" s="646"/>
      <c r="AC1191" s="679">
        <f t="shared" si="2339"/>
        <v>0</v>
      </c>
      <c r="AD1191" s="680">
        <f t="shared" si="2352"/>
        <v>0.56000000000000005</v>
      </c>
      <c r="AE1191" s="681">
        <f t="shared" si="2353"/>
        <v>0</v>
      </c>
      <c r="AF1191" s="681">
        <f t="shared" si="2354"/>
        <v>0</v>
      </c>
      <c r="AG1191" s="681">
        <f t="shared" si="2355"/>
        <v>0</v>
      </c>
      <c r="AH1191" s="682">
        <f t="shared" si="2356"/>
        <v>0</v>
      </c>
      <c r="AI1191" s="682" t="str">
        <f t="shared" si="2357"/>
        <v/>
      </c>
      <c r="AJ1191" s="682">
        <f t="shared" si="2358"/>
        <v>0</v>
      </c>
      <c r="AK1191" s="683">
        <f t="shared" si="2359"/>
        <v>0.5</v>
      </c>
      <c r="AL1191" s="600">
        <f t="shared" si="2360"/>
        <v>0</v>
      </c>
      <c r="AM1191" s="646">
        <f t="shared" si="2361"/>
        <v>0</v>
      </c>
      <c r="AN1191" s="630"/>
      <c r="AR1191" s="326"/>
    </row>
    <row r="1192" spans="3:44" ht="12.75" customHeight="1" x14ac:dyDescent="0.2">
      <c r="C1192" s="2"/>
      <c r="D1192" s="140" t="str">
        <f t="shared" si="2340"/>
        <v/>
      </c>
      <c r="E1192" s="222" t="str">
        <f t="shared" ref="E1192:F1192" si="2392">IF(E1020=0,"",E1020)</f>
        <v/>
      </c>
      <c r="F1192" s="222" t="str">
        <f t="shared" si="2392"/>
        <v/>
      </c>
      <c r="G1192" s="140" t="str">
        <f t="shared" si="2342"/>
        <v/>
      </c>
      <c r="H1192" s="223" t="str">
        <f t="shared" si="2343"/>
        <v/>
      </c>
      <c r="I1192" s="751" t="str">
        <f t="shared" si="2344"/>
        <v/>
      </c>
      <c r="J1192" s="248" t="str">
        <f t="shared" si="2337"/>
        <v/>
      </c>
      <c r="K1192" s="713" t="str">
        <f t="shared" si="2345"/>
        <v/>
      </c>
      <c r="L1192" s="625"/>
      <c r="M1192" s="738">
        <f t="shared" ref="M1192:N1192" si="2393">IF(M1020="","",M1020)</f>
        <v>0</v>
      </c>
      <c r="N1192" s="738">
        <f t="shared" si="2393"/>
        <v>0</v>
      </c>
      <c r="O1192" s="714" t="str">
        <f t="shared" si="2347"/>
        <v/>
      </c>
      <c r="P1192" s="736">
        <f t="shared" si="2348"/>
        <v>0</v>
      </c>
      <c r="Q1192" s="608">
        <v>0</v>
      </c>
      <c r="R1192" s="755"/>
      <c r="S1192" s="708" t="str">
        <f t="shared" si="2349"/>
        <v/>
      </c>
      <c r="T1192" s="50" t="str">
        <f t="shared" si="2350"/>
        <v/>
      </c>
      <c r="U1192" s="50">
        <f>ROUND(IF(K1192="",0,+Q1192/1659*(AC1192*12*(1+tab!$D$181+tab!$D$180)-tab!$D$179)*tab!$D$177),-1)</f>
        <v>0</v>
      </c>
      <c r="V1192" s="36" t="str">
        <f t="shared" si="2351"/>
        <v/>
      </c>
      <c r="W1192" s="698"/>
      <c r="X1192" s="605"/>
      <c r="Y1192" s="646"/>
      <c r="Z1192" s="670"/>
      <c r="AA1192" s="600"/>
      <c r="AB1192" s="646"/>
      <c r="AC1192" s="679">
        <f t="shared" si="2339"/>
        <v>0</v>
      </c>
      <c r="AD1192" s="680">
        <f t="shared" si="2352"/>
        <v>0.56000000000000005</v>
      </c>
      <c r="AE1192" s="681">
        <f t="shared" si="2353"/>
        <v>0</v>
      </c>
      <c r="AF1192" s="681">
        <f t="shared" si="2354"/>
        <v>0</v>
      </c>
      <c r="AG1192" s="681">
        <f t="shared" si="2355"/>
        <v>0</v>
      </c>
      <c r="AH1192" s="682">
        <f t="shared" si="2356"/>
        <v>0</v>
      </c>
      <c r="AI1192" s="682" t="str">
        <f t="shared" si="2357"/>
        <v/>
      </c>
      <c r="AJ1192" s="682">
        <f t="shared" si="2358"/>
        <v>0</v>
      </c>
      <c r="AK1192" s="683">
        <f t="shared" si="2359"/>
        <v>0.5</v>
      </c>
      <c r="AL1192" s="600">
        <f t="shared" si="2360"/>
        <v>0</v>
      </c>
      <c r="AM1192" s="646">
        <f t="shared" si="2361"/>
        <v>0</v>
      </c>
      <c r="AN1192" s="630"/>
      <c r="AR1192" s="326"/>
    </row>
    <row r="1193" spans="3:44" ht="12.75" customHeight="1" x14ac:dyDescent="0.2">
      <c r="C1193" s="2"/>
      <c r="D1193" s="140" t="str">
        <f t="shared" si="2340"/>
        <v/>
      </c>
      <c r="E1193" s="222" t="str">
        <f t="shared" ref="E1193:F1193" si="2394">IF(E1021=0,"",E1021)</f>
        <v/>
      </c>
      <c r="F1193" s="222" t="str">
        <f t="shared" si="2394"/>
        <v/>
      </c>
      <c r="G1193" s="140" t="str">
        <f t="shared" si="2342"/>
        <v/>
      </c>
      <c r="H1193" s="223" t="str">
        <f t="shared" si="2343"/>
        <v/>
      </c>
      <c r="I1193" s="751" t="str">
        <f t="shared" si="2344"/>
        <v/>
      </c>
      <c r="J1193" s="248" t="str">
        <f t="shared" si="2337"/>
        <v/>
      </c>
      <c r="K1193" s="713" t="str">
        <f t="shared" si="2345"/>
        <v/>
      </c>
      <c r="L1193" s="625"/>
      <c r="M1193" s="738">
        <f t="shared" ref="M1193:N1193" si="2395">IF(M1021="","",M1021)</f>
        <v>0</v>
      </c>
      <c r="N1193" s="738">
        <f t="shared" si="2395"/>
        <v>0</v>
      </c>
      <c r="O1193" s="714" t="str">
        <f t="shared" si="2347"/>
        <v/>
      </c>
      <c r="P1193" s="736">
        <f t="shared" si="2348"/>
        <v>0</v>
      </c>
      <c r="Q1193" s="608">
        <v>0</v>
      </c>
      <c r="R1193" s="755"/>
      <c r="S1193" s="708" t="str">
        <f t="shared" si="2349"/>
        <v/>
      </c>
      <c r="T1193" s="50" t="str">
        <f t="shared" si="2350"/>
        <v/>
      </c>
      <c r="U1193" s="50">
        <f>ROUND(IF(K1193="",0,+Q1193/1659*(AC1193*12*(1+tab!$D$181+tab!$D$180)-tab!$D$179)*tab!$D$177),-1)</f>
        <v>0</v>
      </c>
      <c r="V1193" s="36" t="str">
        <f t="shared" si="2351"/>
        <v/>
      </c>
      <c r="W1193" s="698"/>
      <c r="X1193" s="605"/>
      <c r="Y1193" s="646"/>
      <c r="Z1193" s="670"/>
      <c r="AA1193" s="600"/>
      <c r="AB1193" s="646"/>
      <c r="AC1193" s="679">
        <f t="shared" si="2339"/>
        <v>0</v>
      </c>
      <c r="AD1193" s="680">
        <f t="shared" si="2352"/>
        <v>0.56000000000000005</v>
      </c>
      <c r="AE1193" s="681">
        <f t="shared" si="2353"/>
        <v>0</v>
      </c>
      <c r="AF1193" s="681">
        <f t="shared" si="2354"/>
        <v>0</v>
      </c>
      <c r="AG1193" s="681">
        <f t="shared" si="2355"/>
        <v>0</v>
      </c>
      <c r="AH1193" s="682">
        <f t="shared" si="2356"/>
        <v>0</v>
      </c>
      <c r="AI1193" s="682" t="str">
        <f t="shared" si="2357"/>
        <v/>
      </c>
      <c r="AJ1193" s="682">
        <f t="shared" si="2358"/>
        <v>0</v>
      </c>
      <c r="AK1193" s="683">
        <f t="shared" si="2359"/>
        <v>0.5</v>
      </c>
      <c r="AL1193" s="600">
        <f t="shared" si="2360"/>
        <v>0</v>
      </c>
      <c r="AM1193" s="646">
        <f t="shared" si="2361"/>
        <v>0</v>
      </c>
      <c r="AN1193" s="630"/>
      <c r="AR1193" s="326"/>
    </row>
    <row r="1194" spans="3:44" ht="12.75" customHeight="1" x14ac:dyDescent="0.2">
      <c r="C1194" s="2"/>
      <c r="D1194" s="140" t="str">
        <f t="shared" si="2340"/>
        <v/>
      </c>
      <c r="E1194" s="222" t="str">
        <f t="shared" ref="E1194:F1194" si="2396">IF(E1022=0,"",E1022)</f>
        <v/>
      </c>
      <c r="F1194" s="222" t="str">
        <f t="shared" si="2396"/>
        <v/>
      </c>
      <c r="G1194" s="140" t="str">
        <f t="shared" si="2342"/>
        <v/>
      </c>
      <c r="H1194" s="223" t="str">
        <f t="shared" si="2343"/>
        <v/>
      </c>
      <c r="I1194" s="751" t="str">
        <f t="shared" si="2344"/>
        <v/>
      </c>
      <c r="J1194" s="248" t="str">
        <f t="shared" si="2337"/>
        <v/>
      </c>
      <c r="K1194" s="713" t="str">
        <f t="shared" si="2345"/>
        <v/>
      </c>
      <c r="L1194" s="625"/>
      <c r="M1194" s="738">
        <f t="shared" ref="M1194:N1194" si="2397">IF(M1022="","",M1022)</f>
        <v>0</v>
      </c>
      <c r="N1194" s="738">
        <f t="shared" si="2397"/>
        <v>0</v>
      </c>
      <c r="O1194" s="714" t="str">
        <f t="shared" si="2347"/>
        <v/>
      </c>
      <c r="P1194" s="736">
        <f t="shared" si="2348"/>
        <v>0</v>
      </c>
      <c r="Q1194" s="608">
        <v>0</v>
      </c>
      <c r="R1194" s="755"/>
      <c r="S1194" s="708" t="str">
        <f t="shared" si="2349"/>
        <v/>
      </c>
      <c r="T1194" s="50" t="str">
        <f t="shared" si="2350"/>
        <v/>
      </c>
      <c r="U1194" s="50">
        <f>ROUND(IF(K1194="",0,+Q1194/1659*(AC1194*12*(1+tab!$D$181+tab!$D$180)-tab!$D$179)*tab!$D$177),-1)</f>
        <v>0</v>
      </c>
      <c r="V1194" s="36" t="str">
        <f t="shared" si="2351"/>
        <v/>
      </c>
      <c r="W1194" s="698"/>
      <c r="X1194" s="605"/>
      <c r="Y1194" s="646"/>
      <c r="Z1194" s="670"/>
      <c r="AA1194" s="600"/>
      <c r="AB1194" s="646"/>
      <c r="AC1194" s="679">
        <f t="shared" si="2339"/>
        <v>0</v>
      </c>
      <c r="AD1194" s="680">
        <f t="shared" si="2352"/>
        <v>0.56000000000000005</v>
      </c>
      <c r="AE1194" s="681">
        <f t="shared" si="2353"/>
        <v>0</v>
      </c>
      <c r="AF1194" s="681">
        <f t="shared" si="2354"/>
        <v>0</v>
      </c>
      <c r="AG1194" s="681">
        <f t="shared" si="2355"/>
        <v>0</v>
      </c>
      <c r="AH1194" s="682">
        <f t="shared" si="2356"/>
        <v>0</v>
      </c>
      <c r="AI1194" s="682" t="str">
        <f t="shared" si="2357"/>
        <v/>
      </c>
      <c r="AJ1194" s="682">
        <f t="shared" si="2358"/>
        <v>0</v>
      </c>
      <c r="AK1194" s="683">
        <f t="shared" si="2359"/>
        <v>0.5</v>
      </c>
      <c r="AL1194" s="600">
        <f t="shared" si="2360"/>
        <v>0</v>
      </c>
      <c r="AM1194" s="646">
        <f t="shared" si="2361"/>
        <v>0</v>
      </c>
      <c r="AN1194" s="630"/>
      <c r="AR1194" s="326"/>
    </row>
    <row r="1195" spans="3:44" ht="12.75" customHeight="1" x14ac:dyDescent="0.2">
      <c r="C1195" s="2"/>
      <c r="D1195" s="140" t="str">
        <f t="shared" si="2340"/>
        <v/>
      </c>
      <c r="E1195" s="222" t="str">
        <f t="shared" ref="E1195:F1195" si="2398">IF(E1023=0,"",E1023)</f>
        <v/>
      </c>
      <c r="F1195" s="222" t="str">
        <f t="shared" si="2398"/>
        <v/>
      </c>
      <c r="G1195" s="140" t="str">
        <f t="shared" si="2342"/>
        <v/>
      </c>
      <c r="H1195" s="223" t="str">
        <f t="shared" si="2343"/>
        <v/>
      </c>
      <c r="I1195" s="751" t="str">
        <f t="shared" si="2344"/>
        <v/>
      </c>
      <c r="J1195" s="248" t="str">
        <f t="shared" si="2337"/>
        <v/>
      </c>
      <c r="K1195" s="713" t="str">
        <f t="shared" si="2345"/>
        <v/>
      </c>
      <c r="L1195" s="625"/>
      <c r="M1195" s="738">
        <f t="shared" ref="M1195:N1195" si="2399">IF(M1023="","",M1023)</f>
        <v>0</v>
      </c>
      <c r="N1195" s="738">
        <f t="shared" si="2399"/>
        <v>0</v>
      </c>
      <c r="O1195" s="714" t="str">
        <f t="shared" si="2347"/>
        <v/>
      </c>
      <c r="P1195" s="736">
        <f t="shared" si="2348"/>
        <v>0</v>
      </c>
      <c r="Q1195" s="608">
        <v>0</v>
      </c>
      <c r="R1195" s="755"/>
      <c r="S1195" s="708" t="str">
        <f t="shared" si="2349"/>
        <v/>
      </c>
      <c r="T1195" s="50" t="str">
        <f t="shared" si="2350"/>
        <v/>
      </c>
      <c r="U1195" s="50">
        <f>ROUND(IF(K1195="",0,+Q1195/1659*(AC1195*12*(1+tab!$D$181+tab!$D$180)-tab!$D$179)*tab!$D$177),-1)</f>
        <v>0</v>
      </c>
      <c r="V1195" s="36" t="str">
        <f t="shared" si="2351"/>
        <v/>
      </c>
      <c r="W1195" s="698"/>
      <c r="X1195" s="605"/>
      <c r="Y1195" s="646"/>
      <c r="Z1195" s="670"/>
      <c r="AA1195" s="600"/>
      <c r="AB1195" s="646"/>
      <c r="AC1195" s="679">
        <f t="shared" si="2339"/>
        <v>0</v>
      </c>
      <c r="AD1195" s="680">
        <f t="shared" si="2352"/>
        <v>0.56000000000000005</v>
      </c>
      <c r="AE1195" s="681">
        <f t="shared" si="2353"/>
        <v>0</v>
      </c>
      <c r="AF1195" s="681">
        <f t="shared" si="2354"/>
        <v>0</v>
      </c>
      <c r="AG1195" s="681">
        <f t="shared" si="2355"/>
        <v>0</v>
      </c>
      <c r="AH1195" s="682">
        <f t="shared" si="2356"/>
        <v>0</v>
      </c>
      <c r="AI1195" s="682" t="str">
        <f t="shared" si="2357"/>
        <v/>
      </c>
      <c r="AJ1195" s="682">
        <f t="shared" si="2358"/>
        <v>0</v>
      </c>
      <c r="AK1195" s="683">
        <f t="shared" si="2359"/>
        <v>0.5</v>
      </c>
      <c r="AL1195" s="600">
        <f t="shared" si="2360"/>
        <v>0</v>
      </c>
      <c r="AM1195" s="646">
        <f t="shared" si="2361"/>
        <v>0</v>
      </c>
      <c r="AN1195" s="630"/>
      <c r="AR1195" s="326"/>
    </row>
    <row r="1196" spans="3:44" ht="12.75" customHeight="1" x14ac:dyDescent="0.2">
      <c r="C1196" s="2"/>
      <c r="D1196" s="140" t="str">
        <f t="shared" si="2340"/>
        <v/>
      </c>
      <c r="E1196" s="222" t="str">
        <f t="shared" ref="E1196:F1196" si="2400">IF(E1024=0,"",E1024)</f>
        <v/>
      </c>
      <c r="F1196" s="222" t="str">
        <f t="shared" si="2400"/>
        <v/>
      </c>
      <c r="G1196" s="140" t="str">
        <f t="shared" si="2342"/>
        <v/>
      </c>
      <c r="H1196" s="223" t="str">
        <f t="shared" si="2343"/>
        <v/>
      </c>
      <c r="I1196" s="751" t="str">
        <f t="shared" si="2344"/>
        <v/>
      </c>
      <c r="J1196" s="248" t="str">
        <f t="shared" si="2337"/>
        <v/>
      </c>
      <c r="K1196" s="713" t="str">
        <f t="shared" si="2345"/>
        <v/>
      </c>
      <c r="L1196" s="625"/>
      <c r="M1196" s="738">
        <f t="shared" ref="M1196:N1196" si="2401">IF(M1024="","",M1024)</f>
        <v>0</v>
      </c>
      <c r="N1196" s="738">
        <f t="shared" si="2401"/>
        <v>0</v>
      </c>
      <c r="O1196" s="714" t="str">
        <f t="shared" si="2347"/>
        <v/>
      </c>
      <c r="P1196" s="736">
        <f t="shared" si="2348"/>
        <v>0</v>
      </c>
      <c r="Q1196" s="608">
        <v>0</v>
      </c>
      <c r="R1196" s="755"/>
      <c r="S1196" s="708" t="str">
        <f t="shared" si="2349"/>
        <v/>
      </c>
      <c r="T1196" s="50" t="str">
        <f t="shared" si="2350"/>
        <v/>
      </c>
      <c r="U1196" s="50">
        <f>ROUND(IF(K1196="",0,+Q1196/1659*(AC1196*12*(1+tab!$D$181+tab!$D$180)-tab!$D$179)*tab!$D$177),-1)</f>
        <v>0</v>
      </c>
      <c r="V1196" s="36" t="str">
        <f t="shared" si="2351"/>
        <v/>
      </c>
      <c r="W1196" s="698"/>
      <c r="X1196" s="605"/>
      <c r="Y1196" s="646"/>
      <c r="Z1196" s="670"/>
      <c r="AA1196" s="600"/>
      <c r="AB1196" s="646"/>
      <c r="AC1196" s="679">
        <f t="shared" si="2339"/>
        <v>0</v>
      </c>
      <c r="AD1196" s="680">
        <f t="shared" si="2352"/>
        <v>0.56000000000000005</v>
      </c>
      <c r="AE1196" s="681">
        <f t="shared" si="2353"/>
        <v>0</v>
      </c>
      <c r="AF1196" s="681">
        <f t="shared" si="2354"/>
        <v>0</v>
      </c>
      <c r="AG1196" s="681">
        <f t="shared" si="2355"/>
        <v>0</v>
      </c>
      <c r="AH1196" s="682">
        <f t="shared" si="2356"/>
        <v>0</v>
      </c>
      <c r="AI1196" s="682" t="str">
        <f t="shared" si="2357"/>
        <v/>
      </c>
      <c r="AJ1196" s="682">
        <f t="shared" si="2358"/>
        <v>0</v>
      </c>
      <c r="AK1196" s="683">
        <f t="shared" si="2359"/>
        <v>0.5</v>
      </c>
      <c r="AL1196" s="600">
        <f t="shared" si="2360"/>
        <v>0</v>
      </c>
      <c r="AM1196" s="646">
        <f t="shared" si="2361"/>
        <v>0</v>
      </c>
      <c r="AN1196" s="630"/>
      <c r="AR1196" s="326"/>
    </row>
    <row r="1197" spans="3:44" ht="12.75" customHeight="1" x14ac:dyDescent="0.2">
      <c r="C1197" s="2"/>
      <c r="D1197" s="140" t="str">
        <f t="shared" si="2340"/>
        <v/>
      </c>
      <c r="E1197" s="222" t="str">
        <f t="shared" ref="E1197:F1197" si="2402">IF(E1025=0,"",E1025)</f>
        <v/>
      </c>
      <c r="F1197" s="222" t="str">
        <f t="shared" si="2402"/>
        <v/>
      </c>
      <c r="G1197" s="140" t="str">
        <f t="shared" si="2342"/>
        <v/>
      </c>
      <c r="H1197" s="223" t="str">
        <f t="shared" si="2343"/>
        <v/>
      </c>
      <c r="I1197" s="751" t="str">
        <f t="shared" si="2344"/>
        <v/>
      </c>
      <c r="J1197" s="248" t="str">
        <f t="shared" si="2337"/>
        <v/>
      </c>
      <c r="K1197" s="713" t="str">
        <f t="shared" si="2345"/>
        <v/>
      </c>
      <c r="L1197" s="625"/>
      <c r="M1197" s="738">
        <f t="shared" ref="M1197:N1197" si="2403">IF(M1025="","",M1025)</f>
        <v>0</v>
      </c>
      <c r="N1197" s="738">
        <f t="shared" si="2403"/>
        <v>0</v>
      </c>
      <c r="O1197" s="714" t="str">
        <f t="shared" si="2347"/>
        <v/>
      </c>
      <c r="P1197" s="736">
        <f t="shared" si="2348"/>
        <v>0</v>
      </c>
      <c r="Q1197" s="608">
        <v>0</v>
      </c>
      <c r="R1197" s="755"/>
      <c r="S1197" s="708" t="str">
        <f t="shared" si="2349"/>
        <v/>
      </c>
      <c r="T1197" s="50" t="str">
        <f t="shared" si="2350"/>
        <v/>
      </c>
      <c r="U1197" s="50">
        <f>ROUND(IF(K1197="",0,+Q1197/1659*(AC1197*12*(1+tab!$D$181+tab!$D$180)-tab!$D$179)*tab!$D$177),-1)</f>
        <v>0</v>
      </c>
      <c r="V1197" s="36" t="str">
        <f t="shared" si="2351"/>
        <v/>
      </c>
      <c r="W1197" s="698"/>
      <c r="X1197" s="605"/>
      <c r="Y1197" s="646"/>
      <c r="Z1197" s="670"/>
      <c r="AA1197" s="600"/>
      <c r="AB1197" s="646"/>
      <c r="AC1197" s="679">
        <f t="shared" si="2339"/>
        <v>0</v>
      </c>
      <c r="AD1197" s="680">
        <f t="shared" si="2352"/>
        <v>0.56000000000000005</v>
      </c>
      <c r="AE1197" s="681">
        <f t="shared" si="2353"/>
        <v>0</v>
      </c>
      <c r="AF1197" s="681">
        <f t="shared" si="2354"/>
        <v>0</v>
      </c>
      <c r="AG1197" s="681">
        <f t="shared" si="2355"/>
        <v>0</v>
      </c>
      <c r="AH1197" s="682">
        <f t="shared" si="2356"/>
        <v>0</v>
      </c>
      <c r="AI1197" s="682" t="str">
        <f t="shared" si="2357"/>
        <v/>
      </c>
      <c r="AJ1197" s="682">
        <f t="shared" si="2358"/>
        <v>0</v>
      </c>
      <c r="AK1197" s="683">
        <f t="shared" si="2359"/>
        <v>0.5</v>
      </c>
      <c r="AL1197" s="600">
        <f t="shared" si="2360"/>
        <v>0</v>
      </c>
      <c r="AM1197" s="646">
        <f t="shared" si="2361"/>
        <v>0</v>
      </c>
      <c r="AN1197" s="630"/>
      <c r="AR1197" s="326"/>
    </row>
    <row r="1198" spans="3:44" ht="12.75" customHeight="1" x14ac:dyDescent="0.2">
      <c r="C1198" s="2"/>
      <c r="D1198" s="140" t="str">
        <f t="shared" si="2340"/>
        <v/>
      </c>
      <c r="E1198" s="222" t="str">
        <f t="shared" ref="E1198:F1198" si="2404">IF(E1026=0,"",E1026)</f>
        <v/>
      </c>
      <c r="F1198" s="222" t="str">
        <f t="shared" si="2404"/>
        <v/>
      </c>
      <c r="G1198" s="140" t="str">
        <f t="shared" si="2342"/>
        <v/>
      </c>
      <c r="H1198" s="223" t="str">
        <f t="shared" si="2343"/>
        <v/>
      </c>
      <c r="I1198" s="751" t="str">
        <f t="shared" si="2344"/>
        <v/>
      </c>
      <c r="J1198" s="248" t="str">
        <f t="shared" si="2337"/>
        <v/>
      </c>
      <c r="K1198" s="713" t="str">
        <f t="shared" si="2345"/>
        <v/>
      </c>
      <c r="L1198" s="625"/>
      <c r="M1198" s="738">
        <f t="shared" ref="M1198:N1198" si="2405">IF(M1026="","",M1026)</f>
        <v>0</v>
      </c>
      <c r="N1198" s="738">
        <f t="shared" si="2405"/>
        <v>0</v>
      </c>
      <c r="O1198" s="714" t="str">
        <f t="shared" si="2347"/>
        <v/>
      </c>
      <c r="P1198" s="736">
        <f t="shared" si="2348"/>
        <v>0</v>
      </c>
      <c r="Q1198" s="608">
        <v>0</v>
      </c>
      <c r="R1198" s="755"/>
      <c r="S1198" s="708" t="str">
        <f t="shared" si="2349"/>
        <v/>
      </c>
      <c r="T1198" s="50" t="str">
        <f t="shared" si="2350"/>
        <v/>
      </c>
      <c r="U1198" s="50">
        <f>ROUND(IF(K1198="",0,+Q1198/1659*(AC1198*12*(1+tab!$D$181+tab!$D$180)-tab!$D$179)*tab!$D$177),-1)</f>
        <v>0</v>
      </c>
      <c r="V1198" s="36" t="str">
        <f t="shared" si="2351"/>
        <v/>
      </c>
      <c r="W1198" s="698"/>
      <c r="X1198" s="605"/>
      <c r="Y1198" s="646"/>
      <c r="Z1198" s="670"/>
      <c r="AA1198" s="600"/>
      <c r="AB1198" s="646"/>
      <c r="AC1198" s="679">
        <f t="shared" si="2339"/>
        <v>0</v>
      </c>
      <c r="AD1198" s="680">
        <f t="shared" si="2352"/>
        <v>0.56000000000000005</v>
      </c>
      <c r="AE1198" s="681">
        <f t="shared" si="2353"/>
        <v>0</v>
      </c>
      <c r="AF1198" s="681">
        <f t="shared" si="2354"/>
        <v>0</v>
      </c>
      <c r="AG1198" s="681">
        <f t="shared" si="2355"/>
        <v>0</v>
      </c>
      <c r="AH1198" s="682">
        <f t="shared" si="2356"/>
        <v>0</v>
      </c>
      <c r="AI1198" s="682" t="str">
        <f t="shared" si="2357"/>
        <v/>
      </c>
      <c r="AJ1198" s="682">
        <f t="shared" si="2358"/>
        <v>0</v>
      </c>
      <c r="AK1198" s="683">
        <f t="shared" si="2359"/>
        <v>0.5</v>
      </c>
      <c r="AL1198" s="600">
        <f t="shared" si="2360"/>
        <v>0</v>
      </c>
      <c r="AM1198" s="646">
        <f t="shared" si="2361"/>
        <v>0</v>
      </c>
      <c r="AN1198" s="630"/>
      <c r="AR1198" s="326"/>
    </row>
    <row r="1199" spans="3:44" ht="12.75" customHeight="1" x14ac:dyDescent="0.2">
      <c r="C1199" s="2"/>
      <c r="D1199" s="140" t="str">
        <f t="shared" si="2340"/>
        <v/>
      </c>
      <c r="E1199" s="222" t="str">
        <f t="shared" ref="E1199:F1199" si="2406">IF(E1027=0,"",E1027)</f>
        <v/>
      </c>
      <c r="F1199" s="222" t="str">
        <f t="shared" si="2406"/>
        <v/>
      </c>
      <c r="G1199" s="140" t="str">
        <f t="shared" si="2342"/>
        <v/>
      </c>
      <c r="H1199" s="223" t="str">
        <f t="shared" si="2343"/>
        <v/>
      </c>
      <c r="I1199" s="751" t="str">
        <f t="shared" si="2344"/>
        <v/>
      </c>
      <c r="J1199" s="248" t="str">
        <f t="shared" si="2337"/>
        <v/>
      </c>
      <c r="K1199" s="713" t="str">
        <f t="shared" si="2345"/>
        <v/>
      </c>
      <c r="L1199" s="625"/>
      <c r="M1199" s="738">
        <f t="shared" ref="M1199:N1199" si="2407">IF(M1027="","",M1027)</f>
        <v>0</v>
      </c>
      <c r="N1199" s="738">
        <f t="shared" si="2407"/>
        <v>0</v>
      </c>
      <c r="O1199" s="714" t="str">
        <f t="shared" si="2347"/>
        <v/>
      </c>
      <c r="P1199" s="736">
        <f t="shared" si="2348"/>
        <v>0</v>
      </c>
      <c r="Q1199" s="608">
        <v>0</v>
      </c>
      <c r="R1199" s="755"/>
      <c r="S1199" s="708" t="str">
        <f t="shared" si="2349"/>
        <v/>
      </c>
      <c r="T1199" s="50" t="str">
        <f t="shared" si="2350"/>
        <v/>
      </c>
      <c r="U1199" s="50">
        <f>ROUND(IF(K1199="",0,+Q1199/1659*(AC1199*12*(1+tab!$D$181+tab!$D$180)-tab!$D$179)*tab!$D$177),-1)</f>
        <v>0</v>
      </c>
      <c r="V1199" s="36" t="str">
        <f t="shared" si="2351"/>
        <v/>
      </c>
      <c r="W1199" s="698"/>
      <c r="X1199" s="605"/>
      <c r="Y1199" s="646"/>
      <c r="Z1199" s="670"/>
      <c r="AA1199" s="600"/>
      <c r="AB1199" s="646"/>
      <c r="AC1199" s="679">
        <f t="shared" si="2339"/>
        <v>0</v>
      </c>
      <c r="AD1199" s="680">
        <f t="shared" si="2352"/>
        <v>0.56000000000000005</v>
      </c>
      <c r="AE1199" s="681">
        <f t="shared" si="2353"/>
        <v>0</v>
      </c>
      <c r="AF1199" s="681">
        <f t="shared" si="2354"/>
        <v>0</v>
      </c>
      <c r="AG1199" s="681">
        <f t="shared" si="2355"/>
        <v>0</v>
      </c>
      <c r="AH1199" s="682">
        <f t="shared" si="2356"/>
        <v>0</v>
      </c>
      <c r="AI1199" s="682" t="str">
        <f t="shared" si="2357"/>
        <v/>
      </c>
      <c r="AJ1199" s="682">
        <f t="shared" si="2358"/>
        <v>0</v>
      </c>
      <c r="AK1199" s="683">
        <f t="shared" si="2359"/>
        <v>0.5</v>
      </c>
      <c r="AL1199" s="600">
        <f t="shared" si="2360"/>
        <v>0</v>
      </c>
      <c r="AM1199" s="646">
        <f t="shared" si="2361"/>
        <v>0</v>
      </c>
      <c r="AN1199" s="630"/>
      <c r="AR1199" s="326"/>
    </row>
    <row r="1200" spans="3:44" ht="12.75" customHeight="1" x14ac:dyDescent="0.2">
      <c r="C1200" s="2"/>
      <c r="D1200" s="140" t="str">
        <f t="shared" si="2340"/>
        <v/>
      </c>
      <c r="E1200" s="222" t="str">
        <f t="shared" ref="E1200:F1200" si="2408">IF(E1028=0,"",E1028)</f>
        <v/>
      </c>
      <c r="F1200" s="222" t="str">
        <f t="shared" si="2408"/>
        <v/>
      </c>
      <c r="G1200" s="140" t="str">
        <f t="shared" si="2342"/>
        <v/>
      </c>
      <c r="H1200" s="223" t="str">
        <f t="shared" si="2343"/>
        <v/>
      </c>
      <c r="I1200" s="751" t="str">
        <f t="shared" si="2344"/>
        <v/>
      </c>
      <c r="J1200" s="248" t="str">
        <f t="shared" si="2337"/>
        <v/>
      </c>
      <c r="K1200" s="713" t="str">
        <f t="shared" si="2345"/>
        <v/>
      </c>
      <c r="L1200" s="625"/>
      <c r="M1200" s="738">
        <f t="shared" ref="M1200:N1200" si="2409">IF(M1028="","",M1028)</f>
        <v>0</v>
      </c>
      <c r="N1200" s="738">
        <f t="shared" si="2409"/>
        <v>0</v>
      </c>
      <c r="O1200" s="714" t="str">
        <f t="shared" si="2347"/>
        <v/>
      </c>
      <c r="P1200" s="736">
        <f t="shared" si="2348"/>
        <v>0</v>
      </c>
      <c r="Q1200" s="608">
        <v>0</v>
      </c>
      <c r="R1200" s="755"/>
      <c r="S1200" s="708" t="str">
        <f t="shared" si="2349"/>
        <v/>
      </c>
      <c r="T1200" s="50" t="str">
        <f t="shared" si="2350"/>
        <v/>
      </c>
      <c r="U1200" s="50">
        <f>ROUND(IF(K1200="",0,+Q1200/1659*(AC1200*12*(1+tab!$D$181+tab!$D$180)-tab!$D$179)*tab!$D$177),-1)</f>
        <v>0</v>
      </c>
      <c r="V1200" s="36" t="str">
        <f t="shared" si="2351"/>
        <v/>
      </c>
      <c r="W1200" s="698"/>
      <c r="X1200" s="605"/>
      <c r="Y1200" s="646"/>
      <c r="Z1200" s="670"/>
      <c r="AA1200" s="600"/>
      <c r="AB1200" s="646"/>
      <c r="AC1200" s="679">
        <f t="shared" si="2339"/>
        <v>0</v>
      </c>
      <c r="AD1200" s="680">
        <f t="shared" si="2352"/>
        <v>0.56000000000000005</v>
      </c>
      <c r="AE1200" s="681">
        <f t="shared" si="2353"/>
        <v>0</v>
      </c>
      <c r="AF1200" s="681">
        <f t="shared" si="2354"/>
        <v>0</v>
      </c>
      <c r="AG1200" s="681">
        <f t="shared" si="2355"/>
        <v>0</v>
      </c>
      <c r="AH1200" s="682">
        <f t="shared" si="2356"/>
        <v>0</v>
      </c>
      <c r="AI1200" s="682" t="str">
        <f t="shared" si="2357"/>
        <v/>
      </c>
      <c r="AJ1200" s="682">
        <f t="shared" si="2358"/>
        <v>0</v>
      </c>
      <c r="AK1200" s="683">
        <f t="shared" si="2359"/>
        <v>0.5</v>
      </c>
      <c r="AL1200" s="600">
        <f t="shared" si="2360"/>
        <v>0</v>
      </c>
      <c r="AM1200" s="646">
        <f t="shared" si="2361"/>
        <v>0</v>
      </c>
      <c r="AN1200" s="630"/>
      <c r="AR1200" s="326"/>
    </row>
    <row r="1201" spans="3:44" ht="12.75" customHeight="1" x14ac:dyDescent="0.2">
      <c r="C1201" s="2"/>
      <c r="D1201" s="140" t="str">
        <f t="shared" si="2340"/>
        <v/>
      </c>
      <c r="E1201" s="222" t="str">
        <f t="shared" ref="E1201:F1201" si="2410">IF(E1029=0,"",E1029)</f>
        <v/>
      </c>
      <c r="F1201" s="222" t="str">
        <f t="shared" si="2410"/>
        <v/>
      </c>
      <c r="G1201" s="140" t="str">
        <f t="shared" si="2342"/>
        <v/>
      </c>
      <c r="H1201" s="223" t="str">
        <f t="shared" si="2343"/>
        <v/>
      </c>
      <c r="I1201" s="751" t="str">
        <f t="shared" si="2344"/>
        <v/>
      </c>
      <c r="J1201" s="248" t="str">
        <f t="shared" si="2337"/>
        <v/>
      </c>
      <c r="K1201" s="713" t="str">
        <f t="shared" si="2345"/>
        <v/>
      </c>
      <c r="L1201" s="625"/>
      <c r="M1201" s="738">
        <f t="shared" ref="M1201:N1201" si="2411">IF(M1029="","",M1029)</f>
        <v>0</v>
      </c>
      <c r="N1201" s="738">
        <f t="shared" si="2411"/>
        <v>0</v>
      </c>
      <c r="O1201" s="714" t="str">
        <f t="shared" si="2347"/>
        <v/>
      </c>
      <c r="P1201" s="736">
        <f t="shared" si="2348"/>
        <v>0</v>
      </c>
      <c r="Q1201" s="608">
        <v>0</v>
      </c>
      <c r="R1201" s="755"/>
      <c r="S1201" s="708" t="str">
        <f t="shared" si="2349"/>
        <v/>
      </c>
      <c r="T1201" s="50" t="str">
        <f t="shared" si="2350"/>
        <v/>
      </c>
      <c r="U1201" s="50">
        <f>ROUND(IF(K1201="",0,+Q1201/1659*(AC1201*12*(1+tab!$D$181+tab!$D$180)-tab!$D$179)*tab!$D$177),-1)</f>
        <v>0</v>
      </c>
      <c r="V1201" s="36" t="str">
        <f t="shared" si="2351"/>
        <v/>
      </c>
      <c r="W1201" s="698"/>
      <c r="X1201" s="605"/>
      <c r="Y1201" s="646"/>
      <c r="Z1201" s="670"/>
      <c r="AA1201" s="600"/>
      <c r="AB1201" s="646"/>
      <c r="AC1201" s="679">
        <f t="shared" si="2339"/>
        <v>0</v>
      </c>
      <c r="AD1201" s="680">
        <f t="shared" si="2352"/>
        <v>0.56000000000000005</v>
      </c>
      <c r="AE1201" s="681">
        <f t="shared" si="2353"/>
        <v>0</v>
      </c>
      <c r="AF1201" s="681">
        <f t="shared" si="2354"/>
        <v>0</v>
      </c>
      <c r="AG1201" s="681">
        <f t="shared" si="2355"/>
        <v>0</v>
      </c>
      <c r="AH1201" s="682">
        <f t="shared" si="2356"/>
        <v>0</v>
      </c>
      <c r="AI1201" s="682" t="str">
        <f t="shared" si="2357"/>
        <v/>
      </c>
      <c r="AJ1201" s="682">
        <f t="shared" si="2358"/>
        <v>0</v>
      </c>
      <c r="AK1201" s="683">
        <f t="shared" si="2359"/>
        <v>0.5</v>
      </c>
      <c r="AL1201" s="600">
        <f t="shared" si="2360"/>
        <v>0</v>
      </c>
      <c r="AM1201" s="646">
        <f t="shared" si="2361"/>
        <v>0</v>
      </c>
      <c r="AN1201" s="630"/>
      <c r="AR1201" s="326"/>
    </row>
    <row r="1202" spans="3:44" ht="12.75" customHeight="1" x14ac:dyDescent="0.2">
      <c r="C1202" s="2"/>
      <c r="D1202" s="140" t="str">
        <f t="shared" si="2340"/>
        <v/>
      </c>
      <c r="E1202" s="222" t="str">
        <f t="shared" ref="E1202:F1202" si="2412">IF(E1030=0,"",E1030)</f>
        <v/>
      </c>
      <c r="F1202" s="222" t="str">
        <f t="shared" si="2412"/>
        <v/>
      </c>
      <c r="G1202" s="140" t="str">
        <f t="shared" si="2342"/>
        <v/>
      </c>
      <c r="H1202" s="223" t="str">
        <f t="shared" si="2343"/>
        <v/>
      </c>
      <c r="I1202" s="751" t="str">
        <f t="shared" si="2344"/>
        <v/>
      </c>
      <c r="J1202" s="248" t="str">
        <f t="shared" si="2337"/>
        <v/>
      </c>
      <c r="K1202" s="713" t="str">
        <f t="shared" si="2345"/>
        <v/>
      </c>
      <c r="L1202" s="625"/>
      <c r="M1202" s="738">
        <f t="shared" ref="M1202:N1202" si="2413">IF(M1030="","",M1030)</f>
        <v>0</v>
      </c>
      <c r="N1202" s="738">
        <f t="shared" si="2413"/>
        <v>0</v>
      </c>
      <c r="O1202" s="714" t="str">
        <f t="shared" si="2347"/>
        <v/>
      </c>
      <c r="P1202" s="736">
        <f t="shared" si="2348"/>
        <v>0</v>
      </c>
      <c r="Q1202" s="608">
        <v>0</v>
      </c>
      <c r="R1202" s="755"/>
      <c r="S1202" s="708" t="str">
        <f t="shared" si="2349"/>
        <v/>
      </c>
      <c r="T1202" s="50" t="str">
        <f t="shared" si="2350"/>
        <v/>
      </c>
      <c r="U1202" s="50">
        <f>ROUND(IF(K1202="",0,+Q1202/1659*(AC1202*12*(1+tab!$D$181+tab!$D$180)-tab!$D$179)*tab!$D$177),-1)</f>
        <v>0</v>
      </c>
      <c r="V1202" s="36" t="str">
        <f t="shared" si="2351"/>
        <v/>
      </c>
      <c r="W1202" s="698"/>
      <c r="X1202" s="605"/>
      <c r="Y1202" s="646"/>
      <c r="Z1202" s="670"/>
      <c r="AA1202" s="600"/>
      <c r="AB1202" s="646"/>
      <c r="AC1202" s="679">
        <f t="shared" si="2339"/>
        <v>0</v>
      </c>
      <c r="AD1202" s="680">
        <f t="shared" si="2352"/>
        <v>0.56000000000000005</v>
      </c>
      <c r="AE1202" s="681">
        <f t="shared" si="2353"/>
        <v>0</v>
      </c>
      <c r="AF1202" s="681">
        <f t="shared" si="2354"/>
        <v>0</v>
      </c>
      <c r="AG1202" s="681">
        <f t="shared" si="2355"/>
        <v>0</v>
      </c>
      <c r="AH1202" s="682">
        <f t="shared" si="2356"/>
        <v>0</v>
      </c>
      <c r="AI1202" s="682" t="str">
        <f t="shared" si="2357"/>
        <v/>
      </c>
      <c r="AJ1202" s="682">
        <f t="shared" si="2358"/>
        <v>0</v>
      </c>
      <c r="AK1202" s="683">
        <f t="shared" si="2359"/>
        <v>0.5</v>
      </c>
      <c r="AL1202" s="600">
        <f t="shared" si="2360"/>
        <v>0</v>
      </c>
      <c r="AM1202" s="646">
        <f t="shared" si="2361"/>
        <v>0</v>
      </c>
      <c r="AN1202" s="630"/>
      <c r="AR1202" s="326"/>
    </row>
    <row r="1203" spans="3:44" ht="12.75" customHeight="1" x14ac:dyDescent="0.2">
      <c r="C1203" s="2"/>
      <c r="D1203" s="140" t="str">
        <f t="shared" si="2340"/>
        <v/>
      </c>
      <c r="E1203" s="222" t="str">
        <f t="shared" ref="E1203:F1203" si="2414">IF(E1031=0,"",E1031)</f>
        <v/>
      </c>
      <c r="F1203" s="222" t="str">
        <f t="shared" si="2414"/>
        <v/>
      </c>
      <c r="G1203" s="140" t="str">
        <f t="shared" si="2342"/>
        <v/>
      </c>
      <c r="H1203" s="223" t="str">
        <f t="shared" si="2343"/>
        <v/>
      </c>
      <c r="I1203" s="751" t="str">
        <f t="shared" si="2344"/>
        <v/>
      </c>
      <c r="J1203" s="248" t="str">
        <f t="shared" si="2337"/>
        <v/>
      </c>
      <c r="K1203" s="713" t="str">
        <f t="shared" si="2345"/>
        <v/>
      </c>
      <c r="L1203" s="625"/>
      <c r="M1203" s="738">
        <f t="shared" ref="M1203:N1203" si="2415">IF(M1031="","",M1031)</f>
        <v>0</v>
      </c>
      <c r="N1203" s="738">
        <f t="shared" si="2415"/>
        <v>0</v>
      </c>
      <c r="O1203" s="714" t="str">
        <f t="shared" si="2347"/>
        <v/>
      </c>
      <c r="P1203" s="736">
        <f t="shared" si="2348"/>
        <v>0</v>
      </c>
      <c r="Q1203" s="608">
        <v>0</v>
      </c>
      <c r="R1203" s="755"/>
      <c r="S1203" s="708" t="str">
        <f t="shared" si="2349"/>
        <v/>
      </c>
      <c r="T1203" s="50" t="str">
        <f t="shared" si="2350"/>
        <v/>
      </c>
      <c r="U1203" s="50">
        <f>ROUND(IF(K1203="",0,+Q1203/1659*(AC1203*12*(1+tab!$D$181+tab!$D$180)-tab!$D$179)*tab!$D$177),-1)</f>
        <v>0</v>
      </c>
      <c r="V1203" s="36" t="str">
        <f t="shared" si="2351"/>
        <v/>
      </c>
      <c r="W1203" s="698"/>
      <c r="X1203" s="605"/>
      <c r="Y1203" s="646"/>
      <c r="Z1203" s="670"/>
      <c r="AA1203" s="600"/>
      <c r="AB1203" s="646"/>
      <c r="AC1203" s="679">
        <f t="shared" si="2339"/>
        <v>0</v>
      </c>
      <c r="AD1203" s="680">
        <f t="shared" si="2352"/>
        <v>0.56000000000000005</v>
      </c>
      <c r="AE1203" s="681">
        <f t="shared" si="2353"/>
        <v>0</v>
      </c>
      <c r="AF1203" s="681">
        <f t="shared" si="2354"/>
        <v>0</v>
      </c>
      <c r="AG1203" s="681">
        <f t="shared" si="2355"/>
        <v>0</v>
      </c>
      <c r="AH1203" s="682">
        <f t="shared" si="2356"/>
        <v>0</v>
      </c>
      <c r="AI1203" s="682" t="str">
        <f t="shared" si="2357"/>
        <v/>
      </c>
      <c r="AJ1203" s="682">
        <f t="shared" si="2358"/>
        <v>0</v>
      </c>
      <c r="AK1203" s="683">
        <f t="shared" si="2359"/>
        <v>0.5</v>
      </c>
      <c r="AL1203" s="600">
        <f t="shared" si="2360"/>
        <v>0</v>
      </c>
      <c r="AM1203" s="646">
        <f t="shared" si="2361"/>
        <v>0</v>
      </c>
      <c r="AN1203" s="630"/>
      <c r="AR1203" s="326"/>
    </row>
    <row r="1204" spans="3:44" ht="12.75" customHeight="1" x14ac:dyDescent="0.2">
      <c r="C1204" s="2"/>
      <c r="D1204" s="140" t="str">
        <f t="shared" si="2340"/>
        <v/>
      </c>
      <c r="E1204" s="222" t="str">
        <f t="shared" ref="E1204:F1204" si="2416">IF(E1032=0,"",E1032)</f>
        <v/>
      </c>
      <c r="F1204" s="222" t="str">
        <f t="shared" si="2416"/>
        <v/>
      </c>
      <c r="G1204" s="140" t="str">
        <f t="shared" si="2342"/>
        <v/>
      </c>
      <c r="H1204" s="223" t="str">
        <f t="shared" si="2343"/>
        <v/>
      </c>
      <c r="I1204" s="751" t="str">
        <f t="shared" si="2344"/>
        <v/>
      </c>
      <c r="J1204" s="248" t="str">
        <f t="shared" si="2337"/>
        <v/>
      </c>
      <c r="K1204" s="713" t="str">
        <f t="shared" si="2345"/>
        <v/>
      </c>
      <c r="L1204" s="625"/>
      <c r="M1204" s="738">
        <f t="shared" ref="M1204:N1204" si="2417">IF(M1032="","",M1032)</f>
        <v>0</v>
      </c>
      <c r="N1204" s="738">
        <f t="shared" si="2417"/>
        <v>0</v>
      </c>
      <c r="O1204" s="714" t="str">
        <f t="shared" si="2347"/>
        <v/>
      </c>
      <c r="P1204" s="736">
        <f t="shared" si="2348"/>
        <v>0</v>
      </c>
      <c r="Q1204" s="608">
        <v>0</v>
      </c>
      <c r="R1204" s="755"/>
      <c r="S1204" s="708" t="str">
        <f t="shared" si="2349"/>
        <v/>
      </c>
      <c r="T1204" s="50" t="str">
        <f t="shared" si="2350"/>
        <v/>
      </c>
      <c r="U1204" s="50">
        <f>ROUND(IF(K1204="",0,+Q1204/1659*(AC1204*12*(1+tab!$D$181+tab!$D$180)-tab!$D$179)*tab!$D$177),-1)</f>
        <v>0</v>
      </c>
      <c r="V1204" s="36" t="str">
        <f t="shared" si="2351"/>
        <v/>
      </c>
      <c r="W1204" s="698"/>
      <c r="X1204" s="605"/>
      <c r="Y1204" s="646"/>
      <c r="Z1204" s="670"/>
      <c r="AA1204" s="600"/>
      <c r="AB1204" s="646"/>
      <c r="AC1204" s="679">
        <f t="shared" si="2339"/>
        <v>0</v>
      </c>
      <c r="AD1204" s="680">
        <f t="shared" si="2352"/>
        <v>0.56000000000000005</v>
      </c>
      <c r="AE1204" s="681">
        <f t="shared" si="2353"/>
        <v>0</v>
      </c>
      <c r="AF1204" s="681">
        <f t="shared" si="2354"/>
        <v>0</v>
      </c>
      <c r="AG1204" s="681">
        <f t="shared" si="2355"/>
        <v>0</v>
      </c>
      <c r="AH1204" s="682">
        <f t="shared" si="2356"/>
        <v>0</v>
      </c>
      <c r="AI1204" s="682" t="str">
        <f t="shared" si="2357"/>
        <v/>
      </c>
      <c r="AJ1204" s="682">
        <f t="shared" si="2358"/>
        <v>0</v>
      </c>
      <c r="AK1204" s="683">
        <f t="shared" si="2359"/>
        <v>0.5</v>
      </c>
      <c r="AL1204" s="600">
        <f t="shared" si="2360"/>
        <v>0</v>
      </c>
      <c r="AM1204" s="646">
        <f t="shared" si="2361"/>
        <v>0</v>
      </c>
      <c r="AN1204" s="630"/>
      <c r="AR1204" s="326"/>
    </row>
    <row r="1205" spans="3:44" ht="12.75" customHeight="1" x14ac:dyDescent="0.2">
      <c r="C1205" s="2"/>
      <c r="D1205" s="140" t="str">
        <f t="shared" si="2340"/>
        <v/>
      </c>
      <c r="E1205" s="222" t="str">
        <f t="shared" ref="E1205:F1205" si="2418">IF(E1033=0,"",E1033)</f>
        <v/>
      </c>
      <c r="F1205" s="222" t="str">
        <f t="shared" si="2418"/>
        <v/>
      </c>
      <c r="G1205" s="140" t="str">
        <f t="shared" si="2342"/>
        <v/>
      </c>
      <c r="H1205" s="223" t="str">
        <f t="shared" si="2343"/>
        <v/>
      </c>
      <c r="I1205" s="751" t="str">
        <f t="shared" si="2344"/>
        <v/>
      </c>
      <c r="J1205" s="248" t="str">
        <f t="shared" si="2337"/>
        <v/>
      </c>
      <c r="K1205" s="713" t="str">
        <f t="shared" si="2345"/>
        <v/>
      </c>
      <c r="L1205" s="625"/>
      <c r="M1205" s="738">
        <f t="shared" ref="M1205:N1205" si="2419">IF(M1033="","",M1033)</f>
        <v>0</v>
      </c>
      <c r="N1205" s="738">
        <f t="shared" si="2419"/>
        <v>0</v>
      </c>
      <c r="O1205" s="714" t="str">
        <f t="shared" si="2347"/>
        <v/>
      </c>
      <c r="P1205" s="736">
        <f t="shared" si="2348"/>
        <v>0</v>
      </c>
      <c r="Q1205" s="608">
        <v>0</v>
      </c>
      <c r="R1205" s="755"/>
      <c r="S1205" s="708" t="str">
        <f t="shared" si="2349"/>
        <v/>
      </c>
      <c r="T1205" s="50" t="str">
        <f t="shared" si="2350"/>
        <v/>
      </c>
      <c r="U1205" s="50">
        <f>ROUND(IF(K1205="",0,+Q1205/1659*(AC1205*12*(1+tab!$D$181+tab!$D$180)-tab!$D$179)*tab!$D$177),-1)</f>
        <v>0</v>
      </c>
      <c r="V1205" s="36" t="str">
        <f t="shared" si="2351"/>
        <v/>
      </c>
      <c r="W1205" s="698"/>
      <c r="X1205" s="605"/>
      <c r="Y1205" s="646"/>
      <c r="Z1205" s="670"/>
      <c r="AA1205" s="600"/>
      <c r="AB1205" s="646"/>
      <c r="AC1205" s="679">
        <f t="shared" si="2339"/>
        <v>0</v>
      </c>
      <c r="AD1205" s="680">
        <f t="shared" si="2352"/>
        <v>0.56000000000000005</v>
      </c>
      <c r="AE1205" s="681">
        <f t="shared" si="2353"/>
        <v>0</v>
      </c>
      <c r="AF1205" s="681">
        <f t="shared" si="2354"/>
        <v>0</v>
      </c>
      <c r="AG1205" s="681">
        <f t="shared" si="2355"/>
        <v>0</v>
      </c>
      <c r="AH1205" s="682">
        <f t="shared" si="2356"/>
        <v>0</v>
      </c>
      <c r="AI1205" s="682" t="str">
        <f t="shared" si="2357"/>
        <v/>
      </c>
      <c r="AJ1205" s="682">
        <f t="shared" si="2358"/>
        <v>0</v>
      </c>
      <c r="AK1205" s="683">
        <f t="shared" si="2359"/>
        <v>0.5</v>
      </c>
      <c r="AL1205" s="600">
        <f t="shared" si="2360"/>
        <v>0</v>
      </c>
      <c r="AM1205" s="646">
        <f t="shared" si="2361"/>
        <v>0</v>
      </c>
      <c r="AN1205" s="630"/>
      <c r="AR1205" s="326"/>
    </row>
    <row r="1206" spans="3:44" ht="12.75" customHeight="1" x14ac:dyDescent="0.2">
      <c r="C1206" s="2"/>
      <c r="D1206" s="140" t="str">
        <f t="shared" si="2340"/>
        <v/>
      </c>
      <c r="E1206" s="222" t="str">
        <f t="shared" ref="E1206:F1206" si="2420">IF(E1034=0,"",E1034)</f>
        <v/>
      </c>
      <c r="F1206" s="222" t="str">
        <f t="shared" si="2420"/>
        <v/>
      </c>
      <c r="G1206" s="140" t="str">
        <f t="shared" si="2342"/>
        <v/>
      </c>
      <c r="H1206" s="223" t="str">
        <f t="shared" si="2343"/>
        <v/>
      </c>
      <c r="I1206" s="751" t="str">
        <f t="shared" si="2344"/>
        <v/>
      </c>
      <c r="J1206" s="248" t="str">
        <f t="shared" si="2337"/>
        <v/>
      </c>
      <c r="K1206" s="713" t="str">
        <f t="shared" si="2345"/>
        <v/>
      </c>
      <c r="L1206" s="625"/>
      <c r="M1206" s="738">
        <f t="shared" ref="M1206:N1206" si="2421">IF(M1034="","",M1034)</f>
        <v>0</v>
      </c>
      <c r="N1206" s="738">
        <f t="shared" si="2421"/>
        <v>0</v>
      </c>
      <c r="O1206" s="714" t="str">
        <f t="shared" si="2347"/>
        <v/>
      </c>
      <c r="P1206" s="736">
        <f t="shared" si="2348"/>
        <v>0</v>
      </c>
      <c r="Q1206" s="608">
        <v>0</v>
      </c>
      <c r="R1206" s="755"/>
      <c r="S1206" s="708" t="str">
        <f t="shared" si="2349"/>
        <v/>
      </c>
      <c r="T1206" s="50" t="str">
        <f t="shared" si="2350"/>
        <v/>
      </c>
      <c r="U1206" s="50">
        <f>ROUND(IF(K1206="",0,+Q1206/1659*(AC1206*12*(1+tab!$D$181+tab!$D$180)-tab!$D$179)*tab!$D$177),-1)</f>
        <v>0</v>
      </c>
      <c r="V1206" s="36" t="str">
        <f t="shared" si="2351"/>
        <v/>
      </c>
      <c r="W1206" s="698"/>
      <c r="X1206" s="605"/>
      <c r="Y1206" s="646"/>
      <c r="Z1206" s="670"/>
      <c r="AA1206" s="600"/>
      <c r="AB1206" s="646"/>
      <c r="AC1206" s="679">
        <f t="shared" si="2339"/>
        <v>0</v>
      </c>
      <c r="AD1206" s="680">
        <f t="shared" si="2352"/>
        <v>0.56000000000000005</v>
      </c>
      <c r="AE1206" s="681">
        <f t="shared" si="2353"/>
        <v>0</v>
      </c>
      <c r="AF1206" s="681">
        <f t="shared" si="2354"/>
        <v>0</v>
      </c>
      <c r="AG1206" s="681">
        <f t="shared" si="2355"/>
        <v>0</v>
      </c>
      <c r="AH1206" s="682">
        <f t="shared" si="2356"/>
        <v>0</v>
      </c>
      <c r="AI1206" s="682" t="str">
        <f t="shared" si="2357"/>
        <v/>
      </c>
      <c r="AJ1206" s="682">
        <f t="shared" si="2358"/>
        <v>0</v>
      </c>
      <c r="AK1206" s="683">
        <f t="shared" si="2359"/>
        <v>0.5</v>
      </c>
      <c r="AL1206" s="600">
        <f t="shared" si="2360"/>
        <v>0</v>
      </c>
      <c r="AM1206" s="646">
        <f t="shared" si="2361"/>
        <v>0</v>
      </c>
      <c r="AN1206" s="630"/>
      <c r="AR1206" s="326"/>
    </row>
    <row r="1207" spans="3:44" ht="12.75" customHeight="1" x14ac:dyDescent="0.2">
      <c r="C1207" s="2"/>
      <c r="D1207" s="250"/>
      <c r="E1207" s="4"/>
      <c r="F1207" s="4"/>
      <c r="G1207" s="242"/>
      <c r="H1207" s="243"/>
      <c r="I1207" s="242"/>
      <c r="J1207" s="3"/>
      <c r="K1207" s="739">
        <f>SUM(K1047:K1206)</f>
        <v>1</v>
      </c>
      <c r="L1207" s="625"/>
      <c r="M1207" s="613">
        <f>SUM(M1047:M1206)</f>
        <v>0</v>
      </c>
      <c r="N1207" s="613">
        <f t="shared" ref="N1207:Q1207" si="2422">SUM(N1047:N1206)</f>
        <v>0</v>
      </c>
      <c r="O1207" s="613">
        <f t="shared" si="2422"/>
        <v>50</v>
      </c>
      <c r="P1207" s="613">
        <f t="shared" si="2422"/>
        <v>50</v>
      </c>
      <c r="Q1207" s="613">
        <f t="shared" si="2422"/>
        <v>0</v>
      </c>
      <c r="R1207" s="756"/>
      <c r="S1207" s="709">
        <f t="shared" ref="S1207:V1207" si="2423">SUM(S1047:S1206)</f>
        <v>65306.429511754068</v>
      </c>
      <c r="T1207" s="709">
        <f t="shared" si="2423"/>
        <v>2029.4104882459312</v>
      </c>
      <c r="U1207" s="709">
        <f t="shared" si="2423"/>
        <v>0</v>
      </c>
      <c r="V1207" s="709">
        <f t="shared" si="2423"/>
        <v>67335.839999999997</v>
      </c>
      <c r="W1207" s="697"/>
      <c r="X1207" s="674"/>
      <c r="Y1207" s="639"/>
      <c r="Z1207" s="675"/>
      <c r="AA1207" s="647"/>
      <c r="AB1207" s="639"/>
      <c r="AC1207" s="665">
        <f>SUM(AC1047:AC1206)</f>
        <v>3597</v>
      </c>
      <c r="AD1207" s="639"/>
      <c r="AE1207" s="640">
        <f t="shared" si="2353"/>
        <v>26.018083182640144</v>
      </c>
      <c r="AF1207" s="691"/>
      <c r="AG1207" s="647"/>
      <c r="AH1207" s="684"/>
      <c r="AI1207" s="600"/>
      <c r="AJ1207" s="631"/>
      <c r="AK1207" s="630"/>
      <c r="AL1207" s="630"/>
      <c r="AM1207" s="710">
        <f>SUM(AM1047:AM1206)</f>
        <v>0</v>
      </c>
      <c r="AN1207" s="630"/>
      <c r="AR1207" s="326"/>
    </row>
    <row r="1208" spans="3:44" ht="12.75" customHeight="1" x14ac:dyDescent="0.2">
      <c r="C1208" s="2"/>
      <c r="D1208" s="211"/>
      <c r="E1208" s="32"/>
      <c r="F1208" s="32"/>
      <c r="G1208" s="3"/>
      <c r="H1208" s="210"/>
      <c r="I1208" s="32"/>
      <c r="J1208" s="3"/>
      <c r="K1208" s="211"/>
      <c r="L1208" s="763"/>
      <c r="M1208" s="211"/>
      <c r="N1208" s="211"/>
      <c r="O1208" s="212"/>
      <c r="P1208" s="212"/>
      <c r="Q1208" s="212"/>
      <c r="R1208" s="625"/>
      <c r="S1208" s="455"/>
      <c r="T1208" s="32"/>
      <c r="U1208" s="245"/>
      <c r="V1208" s="245"/>
      <c r="W1208" s="697"/>
      <c r="X1208" s="674"/>
      <c r="Y1208" s="639"/>
      <c r="Z1208" s="675"/>
      <c r="AA1208" s="648"/>
      <c r="AB1208" s="639"/>
      <c r="AC1208" s="630"/>
      <c r="AD1208" s="630"/>
      <c r="AE1208" s="630"/>
      <c r="AF1208" s="630"/>
      <c r="AG1208" s="630"/>
      <c r="AH1208" s="630"/>
      <c r="AI1208" s="689"/>
      <c r="AJ1208" s="630"/>
      <c r="AK1208" s="606"/>
      <c r="AL1208" s="690"/>
      <c r="AM1208" s="630"/>
      <c r="AN1208" s="630"/>
      <c r="AR1208" s="326"/>
    </row>
    <row r="1209" spans="3:44" x14ac:dyDescent="0.2">
      <c r="AC1209" s="630"/>
      <c r="AD1209" s="630"/>
      <c r="AE1209" s="630"/>
      <c r="AF1209" s="630"/>
      <c r="AG1209" s="630"/>
      <c r="AH1209" s="630"/>
      <c r="AI1209" s="630"/>
      <c r="AJ1209" s="630"/>
      <c r="AK1209" s="606"/>
      <c r="AL1209" s="690"/>
      <c r="AM1209" s="630"/>
      <c r="AN1209" s="630"/>
    </row>
    <row r="1210" spans="3:44" x14ac:dyDescent="0.2">
      <c r="AC1210" s="630"/>
      <c r="AD1210" s="630"/>
      <c r="AE1210" s="630"/>
      <c r="AF1210" s="630"/>
      <c r="AG1210" s="630"/>
      <c r="AH1210" s="630"/>
      <c r="AI1210" s="630"/>
      <c r="AJ1210" s="630"/>
      <c r="AK1210" s="606"/>
      <c r="AL1210" s="690"/>
      <c r="AM1210" s="630"/>
      <c r="AN1210" s="630"/>
    </row>
    <row r="1211" spans="3:44" x14ac:dyDescent="0.2">
      <c r="AC1211" s="630"/>
      <c r="AD1211" s="630"/>
      <c r="AE1211" s="630"/>
      <c r="AF1211" s="630"/>
      <c r="AG1211" s="630"/>
      <c r="AH1211" s="630"/>
      <c r="AI1211" s="630"/>
      <c r="AJ1211" s="630"/>
      <c r="AK1211" s="606"/>
      <c r="AL1211" s="690"/>
      <c r="AM1211" s="630"/>
      <c r="AN1211" s="630"/>
    </row>
    <row r="1212" spans="3:44" x14ac:dyDescent="0.2">
      <c r="AC1212" s="630"/>
      <c r="AD1212" s="630"/>
      <c r="AE1212" s="630"/>
      <c r="AF1212" s="630"/>
      <c r="AG1212" s="630"/>
      <c r="AH1212" s="630"/>
      <c r="AI1212" s="630"/>
      <c r="AJ1212" s="630"/>
      <c r="AK1212" s="606"/>
      <c r="AL1212" s="690"/>
      <c r="AM1212" s="630"/>
      <c r="AN1212" s="630"/>
    </row>
    <row r="1213" spans="3:44" x14ac:dyDescent="0.2">
      <c r="AC1213" s="630"/>
      <c r="AD1213" s="630"/>
      <c r="AE1213" s="630"/>
      <c r="AF1213" s="630"/>
      <c r="AG1213" s="630"/>
      <c r="AH1213" s="630"/>
      <c r="AI1213" s="630"/>
      <c r="AJ1213" s="630"/>
      <c r="AK1213" s="606"/>
      <c r="AL1213" s="690"/>
      <c r="AM1213" s="630"/>
      <c r="AN1213" s="630"/>
    </row>
    <row r="1214" spans="3:44" x14ac:dyDescent="0.2">
      <c r="AC1214" s="630"/>
      <c r="AD1214" s="630"/>
      <c r="AE1214" s="630"/>
      <c r="AF1214" s="630"/>
      <c r="AG1214" s="630"/>
      <c r="AH1214" s="630"/>
      <c r="AI1214" s="630"/>
      <c r="AJ1214" s="630"/>
      <c r="AK1214" s="606"/>
      <c r="AL1214" s="690"/>
      <c r="AM1214" s="630"/>
      <c r="AN1214" s="630"/>
    </row>
    <row r="1215" spans="3:44" x14ac:dyDescent="0.2">
      <c r="AC1215" s="630"/>
      <c r="AD1215" s="630"/>
      <c r="AE1215" s="630"/>
      <c r="AF1215" s="630"/>
      <c r="AG1215" s="630"/>
      <c r="AH1215" s="630"/>
      <c r="AI1215" s="630"/>
      <c r="AJ1215" s="630"/>
      <c r="AK1215" s="606"/>
      <c r="AL1215" s="690"/>
      <c r="AM1215" s="630"/>
      <c r="AN1215" s="630"/>
    </row>
    <row r="1216" spans="3:44" x14ac:dyDescent="0.2">
      <c r="AC1216" s="630"/>
      <c r="AD1216" s="630"/>
      <c r="AE1216" s="630"/>
      <c r="AF1216" s="630"/>
      <c r="AG1216" s="630"/>
      <c r="AH1216" s="630"/>
      <c r="AI1216" s="630"/>
      <c r="AJ1216" s="630"/>
      <c r="AK1216" s="606"/>
      <c r="AL1216" s="690"/>
      <c r="AM1216" s="630"/>
      <c r="AN1216" s="630"/>
    </row>
    <row r="1217" spans="4:40" x14ac:dyDescent="0.2">
      <c r="D1217" s="707" t="s">
        <v>171</v>
      </c>
      <c r="AC1217" s="630"/>
      <c r="AD1217" s="630"/>
      <c r="AE1217" s="630"/>
      <c r="AF1217" s="630"/>
      <c r="AG1217" s="630"/>
      <c r="AH1217" s="630"/>
      <c r="AI1217" s="630"/>
      <c r="AJ1217" s="630"/>
      <c r="AK1217" s="606"/>
      <c r="AL1217" s="690"/>
      <c r="AM1217" s="630"/>
      <c r="AN1217" s="630"/>
    </row>
    <row r="1218" spans="4:40" x14ac:dyDescent="0.2">
      <c r="D1218" s="715" t="s">
        <v>167</v>
      </c>
      <c r="AC1218" s="630"/>
      <c r="AD1218" s="630"/>
      <c r="AE1218" s="630"/>
      <c r="AF1218" s="630"/>
      <c r="AG1218" s="630"/>
      <c r="AH1218" s="630"/>
      <c r="AI1218" s="630"/>
      <c r="AJ1218" s="630"/>
      <c r="AK1218" s="606"/>
      <c r="AL1218" s="690"/>
      <c r="AM1218" s="630"/>
      <c r="AN1218" s="630"/>
    </row>
    <row r="1219" spans="4:40" x14ac:dyDescent="0.2">
      <c r="D1219" s="715" t="s">
        <v>168</v>
      </c>
      <c r="AC1219" s="630"/>
      <c r="AD1219" s="630"/>
      <c r="AE1219" s="630"/>
      <c r="AF1219" s="630"/>
      <c r="AG1219" s="630"/>
      <c r="AH1219" s="630"/>
      <c r="AI1219" s="630"/>
      <c r="AJ1219" s="630"/>
      <c r="AK1219" s="606"/>
      <c r="AL1219" s="690"/>
      <c r="AM1219" s="630"/>
      <c r="AN1219" s="630"/>
    </row>
    <row r="1220" spans="4:40" x14ac:dyDescent="0.2">
      <c r="D1220" s="715" t="s">
        <v>169</v>
      </c>
      <c r="AC1220" s="630"/>
      <c r="AD1220" s="630"/>
      <c r="AE1220" s="630"/>
      <c r="AF1220" s="630"/>
      <c r="AG1220" s="630"/>
      <c r="AH1220" s="630"/>
      <c r="AI1220" s="630"/>
      <c r="AJ1220" s="630"/>
      <c r="AK1220" s="606"/>
      <c r="AL1220" s="690"/>
      <c r="AM1220" s="630"/>
      <c r="AN1220" s="630"/>
    </row>
    <row r="1221" spans="4:40" x14ac:dyDescent="0.2">
      <c r="D1221" s="715" t="s">
        <v>170</v>
      </c>
      <c r="AC1221" s="630"/>
      <c r="AD1221" s="630"/>
      <c r="AE1221" s="630"/>
      <c r="AF1221" s="630"/>
      <c r="AG1221" s="630"/>
      <c r="AH1221" s="630"/>
      <c r="AI1221" s="630"/>
      <c r="AJ1221" s="630"/>
      <c r="AK1221" s="606"/>
      <c r="AL1221" s="690"/>
      <c r="AM1221" s="630"/>
      <c r="AN1221" s="630"/>
    </row>
    <row r="1222" spans="4:40" x14ac:dyDescent="0.2">
      <c r="AC1222" s="630"/>
      <c r="AD1222" s="630"/>
      <c r="AE1222" s="630"/>
      <c r="AF1222" s="630"/>
      <c r="AG1222" s="630"/>
      <c r="AH1222" s="630"/>
      <c r="AI1222" s="630"/>
      <c r="AJ1222" s="630"/>
      <c r="AK1222" s="606"/>
      <c r="AL1222" s="690"/>
      <c r="AM1222" s="630"/>
      <c r="AN1222" s="630"/>
    </row>
    <row r="1223" spans="4:40" x14ac:dyDescent="0.2">
      <c r="AC1223" s="630"/>
      <c r="AD1223" s="630"/>
      <c r="AE1223" s="630"/>
      <c r="AF1223" s="630"/>
      <c r="AG1223" s="630"/>
      <c r="AH1223" s="630"/>
      <c r="AI1223" s="630"/>
      <c r="AJ1223" s="630"/>
      <c r="AK1223" s="606"/>
      <c r="AL1223" s="690"/>
      <c r="AM1223" s="630"/>
      <c r="AN1223" s="630"/>
    </row>
    <row r="1224" spans="4:40" x14ac:dyDescent="0.2">
      <c r="AC1224" s="630"/>
      <c r="AD1224" s="630"/>
      <c r="AE1224" s="630"/>
      <c r="AF1224" s="630"/>
      <c r="AG1224" s="630"/>
      <c r="AH1224" s="630"/>
      <c r="AI1224" s="630"/>
      <c r="AJ1224" s="630"/>
      <c r="AK1224" s="606"/>
      <c r="AL1224" s="690"/>
      <c r="AM1224" s="630"/>
      <c r="AN1224" s="630"/>
    </row>
    <row r="1225" spans="4:40" x14ac:dyDescent="0.2">
      <c r="AC1225" s="630"/>
      <c r="AD1225" s="630"/>
      <c r="AE1225" s="630"/>
      <c r="AF1225" s="630"/>
      <c r="AG1225" s="630"/>
      <c r="AH1225" s="630"/>
      <c r="AI1225" s="630"/>
      <c r="AJ1225" s="630"/>
      <c r="AK1225" s="606"/>
      <c r="AL1225" s="690"/>
      <c r="AM1225" s="630"/>
      <c r="AN1225" s="630"/>
    </row>
    <row r="1226" spans="4:40" x14ac:dyDescent="0.2">
      <c r="AC1226" s="630"/>
      <c r="AD1226" s="630"/>
      <c r="AE1226" s="630"/>
      <c r="AF1226" s="630"/>
      <c r="AG1226" s="630"/>
      <c r="AH1226" s="630"/>
      <c r="AI1226" s="630"/>
      <c r="AJ1226" s="630"/>
      <c r="AK1226" s="606"/>
      <c r="AL1226" s="690"/>
      <c r="AM1226" s="630"/>
      <c r="AN1226" s="630"/>
    </row>
    <row r="1227" spans="4:40" x14ac:dyDescent="0.2">
      <c r="AC1227" s="630"/>
      <c r="AD1227" s="630"/>
      <c r="AE1227" s="630"/>
      <c r="AF1227" s="630"/>
      <c r="AG1227" s="630"/>
      <c r="AH1227" s="630"/>
      <c r="AI1227" s="630"/>
      <c r="AJ1227" s="630"/>
      <c r="AK1227" s="606"/>
      <c r="AL1227" s="690"/>
      <c r="AM1227" s="630"/>
      <c r="AN1227" s="630"/>
    </row>
    <row r="1228" spans="4:40" x14ac:dyDescent="0.2">
      <c r="AC1228" s="630"/>
      <c r="AD1228" s="630"/>
      <c r="AE1228" s="630"/>
      <c r="AF1228" s="630"/>
      <c r="AG1228" s="630"/>
      <c r="AH1228" s="630"/>
      <c r="AI1228" s="630"/>
      <c r="AJ1228" s="630"/>
      <c r="AK1228" s="606"/>
      <c r="AL1228" s="690"/>
      <c r="AM1228" s="630"/>
      <c r="AN1228" s="630"/>
    </row>
    <row r="1229" spans="4:40" x14ac:dyDescent="0.2">
      <c r="AC1229" s="630"/>
      <c r="AD1229" s="630"/>
      <c r="AE1229" s="630"/>
      <c r="AF1229" s="630"/>
      <c r="AG1229" s="630"/>
      <c r="AH1229" s="630"/>
      <c r="AI1229" s="630"/>
      <c r="AJ1229" s="630"/>
      <c r="AK1229" s="606"/>
      <c r="AL1229" s="690"/>
      <c r="AM1229" s="630"/>
      <c r="AN1229" s="630"/>
    </row>
    <row r="1230" spans="4:40" x14ac:dyDescent="0.2">
      <c r="AC1230" s="630"/>
      <c r="AD1230" s="630"/>
      <c r="AE1230" s="630"/>
      <c r="AF1230" s="630"/>
      <c r="AG1230" s="630"/>
      <c r="AH1230" s="630"/>
      <c r="AI1230" s="630"/>
      <c r="AJ1230" s="630"/>
      <c r="AK1230" s="606"/>
      <c r="AL1230" s="690"/>
      <c r="AM1230" s="630"/>
      <c r="AN1230" s="630"/>
    </row>
    <row r="1231" spans="4:40" x14ac:dyDescent="0.2">
      <c r="AC1231" s="630"/>
      <c r="AD1231" s="630"/>
      <c r="AE1231" s="630"/>
      <c r="AF1231" s="630"/>
      <c r="AG1231" s="630"/>
      <c r="AH1231" s="630"/>
      <c r="AI1231" s="630"/>
      <c r="AJ1231" s="630"/>
      <c r="AK1231" s="606"/>
      <c r="AL1231" s="690"/>
      <c r="AM1231" s="630"/>
      <c r="AN1231" s="630"/>
    </row>
    <row r="1232" spans="4:40" x14ac:dyDescent="0.2">
      <c r="AC1232" s="630"/>
      <c r="AD1232" s="630"/>
      <c r="AE1232" s="630"/>
      <c r="AF1232" s="630"/>
      <c r="AG1232" s="630"/>
      <c r="AH1232" s="630"/>
      <c r="AI1232" s="630"/>
      <c r="AJ1232" s="630"/>
      <c r="AK1232" s="606"/>
      <c r="AL1232" s="690"/>
      <c r="AM1232" s="630"/>
      <c r="AN1232" s="630"/>
    </row>
    <row r="1233" spans="29:40" x14ac:dyDescent="0.2">
      <c r="AC1233" s="630"/>
      <c r="AD1233" s="630"/>
      <c r="AE1233" s="630"/>
      <c r="AF1233" s="630"/>
      <c r="AG1233" s="630"/>
      <c r="AH1233" s="630"/>
      <c r="AI1233" s="630"/>
      <c r="AJ1233" s="630"/>
      <c r="AK1233" s="606"/>
      <c r="AL1233" s="690"/>
      <c r="AM1233" s="630"/>
      <c r="AN1233" s="630"/>
    </row>
    <row r="1234" spans="29:40" x14ac:dyDescent="0.2">
      <c r="AC1234" s="630"/>
      <c r="AD1234" s="630"/>
      <c r="AE1234" s="630"/>
      <c r="AF1234" s="630"/>
      <c r="AG1234" s="630"/>
      <c r="AH1234" s="630"/>
      <c r="AI1234" s="630"/>
      <c r="AJ1234" s="630"/>
      <c r="AK1234" s="606"/>
      <c r="AL1234" s="690"/>
      <c r="AM1234" s="630"/>
      <c r="AN1234" s="630"/>
    </row>
    <row r="1235" spans="29:40" x14ac:dyDescent="0.2">
      <c r="AC1235" s="630"/>
      <c r="AD1235" s="630"/>
      <c r="AE1235" s="630"/>
      <c r="AF1235" s="630"/>
      <c r="AG1235" s="630"/>
      <c r="AH1235" s="630"/>
      <c r="AI1235" s="630"/>
      <c r="AJ1235" s="630"/>
      <c r="AK1235" s="606"/>
      <c r="AL1235" s="690"/>
      <c r="AM1235" s="630"/>
      <c r="AN1235" s="630"/>
    </row>
    <row r="1236" spans="29:40" x14ac:dyDescent="0.2">
      <c r="AC1236" s="630"/>
      <c r="AD1236" s="630"/>
      <c r="AE1236" s="630"/>
      <c r="AF1236" s="630"/>
      <c r="AG1236" s="630"/>
      <c r="AH1236" s="630"/>
      <c r="AI1236" s="630"/>
      <c r="AJ1236" s="630"/>
      <c r="AK1236" s="606"/>
      <c r="AL1236" s="690"/>
      <c r="AM1236" s="630"/>
      <c r="AN1236" s="630"/>
    </row>
    <row r="1237" spans="29:40" x14ac:dyDescent="0.2">
      <c r="AC1237" s="630"/>
      <c r="AD1237" s="630"/>
      <c r="AE1237" s="630"/>
      <c r="AF1237" s="630"/>
      <c r="AG1237" s="630"/>
      <c r="AH1237" s="630"/>
      <c r="AI1237" s="630"/>
      <c r="AJ1237" s="630"/>
      <c r="AK1237" s="606"/>
      <c r="AL1237" s="690"/>
      <c r="AM1237" s="630"/>
      <c r="AN1237" s="630"/>
    </row>
    <row r="1238" spans="29:40" x14ac:dyDescent="0.2">
      <c r="AC1238" s="630"/>
      <c r="AD1238" s="630"/>
      <c r="AE1238" s="630"/>
      <c r="AF1238" s="630"/>
      <c r="AG1238" s="630"/>
      <c r="AH1238" s="630"/>
      <c r="AI1238" s="630"/>
      <c r="AJ1238" s="630"/>
      <c r="AK1238" s="606"/>
      <c r="AL1238" s="690"/>
      <c r="AM1238" s="630"/>
      <c r="AN1238" s="630"/>
    </row>
    <row r="1239" spans="29:40" x14ac:dyDescent="0.2">
      <c r="AC1239" s="630"/>
      <c r="AD1239" s="630"/>
      <c r="AE1239" s="630"/>
      <c r="AF1239" s="630"/>
      <c r="AG1239" s="630"/>
      <c r="AH1239" s="630"/>
      <c r="AI1239" s="630"/>
      <c r="AJ1239" s="630"/>
      <c r="AK1239" s="606"/>
      <c r="AL1239" s="690"/>
      <c r="AM1239" s="630"/>
      <c r="AN1239" s="630"/>
    </row>
    <row r="1240" spans="29:40" x14ac:dyDescent="0.2">
      <c r="AC1240" s="630"/>
      <c r="AD1240" s="630"/>
      <c r="AE1240" s="630"/>
      <c r="AF1240" s="630"/>
      <c r="AG1240" s="630"/>
      <c r="AH1240" s="630"/>
      <c r="AI1240" s="630"/>
      <c r="AJ1240" s="630"/>
      <c r="AK1240" s="606"/>
      <c r="AL1240" s="690"/>
      <c r="AM1240" s="630"/>
      <c r="AN1240" s="630"/>
    </row>
    <row r="1241" spans="29:40" x14ac:dyDescent="0.2">
      <c r="AC1241" s="630"/>
      <c r="AD1241" s="630"/>
      <c r="AE1241" s="630"/>
      <c r="AF1241" s="630"/>
      <c r="AG1241" s="630"/>
      <c r="AH1241" s="630"/>
      <c r="AI1241" s="630"/>
      <c r="AJ1241" s="630"/>
      <c r="AK1241" s="606"/>
      <c r="AL1241" s="690"/>
      <c r="AM1241" s="630"/>
      <c r="AN1241" s="630"/>
    </row>
    <row r="1242" spans="29:40" x14ac:dyDescent="0.2">
      <c r="AC1242" s="630"/>
      <c r="AD1242" s="630"/>
      <c r="AE1242" s="630"/>
      <c r="AF1242" s="630"/>
      <c r="AG1242" s="630"/>
      <c r="AH1242" s="630"/>
      <c r="AI1242" s="630"/>
      <c r="AJ1242" s="630"/>
      <c r="AK1242" s="606"/>
      <c r="AL1242" s="690"/>
      <c r="AM1242" s="630"/>
      <c r="AN1242" s="630"/>
    </row>
    <row r="1243" spans="29:40" x14ac:dyDescent="0.2">
      <c r="AC1243" s="630"/>
      <c r="AD1243" s="630"/>
      <c r="AE1243" s="630"/>
      <c r="AF1243" s="630"/>
      <c r="AG1243" s="630"/>
      <c r="AH1243" s="630"/>
      <c r="AI1243" s="630"/>
      <c r="AJ1243" s="630"/>
      <c r="AK1243" s="606"/>
      <c r="AL1243" s="690"/>
      <c r="AM1243" s="630"/>
      <c r="AN1243" s="630"/>
    </row>
    <row r="1244" spans="29:40" x14ac:dyDescent="0.2">
      <c r="AC1244" s="630"/>
      <c r="AD1244" s="630"/>
      <c r="AE1244" s="630"/>
      <c r="AF1244" s="630"/>
      <c r="AG1244" s="630"/>
      <c r="AH1244" s="630"/>
      <c r="AI1244" s="630"/>
      <c r="AJ1244" s="630"/>
      <c r="AK1244" s="606"/>
      <c r="AL1244" s="690"/>
      <c r="AM1244" s="630"/>
      <c r="AN1244" s="630"/>
    </row>
    <row r="1245" spans="29:40" x14ac:dyDescent="0.2">
      <c r="AC1245" s="630"/>
      <c r="AD1245" s="630"/>
      <c r="AE1245" s="630"/>
      <c r="AF1245" s="630"/>
      <c r="AG1245" s="630"/>
      <c r="AH1245" s="630"/>
      <c r="AI1245" s="630"/>
      <c r="AJ1245" s="630"/>
      <c r="AK1245" s="606"/>
      <c r="AL1245" s="690"/>
      <c r="AM1245" s="630"/>
      <c r="AN1245" s="630"/>
    </row>
    <row r="1246" spans="29:40" x14ac:dyDescent="0.2">
      <c r="AC1246" s="630"/>
      <c r="AD1246" s="630"/>
      <c r="AE1246" s="630"/>
      <c r="AF1246" s="630"/>
      <c r="AG1246" s="630"/>
      <c r="AH1246" s="630"/>
      <c r="AI1246" s="630"/>
      <c r="AJ1246" s="630"/>
      <c r="AK1246" s="606"/>
      <c r="AL1246" s="690"/>
      <c r="AM1246" s="630"/>
      <c r="AN1246" s="630"/>
    </row>
    <row r="1247" spans="29:40" x14ac:dyDescent="0.2">
      <c r="AC1247" s="630"/>
      <c r="AD1247" s="630"/>
      <c r="AE1247" s="630"/>
      <c r="AF1247" s="630"/>
      <c r="AG1247" s="630"/>
      <c r="AH1247" s="630"/>
      <c r="AI1247" s="630"/>
      <c r="AJ1247" s="630"/>
      <c r="AK1247" s="606"/>
      <c r="AL1247" s="690"/>
      <c r="AM1247" s="630"/>
      <c r="AN1247" s="630"/>
    </row>
    <row r="1248" spans="29:40" x14ac:dyDescent="0.2">
      <c r="AC1248" s="630"/>
      <c r="AD1248" s="630"/>
      <c r="AE1248" s="630"/>
      <c r="AF1248" s="630"/>
      <c r="AG1248" s="630"/>
      <c r="AH1248" s="630"/>
      <c r="AI1248" s="630"/>
      <c r="AJ1248" s="630"/>
      <c r="AK1248" s="606"/>
      <c r="AL1248" s="690"/>
      <c r="AM1248" s="630"/>
      <c r="AN1248" s="630"/>
    </row>
    <row r="1249" spans="29:40" x14ac:dyDescent="0.2">
      <c r="AC1249" s="630"/>
      <c r="AD1249" s="630"/>
      <c r="AE1249" s="630"/>
      <c r="AF1249" s="630"/>
      <c r="AG1249" s="630"/>
      <c r="AH1249" s="630"/>
      <c r="AI1249" s="630"/>
      <c r="AJ1249" s="630"/>
      <c r="AK1249" s="606"/>
      <c r="AL1249" s="690"/>
      <c r="AM1249" s="630"/>
      <c r="AN1249" s="630"/>
    </row>
    <row r="1250" spans="29:40" x14ac:dyDescent="0.2">
      <c r="AC1250" s="630"/>
      <c r="AD1250" s="630"/>
      <c r="AE1250" s="630"/>
      <c r="AF1250" s="630"/>
      <c r="AG1250" s="630"/>
      <c r="AH1250" s="630"/>
      <c r="AI1250" s="630"/>
      <c r="AJ1250" s="630"/>
      <c r="AK1250" s="606"/>
      <c r="AL1250" s="690"/>
      <c r="AM1250" s="630"/>
      <c r="AN1250" s="630"/>
    </row>
    <row r="1251" spans="29:40" x14ac:dyDescent="0.2">
      <c r="AC1251" s="630"/>
      <c r="AD1251" s="630"/>
      <c r="AE1251" s="630"/>
      <c r="AF1251" s="630"/>
      <c r="AG1251" s="630"/>
      <c r="AH1251" s="630"/>
      <c r="AI1251" s="630"/>
      <c r="AJ1251" s="630"/>
      <c r="AK1251" s="606"/>
      <c r="AL1251" s="690"/>
      <c r="AM1251" s="630"/>
      <c r="AN1251" s="630"/>
    </row>
    <row r="1252" spans="29:40" x14ac:dyDescent="0.2">
      <c r="AC1252" s="630"/>
      <c r="AD1252" s="630"/>
      <c r="AE1252" s="630"/>
      <c r="AF1252" s="630"/>
      <c r="AG1252" s="630"/>
      <c r="AH1252" s="630"/>
      <c r="AI1252" s="630"/>
      <c r="AJ1252" s="630"/>
      <c r="AK1252" s="606"/>
      <c r="AL1252" s="690"/>
      <c r="AM1252" s="630"/>
      <c r="AN1252" s="630"/>
    </row>
    <row r="1253" spans="29:40" x14ac:dyDescent="0.2">
      <c r="AC1253" s="630"/>
      <c r="AD1253" s="630"/>
      <c r="AE1253" s="630"/>
      <c r="AF1253" s="630"/>
      <c r="AG1253" s="630"/>
      <c r="AH1253" s="630"/>
      <c r="AI1253" s="630"/>
      <c r="AJ1253" s="630"/>
      <c r="AK1253" s="606"/>
      <c r="AL1253" s="690"/>
      <c r="AM1253" s="630"/>
      <c r="AN1253" s="630"/>
    </row>
    <row r="1254" spans="29:40" x14ac:dyDescent="0.2">
      <c r="AC1254" s="630"/>
      <c r="AD1254" s="630"/>
      <c r="AE1254" s="630"/>
      <c r="AF1254" s="630"/>
      <c r="AG1254" s="630"/>
      <c r="AH1254" s="630"/>
      <c r="AI1254" s="630"/>
      <c r="AJ1254" s="630"/>
      <c r="AK1254" s="606"/>
      <c r="AL1254" s="690"/>
      <c r="AM1254" s="630"/>
      <c r="AN1254" s="630"/>
    </row>
    <row r="1255" spans="29:40" x14ac:dyDescent="0.2">
      <c r="AC1255" s="630"/>
      <c r="AD1255" s="630"/>
      <c r="AE1255" s="630"/>
      <c r="AF1255" s="630"/>
      <c r="AG1255" s="630"/>
      <c r="AH1255" s="630"/>
      <c r="AI1255" s="630"/>
      <c r="AJ1255" s="630"/>
      <c r="AK1255" s="606"/>
      <c r="AL1255" s="690"/>
      <c r="AM1255" s="630"/>
      <c r="AN1255" s="630"/>
    </row>
    <row r="1256" spans="29:40" x14ac:dyDescent="0.2">
      <c r="AC1256" s="630"/>
      <c r="AD1256" s="630"/>
      <c r="AE1256" s="630"/>
      <c r="AF1256" s="630"/>
      <c r="AG1256" s="630"/>
      <c r="AH1256" s="630"/>
      <c r="AI1256" s="630"/>
      <c r="AJ1256" s="630"/>
      <c r="AK1256" s="606"/>
      <c r="AL1256" s="690"/>
      <c r="AM1256" s="630"/>
      <c r="AN1256" s="630"/>
    </row>
    <row r="1257" spans="29:40" x14ac:dyDescent="0.2">
      <c r="AC1257" s="630"/>
      <c r="AD1257" s="630"/>
      <c r="AE1257" s="630"/>
      <c r="AF1257" s="630"/>
      <c r="AG1257" s="630"/>
      <c r="AH1257" s="630"/>
      <c r="AI1257" s="630"/>
      <c r="AJ1257" s="630"/>
      <c r="AK1257" s="606"/>
      <c r="AL1257" s="690"/>
      <c r="AM1257" s="630"/>
      <c r="AN1257" s="630"/>
    </row>
    <row r="1258" spans="29:40" x14ac:dyDescent="0.2">
      <c r="AC1258" s="630"/>
      <c r="AD1258" s="630"/>
      <c r="AE1258" s="630"/>
      <c r="AF1258" s="630"/>
      <c r="AG1258" s="630"/>
      <c r="AH1258" s="630"/>
      <c r="AI1258" s="630"/>
      <c r="AJ1258" s="630"/>
      <c r="AK1258" s="606"/>
      <c r="AL1258" s="690"/>
      <c r="AM1258" s="630"/>
      <c r="AN1258" s="630"/>
    </row>
    <row r="1259" spans="29:40" x14ac:dyDescent="0.2">
      <c r="AC1259" s="630"/>
      <c r="AD1259" s="630"/>
      <c r="AE1259" s="630"/>
      <c r="AF1259" s="630"/>
      <c r="AG1259" s="630"/>
      <c r="AH1259" s="630"/>
      <c r="AI1259" s="630"/>
      <c r="AJ1259" s="630"/>
      <c r="AK1259" s="606"/>
      <c r="AL1259" s="690"/>
      <c r="AM1259" s="630"/>
      <c r="AN1259" s="630"/>
    </row>
    <row r="1260" spans="29:40" x14ac:dyDescent="0.2">
      <c r="AC1260" s="630"/>
      <c r="AD1260" s="630"/>
      <c r="AE1260" s="630"/>
      <c r="AF1260" s="630"/>
      <c r="AG1260" s="630"/>
      <c r="AH1260" s="630"/>
      <c r="AI1260" s="630"/>
      <c r="AJ1260" s="630"/>
      <c r="AK1260" s="606"/>
      <c r="AL1260" s="690"/>
      <c r="AM1260" s="630"/>
      <c r="AN1260" s="630"/>
    </row>
    <row r="1261" spans="29:40" x14ac:dyDescent="0.2">
      <c r="AC1261" s="630"/>
      <c r="AD1261" s="630"/>
      <c r="AE1261" s="630"/>
      <c r="AF1261" s="630"/>
      <c r="AG1261" s="630"/>
      <c r="AH1261" s="630"/>
      <c r="AI1261" s="630"/>
      <c r="AJ1261" s="630"/>
      <c r="AK1261" s="606"/>
      <c r="AL1261" s="690"/>
      <c r="AM1261" s="630"/>
      <c r="AN1261" s="630"/>
    </row>
    <row r="1262" spans="29:40" x14ac:dyDescent="0.2">
      <c r="AC1262" s="630"/>
      <c r="AD1262" s="630"/>
      <c r="AE1262" s="630"/>
      <c r="AF1262" s="630"/>
      <c r="AG1262" s="630"/>
      <c r="AH1262" s="630"/>
      <c r="AI1262" s="630"/>
      <c r="AJ1262" s="630"/>
      <c r="AK1262" s="606"/>
      <c r="AL1262" s="690"/>
      <c r="AM1262" s="630"/>
      <c r="AN1262" s="630"/>
    </row>
    <row r="1263" spans="29:40" x14ac:dyDescent="0.2">
      <c r="AC1263" s="630"/>
      <c r="AD1263" s="630"/>
      <c r="AE1263" s="630"/>
      <c r="AF1263" s="630"/>
      <c r="AG1263" s="630"/>
      <c r="AH1263" s="630"/>
      <c r="AI1263" s="630"/>
      <c r="AJ1263" s="630"/>
      <c r="AK1263" s="606"/>
      <c r="AL1263" s="690"/>
      <c r="AM1263" s="630"/>
      <c r="AN1263" s="630"/>
    </row>
    <row r="1264" spans="29:40" x14ac:dyDescent="0.2">
      <c r="AC1264" s="630"/>
      <c r="AD1264" s="630"/>
      <c r="AE1264" s="630"/>
      <c r="AF1264" s="630"/>
      <c r="AG1264" s="630"/>
      <c r="AH1264" s="630"/>
      <c r="AI1264" s="630"/>
      <c r="AJ1264" s="630"/>
      <c r="AK1264" s="606"/>
      <c r="AL1264" s="690"/>
      <c r="AM1264" s="630"/>
      <c r="AN1264" s="630"/>
    </row>
    <row r="1265" spans="29:40" x14ac:dyDescent="0.2">
      <c r="AC1265" s="630"/>
      <c r="AD1265" s="630"/>
      <c r="AE1265" s="630"/>
      <c r="AF1265" s="630"/>
      <c r="AG1265" s="630"/>
      <c r="AH1265" s="630"/>
      <c r="AI1265" s="630"/>
      <c r="AJ1265" s="630"/>
      <c r="AK1265" s="606"/>
      <c r="AL1265" s="690"/>
      <c r="AM1265" s="630"/>
      <c r="AN1265" s="630"/>
    </row>
    <row r="1266" spans="29:40" x14ac:dyDescent="0.2">
      <c r="AC1266" s="630"/>
      <c r="AD1266" s="630"/>
      <c r="AE1266" s="630"/>
      <c r="AF1266" s="630"/>
      <c r="AG1266" s="630"/>
      <c r="AH1266" s="630"/>
      <c r="AI1266" s="630"/>
      <c r="AJ1266" s="630"/>
      <c r="AK1266" s="606"/>
      <c r="AL1266" s="690"/>
      <c r="AM1266" s="630"/>
      <c r="AN1266" s="630"/>
    </row>
    <row r="1267" spans="29:40" x14ac:dyDescent="0.2">
      <c r="AC1267" s="630"/>
      <c r="AD1267" s="630"/>
      <c r="AE1267" s="630"/>
      <c r="AF1267" s="630"/>
      <c r="AG1267" s="630"/>
      <c r="AH1267" s="630"/>
      <c r="AI1267" s="630"/>
      <c r="AJ1267" s="630"/>
      <c r="AK1267" s="606"/>
      <c r="AL1267" s="690"/>
      <c r="AM1267" s="630"/>
      <c r="AN1267" s="630"/>
    </row>
    <row r="1268" spans="29:40" x14ac:dyDescent="0.2">
      <c r="AC1268" s="630"/>
      <c r="AD1268" s="630"/>
      <c r="AE1268" s="630"/>
      <c r="AF1268" s="630"/>
      <c r="AG1268" s="630"/>
      <c r="AH1268" s="630"/>
      <c r="AI1268" s="630"/>
      <c r="AJ1268" s="630"/>
      <c r="AK1268" s="606"/>
      <c r="AL1268" s="690"/>
      <c r="AM1268" s="630"/>
      <c r="AN1268" s="630"/>
    </row>
    <row r="1269" spans="29:40" x14ac:dyDescent="0.2">
      <c r="AC1269" s="630"/>
      <c r="AD1269" s="630"/>
      <c r="AE1269" s="630"/>
      <c r="AF1269" s="630"/>
      <c r="AG1269" s="630"/>
      <c r="AH1269" s="630"/>
      <c r="AI1269" s="630"/>
      <c r="AJ1269" s="630"/>
      <c r="AK1269" s="606"/>
      <c r="AL1269" s="690"/>
      <c r="AM1269" s="630"/>
      <c r="AN1269" s="630"/>
    </row>
    <row r="1270" spans="29:40" x14ac:dyDescent="0.2">
      <c r="AC1270" s="630"/>
      <c r="AD1270" s="630"/>
      <c r="AE1270" s="630"/>
      <c r="AF1270" s="630"/>
      <c r="AG1270" s="630"/>
      <c r="AH1270" s="630"/>
      <c r="AI1270" s="630"/>
      <c r="AJ1270" s="630"/>
      <c r="AK1270" s="606"/>
      <c r="AL1270" s="690"/>
      <c r="AM1270" s="630"/>
      <c r="AN1270" s="630"/>
    </row>
    <row r="1271" spans="29:40" x14ac:dyDescent="0.2">
      <c r="AC1271" s="630"/>
      <c r="AD1271" s="630"/>
      <c r="AE1271" s="630"/>
      <c r="AF1271" s="630"/>
      <c r="AG1271" s="630"/>
      <c r="AH1271" s="630"/>
      <c r="AI1271" s="630"/>
      <c r="AJ1271" s="630"/>
      <c r="AK1271" s="606"/>
      <c r="AL1271" s="690"/>
      <c r="AM1271" s="630"/>
      <c r="AN1271" s="630"/>
    </row>
    <row r="1272" spans="29:40" x14ac:dyDescent="0.2">
      <c r="AC1272" s="630"/>
      <c r="AD1272" s="630"/>
      <c r="AE1272" s="630"/>
      <c r="AF1272" s="630"/>
      <c r="AG1272" s="630"/>
      <c r="AH1272" s="630"/>
      <c r="AI1272" s="630"/>
      <c r="AJ1272" s="630"/>
      <c r="AK1272" s="606"/>
      <c r="AL1272" s="690"/>
      <c r="AM1272" s="630"/>
      <c r="AN1272" s="630"/>
    </row>
    <row r="1273" spans="29:40" x14ac:dyDescent="0.2">
      <c r="AC1273" s="630"/>
      <c r="AD1273" s="630"/>
      <c r="AE1273" s="630"/>
      <c r="AF1273" s="630"/>
      <c r="AG1273" s="630"/>
      <c r="AH1273" s="630"/>
      <c r="AI1273" s="630"/>
      <c r="AJ1273" s="630"/>
      <c r="AK1273" s="606"/>
      <c r="AL1273" s="690"/>
      <c r="AM1273" s="630"/>
      <c r="AN1273" s="630"/>
    </row>
    <row r="1274" spans="29:40" x14ac:dyDescent="0.2">
      <c r="AC1274" s="630"/>
      <c r="AD1274" s="630"/>
      <c r="AE1274" s="630"/>
      <c r="AF1274" s="630"/>
      <c r="AG1274" s="630"/>
      <c r="AH1274" s="630"/>
      <c r="AI1274" s="630"/>
      <c r="AJ1274" s="630"/>
      <c r="AK1274" s="606"/>
      <c r="AL1274" s="690"/>
      <c r="AM1274" s="630"/>
      <c r="AN1274" s="630"/>
    </row>
    <row r="1275" spans="29:40" x14ac:dyDescent="0.2">
      <c r="AC1275" s="630"/>
      <c r="AD1275" s="630"/>
      <c r="AE1275" s="630"/>
      <c r="AF1275" s="630"/>
      <c r="AG1275" s="630"/>
      <c r="AH1275" s="630"/>
      <c r="AI1275" s="630"/>
      <c r="AJ1275" s="630"/>
      <c r="AK1275" s="606"/>
      <c r="AL1275" s="690"/>
      <c r="AM1275" s="630"/>
      <c r="AN1275" s="630"/>
    </row>
    <row r="1276" spans="29:40" x14ac:dyDescent="0.2">
      <c r="AC1276" s="630"/>
      <c r="AD1276" s="630"/>
      <c r="AE1276" s="630"/>
      <c r="AF1276" s="630"/>
      <c r="AG1276" s="630"/>
      <c r="AH1276" s="630"/>
      <c r="AI1276" s="630"/>
      <c r="AJ1276" s="630"/>
      <c r="AK1276" s="606"/>
      <c r="AL1276" s="690"/>
      <c r="AM1276" s="630"/>
      <c r="AN1276" s="630"/>
    </row>
    <row r="1277" spans="29:40" x14ac:dyDescent="0.2">
      <c r="AC1277" s="630"/>
      <c r="AD1277" s="630"/>
      <c r="AE1277" s="630"/>
      <c r="AF1277" s="630"/>
      <c r="AG1277" s="630"/>
      <c r="AH1277" s="630"/>
      <c r="AI1277" s="630"/>
      <c r="AJ1277" s="630"/>
      <c r="AK1277" s="606"/>
      <c r="AL1277" s="690"/>
      <c r="AM1277" s="630"/>
      <c r="AN1277" s="630"/>
    </row>
    <row r="1278" spans="29:40" x14ac:dyDescent="0.2">
      <c r="AC1278" s="630"/>
      <c r="AD1278" s="630"/>
      <c r="AE1278" s="630"/>
      <c r="AF1278" s="630"/>
      <c r="AG1278" s="630"/>
      <c r="AH1278" s="630"/>
      <c r="AI1278" s="630"/>
      <c r="AJ1278" s="630"/>
      <c r="AK1278" s="606"/>
      <c r="AL1278" s="690"/>
      <c r="AM1278" s="630"/>
      <c r="AN1278" s="630"/>
    </row>
    <row r="1279" spans="29:40" x14ac:dyDescent="0.2">
      <c r="AC1279" s="630"/>
      <c r="AD1279" s="630"/>
      <c r="AE1279" s="630"/>
      <c r="AF1279" s="630"/>
      <c r="AG1279" s="630"/>
      <c r="AH1279" s="630"/>
      <c r="AI1279" s="630"/>
      <c r="AJ1279" s="630"/>
      <c r="AK1279" s="606"/>
      <c r="AL1279" s="690"/>
      <c r="AM1279" s="630"/>
      <c r="AN1279" s="630"/>
    </row>
    <row r="1280" spans="29:40" x14ac:dyDescent="0.2">
      <c r="AC1280" s="630"/>
      <c r="AD1280" s="630"/>
      <c r="AE1280" s="630"/>
      <c r="AF1280" s="630"/>
      <c r="AG1280" s="630"/>
      <c r="AH1280" s="630"/>
      <c r="AI1280" s="630"/>
      <c r="AJ1280" s="630"/>
      <c r="AK1280" s="606"/>
      <c r="AL1280" s="690"/>
      <c r="AM1280" s="630"/>
      <c r="AN1280" s="630"/>
    </row>
    <row r="1281" spans="29:40" x14ac:dyDescent="0.2">
      <c r="AC1281" s="630"/>
      <c r="AD1281" s="630"/>
      <c r="AE1281" s="630"/>
      <c r="AF1281" s="630"/>
      <c r="AG1281" s="630"/>
      <c r="AH1281" s="630"/>
      <c r="AI1281" s="630"/>
      <c r="AJ1281" s="630"/>
      <c r="AK1281" s="606"/>
      <c r="AL1281" s="690"/>
      <c r="AM1281" s="630"/>
      <c r="AN1281" s="630"/>
    </row>
    <row r="1282" spans="29:40" x14ac:dyDescent="0.2">
      <c r="AC1282" s="630"/>
      <c r="AD1282" s="630"/>
      <c r="AE1282" s="630"/>
      <c r="AF1282" s="630"/>
      <c r="AG1282" s="630"/>
      <c r="AH1282" s="630"/>
      <c r="AI1282" s="630"/>
      <c r="AJ1282" s="630"/>
      <c r="AK1282" s="606"/>
      <c r="AL1282" s="690"/>
      <c r="AM1282" s="630"/>
      <c r="AN1282" s="630"/>
    </row>
    <row r="1283" spans="29:40" x14ac:dyDescent="0.2">
      <c r="AC1283" s="630"/>
      <c r="AD1283" s="630"/>
      <c r="AE1283" s="630"/>
      <c r="AF1283" s="630"/>
      <c r="AG1283" s="630"/>
      <c r="AH1283" s="630"/>
      <c r="AI1283" s="630"/>
      <c r="AJ1283" s="630"/>
      <c r="AK1283" s="606"/>
      <c r="AL1283" s="690"/>
      <c r="AM1283" s="630"/>
      <c r="AN1283" s="630"/>
    </row>
    <row r="1284" spans="29:40" x14ac:dyDescent="0.2">
      <c r="AC1284" s="630"/>
      <c r="AD1284" s="630"/>
      <c r="AE1284" s="630"/>
      <c r="AF1284" s="630"/>
      <c r="AG1284" s="630"/>
      <c r="AH1284" s="630"/>
      <c r="AI1284" s="630"/>
      <c r="AJ1284" s="630"/>
      <c r="AK1284" s="606"/>
      <c r="AL1284" s="690"/>
      <c r="AM1284" s="630"/>
      <c r="AN1284" s="630"/>
    </row>
    <row r="1285" spans="29:40" x14ac:dyDescent="0.2">
      <c r="AC1285" s="630"/>
      <c r="AD1285" s="630"/>
      <c r="AE1285" s="630"/>
      <c r="AF1285" s="630"/>
      <c r="AG1285" s="630"/>
      <c r="AH1285" s="630"/>
      <c r="AI1285" s="630"/>
      <c r="AJ1285" s="630"/>
      <c r="AK1285" s="606"/>
      <c r="AL1285" s="690"/>
      <c r="AM1285" s="630"/>
      <c r="AN1285" s="630"/>
    </row>
    <row r="1286" spans="29:40" x14ac:dyDescent="0.2">
      <c r="AC1286" s="630"/>
      <c r="AD1286" s="630"/>
      <c r="AE1286" s="630"/>
      <c r="AF1286" s="630"/>
      <c r="AG1286" s="630"/>
      <c r="AH1286" s="630"/>
      <c r="AI1286" s="630"/>
      <c r="AJ1286" s="630"/>
      <c r="AK1286" s="606"/>
      <c r="AL1286" s="690"/>
      <c r="AM1286" s="630"/>
      <c r="AN1286" s="630"/>
    </row>
    <row r="1287" spans="29:40" x14ac:dyDescent="0.2">
      <c r="AC1287" s="630"/>
      <c r="AD1287" s="630"/>
      <c r="AE1287" s="630"/>
      <c r="AF1287" s="630"/>
      <c r="AG1287" s="630"/>
      <c r="AH1287" s="630"/>
      <c r="AI1287" s="630"/>
      <c r="AJ1287" s="630"/>
      <c r="AK1287" s="606"/>
      <c r="AL1287" s="690"/>
      <c r="AM1287" s="630"/>
      <c r="AN1287" s="630"/>
    </row>
    <row r="1288" spans="29:40" x14ac:dyDescent="0.2">
      <c r="AC1288" s="630"/>
      <c r="AD1288" s="630"/>
      <c r="AE1288" s="630"/>
      <c r="AF1288" s="630"/>
      <c r="AG1288" s="630"/>
      <c r="AH1288" s="630"/>
      <c r="AI1288" s="630"/>
      <c r="AJ1288" s="630"/>
      <c r="AK1288" s="606"/>
      <c r="AL1288" s="690"/>
      <c r="AM1288" s="630"/>
      <c r="AN1288" s="630"/>
    </row>
    <row r="1289" spans="29:40" x14ac:dyDescent="0.2">
      <c r="AC1289" s="630"/>
      <c r="AD1289" s="630"/>
      <c r="AE1289" s="630"/>
      <c r="AF1289" s="630"/>
      <c r="AG1289" s="630"/>
      <c r="AH1289" s="630"/>
      <c r="AI1289" s="630"/>
      <c r="AJ1289" s="630"/>
      <c r="AK1289" s="606"/>
      <c r="AL1289" s="690"/>
      <c r="AM1289" s="630"/>
      <c r="AN1289" s="630"/>
    </row>
    <row r="1290" spans="29:40" x14ac:dyDescent="0.2">
      <c r="AC1290" s="630"/>
      <c r="AD1290" s="630"/>
      <c r="AE1290" s="630"/>
      <c r="AF1290" s="630"/>
      <c r="AG1290" s="630"/>
      <c r="AH1290" s="630"/>
      <c r="AI1290" s="630"/>
      <c r="AJ1290" s="630"/>
      <c r="AK1290" s="606"/>
      <c r="AL1290" s="690"/>
      <c r="AM1290" s="630"/>
      <c r="AN1290" s="630"/>
    </row>
    <row r="1291" spans="29:40" x14ac:dyDescent="0.2">
      <c r="AC1291" s="630"/>
      <c r="AD1291" s="630"/>
      <c r="AE1291" s="630"/>
      <c r="AF1291" s="630"/>
      <c r="AG1291" s="630"/>
      <c r="AH1291" s="630"/>
      <c r="AI1291" s="630"/>
      <c r="AJ1291" s="630"/>
      <c r="AK1291" s="606"/>
      <c r="AL1291" s="690"/>
      <c r="AM1291" s="630"/>
      <c r="AN1291" s="630"/>
    </row>
    <row r="1292" spans="29:40" x14ac:dyDescent="0.2">
      <c r="AC1292" s="630"/>
      <c r="AD1292" s="630"/>
      <c r="AE1292" s="630"/>
      <c r="AF1292" s="630"/>
      <c r="AG1292" s="630"/>
      <c r="AH1292" s="630"/>
      <c r="AI1292" s="630"/>
      <c r="AJ1292" s="630"/>
      <c r="AK1292" s="606"/>
      <c r="AL1292" s="690"/>
      <c r="AM1292" s="630"/>
      <c r="AN1292" s="630"/>
    </row>
    <row r="1293" spans="29:40" x14ac:dyDescent="0.2">
      <c r="AC1293" s="630"/>
      <c r="AD1293" s="630"/>
      <c r="AE1293" s="630"/>
      <c r="AF1293" s="630"/>
      <c r="AG1293" s="630"/>
      <c r="AH1293" s="630"/>
      <c r="AI1293" s="630"/>
      <c r="AJ1293" s="630"/>
      <c r="AK1293" s="606"/>
      <c r="AL1293" s="690"/>
      <c r="AM1293" s="630"/>
      <c r="AN1293" s="630"/>
    </row>
    <row r="1294" spans="29:40" x14ac:dyDescent="0.2">
      <c r="AC1294" s="630"/>
      <c r="AD1294" s="630"/>
      <c r="AE1294" s="630"/>
      <c r="AF1294" s="630"/>
      <c r="AG1294" s="630"/>
      <c r="AH1294" s="630"/>
      <c r="AI1294" s="630"/>
      <c r="AJ1294" s="630"/>
      <c r="AK1294" s="606"/>
      <c r="AL1294" s="690"/>
      <c r="AM1294" s="630"/>
      <c r="AN1294" s="630"/>
    </row>
    <row r="1295" spans="29:40" x14ac:dyDescent="0.2">
      <c r="AC1295" s="630"/>
      <c r="AD1295" s="630"/>
      <c r="AE1295" s="630"/>
      <c r="AF1295" s="630"/>
      <c r="AG1295" s="630"/>
      <c r="AH1295" s="630"/>
      <c r="AI1295" s="630"/>
      <c r="AJ1295" s="630"/>
      <c r="AK1295" s="606"/>
      <c r="AL1295" s="690"/>
      <c r="AM1295" s="630"/>
      <c r="AN1295" s="630"/>
    </row>
    <row r="1296" spans="29:40" x14ac:dyDescent="0.2">
      <c r="AC1296" s="630"/>
      <c r="AD1296" s="630"/>
      <c r="AE1296" s="630"/>
      <c r="AF1296" s="630"/>
      <c r="AG1296" s="630"/>
      <c r="AH1296" s="630"/>
      <c r="AI1296" s="630"/>
      <c r="AJ1296" s="630"/>
      <c r="AK1296" s="606"/>
      <c r="AL1296" s="690"/>
      <c r="AM1296" s="630"/>
      <c r="AN1296" s="630"/>
    </row>
    <row r="1297" spans="29:40" x14ac:dyDescent="0.2">
      <c r="AC1297" s="630"/>
      <c r="AD1297" s="630"/>
      <c r="AE1297" s="630"/>
      <c r="AF1297" s="630"/>
      <c r="AG1297" s="630"/>
      <c r="AH1297" s="630"/>
      <c r="AI1297" s="630"/>
      <c r="AJ1297" s="630"/>
      <c r="AK1297" s="606"/>
      <c r="AL1297" s="690"/>
      <c r="AM1297" s="630"/>
      <c r="AN1297" s="630"/>
    </row>
    <row r="1298" spans="29:40" x14ac:dyDescent="0.2">
      <c r="AC1298" s="630"/>
      <c r="AD1298" s="630"/>
      <c r="AE1298" s="630"/>
      <c r="AF1298" s="630"/>
      <c r="AG1298" s="630"/>
      <c r="AH1298" s="630"/>
      <c r="AI1298" s="630"/>
      <c r="AJ1298" s="630"/>
      <c r="AK1298" s="606"/>
      <c r="AL1298" s="690"/>
      <c r="AM1298" s="630"/>
      <c r="AN1298" s="630"/>
    </row>
    <row r="1299" spans="29:40" x14ac:dyDescent="0.2">
      <c r="AC1299" s="630"/>
      <c r="AD1299" s="630"/>
      <c r="AE1299" s="630"/>
      <c r="AF1299" s="630"/>
      <c r="AG1299" s="630"/>
      <c r="AH1299" s="630"/>
      <c r="AI1299" s="630"/>
      <c r="AJ1299" s="630"/>
      <c r="AK1299" s="606"/>
      <c r="AL1299" s="690"/>
      <c r="AM1299" s="630"/>
      <c r="AN1299" s="630"/>
    </row>
    <row r="1300" spans="29:40" x14ac:dyDescent="0.2">
      <c r="AC1300" s="630"/>
      <c r="AD1300" s="630"/>
      <c r="AE1300" s="630"/>
      <c r="AF1300" s="630"/>
      <c r="AG1300" s="630"/>
      <c r="AH1300" s="630"/>
      <c r="AI1300" s="630"/>
      <c r="AJ1300" s="630"/>
      <c r="AK1300" s="606"/>
      <c r="AL1300" s="690"/>
      <c r="AM1300" s="630"/>
      <c r="AN1300" s="630"/>
    </row>
    <row r="1301" spans="29:40" x14ac:dyDescent="0.2">
      <c r="AC1301" s="630"/>
      <c r="AD1301" s="630"/>
      <c r="AE1301" s="630"/>
      <c r="AF1301" s="630"/>
      <c r="AG1301" s="630"/>
      <c r="AH1301" s="630"/>
      <c r="AI1301" s="630"/>
      <c r="AJ1301" s="630"/>
      <c r="AK1301" s="606"/>
      <c r="AL1301" s="690"/>
      <c r="AM1301" s="630"/>
      <c r="AN1301" s="630"/>
    </row>
    <row r="1302" spans="29:40" x14ac:dyDescent="0.2">
      <c r="AC1302" s="630"/>
      <c r="AD1302" s="630"/>
      <c r="AE1302" s="630"/>
      <c r="AF1302" s="630"/>
      <c r="AG1302" s="630"/>
      <c r="AH1302" s="630"/>
      <c r="AI1302" s="630"/>
      <c r="AJ1302" s="630"/>
      <c r="AK1302" s="606"/>
      <c r="AL1302" s="690"/>
      <c r="AM1302" s="630"/>
      <c r="AN1302" s="630"/>
    </row>
    <row r="1303" spans="29:40" x14ac:dyDescent="0.2">
      <c r="AC1303" s="630"/>
      <c r="AD1303" s="630"/>
      <c r="AE1303" s="630"/>
      <c r="AF1303" s="630"/>
      <c r="AG1303" s="630"/>
      <c r="AH1303" s="630"/>
      <c r="AI1303" s="630"/>
      <c r="AJ1303" s="630"/>
      <c r="AK1303" s="606"/>
      <c r="AL1303" s="690"/>
      <c r="AM1303" s="630"/>
      <c r="AN1303" s="630"/>
    </row>
    <row r="1304" spans="29:40" x14ac:dyDescent="0.2">
      <c r="AC1304" s="630"/>
      <c r="AD1304" s="630"/>
      <c r="AE1304" s="630"/>
      <c r="AF1304" s="630"/>
      <c r="AG1304" s="630"/>
      <c r="AH1304" s="630"/>
      <c r="AI1304" s="630"/>
      <c r="AJ1304" s="630"/>
      <c r="AK1304" s="606"/>
      <c r="AL1304" s="690"/>
      <c r="AM1304" s="630"/>
      <c r="AN1304" s="630"/>
    </row>
    <row r="1305" spans="29:40" x14ac:dyDescent="0.2">
      <c r="AC1305" s="630"/>
      <c r="AD1305" s="630"/>
      <c r="AE1305" s="630"/>
      <c r="AF1305" s="630"/>
      <c r="AG1305" s="630"/>
      <c r="AH1305" s="630"/>
      <c r="AI1305" s="630"/>
      <c r="AJ1305" s="630"/>
      <c r="AK1305" s="606"/>
      <c r="AL1305" s="690"/>
      <c r="AM1305" s="630"/>
      <c r="AN1305" s="630"/>
    </row>
    <row r="1306" spans="29:40" x14ac:dyDescent="0.2">
      <c r="AC1306" s="630"/>
      <c r="AD1306" s="630"/>
      <c r="AE1306" s="630"/>
      <c r="AF1306" s="630"/>
      <c r="AG1306" s="630"/>
      <c r="AH1306" s="630"/>
      <c r="AI1306" s="630"/>
      <c r="AJ1306" s="630"/>
      <c r="AK1306" s="606"/>
      <c r="AL1306" s="690"/>
      <c r="AM1306" s="630"/>
      <c r="AN1306" s="630"/>
    </row>
    <row r="1307" spans="29:40" x14ac:dyDescent="0.2">
      <c r="AC1307" s="630"/>
      <c r="AD1307" s="630"/>
      <c r="AE1307" s="630"/>
      <c r="AF1307" s="630"/>
      <c r="AG1307" s="630"/>
      <c r="AH1307" s="630"/>
      <c r="AI1307" s="630"/>
      <c r="AJ1307" s="630"/>
      <c r="AK1307" s="606"/>
      <c r="AL1307" s="690"/>
      <c r="AM1307" s="630"/>
      <c r="AN1307" s="630"/>
    </row>
    <row r="1308" spans="29:40" x14ac:dyDescent="0.2">
      <c r="AC1308" s="630"/>
      <c r="AD1308" s="630"/>
      <c r="AE1308" s="630"/>
      <c r="AF1308" s="630"/>
      <c r="AG1308" s="630"/>
      <c r="AH1308" s="630"/>
      <c r="AI1308" s="630"/>
      <c r="AJ1308" s="630"/>
      <c r="AK1308" s="606"/>
      <c r="AL1308" s="690"/>
      <c r="AM1308" s="630"/>
      <c r="AN1308" s="630"/>
    </row>
    <row r="1309" spans="29:40" x14ac:dyDescent="0.2">
      <c r="AC1309" s="630"/>
      <c r="AD1309" s="630"/>
      <c r="AE1309" s="630"/>
      <c r="AF1309" s="630"/>
      <c r="AG1309" s="630"/>
      <c r="AH1309" s="630"/>
      <c r="AI1309" s="630"/>
      <c r="AJ1309" s="630"/>
      <c r="AK1309" s="606"/>
      <c r="AL1309" s="690"/>
      <c r="AM1309" s="630"/>
      <c r="AN1309" s="630"/>
    </row>
    <row r="1310" spans="29:40" x14ac:dyDescent="0.2">
      <c r="AC1310" s="630"/>
      <c r="AD1310" s="630"/>
      <c r="AE1310" s="630"/>
      <c r="AF1310" s="630"/>
      <c r="AG1310" s="630"/>
      <c r="AH1310" s="630"/>
      <c r="AI1310" s="630"/>
      <c r="AJ1310" s="630"/>
      <c r="AK1310" s="606"/>
      <c r="AL1310" s="690"/>
      <c r="AM1310" s="630"/>
      <c r="AN1310" s="630"/>
    </row>
    <row r="1311" spans="29:40" x14ac:dyDescent="0.2">
      <c r="AC1311" s="630"/>
      <c r="AD1311" s="630"/>
      <c r="AE1311" s="630"/>
      <c r="AF1311" s="630"/>
      <c r="AG1311" s="630"/>
      <c r="AH1311" s="630"/>
      <c r="AI1311" s="630"/>
      <c r="AJ1311" s="630"/>
      <c r="AK1311" s="606"/>
      <c r="AL1311" s="690"/>
      <c r="AM1311" s="630"/>
      <c r="AN1311" s="630"/>
    </row>
    <row r="1312" spans="29:40" x14ac:dyDescent="0.2">
      <c r="AC1312" s="630"/>
      <c r="AD1312" s="630"/>
      <c r="AE1312" s="630"/>
      <c r="AF1312" s="630"/>
      <c r="AG1312" s="630"/>
      <c r="AH1312" s="630"/>
      <c r="AI1312" s="630"/>
      <c r="AJ1312" s="630"/>
      <c r="AK1312" s="606"/>
      <c r="AL1312" s="690"/>
      <c r="AM1312" s="630"/>
      <c r="AN1312" s="630"/>
    </row>
    <row r="1313" spans="29:40" x14ac:dyDescent="0.2">
      <c r="AC1313" s="630"/>
      <c r="AD1313" s="630"/>
      <c r="AE1313" s="630"/>
      <c r="AF1313" s="630"/>
      <c r="AG1313" s="630"/>
      <c r="AH1313" s="630"/>
      <c r="AI1313" s="630"/>
      <c r="AJ1313" s="630"/>
      <c r="AK1313" s="606"/>
      <c r="AL1313" s="690"/>
      <c r="AM1313" s="630"/>
      <c r="AN1313" s="630"/>
    </row>
    <row r="1314" spans="29:40" x14ac:dyDescent="0.2">
      <c r="AC1314" s="630"/>
      <c r="AD1314" s="630"/>
      <c r="AE1314" s="630"/>
      <c r="AF1314" s="630"/>
      <c r="AG1314" s="630"/>
      <c r="AH1314" s="630"/>
      <c r="AI1314" s="630"/>
      <c r="AJ1314" s="630"/>
      <c r="AK1314" s="606"/>
      <c r="AL1314" s="690"/>
      <c r="AM1314" s="630"/>
      <c r="AN1314" s="630"/>
    </row>
    <row r="1315" spans="29:40" x14ac:dyDescent="0.2">
      <c r="AC1315" s="630"/>
      <c r="AD1315" s="630"/>
      <c r="AE1315" s="630"/>
      <c r="AF1315" s="630"/>
      <c r="AG1315" s="630"/>
      <c r="AH1315" s="630"/>
      <c r="AI1315" s="630"/>
      <c r="AJ1315" s="630"/>
      <c r="AK1315" s="606"/>
      <c r="AL1315" s="690"/>
      <c r="AM1315" s="630"/>
      <c r="AN1315" s="630"/>
    </row>
    <row r="1316" spans="29:40" x14ac:dyDescent="0.2">
      <c r="AC1316" s="630"/>
      <c r="AD1316" s="630"/>
      <c r="AE1316" s="630"/>
      <c r="AF1316" s="630"/>
      <c r="AG1316" s="630"/>
      <c r="AH1316" s="630"/>
      <c r="AI1316" s="630"/>
      <c r="AJ1316" s="630"/>
      <c r="AK1316" s="606"/>
      <c r="AL1316" s="690"/>
      <c r="AM1316" s="630"/>
      <c r="AN1316" s="630"/>
    </row>
    <row r="1317" spans="29:40" x14ac:dyDescent="0.2">
      <c r="AC1317" s="630"/>
      <c r="AD1317" s="630"/>
      <c r="AE1317" s="630"/>
      <c r="AF1317" s="630"/>
      <c r="AG1317" s="630"/>
      <c r="AH1317" s="630"/>
      <c r="AI1317" s="630"/>
      <c r="AJ1317" s="630"/>
      <c r="AK1317" s="606"/>
      <c r="AL1317" s="690"/>
      <c r="AM1317" s="630"/>
      <c r="AN1317" s="630"/>
    </row>
    <row r="1318" spans="29:40" x14ac:dyDescent="0.2">
      <c r="AC1318" s="630"/>
      <c r="AD1318" s="630"/>
      <c r="AE1318" s="630"/>
      <c r="AF1318" s="630"/>
      <c r="AG1318" s="630"/>
      <c r="AH1318" s="630"/>
      <c r="AI1318" s="630"/>
      <c r="AJ1318" s="630"/>
      <c r="AK1318" s="606"/>
      <c r="AL1318" s="690"/>
      <c r="AM1318" s="630"/>
      <c r="AN1318" s="630"/>
    </row>
    <row r="1319" spans="29:40" x14ac:dyDescent="0.2">
      <c r="AC1319" s="630"/>
      <c r="AD1319" s="630"/>
      <c r="AE1319" s="630"/>
      <c r="AF1319" s="630"/>
      <c r="AG1319" s="630"/>
      <c r="AH1319" s="630"/>
      <c r="AI1319" s="630"/>
      <c r="AJ1319" s="630"/>
      <c r="AK1319" s="606"/>
      <c r="AL1319" s="690"/>
      <c r="AM1319" s="630"/>
      <c r="AN1319" s="630"/>
    </row>
    <row r="1320" spans="29:40" x14ac:dyDescent="0.2">
      <c r="AC1320" s="630"/>
      <c r="AD1320" s="630"/>
      <c r="AE1320" s="630"/>
      <c r="AF1320" s="630"/>
      <c r="AG1320" s="630"/>
      <c r="AH1320" s="630"/>
      <c r="AI1320" s="630"/>
      <c r="AJ1320" s="630"/>
      <c r="AK1320" s="606"/>
      <c r="AL1320" s="690"/>
      <c r="AM1320" s="630"/>
      <c r="AN1320" s="630"/>
    </row>
    <row r="1321" spans="29:40" x14ac:dyDescent="0.2">
      <c r="AC1321" s="630"/>
      <c r="AD1321" s="630"/>
      <c r="AE1321" s="630"/>
      <c r="AF1321" s="630"/>
      <c r="AG1321" s="630"/>
      <c r="AH1321" s="630"/>
      <c r="AI1321" s="630"/>
      <c r="AJ1321" s="630"/>
      <c r="AK1321" s="606"/>
      <c r="AL1321" s="690"/>
      <c r="AM1321" s="630"/>
      <c r="AN1321" s="630"/>
    </row>
    <row r="1322" spans="29:40" x14ac:dyDescent="0.2">
      <c r="AC1322" s="630"/>
      <c r="AD1322" s="630"/>
      <c r="AE1322" s="630"/>
      <c r="AF1322" s="630"/>
      <c r="AG1322" s="630"/>
      <c r="AH1322" s="630"/>
      <c r="AI1322" s="630"/>
      <c r="AJ1322" s="630"/>
      <c r="AK1322" s="606"/>
      <c r="AL1322" s="690"/>
      <c r="AM1322" s="630"/>
      <c r="AN1322" s="630"/>
    </row>
    <row r="1323" spans="29:40" x14ac:dyDescent="0.2">
      <c r="AC1323" s="630"/>
      <c r="AD1323" s="630"/>
      <c r="AE1323" s="630"/>
      <c r="AF1323" s="630"/>
      <c r="AG1323" s="630"/>
      <c r="AH1323" s="630"/>
      <c r="AI1323" s="630"/>
      <c r="AJ1323" s="630"/>
      <c r="AK1323" s="606"/>
      <c r="AL1323" s="690"/>
      <c r="AM1323" s="630"/>
      <c r="AN1323" s="630"/>
    </row>
    <row r="1324" spans="29:40" x14ac:dyDescent="0.2">
      <c r="AC1324" s="630"/>
      <c r="AD1324" s="630"/>
      <c r="AE1324" s="630"/>
      <c r="AF1324" s="630"/>
      <c r="AG1324" s="630"/>
      <c r="AH1324" s="630"/>
      <c r="AI1324" s="630"/>
      <c r="AJ1324" s="630"/>
      <c r="AK1324" s="606"/>
      <c r="AL1324" s="690"/>
      <c r="AM1324" s="630"/>
      <c r="AN1324" s="630"/>
    </row>
    <row r="1325" spans="29:40" x14ac:dyDescent="0.2">
      <c r="AC1325" s="630"/>
      <c r="AD1325" s="630"/>
      <c r="AE1325" s="630"/>
      <c r="AF1325" s="630"/>
      <c r="AG1325" s="630"/>
      <c r="AH1325" s="630"/>
      <c r="AI1325" s="630"/>
      <c r="AJ1325" s="630"/>
      <c r="AK1325" s="606"/>
      <c r="AL1325" s="690"/>
      <c r="AM1325" s="630"/>
      <c r="AN1325" s="630"/>
    </row>
    <row r="1326" spans="29:40" x14ac:dyDescent="0.2">
      <c r="AC1326" s="630"/>
      <c r="AD1326" s="630"/>
      <c r="AE1326" s="630"/>
      <c r="AF1326" s="630"/>
      <c r="AG1326" s="630"/>
      <c r="AH1326" s="630"/>
      <c r="AI1326" s="630"/>
      <c r="AJ1326" s="630"/>
      <c r="AK1326" s="606"/>
      <c r="AL1326" s="690"/>
      <c r="AM1326" s="630"/>
      <c r="AN1326" s="630"/>
    </row>
    <row r="1327" spans="29:40" x14ac:dyDescent="0.2">
      <c r="AC1327" s="630"/>
      <c r="AD1327" s="630"/>
      <c r="AE1327" s="630"/>
      <c r="AF1327" s="630"/>
      <c r="AG1327" s="630"/>
      <c r="AH1327" s="630"/>
      <c r="AI1327" s="630"/>
      <c r="AJ1327" s="630"/>
      <c r="AK1327" s="606"/>
      <c r="AL1327" s="690"/>
      <c r="AM1327" s="630"/>
      <c r="AN1327" s="630"/>
    </row>
    <row r="1328" spans="29:40" x14ac:dyDescent="0.2">
      <c r="AC1328" s="630"/>
      <c r="AD1328" s="630"/>
      <c r="AE1328" s="630"/>
      <c r="AF1328" s="630"/>
      <c r="AG1328" s="630"/>
      <c r="AH1328" s="630"/>
      <c r="AI1328" s="630"/>
      <c r="AJ1328" s="630"/>
      <c r="AK1328" s="606"/>
      <c r="AL1328" s="690"/>
      <c r="AM1328" s="630"/>
      <c r="AN1328" s="630"/>
    </row>
    <row r="1329" spans="29:40" x14ac:dyDescent="0.2">
      <c r="AC1329" s="630"/>
      <c r="AD1329" s="630"/>
      <c r="AE1329" s="630"/>
      <c r="AF1329" s="630"/>
      <c r="AG1329" s="630"/>
      <c r="AH1329" s="630"/>
      <c r="AI1329" s="630"/>
      <c r="AJ1329" s="630"/>
      <c r="AK1329" s="606"/>
      <c r="AL1329" s="690"/>
      <c r="AM1329" s="630"/>
      <c r="AN1329" s="630"/>
    </row>
    <row r="1330" spans="29:40" x14ac:dyDescent="0.2">
      <c r="AC1330" s="630"/>
      <c r="AD1330" s="630"/>
      <c r="AE1330" s="630"/>
      <c r="AF1330" s="630"/>
      <c r="AG1330" s="630"/>
      <c r="AH1330" s="630"/>
      <c r="AI1330" s="630"/>
      <c r="AJ1330" s="630"/>
      <c r="AK1330" s="606"/>
      <c r="AL1330" s="690"/>
      <c r="AM1330" s="630"/>
      <c r="AN1330" s="630"/>
    </row>
    <row r="1331" spans="29:40" x14ac:dyDescent="0.2">
      <c r="AC1331" s="630"/>
      <c r="AD1331" s="630"/>
      <c r="AE1331" s="630"/>
      <c r="AF1331" s="630"/>
      <c r="AG1331" s="630"/>
      <c r="AH1331" s="630"/>
      <c r="AI1331" s="630"/>
      <c r="AJ1331" s="630"/>
      <c r="AK1331" s="606"/>
      <c r="AL1331" s="690"/>
      <c r="AM1331" s="630"/>
      <c r="AN1331" s="630"/>
    </row>
    <row r="1332" spans="29:40" x14ac:dyDescent="0.2">
      <c r="AC1332" s="630"/>
      <c r="AD1332" s="630"/>
      <c r="AE1332" s="630"/>
      <c r="AF1332" s="630"/>
      <c r="AG1332" s="630"/>
      <c r="AH1332" s="630"/>
      <c r="AI1332" s="630"/>
      <c r="AJ1332" s="630"/>
      <c r="AK1332" s="606"/>
      <c r="AL1332" s="690"/>
      <c r="AM1332" s="630"/>
      <c r="AN1332" s="630"/>
    </row>
    <row r="1333" spans="29:40" x14ac:dyDescent="0.2">
      <c r="AC1333" s="630"/>
      <c r="AD1333" s="630"/>
      <c r="AE1333" s="630"/>
      <c r="AF1333" s="630"/>
      <c r="AG1333" s="630"/>
      <c r="AH1333" s="630"/>
      <c r="AI1333" s="630"/>
      <c r="AJ1333" s="630"/>
      <c r="AK1333" s="606"/>
      <c r="AL1333" s="690"/>
      <c r="AM1333" s="630"/>
      <c r="AN1333" s="630"/>
    </row>
    <row r="1334" spans="29:40" x14ac:dyDescent="0.2">
      <c r="AC1334" s="630"/>
      <c r="AD1334" s="630"/>
      <c r="AE1334" s="630"/>
      <c r="AF1334" s="630"/>
      <c r="AG1334" s="630"/>
      <c r="AH1334" s="630"/>
      <c r="AI1334" s="630"/>
      <c r="AJ1334" s="630"/>
      <c r="AK1334" s="606"/>
      <c r="AL1334" s="690"/>
      <c r="AM1334" s="630"/>
      <c r="AN1334" s="630"/>
    </row>
    <row r="1335" spans="29:40" x14ac:dyDescent="0.2">
      <c r="AC1335" s="630"/>
      <c r="AD1335" s="630"/>
      <c r="AE1335" s="630"/>
      <c r="AF1335" s="630"/>
      <c r="AG1335" s="630"/>
      <c r="AH1335" s="630"/>
      <c r="AI1335" s="630"/>
      <c r="AJ1335" s="630"/>
      <c r="AK1335" s="606"/>
      <c r="AL1335" s="690"/>
      <c r="AM1335" s="630"/>
      <c r="AN1335" s="630"/>
    </row>
    <row r="1336" spans="29:40" x14ac:dyDescent="0.2">
      <c r="AC1336" s="630"/>
      <c r="AD1336" s="630"/>
      <c r="AE1336" s="630"/>
      <c r="AF1336" s="630"/>
      <c r="AG1336" s="630"/>
      <c r="AH1336" s="630"/>
      <c r="AI1336" s="630"/>
      <c r="AJ1336" s="630"/>
      <c r="AK1336" s="606"/>
      <c r="AL1336" s="690"/>
      <c r="AM1336" s="630"/>
      <c r="AN1336" s="630"/>
    </row>
    <row r="1337" spans="29:40" x14ac:dyDescent="0.2">
      <c r="AC1337" s="630"/>
      <c r="AD1337" s="630"/>
      <c r="AE1337" s="630"/>
      <c r="AF1337" s="630"/>
      <c r="AG1337" s="630"/>
      <c r="AH1337" s="630"/>
      <c r="AI1337" s="630"/>
      <c r="AJ1337" s="630"/>
      <c r="AK1337" s="606"/>
      <c r="AL1337" s="690"/>
      <c r="AM1337" s="630"/>
      <c r="AN1337" s="630"/>
    </row>
    <row r="1338" spans="29:40" x14ac:dyDescent="0.2">
      <c r="AC1338" s="630"/>
      <c r="AD1338" s="630"/>
      <c r="AE1338" s="630"/>
      <c r="AF1338" s="630"/>
      <c r="AG1338" s="630"/>
      <c r="AH1338" s="630"/>
      <c r="AI1338" s="630"/>
      <c r="AJ1338" s="630"/>
      <c r="AK1338" s="606"/>
      <c r="AL1338" s="690"/>
      <c r="AM1338" s="630"/>
      <c r="AN1338" s="630"/>
    </row>
    <row r="1339" spans="29:40" x14ac:dyDescent="0.2">
      <c r="AC1339" s="630"/>
      <c r="AD1339" s="630"/>
      <c r="AE1339" s="630"/>
      <c r="AF1339" s="630"/>
      <c r="AG1339" s="630"/>
      <c r="AH1339" s="630"/>
      <c r="AI1339" s="630"/>
      <c r="AJ1339" s="630"/>
      <c r="AK1339" s="606"/>
      <c r="AL1339" s="690"/>
      <c r="AM1339" s="630"/>
      <c r="AN1339" s="630"/>
    </row>
    <row r="1340" spans="29:40" x14ac:dyDescent="0.2">
      <c r="AC1340" s="630"/>
      <c r="AD1340" s="630"/>
      <c r="AE1340" s="630"/>
      <c r="AF1340" s="630"/>
      <c r="AG1340" s="630"/>
      <c r="AH1340" s="630"/>
      <c r="AI1340" s="630"/>
      <c r="AJ1340" s="630"/>
      <c r="AK1340" s="606"/>
      <c r="AL1340" s="690"/>
      <c r="AM1340" s="630"/>
      <c r="AN1340" s="630"/>
    </row>
    <row r="1341" spans="29:40" x14ac:dyDescent="0.2">
      <c r="AC1341" s="630"/>
      <c r="AD1341" s="630"/>
      <c r="AE1341" s="630"/>
      <c r="AF1341" s="630"/>
      <c r="AG1341" s="630"/>
      <c r="AH1341" s="630"/>
      <c r="AI1341" s="630"/>
      <c r="AJ1341" s="630"/>
      <c r="AK1341" s="606"/>
      <c r="AL1341" s="690"/>
      <c r="AM1341" s="630"/>
      <c r="AN1341" s="630"/>
    </row>
    <row r="1342" spans="29:40" x14ac:dyDescent="0.2">
      <c r="AC1342" s="630"/>
      <c r="AD1342" s="630"/>
      <c r="AE1342" s="630"/>
      <c r="AF1342" s="630"/>
      <c r="AG1342" s="630"/>
      <c r="AH1342" s="630"/>
      <c r="AI1342" s="630"/>
      <c r="AJ1342" s="630"/>
      <c r="AK1342" s="606"/>
      <c r="AL1342" s="690"/>
      <c r="AM1342" s="630"/>
      <c r="AN1342" s="630"/>
    </row>
    <row r="1343" spans="29:40" x14ac:dyDescent="0.2">
      <c r="AC1343" s="630"/>
      <c r="AD1343" s="630"/>
      <c r="AE1343" s="630"/>
      <c r="AF1343" s="630"/>
      <c r="AG1343" s="630"/>
      <c r="AH1343" s="630"/>
      <c r="AI1343" s="630"/>
      <c r="AJ1343" s="630"/>
      <c r="AK1343" s="606"/>
      <c r="AL1343" s="690"/>
      <c r="AM1343" s="630"/>
      <c r="AN1343" s="630"/>
    </row>
    <row r="1344" spans="29:40" x14ac:dyDescent="0.2">
      <c r="AC1344" s="630"/>
      <c r="AD1344" s="630"/>
      <c r="AE1344" s="630"/>
      <c r="AF1344" s="630"/>
      <c r="AG1344" s="630"/>
      <c r="AH1344" s="630"/>
      <c r="AI1344" s="630"/>
      <c r="AJ1344" s="630"/>
      <c r="AK1344" s="606"/>
      <c r="AL1344" s="690"/>
      <c r="AM1344" s="630"/>
      <c r="AN1344" s="630"/>
    </row>
    <row r="1345" spans="29:40" x14ac:dyDescent="0.2">
      <c r="AC1345" s="630"/>
      <c r="AD1345" s="630"/>
      <c r="AE1345" s="630"/>
      <c r="AF1345" s="630"/>
      <c r="AG1345" s="630"/>
      <c r="AH1345" s="630"/>
      <c r="AI1345" s="630"/>
      <c r="AJ1345" s="630"/>
      <c r="AK1345" s="606"/>
      <c r="AL1345" s="690"/>
      <c r="AM1345" s="630"/>
      <c r="AN1345" s="630"/>
    </row>
    <row r="1346" spans="29:40" x14ac:dyDescent="0.2">
      <c r="AC1346" s="630"/>
      <c r="AD1346" s="630"/>
      <c r="AE1346" s="630"/>
      <c r="AF1346" s="630"/>
      <c r="AG1346" s="630"/>
      <c r="AH1346" s="630"/>
      <c r="AI1346" s="630"/>
      <c r="AJ1346" s="630"/>
      <c r="AK1346" s="606"/>
      <c r="AL1346" s="690"/>
      <c r="AM1346" s="630"/>
      <c r="AN1346" s="630"/>
    </row>
    <row r="1347" spans="29:40" x14ac:dyDescent="0.2">
      <c r="AC1347" s="630"/>
      <c r="AD1347" s="630"/>
      <c r="AE1347" s="630"/>
      <c r="AF1347" s="630"/>
      <c r="AG1347" s="630"/>
      <c r="AH1347" s="630"/>
      <c r="AI1347" s="630"/>
      <c r="AJ1347" s="630"/>
      <c r="AK1347" s="606"/>
      <c r="AL1347" s="690"/>
      <c r="AM1347" s="630"/>
      <c r="AN1347" s="630"/>
    </row>
    <row r="1348" spans="29:40" x14ac:dyDescent="0.2">
      <c r="AC1348" s="630"/>
      <c r="AD1348" s="630"/>
      <c r="AE1348" s="630"/>
      <c r="AF1348" s="630"/>
      <c r="AG1348" s="630"/>
      <c r="AH1348" s="630"/>
      <c r="AI1348" s="630"/>
      <c r="AJ1348" s="630"/>
      <c r="AK1348" s="606"/>
      <c r="AL1348" s="690"/>
      <c r="AM1348" s="630"/>
      <c r="AN1348" s="630"/>
    </row>
    <row r="1349" spans="29:40" x14ac:dyDescent="0.2">
      <c r="AC1349" s="630"/>
      <c r="AD1349" s="630"/>
      <c r="AE1349" s="630"/>
      <c r="AF1349" s="630"/>
      <c r="AG1349" s="630"/>
      <c r="AH1349" s="630"/>
      <c r="AI1349" s="630"/>
      <c r="AJ1349" s="630"/>
      <c r="AK1349" s="606"/>
      <c r="AL1349" s="690"/>
      <c r="AM1349" s="630"/>
      <c r="AN1349" s="630"/>
    </row>
    <row r="1350" spans="29:40" x14ac:dyDescent="0.2">
      <c r="AC1350" s="630"/>
      <c r="AD1350" s="630"/>
      <c r="AE1350" s="630"/>
      <c r="AF1350" s="630"/>
      <c r="AG1350" s="630"/>
      <c r="AH1350" s="630"/>
      <c r="AI1350" s="630"/>
      <c r="AJ1350" s="630"/>
      <c r="AK1350" s="606"/>
      <c r="AL1350" s="690"/>
      <c r="AM1350" s="630"/>
      <c r="AN1350" s="630"/>
    </row>
    <row r="1351" spans="29:40" x14ac:dyDescent="0.2">
      <c r="AC1351" s="630"/>
      <c r="AD1351" s="630"/>
      <c r="AE1351" s="630"/>
      <c r="AF1351" s="630"/>
      <c r="AG1351" s="630"/>
      <c r="AH1351" s="630"/>
      <c r="AI1351" s="630"/>
      <c r="AJ1351" s="630"/>
      <c r="AK1351" s="606"/>
      <c r="AL1351" s="690"/>
      <c r="AM1351" s="630"/>
      <c r="AN1351" s="630"/>
    </row>
    <row r="1352" spans="29:40" x14ac:dyDescent="0.2">
      <c r="AC1352" s="630"/>
      <c r="AD1352" s="630"/>
      <c r="AE1352" s="630"/>
      <c r="AF1352" s="630"/>
      <c r="AG1352" s="630"/>
      <c r="AH1352" s="630"/>
      <c r="AI1352" s="630"/>
      <c r="AJ1352" s="630"/>
      <c r="AK1352" s="606"/>
      <c r="AL1352" s="690"/>
      <c r="AM1352" s="630"/>
      <c r="AN1352" s="630"/>
    </row>
    <row r="1353" spans="29:40" x14ac:dyDescent="0.2">
      <c r="AC1353" s="630"/>
      <c r="AD1353" s="630"/>
      <c r="AE1353" s="630"/>
      <c r="AF1353" s="630"/>
      <c r="AG1353" s="630"/>
      <c r="AH1353" s="630"/>
      <c r="AI1353" s="630"/>
      <c r="AJ1353" s="630"/>
      <c r="AK1353" s="606"/>
      <c r="AL1353" s="690"/>
      <c r="AM1353" s="630"/>
      <c r="AN1353" s="630"/>
    </row>
    <row r="1354" spans="29:40" x14ac:dyDescent="0.2">
      <c r="AC1354" s="630"/>
      <c r="AD1354" s="630"/>
      <c r="AE1354" s="630"/>
      <c r="AF1354" s="630"/>
      <c r="AG1354" s="630"/>
      <c r="AH1354" s="630"/>
      <c r="AI1354" s="630"/>
      <c r="AJ1354" s="630"/>
      <c r="AK1354" s="606"/>
      <c r="AL1354" s="690"/>
      <c r="AM1354" s="630"/>
      <c r="AN1354" s="630"/>
    </row>
    <row r="1355" spans="29:40" x14ac:dyDescent="0.2">
      <c r="AC1355" s="630"/>
      <c r="AD1355" s="630"/>
      <c r="AE1355" s="630"/>
      <c r="AF1355" s="630"/>
      <c r="AG1355" s="630"/>
      <c r="AH1355" s="630"/>
      <c r="AI1355" s="630"/>
      <c r="AJ1355" s="630"/>
      <c r="AK1355" s="606"/>
      <c r="AL1355" s="690"/>
      <c r="AM1355" s="630"/>
      <c r="AN1355" s="630"/>
    </row>
    <row r="1356" spans="29:40" x14ac:dyDescent="0.2">
      <c r="AC1356" s="630"/>
      <c r="AD1356" s="630"/>
      <c r="AE1356" s="630"/>
      <c r="AF1356" s="630"/>
      <c r="AG1356" s="630"/>
      <c r="AH1356" s="630"/>
      <c r="AI1356" s="630"/>
      <c r="AJ1356" s="630"/>
      <c r="AK1356" s="606"/>
      <c r="AL1356" s="690"/>
      <c r="AM1356" s="630"/>
      <c r="AN1356" s="630"/>
    </row>
    <row r="1357" spans="29:40" x14ac:dyDescent="0.2">
      <c r="AC1357" s="630"/>
      <c r="AD1357" s="630"/>
      <c r="AE1357" s="630"/>
      <c r="AF1357" s="630"/>
      <c r="AG1357" s="630"/>
      <c r="AH1357" s="630"/>
      <c r="AI1357" s="630"/>
      <c r="AJ1357" s="630"/>
      <c r="AK1357" s="606"/>
      <c r="AL1357" s="690"/>
      <c r="AM1357" s="630"/>
      <c r="AN1357" s="630"/>
    </row>
    <row r="1358" spans="29:40" x14ac:dyDescent="0.2">
      <c r="AC1358" s="630"/>
      <c r="AD1358" s="630"/>
      <c r="AE1358" s="630"/>
      <c r="AF1358" s="630"/>
      <c r="AG1358" s="630"/>
      <c r="AH1358" s="630"/>
      <c r="AI1358" s="630"/>
      <c r="AJ1358" s="630"/>
      <c r="AK1358" s="606"/>
      <c r="AL1358" s="690"/>
      <c r="AM1358" s="630"/>
      <c r="AN1358" s="630"/>
    </row>
    <row r="1359" spans="29:40" x14ac:dyDescent="0.2">
      <c r="AC1359" s="630"/>
      <c r="AD1359" s="630"/>
      <c r="AE1359" s="630"/>
      <c r="AF1359" s="630"/>
      <c r="AG1359" s="630"/>
      <c r="AH1359" s="630"/>
      <c r="AI1359" s="630"/>
      <c r="AJ1359" s="630"/>
      <c r="AK1359" s="606"/>
      <c r="AL1359" s="690"/>
      <c r="AM1359" s="630"/>
      <c r="AN1359" s="630"/>
    </row>
    <row r="1360" spans="29:40" x14ac:dyDescent="0.2">
      <c r="AC1360" s="630"/>
      <c r="AD1360" s="630"/>
      <c r="AE1360" s="630"/>
      <c r="AF1360" s="630"/>
      <c r="AG1360" s="630"/>
      <c r="AH1360" s="630"/>
      <c r="AI1360" s="630"/>
      <c r="AJ1360" s="630"/>
      <c r="AK1360" s="606"/>
      <c r="AL1360" s="690"/>
      <c r="AM1360" s="630"/>
      <c r="AN1360" s="630"/>
    </row>
    <row r="1361" spans="29:40" x14ac:dyDescent="0.2">
      <c r="AC1361" s="630"/>
      <c r="AD1361" s="630"/>
      <c r="AE1361" s="630"/>
      <c r="AF1361" s="630"/>
      <c r="AG1361" s="630"/>
      <c r="AH1361" s="630"/>
      <c r="AI1361" s="630"/>
      <c r="AJ1361" s="630"/>
      <c r="AK1361" s="606"/>
      <c r="AL1361" s="690"/>
      <c r="AM1361" s="630"/>
      <c r="AN1361" s="630"/>
    </row>
    <row r="1362" spans="29:40" x14ac:dyDescent="0.2">
      <c r="AC1362" s="630"/>
      <c r="AD1362" s="630"/>
      <c r="AE1362" s="630"/>
      <c r="AF1362" s="630"/>
      <c r="AG1362" s="630"/>
      <c r="AH1362" s="630"/>
      <c r="AI1362" s="630"/>
      <c r="AJ1362" s="630"/>
      <c r="AK1362" s="606"/>
      <c r="AL1362" s="690"/>
      <c r="AM1362" s="630"/>
      <c r="AN1362" s="630"/>
    </row>
    <row r="1363" spans="29:40" x14ac:dyDescent="0.2">
      <c r="AC1363" s="630"/>
      <c r="AD1363" s="630"/>
      <c r="AE1363" s="630"/>
      <c r="AF1363" s="630"/>
      <c r="AG1363" s="630"/>
      <c r="AH1363" s="630"/>
      <c r="AI1363" s="630"/>
      <c r="AJ1363" s="630"/>
      <c r="AK1363" s="606"/>
      <c r="AL1363" s="690"/>
      <c r="AM1363" s="630"/>
      <c r="AN1363" s="630"/>
    </row>
    <row r="1364" spans="29:40" x14ac:dyDescent="0.2">
      <c r="AC1364" s="630"/>
      <c r="AD1364" s="630"/>
      <c r="AE1364" s="630"/>
      <c r="AF1364" s="630"/>
      <c r="AG1364" s="630"/>
      <c r="AH1364" s="630"/>
      <c r="AI1364" s="630"/>
      <c r="AJ1364" s="630"/>
      <c r="AK1364" s="606"/>
      <c r="AL1364" s="690"/>
      <c r="AM1364" s="630"/>
      <c r="AN1364" s="630"/>
    </row>
    <row r="1365" spans="29:40" x14ac:dyDescent="0.2">
      <c r="AC1365" s="630"/>
      <c r="AD1365" s="630"/>
      <c r="AE1365" s="630"/>
      <c r="AF1365" s="630"/>
      <c r="AG1365" s="630"/>
      <c r="AH1365" s="630"/>
      <c r="AI1365" s="630"/>
      <c r="AJ1365" s="630"/>
      <c r="AK1365" s="606"/>
      <c r="AL1365" s="690"/>
      <c r="AM1365" s="630"/>
      <c r="AN1365" s="630"/>
    </row>
    <row r="1366" spans="29:40" x14ac:dyDescent="0.2">
      <c r="AC1366" s="630"/>
      <c r="AD1366" s="630"/>
      <c r="AE1366" s="630"/>
      <c r="AF1366" s="630"/>
      <c r="AG1366" s="630"/>
      <c r="AH1366" s="630"/>
      <c r="AI1366" s="630"/>
      <c r="AJ1366" s="630"/>
      <c r="AK1366" s="606"/>
      <c r="AL1366" s="690"/>
      <c r="AM1366" s="630"/>
      <c r="AN1366" s="630"/>
    </row>
    <row r="1367" spans="29:40" x14ac:dyDescent="0.2">
      <c r="AC1367" s="630"/>
      <c r="AD1367" s="630"/>
      <c r="AE1367" s="630"/>
      <c r="AF1367" s="630"/>
      <c r="AG1367" s="630"/>
      <c r="AH1367" s="630"/>
      <c r="AI1367" s="630"/>
      <c r="AJ1367" s="630"/>
      <c r="AK1367" s="606"/>
      <c r="AL1367" s="690"/>
      <c r="AM1367" s="630"/>
      <c r="AN1367" s="630"/>
    </row>
    <row r="1368" spans="29:40" x14ac:dyDescent="0.2">
      <c r="AC1368" s="630"/>
      <c r="AD1368" s="630"/>
      <c r="AE1368" s="630"/>
      <c r="AF1368" s="630"/>
      <c r="AG1368" s="630"/>
      <c r="AH1368" s="630"/>
      <c r="AI1368" s="630"/>
      <c r="AJ1368" s="630"/>
      <c r="AK1368" s="606"/>
      <c r="AL1368" s="690"/>
      <c r="AM1368" s="630"/>
      <c r="AN1368" s="630"/>
    </row>
    <row r="1369" spans="29:40" x14ac:dyDescent="0.2">
      <c r="AC1369" s="630"/>
      <c r="AD1369" s="630"/>
      <c r="AE1369" s="630"/>
      <c r="AF1369" s="630"/>
      <c r="AG1369" s="630"/>
      <c r="AH1369" s="630"/>
      <c r="AI1369" s="630"/>
      <c r="AJ1369" s="630"/>
      <c r="AK1369" s="606"/>
      <c r="AL1369" s="690"/>
      <c r="AM1369" s="630"/>
      <c r="AN1369" s="630"/>
    </row>
    <row r="1370" spans="29:40" x14ac:dyDescent="0.2">
      <c r="AC1370" s="630"/>
      <c r="AD1370" s="630"/>
      <c r="AE1370" s="630"/>
      <c r="AF1370" s="630"/>
      <c r="AG1370" s="630"/>
      <c r="AH1370" s="630"/>
      <c r="AI1370" s="630"/>
      <c r="AJ1370" s="630"/>
      <c r="AK1370" s="606"/>
      <c r="AL1370" s="690"/>
      <c r="AM1370" s="630"/>
      <c r="AN1370" s="630"/>
    </row>
    <row r="1371" spans="29:40" x14ac:dyDescent="0.2">
      <c r="AC1371" s="630"/>
      <c r="AD1371" s="630"/>
      <c r="AE1371" s="630"/>
      <c r="AF1371" s="630"/>
      <c r="AG1371" s="630"/>
      <c r="AH1371" s="630"/>
      <c r="AI1371" s="630"/>
      <c r="AJ1371" s="630"/>
      <c r="AK1371" s="606"/>
      <c r="AL1371" s="690"/>
      <c r="AM1371" s="630"/>
      <c r="AN1371" s="630"/>
    </row>
    <row r="1372" spans="29:40" x14ac:dyDescent="0.2">
      <c r="AC1372" s="630"/>
      <c r="AD1372" s="630"/>
      <c r="AE1372" s="630"/>
      <c r="AF1372" s="630"/>
      <c r="AG1372" s="630"/>
      <c r="AH1372" s="630"/>
      <c r="AI1372" s="630"/>
      <c r="AJ1372" s="630"/>
      <c r="AK1372" s="606"/>
      <c r="AL1372" s="690"/>
      <c r="AM1372" s="630"/>
      <c r="AN1372" s="630"/>
    </row>
    <row r="1373" spans="29:40" x14ac:dyDescent="0.2">
      <c r="AC1373" s="630"/>
      <c r="AD1373" s="630"/>
      <c r="AE1373" s="630"/>
      <c r="AF1373" s="630"/>
      <c r="AG1373" s="630"/>
      <c r="AH1373" s="630"/>
      <c r="AI1373" s="630"/>
      <c r="AJ1373" s="630"/>
      <c r="AK1373" s="606"/>
      <c r="AL1373" s="690"/>
      <c r="AM1373" s="630"/>
      <c r="AN1373" s="630"/>
    </row>
    <row r="1374" spans="29:40" x14ac:dyDescent="0.2">
      <c r="AC1374" s="630"/>
      <c r="AD1374" s="630"/>
      <c r="AE1374" s="630"/>
      <c r="AF1374" s="630"/>
      <c r="AG1374" s="630"/>
      <c r="AH1374" s="630"/>
      <c r="AI1374" s="630"/>
      <c r="AJ1374" s="630"/>
      <c r="AK1374" s="606"/>
      <c r="AL1374" s="690"/>
      <c r="AM1374" s="630"/>
      <c r="AN1374" s="630"/>
    </row>
    <row r="1375" spans="29:40" x14ac:dyDescent="0.2">
      <c r="AC1375" s="630"/>
      <c r="AD1375" s="630"/>
      <c r="AE1375" s="630"/>
      <c r="AF1375" s="630"/>
      <c r="AG1375" s="630"/>
      <c r="AH1375" s="630"/>
      <c r="AI1375" s="630"/>
      <c r="AJ1375" s="630"/>
      <c r="AK1375" s="606"/>
      <c r="AL1375" s="690"/>
      <c r="AM1375" s="630"/>
      <c r="AN1375" s="630"/>
    </row>
    <row r="1376" spans="29:40" x14ac:dyDescent="0.2">
      <c r="AC1376" s="630"/>
      <c r="AD1376" s="630"/>
      <c r="AE1376" s="630"/>
      <c r="AF1376" s="630"/>
      <c r="AG1376" s="630"/>
      <c r="AH1376" s="630"/>
      <c r="AI1376" s="630"/>
      <c r="AJ1376" s="630"/>
      <c r="AK1376" s="606"/>
      <c r="AL1376" s="690"/>
      <c r="AM1376" s="630"/>
      <c r="AN1376" s="630"/>
    </row>
    <row r="1377" spans="29:40" x14ac:dyDescent="0.2">
      <c r="AC1377" s="630"/>
      <c r="AD1377" s="630"/>
      <c r="AE1377" s="630"/>
      <c r="AF1377" s="630"/>
      <c r="AG1377" s="630"/>
      <c r="AH1377" s="630"/>
      <c r="AI1377" s="630"/>
      <c r="AJ1377" s="630"/>
      <c r="AK1377" s="606"/>
      <c r="AL1377" s="690"/>
      <c r="AM1377" s="630"/>
      <c r="AN1377" s="630"/>
    </row>
    <row r="1378" spans="29:40" x14ac:dyDescent="0.2">
      <c r="AC1378" s="630"/>
      <c r="AD1378" s="630"/>
      <c r="AE1378" s="630"/>
      <c r="AF1378" s="630"/>
      <c r="AG1378" s="630"/>
      <c r="AH1378" s="630"/>
      <c r="AI1378" s="630"/>
      <c r="AJ1378" s="630"/>
      <c r="AK1378" s="606"/>
      <c r="AL1378" s="690"/>
      <c r="AM1378" s="630"/>
      <c r="AN1378" s="630"/>
    </row>
    <row r="1379" spans="29:40" x14ac:dyDescent="0.2">
      <c r="AC1379" s="630"/>
      <c r="AD1379" s="630"/>
      <c r="AE1379" s="630"/>
      <c r="AF1379" s="630"/>
      <c r="AG1379" s="630"/>
      <c r="AH1379" s="630"/>
      <c r="AI1379" s="630"/>
      <c r="AJ1379" s="630"/>
      <c r="AK1379" s="606"/>
      <c r="AL1379" s="690"/>
      <c r="AM1379" s="630"/>
      <c r="AN1379" s="630"/>
    </row>
    <row r="1380" spans="29:40" x14ac:dyDescent="0.2">
      <c r="AC1380" s="630"/>
      <c r="AD1380" s="630"/>
      <c r="AE1380" s="630"/>
      <c r="AF1380" s="630"/>
      <c r="AG1380" s="630"/>
      <c r="AH1380" s="630"/>
      <c r="AI1380" s="630"/>
      <c r="AJ1380" s="630"/>
      <c r="AK1380" s="606"/>
      <c r="AL1380" s="690"/>
      <c r="AM1380" s="630"/>
      <c r="AN1380" s="630"/>
    </row>
    <row r="1381" spans="29:40" x14ac:dyDescent="0.2">
      <c r="AC1381" s="630"/>
      <c r="AD1381" s="630"/>
      <c r="AE1381" s="630"/>
      <c r="AF1381" s="630"/>
      <c r="AG1381" s="630"/>
      <c r="AH1381" s="630"/>
      <c r="AI1381" s="630"/>
      <c r="AJ1381" s="630"/>
      <c r="AK1381" s="606"/>
      <c r="AL1381" s="690"/>
      <c r="AM1381" s="630"/>
      <c r="AN1381" s="630"/>
    </row>
    <row r="1382" spans="29:40" x14ac:dyDescent="0.2">
      <c r="AC1382" s="630"/>
      <c r="AD1382" s="630"/>
      <c r="AE1382" s="630"/>
      <c r="AF1382" s="630"/>
      <c r="AG1382" s="630"/>
      <c r="AH1382" s="630"/>
      <c r="AI1382" s="630"/>
      <c r="AJ1382" s="630"/>
      <c r="AK1382" s="606"/>
      <c r="AL1382" s="690"/>
      <c r="AM1382" s="630"/>
      <c r="AN1382" s="630"/>
    </row>
    <row r="1383" spans="29:40" x14ac:dyDescent="0.2">
      <c r="AC1383" s="630"/>
      <c r="AD1383" s="630"/>
      <c r="AE1383" s="630"/>
      <c r="AF1383" s="630"/>
      <c r="AG1383" s="630"/>
      <c r="AH1383" s="630"/>
      <c r="AI1383" s="630"/>
      <c r="AJ1383" s="630"/>
      <c r="AK1383" s="606"/>
      <c r="AL1383" s="690"/>
      <c r="AM1383" s="630"/>
      <c r="AN1383" s="630"/>
    </row>
    <row r="1384" spans="29:40" x14ac:dyDescent="0.2">
      <c r="AC1384" s="630"/>
      <c r="AD1384" s="630"/>
      <c r="AE1384" s="630"/>
      <c r="AF1384" s="630"/>
      <c r="AG1384" s="630"/>
      <c r="AH1384" s="630"/>
      <c r="AI1384" s="630"/>
      <c r="AJ1384" s="630"/>
      <c r="AK1384" s="606"/>
      <c r="AL1384" s="690"/>
      <c r="AM1384" s="630"/>
      <c r="AN1384" s="630"/>
    </row>
    <row r="1385" spans="29:40" x14ac:dyDescent="0.2">
      <c r="AC1385" s="630"/>
      <c r="AD1385" s="630"/>
      <c r="AE1385" s="630"/>
      <c r="AF1385" s="630"/>
      <c r="AG1385" s="630"/>
      <c r="AH1385" s="630"/>
      <c r="AI1385" s="630"/>
      <c r="AJ1385" s="630"/>
      <c r="AK1385" s="606"/>
      <c r="AL1385" s="690"/>
      <c r="AM1385" s="630"/>
      <c r="AN1385" s="630"/>
    </row>
    <row r="1386" spans="29:40" x14ac:dyDescent="0.2">
      <c r="AC1386" s="630"/>
      <c r="AD1386" s="630"/>
      <c r="AE1386" s="630"/>
      <c r="AF1386" s="630"/>
      <c r="AG1386" s="630"/>
      <c r="AH1386" s="630"/>
      <c r="AI1386" s="630"/>
      <c r="AJ1386" s="630"/>
      <c r="AK1386" s="606"/>
      <c r="AL1386" s="690"/>
      <c r="AM1386" s="630"/>
      <c r="AN1386" s="630"/>
    </row>
    <row r="1387" spans="29:40" x14ac:dyDescent="0.2">
      <c r="AC1387" s="630"/>
      <c r="AD1387" s="630"/>
      <c r="AE1387" s="630"/>
      <c r="AF1387" s="630"/>
      <c r="AG1387" s="630"/>
      <c r="AH1387" s="630"/>
      <c r="AI1387" s="630"/>
      <c r="AJ1387" s="630"/>
      <c r="AK1387" s="606"/>
      <c r="AL1387" s="690"/>
      <c r="AM1387" s="630"/>
      <c r="AN1387" s="630"/>
    </row>
    <row r="1388" spans="29:40" x14ac:dyDescent="0.2">
      <c r="AC1388" s="630"/>
      <c r="AD1388" s="630"/>
      <c r="AE1388" s="630"/>
      <c r="AF1388" s="630"/>
      <c r="AG1388" s="630"/>
      <c r="AH1388" s="630"/>
      <c r="AI1388" s="630"/>
      <c r="AJ1388" s="630"/>
      <c r="AK1388" s="606"/>
      <c r="AL1388" s="690"/>
      <c r="AM1388" s="630"/>
      <c r="AN1388" s="630"/>
    </row>
    <row r="1389" spans="29:40" x14ac:dyDescent="0.2">
      <c r="AC1389" s="630"/>
      <c r="AD1389" s="630"/>
      <c r="AE1389" s="630"/>
      <c r="AF1389" s="630"/>
      <c r="AG1389" s="630"/>
      <c r="AH1389" s="630"/>
      <c r="AI1389" s="630"/>
      <c r="AJ1389" s="630"/>
      <c r="AK1389" s="606"/>
      <c r="AL1389" s="690"/>
      <c r="AM1389" s="630"/>
      <c r="AN1389" s="630"/>
    </row>
    <row r="1390" spans="29:40" x14ac:dyDescent="0.2">
      <c r="AC1390" s="630"/>
      <c r="AD1390" s="630"/>
      <c r="AE1390" s="630"/>
      <c r="AF1390" s="630"/>
      <c r="AG1390" s="630"/>
      <c r="AH1390" s="630"/>
      <c r="AI1390" s="630"/>
      <c r="AJ1390" s="630"/>
      <c r="AK1390" s="606"/>
      <c r="AL1390" s="690"/>
      <c r="AM1390" s="630"/>
      <c r="AN1390" s="630"/>
    </row>
    <row r="1391" spans="29:40" x14ac:dyDescent="0.2">
      <c r="AC1391" s="630"/>
      <c r="AD1391" s="630"/>
      <c r="AE1391" s="630"/>
      <c r="AF1391" s="630"/>
      <c r="AG1391" s="630"/>
      <c r="AH1391" s="630"/>
      <c r="AI1391" s="630"/>
      <c r="AJ1391" s="630"/>
      <c r="AK1391" s="606"/>
      <c r="AL1391" s="690"/>
      <c r="AM1391" s="630"/>
      <c r="AN1391" s="630"/>
    </row>
    <row r="1392" spans="29:40" x14ac:dyDescent="0.2">
      <c r="AC1392" s="630"/>
      <c r="AD1392" s="630"/>
      <c r="AE1392" s="630"/>
      <c r="AF1392" s="630"/>
      <c r="AG1392" s="630"/>
      <c r="AH1392" s="630"/>
      <c r="AI1392" s="630"/>
      <c r="AJ1392" s="630"/>
      <c r="AK1392" s="606"/>
      <c r="AL1392" s="690"/>
      <c r="AM1392" s="630"/>
      <c r="AN1392" s="630"/>
    </row>
    <row r="1393" spans="29:40" x14ac:dyDescent="0.2">
      <c r="AC1393" s="630"/>
      <c r="AD1393" s="630"/>
      <c r="AE1393" s="630"/>
      <c r="AF1393" s="630"/>
      <c r="AG1393" s="630"/>
      <c r="AH1393" s="630"/>
      <c r="AI1393" s="630"/>
      <c r="AJ1393" s="630"/>
      <c r="AK1393" s="606"/>
      <c r="AL1393" s="690"/>
      <c r="AM1393" s="630"/>
      <c r="AN1393" s="630"/>
    </row>
    <row r="1394" spans="29:40" x14ac:dyDescent="0.2">
      <c r="AC1394" s="630"/>
      <c r="AD1394" s="630"/>
      <c r="AE1394" s="630"/>
      <c r="AF1394" s="630"/>
      <c r="AG1394" s="630"/>
      <c r="AH1394" s="630"/>
      <c r="AI1394" s="630"/>
      <c r="AJ1394" s="630"/>
      <c r="AK1394" s="606"/>
      <c r="AL1394" s="690"/>
      <c r="AM1394" s="630"/>
      <c r="AN1394" s="630"/>
    </row>
    <row r="1395" spans="29:40" x14ac:dyDescent="0.2">
      <c r="AC1395" s="630"/>
      <c r="AD1395" s="630"/>
      <c r="AE1395" s="630"/>
      <c r="AF1395" s="630"/>
      <c r="AG1395" s="630"/>
      <c r="AH1395" s="630"/>
      <c r="AI1395" s="630"/>
      <c r="AJ1395" s="630"/>
      <c r="AK1395" s="606"/>
      <c r="AL1395" s="690"/>
      <c r="AM1395" s="630"/>
      <c r="AN1395" s="630"/>
    </row>
    <row r="1396" spans="29:40" x14ac:dyDescent="0.2">
      <c r="AC1396" s="630"/>
      <c r="AD1396" s="630"/>
      <c r="AE1396" s="630"/>
      <c r="AF1396" s="630"/>
      <c r="AG1396" s="630"/>
      <c r="AH1396" s="630"/>
      <c r="AI1396" s="630"/>
      <c r="AJ1396" s="630"/>
      <c r="AK1396" s="606"/>
      <c r="AL1396" s="690"/>
      <c r="AM1396" s="630"/>
      <c r="AN1396" s="630"/>
    </row>
    <row r="1397" spans="29:40" x14ac:dyDescent="0.2">
      <c r="AC1397" s="630"/>
      <c r="AD1397" s="630"/>
      <c r="AE1397" s="630"/>
      <c r="AF1397" s="630"/>
      <c r="AG1397" s="630"/>
      <c r="AH1397" s="630"/>
      <c r="AI1397" s="630"/>
      <c r="AJ1397" s="630"/>
      <c r="AK1397" s="606"/>
      <c r="AL1397" s="690"/>
      <c r="AM1397" s="630"/>
      <c r="AN1397" s="630"/>
    </row>
    <row r="1398" spans="29:40" x14ac:dyDescent="0.2">
      <c r="AC1398" s="630"/>
      <c r="AD1398" s="630"/>
      <c r="AE1398" s="630"/>
      <c r="AF1398" s="630"/>
      <c r="AG1398" s="630"/>
      <c r="AH1398" s="630"/>
      <c r="AI1398" s="630"/>
      <c r="AJ1398" s="630"/>
      <c r="AK1398" s="606"/>
      <c r="AL1398" s="690"/>
      <c r="AM1398" s="630"/>
      <c r="AN1398" s="630"/>
    </row>
    <row r="1399" spans="29:40" x14ac:dyDescent="0.2">
      <c r="AC1399" s="630"/>
      <c r="AD1399" s="630"/>
      <c r="AE1399" s="630"/>
      <c r="AF1399" s="630"/>
      <c r="AG1399" s="630"/>
      <c r="AH1399" s="630"/>
      <c r="AI1399" s="630"/>
      <c r="AJ1399" s="630"/>
      <c r="AK1399" s="606"/>
      <c r="AL1399" s="690"/>
      <c r="AM1399" s="630"/>
      <c r="AN1399" s="630"/>
    </row>
    <row r="1400" spans="29:40" x14ac:dyDescent="0.2">
      <c r="AC1400" s="630"/>
      <c r="AD1400" s="630"/>
      <c r="AE1400" s="630"/>
      <c r="AF1400" s="630"/>
      <c r="AG1400" s="630"/>
      <c r="AH1400" s="630"/>
      <c r="AI1400" s="630"/>
      <c r="AJ1400" s="630"/>
      <c r="AK1400" s="606"/>
      <c r="AL1400" s="690"/>
      <c r="AM1400" s="630"/>
      <c r="AN1400" s="630"/>
    </row>
    <row r="1401" spans="29:40" x14ac:dyDescent="0.2">
      <c r="AC1401" s="630"/>
      <c r="AD1401" s="630"/>
      <c r="AE1401" s="630"/>
      <c r="AF1401" s="630"/>
      <c r="AG1401" s="630"/>
      <c r="AH1401" s="630"/>
      <c r="AI1401" s="630"/>
      <c r="AJ1401" s="630"/>
      <c r="AK1401" s="606"/>
      <c r="AL1401" s="690"/>
      <c r="AM1401" s="630"/>
      <c r="AN1401" s="630"/>
    </row>
    <row r="1402" spans="29:40" x14ac:dyDescent="0.2">
      <c r="AC1402" s="630"/>
      <c r="AD1402" s="630"/>
      <c r="AE1402" s="630"/>
      <c r="AF1402" s="630"/>
      <c r="AG1402" s="630"/>
      <c r="AH1402" s="630"/>
      <c r="AI1402" s="630"/>
      <c r="AJ1402" s="630"/>
      <c r="AK1402" s="606"/>
      <c r="AL1402" s="690"/>
      <c r="AM1402" s="630"/>
      <c r="AN1402" s="630"/>
    </row>
    <row r="1403" spans="29:40" x14ac:dyDescent="0.2">
      <c r="AC1403" s="630"/>
      <c r="AD1403" s="630"/>
      <c r="AE1403" s="630"/>
      <c r="AF1403" s="630"/>
      <c r="AG1403" s="630"/>
      <c r="AH1403" s="630"/>
      <c r="AI1403" s="630"/>
      <c r="AJ1403" s="630"/>
      <c r="AK1403" s="606"/>
      <c r="AL1403" s="690"/>
      <c r="AM1403" s="630"/>
      <c r="AN1403" s="630"/>
    </row>
    <row r="1404" spans="29:40" x14ac:dyDescent="0.2">
      <c r="AC1404" s="630"/>
      <c r="AD1404" s="630"/>
      <c r="AE1404" s="630"/>
      <c r="AF1404" s="630"/>
      <c r="AG1404" s="630"/>
      <c r="AH1404" s="630"/>
      <c r="AI1404" s="630"/>
      <c r="AJ1404" s="630"/>
      <c r="AK1404" s="606"/>
      <c r="AL1404" s="690"/>
      <c r="AM1404" s="630"/>
      <c r="AN1404" s="630"/>
    </row>
    <row r="1405" spans="29:40" x14ac:dyDescent="0.2">
      <c r="AC1405" s="630"/>
      <c r="AD1405" s="630"/>
      <c r="AE1405" s="630"/>
      <c r="AF1405" s="630"/>
      <c r="AG1405" s="630"/>
      <c r="AH1405" s="630"/>
      <c r="AI1405" s="630"/>
      <c r="AJ1405" s="630"/>
      <c r="AK1405" s="606"/>
      <c r="AL1405" s="690"/>
      <c r="AM1405" s="630"/>
      <c r="AN1405" s="630"/>
    </row>
    <row r="1406" spans="29:40" x14ac:dyDescent="0.2">
      <c r="AC1406" s="630"/>
      <c r="AD1406" s="630"/>
      <c r="AE1406" s="630"/>
      <c r="AF1406" s="630"/>
      <c r="AG1406" s="630"/>
      <c r="AH1406" s="630"/>
      <c r="AI1406" s="630"/>
      <c r="AJ1406" s="630"/>
      <c r="AK1406" s="606"/>
      <c r="AL1406" s="690"/>
      <c r="AM1406" s="630"/>
      <c r="AN1406" s="630"/>
    </row>
    <row r="1407" spans="29:40" x14ac:dyDescent="0.2">
      <c r="AC1407" s="630"/>
      <c r="AD1407" s="630"/>
      <c r="AE1407" s="630"/>
      <c r="AF1407" s="630"/>
      <c r="AG1407" s="630"/>
      <c r="AH1407" s="630"/>
      <c r="AI1407" s="630"/>
      <c r="AJ1407" s="630"/>
      <c r="AK1407" s="606"/>
      <c r="AL1407" s="690"/>
      <c r="AM1407" s="630"/>
      <c r="AN1407" s="630"/>
    </row>
    <row r="1408" spans="29:40" x14ac:dyDescent="0.2">
      <c r="AC1408" s="630"/>
      <c r="AD1408" s="630"/>
      <c r="AE1408" s="630"/>
      <c r="AF1408" s="630"/>
      <c r="AG1408" s="630"/>
      <c r="AH1408" s="630"/>
      <c r="AI1408" s="630"/>
      <c r="AJ1408" s="630"/>
      <c r="AK1408" s="606"/>
      <c r="AL1408" s="690"/>
      <c r="AM1408" s="630"/>
      <c r="AN1408" s="630"/>
    </row>
    <row r="1409" spans="29:40" x14ac:dyDescent="0.2">
      <c r="AC1409" s="630"/>
      <c r="AD1409" s="630"/>
      <c r="AE1409" s="630"/>
      <c r="AF1409" s="630"/>
      <c r="AG1409" s="630"/>
      <c r="AH1409" s="630"/>
      <c r="AI1409" s="630"/>
      <c r="AJ1409" s="630"/>
      <c r="AK1409" s="606"/>
      <c r="AL1409" s="690"/>
      <c r="AM1409" s="630"/>
      <c r="AN1409" s="630"/>
    </row>
    <row r="1410" spans="29:40" x14ac:dyDescent="0.2">
      <c r="AC1410" s="630"/>
      <c r="AD1410" s="630"/>
      <c r="AE1410" s="630"/>
      <c r="AF1410" s="630"/>
      <c r="AG1410" s="630"/>
      <c r="AH1410" s="630"/>
      <c r="AI1410" s="630"/>
      <c r="AJ1410" s="630"/>
      <c r="AK1410" s="606"/>
      <c r="AL1410" s="690"/>
      <c r="AM1410" s="630"/>
      <c r="AN1410" s="630"/>
    </row>
    <row r="1411" spans="29:40" x14ac:dyDescent="0.2">
      <c r="AC1411" s="630"/>
      <c r="AD1411" s="630"/>
      <c r="AE1411" s="630"/>
      <c r="AF1411" s="630"/>
      <c r="AG1411" s="630"/>
      <c r="AH1411" s="630"/>
      <c r="AI1411" s="630"/>
      <c r="AJ1411" s="630"/>
      <c r="AK1411" s="606"/>
      <c r="AL1411" s="690"/>
      <c r="AM1411" s="630"/>
      <c r="AN1411" s="630"/>
    </row>
    <row r="1412" spans="29:40" x14ac:dyDescent="0.2">
      <c r="AC1412" s="630"/>
      <c r="AD1412" s="630"/>
      <c r="AE1412" s="630"/>
      <c r="AF1412" s="630"/>
      <c r="AG1412" s="630"/>
      <c r="AH1412" s="630"/>
      <c r="AI1412" s="630"/>
      <c r="AJ1412" s="630"/>
      <c r="AK1412" s="606"/>
      <c r="AL1412" s="690"/>
      <c r="AM1412" s="630"/>
      <c r="AN1412" s="630"/>
    </row>
    <row r="1413" spans="29:40" x14ac:dyDescent="0.2">
      <c r="AC1413" s="630"/>
      <c r="AD1413" s="630"/>
      <c r="AE1413" s="630"/>
      <c r="AF1413" s="630"/>
      <c r="AG1413" s="630"/>
      <c r="AH1413" s="630"/>
      <c r="AI1413" s="630"/>
      <c r="AJ1413" s="630"/>
      <c r="AK1413" s="606"/>
      <c r="AL1413" s="690"/>
      <c r="AM1413" s="630"/>
      <c r="AN1413" s="630"/>
    </row>
    <row r="1414" spans="29:40" x14ac:dyDescent="0.2">
      <c r="AC1414" s="630"/>
      <c r="AD1414" s="630"/>
      <c r="AE1414" s="630"/>
      <c r="AF1414" s="630"/>
      <c r="AG1414" s="630"/>
      <c r="AH1414" s="630"/>
      <c r="AI1414" s="630"/>
      <c r="AJ1414" s="630"/>
      <c r="AK1414" s="606"/>
      <c r="AL1414" s="690"/>
      <c r="AM1414" s="630"/>
      <c r="AN1414" s="630"/>
    </row>
    <row r="1415" spans="29:40" x14ac:dyDescent="0.2">
      <c r="AC1415" s="630"/>
      <c r="AD1415" s="630"/>
      <c r="AE1415" s="630"/>
      <c r="AF1415" s="630"/>
      <c r="AG1415" s="630"/>
      <c r="AH1415" s="630"/>
      <c r="AI1415" s="630"/>
      <c r="AJ1415" s="630"/>
      <c r="AK1415" s="606"/>
      <c r="AL1415" s="690"/>
      <c r="AM1415" s="630"/>
      <c r="AN1415" s="630"/>
    </row>
    <row r="1416" spans="29:40" x14ac:dyDescent="0.2">
      <c r="AC1416" s="630"/>
      <c r="AD1416" s="630"/>
      <c r="AE1416" s="630"/>
      <c r="AF1416" s="630"/>
      <c r="AG1416" s="630"/>
      <c r="AH1416" s="630"/>
      <c r="AI1416" s="630"/>
      <c r="AJ1416" s="630"/>
      <c r="AK1416" s="606"/>
      <c r="AL1416" s="690"/>
      <c r="AM1416" s="630"/>
      <c r="AN1416" s="630"/>
    </row>
    <row r="1417" spans="29:40" x14ac:dyDescent="0.2">
      <c r="AC1417" s="630"/>
      <c r="AD1417" s="630"/>
      <c r="AE1417" s="630"/>
      <c r="AF1417" s="630"/>
      <c r="AG1417" s="630"/>
      <c r="AH1417" s="630"/>
      <c r="AI1417" s="630"/>
      <c r="AJ1417" s="630"/>
      <c r="AK1417" s="606"/>
      <c r="AL1417" s="690"/>
      <c r="AM1417" s="630"/>
      <c r="AN1417" s="630"/>
    </row>
    <row r="1418" spans="29:40" x14ac:dyDescent="0.2">
      <c r="AC1418" s="630"/>
      <c r="AD1418" s="630"/>
      <c r="AE1418" s="630"/>
      <c r="AF1418" s="630"/>
      <c r="AG1418" s="630"/>
      <c r="AH1418" s="630"/>
      <c r="AI1418" s="630"/>
      <c r="AJ1418" s="630"/>
      <c r="AK1418" s="606"/>
      <c r="AL1418" s="690"/>
      <c r="AM1418" s="630"/>
      <c r="AN1418" s="630"/>
    </row>
    <row r="1419" spans="29:40" x14ac:dyDescent="0.2">
      <c r="AC1419" s="630"/>
      <c r="AD1419" s="630"/>
      <c r="AE1419" s="630"/>
      <c r="AF1419" s="630"/>
      <c r="AG1419" s="630"/>
      <c r="AH1419" s="630"/>
      <c r="AI1419" s="630"/>
      <c r="AJ1419" s="630"/>
      <c r="AK1419" s="606"/>
      <c r="AL1419" s="690"/>
      <c r="AM1419" s="630"/>
      <c r="AN1419" s="630"/>
    </row>
    <row r="1420" spans="29:40" x14ac:dyDescent="0.2">
      <c r="AC1420" s="630"/>
      <c r="AD1420" s="630"/>
      <c r="AE1420" s="630"/>
      <c r="AF1420" s="630"/>
      <c r="AG1420" s="630"/>
      <c r="AH1420" s="630"/>
      <c r="AI1420" s="630"/>
      <c r="AJ1420" s="630"/>
      <c r="AK1420" s="606"/>
      <c r="AL1420" s="690"/>
      <c r="AM1420" s="630"/>
      <c r="AN1420" s="630"/>
    </row>
    <row r="1421" spans="29:40" x14ac:dyDescent="0.2">
      <c r="AC1421" s="630"/>
      <c r="AD1421" s="630"/>
      <c r="AE1421" s="630"/>
      <c r="AF1421" s="630"/>
      <c r="AG1421" s="630"/>
      <c r="AH1421" s="630"/>
      <c r="AI1421" s="630"/>
      <c r="AJ1421" s="630"/>
      <c r="AK1421" s="606"/>
      <c r="AL1421" s="690"/>
      <c r="AM1421" s="630"/>
      <c r="AN1421" s="630"/>
    </row>
    <row r="1422" spans="29:40" x14ac:dyDescent="0.2">
      <c r="AC1422" s="630"/>
      <c r="AD1422" s="630"/>
      <c r="AE1422" s="630"/>
      <c r="AF1422" s="630"/>
      <c r="AG1422" s="630"/>
      <c r="AH1422" s="630"/>
      <c r="AI1422" s="630"/>
      <c r="AJ1422" s="630"/>
      <c r="AK1422" s="606"/>
      <c r="AL1422" s="690"/>
      <c r="AM1422" s="630"/>
      <c r="AN1422" s="630"/>
    </row>
    <row r="1423" spans="29:40" x14ac:dyDescent="0.2">
      <c r="AC1423" s="630"/>
      <c r="AD1423" s="630"/>
      <c r="AE1423" s="630"/>
      <c r="AF1423" s="630"/>
      <c r="AG1423" s="630"/>
      <c r="AH1423" s="630"/>
      <c r="AI1423" s="630"/>
      <c r="AJ1423" s="630"/>
      <c r="AK1423" s="606"/>
      <c r="AL1423" s="690"/>
      <c r="AM1423" s="630"/>
      <c r="AN1423" s="630"/>
    </row>
    <row r="1424" spans="29:40" x14ac:dyDescent="0.2">
      <c r="AC1424" s="630"/>
      <c r="AD1424" s="630"/>
      <c r="AE1424" s="630"/>
      <c r="AF1424" s="630"/>
      <c r="AG1424" s="630"/>
      <c r="AH1424" s="630"/>
      <c r="AI1424" s="630"/>
      <c r="AJ1424" s="630"/>
      <c r="AK1424" s="606"/>
      <c r="AL1424" s="690"/>
      <c r="AM1424" s="630"/>
      <c r="AN1424" s="630"/>
    </row>
    <row r="1425" spans="29:40" x14ac:dyDescent="0.2">
      <c r="AC1425" s="630"/>
      <c r="AD1425" s="630"/>
      <c r="AE1425" s="630"/>
      <c r="AF1425" s="630"/>
      <c r="AG1425" s="630"/>
      <c r="AH1425" s="630"/>
      <c r="AI1425" s="630"/>
      <c r="AJ1425" s="630"/>
      <c r="AK1425" s="606"/>
      <c r="AL1425" s="690"/>
      <c r="AM1425" s="630"/>
      <c r="AN1425" s="630"/>
    </row>
    <row r="1426" spans="29:40" x14ac:dyDescent="0.2">
      <c r="AC1426" s="630"/>
      <c r="AD1426" s="630"/>
      <c r="AE1426" s="630"/>
      <c r="AF1426" s="630"/>
      <c r="AG1426" s="630"/>
      <c r="AH1426" s="630"/>
      <c r="AI1426" s="630"/>
      <c r="AJ1426" s="630"/>
      <c r="AK1426" s="606"/>
      <c r="AL1426" s="690"/>
      <c r="AM1426" s="630"/>
      <c r="AN1426" s="630"/>
    </row>
    <row r="1427" spans="29:40" x14ac:dyDescent="0.2">
      <c r="AC1427" s="630"/>
      <c r="AD1427" s="630"/>
      <c r="AE1427" s="630"/>
      <c r="AF1427" s="630"/>
      <c r="AG1427" s="630"/>
      <c r="AH1427" s="630"/>
      <c r="AI1427" s="630"/>
      <c r="AJ1427" s="630"/>
      <c r="AK1427" s="606"/>
      <c r="AL1427" s="690"/>
      <c r="AM1427" s="630"/>
      <c r="AN1427" s="630"/>
    </row>
    <row r="1428" spans="29:40" x14ac:dyDescent="0.2">
      <c r="AC1428" s="630"/>
      <c r="AD1428" s="630"/>
      <c r="AE1428" s="630"/>
      <c r="AF1428" s="630"/>
      <c r="AG1428" s="630"/>
      <c r="AH1428" s="630"/>
      <c r="AI1428" s="630"/>
      <c r="AJ1428" s="630"/>
      <c r="AK1428" s="606"/>
      <c r="AL1428" s="690"/>
      <c r="AM1428" s="630"/>
      <c r="AN1428" s="630"/>
    </row>
    <row r="1429" spans="29:40" x14ac:dyDescent="0.2">
      <c r="AC1429" s="630"/>
      <c r="AD1429" s="630"/>
      <c r="AE1429" s="630"/>
      <c r="AF1429" s="630"/>
      <c r="AG1429" s="630"/>
      <c r="AH1429" s="630"/>
      <c r="AI1429" s="630"/>
      <c r="AJ1429" s="630"/>
      <c r="AK1429" s="606"/>
      <c r="AL1429" s="690"/>
      <c r="AM1429" s="630"/>
      <c r="AN1429" s="630"/>
    </row>
    <row r="1430" spans="29:40" x14ac:dyDescent="0.2">
      <c r="AC1430" s="630"/>
      <c r="AD1430" s="630"/>
      <c r="AE1430" s="630"/>
      <c r="AF1430" s="630"/>
      <c r="AG1430" s="630"/>
      <c r="AH1430" s="630"/>
      <c r="AI1430" s="630"/>
      <c r="AJ1430" s="630"/>
      <c r="AK1430" s="606"/>
      <c r="AL1430" s="690"/>
      <c r="AM1430" s="630"/>
      <c r="AN1430" s="630"/>
    </row>
    <row r="1431" spans="29:40" x14ac:dyDescent="0.2">
      <c r="AC1431" s="630"/>
      <c r="AD1431" s="630"/>
      <c r="AE1431" s="630"/>
      <c r="AF1431" s="630"/>
      <c r="AG1431" s="630"/>
      <c r="AH1431" s="630"/>
      <c r="AI1431" s="630"/>
      <c r="AJ1431" s="630"/>
      <c r="AK1431" s="606"/>
      <c r="AL1431" s="690"/>
      <c r="AM1431" s="630"/>
      <c r="AN1431" s="630"/>
    </row>
    <row r="1432" spans="29:40" x14ac:dyDescent="0.2">
      <c r="AC1432" s="630"/>
      <c r="AD1432" s="630"/>
      <c r="AE1432" s="630"/>
      <c r="AF1432" s="630"/>
      <c r="AG1432" s="630"/>
      <c r="AH1432" s="630"/>
      <c r="AI1432" s="630"/>
      <c r="AJ1432" s="630"/>
      <c r="AK1432" s="606"/>
      <c r="AL1432" s="690"/>
      <c r="AM1432" s="630"/>
      <c r="AN1432" s="630"/>
    </row>
    <row r="1433" spans="29:40" x14ac:dyDescent="0.2">
      <c r="AC1433" s="630"/>
      <c r="AD1433" s="630"/>
      <c r="AE1433" s="630"/>
      <c r="AF1433" s="630"/>
      <c r="AG1433" s="630"/>
      <c r="AH1433" s="630"/>
      <c r="AI1433" s="630"/>
      <c r="AJ1433" s="630"/>
      <c r="AK1433" s="606"/>
      <c r="AL1433" s="690"/>
      <c r="AM1433" s="630"/>
      <c r="AN1433" s="630"/>
    </row>
    <row r="1434" spans="29:40" x14ac:dyDescent="0.2">
      <c r="AC1434" s="630"/>
      <c r="AD1434" s="630"/>
      <c r="AE1434" s="630"/>
      <c r="AF1434" s="630"/>
      <c r="AG1434" s="630"/>
      <c r="AH1434" s="630"/>
      <c r="AI1434" s="630"/>
      <c r="AJ1434" s="630"/>
      <c r="AK1434" s="606"/>
      <c r="AL1434" s="690"/>
      <c r="AM1434" s="630"/>
      <c r="AN1434" s="630"/>
    </row>
    <row r="1435" spans="29:40" x14ac:dyDescent="0.2">
      <c r="AC1435" s="630"/>
      <c r="AD1435" s="630"/>
      <c r="AE1435" s="630"/>
      <c r="AF1435" s="630"/>
      <c r="AG1435" s="630"/>
      <c r="AH1435" s="630"/>
      <c r="AI1435" s="630"/>
      <c r="AJ1435" s="630"/>
      <c r="AK1435" s="606"/>
      <c r="AL1435" s="690"/>
      <c r="AM1435" s="630"/>
      <c r="AN1435" s="630"/>
    </row>
    <row r="1436" spans="29:40" x14ac:dyDescent="0.2">
      <c r="AC1436" s="630"/>
      <c r="AD1436" s="630"/>
      <c r="AE1436" s="630"/>
      <c r="AF1436" s="630"/>
      <c r="AG1436" s="630"/>
      <c r="AH1436" s="630"/>
      <c r="AI1436" s="630"/>
      <c r="AJ1436" s="630"/>
      <c r="AK1436" s="606"/>
      <c r="AL1436" s="690"/>
      <c r="AM1436" s="630"/>
      <c r="AN1436" s="630"/>
    </row>
    <row r="1437" spans="29:40" x14ac:dyDescent="0.2">
      <c r="AC1437" s="630"/>
      <c r="AD1437" s="630"/>
      <c r="AE1437" s="630"/>
      <c r="AF1437" s="630"/>
      <c r="AG1437" s="630"/>
      <c r="AH1437" s="630"/>
      <c r="AI1437" s="630"/>
      <c r="AJ1437" s="630"/>
      <c r="AK1437" s="606"/>
      <c r="AL1437" s="690"/>
      <c r="AM1437" s="630"/>
      <c r="AN1437" s="630"/>
    </row>
    <row r="1438" spans="29:40" x14ac:dyDescent="0.2">
      <c r="AC1438" s="630"/>
      <c r="AD1438" s="630"/>
      <c r="AE1438" s="630"/>
      <c r="AF1438" s="630"/>
      <c r="AG1438" s="630"/>
      <c r="AH1438" s="630"/>
      <c r="AI1438" s="630"/>
      <c r="AJ1438" s="630"/>
      <c r="AK1438" s="606"/>
      <c r="AL1438" s="690"/>
      <c r="AM1438" s="630"/>
      <c r="AN1438" s="630"/>
    </row>
    <row r="1439" spans="29:40" x14ac:dyDescent="0.2">
      <c r="AC1439" s="630"/>
      <c r="AD1439" s="630"/>
      <c r="AE1439" s="630"/>
      <c r="AF1439" s="630"/>
      <c r="AG1439" s="630"/>
      <c r="AH1439" s="630"/>
      <c r="AI1439" s="630"/>
      <c r="AJ1439" s="630"/>
      <c r="AK1439" s="606"/>
      <c r="AL1439" s="690"/>
      <c r="AM1439" s="630"/>
      <c r="AN1439" s="630"/>
    </row>
    <row r="1440" spans="29:40" x14ac:dyDescent="0.2">
      <c r="AC1440" s="630"/>
      <c r="AD1440" s="630"/>
      <c r="AE1440" s="630"/>
      <c r="AF1440" s="630"/>
      <c r="AG1440" s="630"/>
      <c r="AH1440" s="630"/>
      <c r="AI1440" s="630"/>
      <c r="AJ1440" s="630"/>
      <c r="AK1440" s="606"/>
      <c r="AL1440" s="690"/>
      <c r="AM1440" s="630"/>
      <c r="AN1440" s="630"/>
    </row>
    <row r="1441" spans="29:40" x14ac:dyDescent="0.2">
      <c r="AC1441" s="630"/>
      <c r="AD1441" s="630"/>
      <c r="AE1441" s="630"/>
      <c r="AF1441" s="630"/>
      <c r="AG1441" s="630"/>
      <c r="AH1441" s="630"/>
      <c r="AI1441" s="630"/>
      <c r="AJ1441" s="630"/>
      <c r="AK1441" s="606"/>
      <c r="AL1441" s="690"/>
      <c r="AM1441" s="630"/>
      <c r="AN1441" s="630"/>
    </row>
    <row r="1442" spans="29:40" x14ac:dyDescent="0.2">
      <c r="AC1442" s="630"/>
      <c r="AD1442" s="630"/>
      <c r="AE1442" s="630"/>
      <c r="AF1442" s="630"/>
      <c r="AG1442" s="630"/>
      <c r="AH1442" s="630"/>
      <c r="AI1442" s="630"/>
      <c r="AJ1442" s="630"/>
      <c r="AK1442" s="606"/>
      <c r="AL1442" s="690"/>
      <c r="AM1442" s="630"/>
      <c r="AN1442" s="630"/>
    </row>
    <row r="1443" spans="29:40" x14ac:dyDescent="0.2">
      <c r="AC1443" s="630"/>
      <c r="AD1443" s="630"/>
      <c r="AE1443" s="630"/>
      <c r="AF1443" s="630"/>
      <c r="AG1443" s="630"/>
      <c r="AH1443" s="630"/>
      <c r="AI1443" s="630"/>
      <c r="AJ1443" s="630"/>
      <c r="AK1443" s="606"/>
      <c r="AL1443" s="690"/>
      <c r="AM1443" s="630"/>
      <c r="AN1443" s="630"/>
    </row>
    <row r="1444" spans="29:40" x14ac:dyDescent="0.2">
      <c r="AC1444" s="630"/>
      <c r="AD1444" s="630"/>
      <c r="AE1444" s="630"/>
      <c r="AF1444" s="630"/>
      <c r="AG1444" s="630"/>
      <c r="AH1444" s="630"/>
      <c r="AI1444" s="630"/>
      <c r="AJ1444" s="630"/>
      <c r="AK1444" s="606"/>
      <c r="AL1444" s="690"/>
      <c r="AM1444" s="630"/>
      <c r="AN1444" s="630"/>
    </row>
    <row r="1445" spans="29:40" x14ac:dyDescent="0.2">
      <c r="AC1445" s="630"/>
      <c r="AD1445" s="630"/>
      <c r="AE1445" s="630"/>
      <c r="AF1445" s="630"/>
      <c r="AG1445" s="630"/>
      <c r="AH1445" s="630"/>
      <c r="AI1445" s="630"/>
      <c r="AJ1445" s="630"/>
      <c r="AK1445" s="606"/>
      <c r="AL1445" s="690"/>
      <c r="AM1445" s="630"/>
      <c r="AN1445" s="630"/>
    </row>
    <row r="1446" spans="29:40" x14ac:dyDescent="0.2">
      <c r="AC1446" s="630"/>
      <c r="AD1446" s="630"/>
      <c r="AE1446" s="630"/>
      <c r="AF1446" s="630"/>
      <c r="AG1446" s="630"/>
      <c r="AH1446" s="630"/>
      <c r="AI1446" s="630"/>
      <c r="AJ1446" s="630"/>
      <c r="AK1446" s="606"/>
      <c r="AL1446" s="690"/>
      <c r="AM1446" s="630"/>
      <c r="AN1446" s="630"/>
    </row>
    <row r="1447" spans="29:40" x14ac:dyDescent="0.2">
      <c r="AC1447" s="630"/>
      <c r="AD1447" s="630"/>
      <c r="AE1447" s="630"/>
      <c r="AF1447" s="630"/>
      <c r="AG1447" s="630"/>
      <c r="AH1447" s="630"/>
      <c r="AI1447" s="630"/>
      <c r="AJ1447" s="630"/>
      <c r="AK1447" s="606"/>
      <c r="AL1447" s="690"/>
      <c r="AM1447" s="630"/>
      <c r="AN1447" s="630"/>
    </row>
    <row r="1448" spans="29:40" x14ac:dyDescent="0.2">
      <c r="AC1448" s="630"/>
      <c r="AD1448" s="630"/>
      <c r="AE1448" s="630"/>
      <c r="AF1448" s="630"/>
      <c r="AG1448" s="630"/>
      <c r="AH1448" s="630"/>
      <c r="AI1448" s="630"/>
      <c r="AJ1448" s="630"/>
      <c r="AK1448" s="606"/>
      <c r="AL1448" s="690"/>
      <c r="AM1448" s="630"/>
      <c r="AN1448" s="630"/>
    </row>
    <row r="1449" spans="29:40" x14ac:dyDescent="0.2">
      <c r="AC1449" s="630"/>
      <c r="AD1449" s="630"/>
      <c r="AE1449" s="630"/>
      <c r="AF1449" s="630"/>
      <c r="AG1449" s="630"/>
      <c r="AH1449" s="630"/>
      <c r="AI1449" s="630"/>
      <c r="AJ1449" s="630"/>
      <c r="AK1449" s="606"/>
      <c r="AL1449" s="690"/>
      <c r="AM1449" s="630"/>
      <c r="AN1449" s="630"/>
    </row>
    <row r="1450" spans="29:40" x14ac:dyDescent="0.2">
      <c r="AC1450" s="630"/>
      <c r="AD1450" s="630"/>
      <c r="AE1450" s="630"/>
      <c r="AF1450" s="630"/>
      <c r="AG1450" s="630"/>
      <c r="AH1450" s="630"/>
      <c r="AI1450" s="630"/>
      <c r="AJ1450" s="630"/>
      <c r="AK1450" s="606"/>
      <c r="AL1450" s="690"/>
      <c r="AM1450" s="630"/>
      <c r="AN1450" s="630"/>
    </row>
    <row r="1451" spans="29:40" x14ac:dyDescent="0.2">
      <c r="AC1451" s="630"/>
      <c r="AD1451" s="630"/>
      <c r="AE1451" s="630"/>
      <c r="AF1451" s="630"/>
      <c r="AG1451" s="630"/>
      <c r="AH1451" s="630"/>
      <c r="AI1451" s="630"/>
      <c r="AJ1451" s="630"/>
      <c r="AK1451" s="606"/>
      <c r="AL1451" s="690"/>
      <c r="AM1451" s="630"/>
      <c r="AN1451" s="630"/>
    </row>
    <row r="1452" spans="29:40" x14ac:dyDescent="0.2">
      <c r="AC1452" s="630"/>
      <c r="AD1452" s="630"/>
      <c r="AE1452" s="630"/>
      <c r="AF1452" s="630"/>
      <c r="AG1452" s="630"/>
      <c r="AH1452" s="630"/>
      <c r="AI1452" s="630"/>
      <c r="AJ1452" s="630"/>
      <c r="AK1452" s="606"/>
      <c r="AL1452" s="690"/>
      <c r="AM1452" s="630"/>
      <c r="AN1452" s="630"/>
    </row>
    <row r="1453" spans="29:40" x14ac:dyDescent="0.2">
      <c r="AC1453" s="630"/>
      <c r="AD1453" s="630"/>
      <c r="AE1453" s="630"/>
      <c r="AF1453" s="630"/>
      <c r="AG1453" s="630"/>
      <c r="AH1453" s="630"/>
      <c r="AI1453" s="630"/>
      <c r="AJ1453" s="630"/>
      <c r="AK1453" s="606"/>
      <c r="AL1453" s="690"/>
      <c r="AM1453" s="630"/>
      <c r="AN1453" s="630"/>
    </row>
    <row r="1454" spans="29:40" x14ac:dyDescent="0.2">
      <c r="AC1454" s="630"/>
      <c r="AD1454" s="630"/>
      <c r="AE1454" s="630"/>
      <c r="AF1454" s="630"/>
      <c r="AG1454" s="630"/>
      <c r="AH1454" s="630"/>
      <c r="AI1454" s="630"/>
      <c r="AJ1454" s="630"/>
      <c r="AK1454" s="606"/>
      <c r="AL1454" s="690"/>
      <c r="AM1454" s="630"/>
      <c r="AN1454" s="630"/>
    </row>
    <row r="1455" spans="29:40" x14ac:dyDescent="0.2">
      <c r="AC1455" s="630"/>
      <c r="AD1455" s="630"/>
      <c r="AE1455" s="630"/>
      <c r="AF1455" s="630"/>
      <c r="AG1455" s="630"/>
      <c r="AH1455" s="630"/>
      <c r="AI1455" s="630"/>
      <c r="AJ1455" s="630"/>
      <c r="AK1455" s="606"/>
      <c r="AL1455" s="690"/>
      <c r="AM1455" s="630"/>
      <c r="AN1455" s="630"/>
    </row>
    <row r="1456" spans="29:40" x14ac:dyDescent="0.2">
      <c r="AC1456" s="630"/>
      <c r="AD1456" s="630"/>
      <c r="AE1456" s="630"/>
      <c r="AF1456" s="630"/>
      <c r="AG1456" s="630"/>
      <c r="AH1456" s="630"/>
      <c r="AI1456" s="630"/>
      <c r="AJ1456" s="630"/>
      <c r="AK1456" s="606"/>
      <c r="AL1456" s="690"/>
      <c r="AM1456" s="630"/>
      <c r="AN1456" s="630"/>
    </row>
    <row r="1457" spans="29:40" x14ac:dyDescent="0.2">
      <c r="AC1457" s="630"/>
      <c r="AD1457" s="630"/>
      <c r="AE1457" s="630"/>
      <c r="AF1457" s="630"/>
      <c r="AG1457" s="630"/>
      <c r="AH1457" s="630"/>
      <c r="AI1457" s="630"/>
      <c r="AJ1457" s="630"/>
      <c r="AK1457" s="606"/>
      <c r="AL1457" s="690"/>
      <c r="AM1457" s="630"/>
      <c r="AN1457" s="630"/>
    </row>
    <row r="1458" spans="29:40" x14ac:dyDescent="0.2">
      <c r="AC1458" s="630"/>
      <c r="AD1458" s="630"/>
      <c r="AE1458" s="630"/>
      <c r="AF1458" s="630"/>
      <c r="AG1458" s="630"/>
      <c r="AH1458" s="630"/>
      <c r="AI1458" s="630"/>
      <c r="AJ1458" s="630"/>
      <c r="AK1458" s="606"/>
      <c r="AL1458" s="690"/>
      <c r="AM1458" s="630"/>
      <c r="AN1458" s="630"/>
    </row>
    <row r="1459" spans="29:40" x14ac:dyDescent="0.2">
      <c r="AC1459" s="630"/>
      <c r="AD1459" s="630"/>
      <c r="AE1459" s="630"/>
      <c r="AF1459" s="630"/>
      <c r="AG1459" s="630"/>
      <c r="AH1459" s="630"/>
      <c r="AI1459" s="630"/>
      <c r="AJ1459" s="630"/>
      <c r="AK1459" s="606"/>
      <c r="AL1459" s="690"/>
      <c r="AM1459" s="630"/>
      <c r="AN1459" s="630"/>
    </row>
    <row r="1460" spans="29:40" x14ac:dyDescent="0.2">
      <c r="AC1460" s="630"/>
      <c r="AD1460" s="630"/>
      <c r="AE1460" s="630"/>
      <c r="AF1460" s="630"/>
      <c r="AG1460" s="630"/>
      <c r="AH1460" s="630"/>
      <c r="AI1460" s="630"/>
      <c r="AJ1460" s="630"/>
      <c r="AK1460" s="606"/>
      <c r="AL1460" s="690"/>
      <c r="AM1460" s="630"/>
      <c r="AN1460" s="630"/>
    </row>
    <row r="1461" spans="29:40" x14ac:dyDescent="0.2">
      <c r="AC1461" s="630"/>
      <c r="AD1461" s="630"/>
      <c r="AE1461" s="630"/>
      <c r="AF1461" s="630"/>
      <c r="AG1461" s="630"/>
      <c r="AH1461" s="630"/>
      <c r="AI1461" s="630"/>
      <c r="AJ1461" s="630"/>
      <c r="AK1461" s="606"/>
      <c r="AL1461" s="690"/>
      <c r="AM1461" s="630"/>
      <c r="AN1461" s="630"/>
    </row>
    <row r="1462" spans="29:40" x14ac:dyDescent="0.2">
      <c r="AC1462" s="630"/>
      <c r="AD1462" s="630"/>
      <c r="AE1462" s="630"/>
      <c r="AF1462" s="630"/>
      <c r="AG1462" s="630"/>
      <c r="AH1462" s="630"/>
      <c r="AI1462" s="630"/>
      <c r="AJ1462" s="630"/>
      <c r="AK1462" s="606"/>
      <c r="AL1462" s="690"/>
      <c r="AM1462" s="630"/>
      <c r="AN1462" s="630"/>
    </row>
    <row r="1463" spans="29:40" x14ac:dyDescent="0.2">
      <c r="AC1463" s="630"/>
      <c r="AD1463" s="630"/>
      <c r="AE1463" s="630"/>
      <c r="AF1463" s="630"/>
      <c r="AG1463" s="630"/>
      <c r="AH1463" s="630"/>
      <c r="AI1463" s="630"/>
      <c r="AJ1463" s="630"/>
      <c r="AK1463" s="606"/>
      <c r="AL1463" s="690"/>
      <c r="AM1463" s="630"/>
      <c r="AN1463" s="630"/>
    </row>
    <row r="1464" spans="29:40" x14ac:dyDescent="0.2">
      <c r="AC1464" s="630"/>
      <c r="AD1464" s="630"/>
      <c r="AE1464" s="630"/>
      <c r="AF1464" s="630"/>
      <c r="AG1464" s="630"/>
      <c r="AH1464" s="630"/>
      <c r="AI1464" s="630"/>
      <c r="AJ1464" s="630"/>
      <c r="AK1464" s="606"/>
      <c r="AL1464" s="690"/>
      <c r="AM1464" s="630"/>
      <c r="AN1464" s="630"/>
    </row>
    <row r="1465" spans="29:40" x14ac:dyDescent="0.2">
      <c r="AC1465" s="630"/>
      <c r="AD1465" s="630"/>
      <c r="AE1465" s="630"/>
      <c r="AF1465" s="630"/>
      <c r="AG1465" s="630"/>
      <c r="AH1465" s="630"/>
      <c r="AI1465" s="630"/>
      <c r="AJ1465" s="630"/>
      <c r="AK1465" s="606"/>
      <c r="AL1465" s="690"/>
      <c r="AM1465" s="630"/>
      <c r="AN1465" s="630"/>
    </row>
    <row r="1466" spans="29:40" x14ac:dyDescent="0.2">
      <c r="AC1466" s="630"/>
      <c r="AD1466" s="630"/>
      <c r="AE1466" s="630"/>
      <c r="AF1466" s="630"/>
      <c r="AG1466" s="630"/>
      <c r="AH1466" s="630"/>
      <c r="AI1466" s="630"/>
      <c r="AJ1466" s="630"/>
      <c r="AK1466" s="606"/>
      <c r="AL1466" s="690"/>
      <c r="AM1466" s="630"/>
      <c r="AN1466" s="630"/>
    </row>
    <row r="1467" spans="29:40" x14ac:dyDescent="0.2">
      <c r="AC1467" s="630"/>
      <c r="AD1467" s="630"/>
      <c r="AE1467" s="630"/>
      <c r="AF1467" s="630"/>
      <c r="AG1467" s="630"/>
      <c r="AH1467" s="630"/>
      <c r="AI1467" s="630"/>
      <c r="AJ1467" s="630"/>
      <c r="AK1467" s="606"/>
      <c r="AL1467" s="690"/>
      <c r="AM1467" s="630"/>
      <c r="AN1467" s="630"/>
    </row>
    <row r="1468" spans="29:40" x14ac:dyDescent="0.2">
      <c r="AC1468" s="630"/>
      <c r="AD1468" s="630"/>
      <c r="AE1468" s="630"/>
      <c r="AF1468" s="630"/>
      <c r="AG1468" s="630"/>
      <c r="AH1468" s="630"/>
      <c r="AI1468" s="630"/>
      <c r="AJ1468" s="630"/>
      <c r="AK1468" s="606"/>
      <c r="AL1468" s="690"/>
      <c r="AM1468" s="630"/>
      <c r="AN1468" s="630"/>
    </row>
    <row r="1469" spans="29:40" x14ac:dyDescent="0.2">
      <c r="AC1469" s="630"/>
      <c r="AD1469" s="630"/>
      <c r="AE1469" s="630"/>
      <c r="AF1469" s="630"/>
      <c r="AG1469" s="630"/>
      <c r="AH1469" s="630"/>
      <c r="AI1469" s="630"/>
      <c r="AJ1469" s="630"/>
      <c r="AK1469" s="606"/>
      <c r="AL1469" s="690"/>
      <c r="AM1469" s="630"/>
      <c r="AN1469" s="630"/>
    </row>
    <row r="1470" spans="29:40" x14ac:dyDescent="0.2">
      <c r="AC1470" s="630"/>
      <c r="AD1470" s="630"/>
      <c r="AE1470" s="630"/>
      <c r="AF1470" s="630"/>
      <c r="AG1470" s="630"/>
      <c r="AH1470" s="630"/>
      <c r="AI1470" s="630"/>
      <c r="AJ1470" s="630"/>
      <c r="AK1470" s="606"/>
      <c r="AL1470" s="690"/>
      <c r="AM1470" s="630"/>
      <c r="AN1470" s="630"/>
    </row>
    <row r="1471" spans="29:40" x14ac:dyDescent="0.2">
      <c r="AC1471" s="630"/>
      <c r="AD1471" s="630"/>
      <c r="AE1471" s="630"/>
      <c r="AF1471" s="630"/>
      <c r="AG1471" s="630"/>
      <c r="AH1471" s="630"/>
      <c r="AI1471" s="630"/>
      <c r="AJ1471" s="630"/>
      <c r="AK1471" s="606"/>
      <c r="AL1471" s="690"/>
      <c r="AM1471" s="630"/>
      <c r="AN1471" s="630"/>
    </row>
    <row r="1472" spans="29:40" x14ac:dyDescent="0.2">
      <c r="AC1472" s="630"/>
      <c r="AD1472" s="630"/>
      <c r="AE1472" s="630"/>
      <c r="AF1472" s="630"/>
      <c r="AG1472" s="630"/>
      <c r="AH1472" s="630"/>
      <c r="AI1472" s="630"/>
      <c r="AJ1472" s="630"/>
      <c r="AK1472" s="606"/>
      <c r="AL1472" s="690"/>
      <c r="AM1472" s="630"/>
      <c r="AN1472" s="630"/>
    </row>
    <row r="1473" spans="29:40" x14ac:dyDescent="0.2">
      <c r="AC1473" s="630"/>
      <c r="AD1473" s="630"/>
      <c r="AE1473" s="630"/>
      <c r="AF1473" s="630"/>
      <c r="AG1473" s="630"/>
      <c r="AH1473" s="630"/>
      <c r="AI1473" s="630"/>
      <c r="AJ1473" s="630"/>
      <c r="AK1473" s="606"/>
      <c r="AL1473" s="690"/>
      <c r="AM1473" s="630"/>
      <c r="AN1473" s="630"/>
    </row>
    <row r="1474" spans="29:40" x14ac:dyDescent="0.2">
      <c r="AC1474" s="630"/>
      <c r="AD1474" s="630"/>
      <c r="AE1474" s="630"/>
      <c r="AF1474" s="630"/>
      <c r="AG1474" s="630"/>
      <c r="AH1474" s="630"/>
      <c r="AI1474" s="630"/>
      <c r="AJ1474" s="630"/>
      <c r="AK1474" s="606"/>
      <c r="AL1474" s="690"/>
      <c r="AM1474" s="630"/>
      <c r="AN1474" s="630"/>
    </row>
    <row r="1475" spans="29:40" x14ac:dyDescent="0.2">
      <c r="AC1475" s="630"/>
      <c r="AD1475" s="630"/>
      <c r="AE1475" s="630"/>
      <c r="AF1475" s="630"/>
      <c r="AG1475" s="630"/>
      <c r="AH1475" s="630"/>
      <c r="AI1475" s="630"/>
      <c r="AJ1475" s="630"/>
      <c r="AK1475" s="606"/>
      <c r="AL1475" s="690"/>
      <c r="AM1475" s="630"/>
      <c r="AN1475" s="630"/>
    </row>
    <row r="1476" spans="29:40" x14ac:dyDescent="0.2">
      <c r="AC1476" s="630"/>
      <c r="AD1476" s="630"/>
      <c r="AE1476" s="630"/>
      <c r="AF1476" s="630"/>
      <c r="AG1476" s="630"/>
      <c r="AH1476" s="630"/>
      <c r="AI1476" s="630"/>
      <c r="AJ1476" s="630"/>
      <c r="AK1476" s="606"/>
      <c r="AL1476" s="690"/>
      <c r="AM1476" s="630"/>
      <c r="AN1476" s="630"/>
    </row>
    <row r="1477" spans="29:40" x14ac:dyDescent="0.2">
      <c r="AC1477" s="630"/>
      <c r="AD1477" s="630"/>
      <c r="AE1477" s="630"/>
      <c r="AF1477" s="630"/>
      <c r="AG1477" s="630"/>
      <c r="AH1477" s="630"/>
      <c r="AI1477" s="630"/>
      <c r="AJ1477" s="630"/>
      <c r="AK1477" s="606"/>
      <c r="AL1477" s="690"/>
      <c r="AM1477" s="630"/>
      <c r="AN1477" s="630"/>
    </row>
    <row r="1478" spans="29:40" x14ac:dyDescent="0.2">
      <c r="AC1478" s="630"/>
      <c r="AD1478" s="630"/>
      <c r="AE1478" s="630"/>
      <c r="AF1478" s="630"/>
      <c r="AG1478" s="630"/>
      <c r="AH1478" s="630"/>
      <c r="AI1478" s="630"/>
      <c r="AJ1478" s="630"/>
      <c r="AK1478" s="606"/>
      <c r="AL1478" s="690"/>
      <c r="AM1478" s="630"/>
      <c r="AN1478" s="630"/>
    </row>
    <row r="1479" spans="29:40" x14ac:dyDescent="0.2">
      <c r="AC1479" s="630"/>
      <c r="AD1479" s="630"/>
      <c r="AE1479" s="630"/>
      <c r="AF1479" s="630"/>
      <c r="AG1479" s="630"/>
      <c r="AH1479" s="630"/>
      <c r="AI1479" s="630"/>
      <c r="AJ1479" s="630"/>
      <c r="AK1479" s="606"/>
      <c r="AL1479" s="690"/>
      <c r="AM1479" s="630"/>
      <c r="AN1479" s="630"/>
    </row>
    <row r="1480" spans="29:40" x14ac:dyDescent="0.2">
      <c r="AC1480" s="630"/>
      <c r="AD1480" s="630"/>
      <c r="AE1480" s="630"/>
      <c r="AF1480" s="630"/>
      <c r="AG1480" s="630"/>
      <c r="AH1480" s="630"/>
      <c r="AI1480" s="630"/>
      <c r="AJ1480" s="630"/>
      <c r="AK1480" s="606"/>
      <c r="AL1480" s="690"/>
      <c r="AM1480" s="630"/>
      <c r="AN1480" s="630"/>
    </row>
    <row r="1481" spans="29:40" x14ac:dyDescent="0.2">
      <c r="AC1481" s="630"/>
      <c r="AD1481" s="630"/>
      <c r="AE1481" s="630"/>
      <c r="AF1481" s="630"/>
      <c r="AG1481" s="630"/>
      <c r="AH1481" s="630"/>
      <c r="AI1481" s="630"/>
      <c r="AJ1481" s="630"/>
      <c r="AK1481" s="606"/>
      <c r="AL1481" s="690"/>
      <c r="AM1481" s="630"/>
      <c r="AN1481" s="630"/>
    </row>
    <row r="1482" spans="29:40" x14ac:dyDescent="0.2">
      <c r="AC1482" s="630"/>
      <c r="AD1482" s="630"/>
      <c r="AE1482" s="630"/>
      <c r="AF1482" s="630"/>
      <c r="AG1482" s="630"/>
      <c r="AH1482" s="630"/>
      <c r="AI1482" s="630"/>
      <c r="AJ1482" s="630"/>
      <c r="AK1482" s="606"/>
      <c r="AL1482" s="690"/>
      <c r="AM1482" s="630"/>
      <c r="AN1482" s="630"/>
    </row>
    <row r="1483" spans="29:40" x14ac:dyDescent="0.2">
      <c r="AC1483" s="630"/>
      <c r="AD1483" s="630"/>
      <c r="AE1483" s="630"/>
      <c r="AF1483" s="630"/>
      <c r="AG1483" s="630"/>
      <c r="AH1483" s="630"/>
      <c r="AI1483" s="630"/>
      <c r="AJ1483" s="630"/>
      <c r="AK1483" s="606"/>
      <c r="AL1483" s="690"/>
      <c r="AM1483" s="630"/>
      <c r="AN1483" s="630"/>
    </row>
    <row r="1484" spans="29:40" x14ac:dyDescent="0.2">
      <c r="AC1484" s="630"/>
      <c r="AD1484" s="630"/>
      <c r="AE1484" s="630"/>
      <c r="AF1484" s="630"/>
      <c r="AG1484" s="630"/>
      <c r="AH1484" s="630"/>
      <c r="AI1484" s="630"/>
      <c r="AJ1484" s="630"/>
      <c r="AK1484" s="606"/>
      <c r="AL1484" s="690"/>
      <c r="AM1484" s="630"/>
      <c r="AN1484" s="630"/>
    </row>
    <row r="1485" spans="29:40" x14ac:dyDescent="0.2">
      <c r="AC1485" s="630"/>
      <c r="AD1485" s="630"/>
      <c r="AE1485" s="630"/>
      <c r="AF1485" s="630"/>
      <c r="AG1485" s="630"/>
      <c r="AH1485" s="630"/>
      <c r="AI1485" s="630"/>
      <c r="AJ1485" s="630"/>
      <c r="AK1485" s="606"/>
      <c r="AL1485" s="690"/>
      <c r="AM1485" s="630"/>
      <c r="AN1485" s="630"/>
    </row>
    <row r="1486" spans="29:40" x14ac:dyDescent="0.2">
      <c r="AC1486" s="630"/>
      <c r="AD1486" s="630"/>
      <c r="AE1486" s="630"/>
      <c r="AF1486" s="630"/>
      <c r="AG1486" s="630"/>
      <c r="AH1486" s="630"/>
      <c r="AI1486" s="630"/>
      <c r="AJ1486" s="630"/>
      <c r="AK1486" s="606"/>
      <c r="AL1486" s="690"/>
      <c r="AM1486" s="630"/>
      <c r="AN1486" s="630"/>
    </row>
    <row r="1487" spans="29:40" x14ac:dyDescent="0.2">
      <c r="AC1487" s="630"/>
      <c r="AD1487" s="630"/>
      <c r="AE1487" s="630"/>
      <c r="AF1487" s="630"/>
      <c r="AG1487" s="630"/>
      <c r="AH1487" s="630"/>
      <c r="AI1487" s="630"/>
      <c r="AJ1487" s="630"/>
      <c r="AK1487" s="606"/>
      <c r="AL1487" s="690"/>
      <c r="AM1487" s="630"/>
      <c r="AN1487" s="630"/>
    </row>
    <row r="1488" spans="29:40" x14ac:dyDescent="0.2">
      <c r="AC1488" s="630"/>
      <c r="AD1488" s="630"/>
      <c r="AE1488" s="630"/>
      <c r="AF1488" s="630"/>
      <c r="AG1488" s="630"/>
      <c r="AH1488" s="630"/>
      <c r="AI1488" s="630"/>
      <c r="AJ1488" s="630"/>
      <c r="AK1488" s="606"/>
      <c r="AL1488" s="690"/>
      <c r="AM1488" s="630"/>
      <c r="AN1488" s="630"/>
    </row>
    <row r="1489" spans="29:40" x14ac:dyDescent="0.2">
      <c r="AC1489" s="630"/>
      <c r="AD1489" s="630"/>
      <c r="AE1489" s="630"/>
      <c r="AF1489" s="630"/>
      <c r="AG1489" s="630"/>
      <c r="AH1489" s="630"/>
      <c r="AI1489" s="630"/>
      <c r="AJ1489" s="630"/>
      <c r="AK1489" s="606"/>
      <c r="AL1489" s="690"/>
      <c r="AM1489" s="630"/>
      <c r="AN1489" s="630"/>
    </row>
    <row r="1490" spans="29:40" x14ac:dyDescent="0.2">
      <c r="AC1490" s="630"/>
      <c r="AD1490" s="630"/>
      <c r="AE1490" s="630"/>
      <c r="AF1490" s="630"/>
      <c r="AG1490" s="630"/>
      <c r="AH1490" s="630"/>
      <c r="AI1490" s="630"/>
      <c r="AJ1490" s="630"/>
      <c r="AK1490" s="606"/>
      <c r="AL1490" s="690"/>
      <c r="AM1490" s="630"/>
      <c r="AN1490" s="630"/>
    </row>
    <row r="1491" spans="29:40" x14ac:dyDescent="0.2">
      <c r="AC1491" s="630"/>
      <c r="AD1491" s="630"/>
      <c r="AE1491" s="630"/>
      <c r="AF1491" s="630"/>
      <c r="AG1491" s="630"/>
      <c r="AH1491" s="630"/>
      <c r="AI1491" s="630"/>
      <c r="AJ1491" s="630"/>
      <c r="AK1491" s="606"/>
      <c r="AL1491" s="690"/>
      <c r="AM1491" s="630"/>
      <c r="AN1491" s="630"/>
    </row>
    <row r="1492" spans="29:40" x14ac:dyDescent="0.2">
      <c r="AC1492" s="630"/>
      <c r="AD1492" s="630"/>
      <c r="AE1492" s="630"/>
      <c r="AF1492" s="630"/>
      <c r="AG1492" s="630"/>
      <c r="AH1492" s="630"/>
      <c r="AI1492" s="630"/>
      <c r="AJ1492" s="630"/>
      <c r="AK1492" s="606"/>
      <c r="AL1492" s="690"/>
      <c r="AM1492" s="630"/>
      <c r="AN1492" s="630"/>
    </row>
    <row r="1493" spans="29:40" x14ac:dyDescent="0.2">
      <c r="AC1493" s="630"/>
      <c r="AD1493" s="630"/>
      <c r="AE1493" s="630"/>
      <c r="AF1493" s="630"/>
      <c r="AG1493" s="630"/>
      <c r="AH1493" s="630"/>
      <c r="AI1493" s="630"/>
      <c r="AJ1493" s="630"/>
      <c r="AK1493" s="606"/>
      <c r="AL1493" s="690"/>
      <c r="AM1493" s="630"/>
      <c r="AN1493" s="630"/>
    </row>
    <row r="1494" spans="29:40" x14ac:dyDescent="0.2">
      <c r="AC1494" s="630"/>
      <c r="AD1494" s="630"/>
      <c r="AE1494" s="630"/>
      <c r="AF1494" s="630"/>
      <c r="AG1494" s="630"/>
      <c r="AH1494" s="630"/>
      <c r="AI1494" s="630"/>
      <c r="AJ1494" s="630"/>
      <c r="AK1494" s="606"/>
      <c r="AL1494" s="690"/>
      <c r="AM1494" s="630"/>
      <c r="AN1494" s="630"/>
    </row>
    <row r="1495" spans="29:40" x14ac:dyDescent="0.2">
      <c r="AC1495" s="630"/>
      <c r="AD1495" s="630"/>
      <c r="AE1495" s="630"/>
      <c r="AF1495" s="630"/>
      <c r="AG1495" s="630"/>
      <c r="AH1495" s="630"/>
      <c r="AI1495" s="630"/>
      <c r="AJ1495" s="630"/>
      <c r="AK1495" s="606"/>
      <c r="AL1495" s="690"/>
      <c r="AM1495" s="630"/>
      <c r="AN1495" s="630"/>
    </row>
    <row r="1496" spans="29:40" x14ac:dyDescent="0.2">
      <c r="AC1496" s="630"/>
      <c r="AD1496" s="630"/>
      <c r="AE1496" s="630"/>
      <c r="AF1496" s="630"/>
      <c r="AG1496" s="630"/>
      <c r="AH1496" s="630"/>
      <c r="AI1496" s="630"/>
      <c r="AJ1496" s="630"/>
      <c r="AK1496" s="606"/>
      <c r="AL1496" s="690"/>
      <c r="AM1496" s="630"/>
      <c r="AN1496" s="630"/>
    </row>
    <row r="1497" spans="29:40" x14ac:dyDescent="0.2">
      <c r="AC1497" s="630"/>
      <c r="AD1497" s="630"/>
      <c r="AE1497" s="630"/>
      <c r="AF1497" s="630"/>
      <c r="AG1497" s="630"/>
      <c r="AH1497" s="630"/>
      <c r="AI1497" s="630"/>
      <c r="AJ1497" s="630"/>
      <c r="AK1497" s="606"/>
      <c r="AL1497" s="690"/>
      <c r="AM1497" s="630"/>
      <c r="AN1497" s="630"/>
    </row>
    <row r="1498" spans="29:40" x14ac:dyDescent="0.2">
      <c r="AC1498" s="630"/>
      <c r="AD1498" s="630"/>
      <c r="AE1498" s="630"/>
      <c r="AF1498" s="630"/>
      <c r="AG1498" s="630"/>
      <c r="AH1498" s="630"/>
      <c r="AI1498" s="630"/>
      <c r="AJ1498" s="630"/>
      <c r="AK1498" s="606"/>
      <c r="AL1498" s="690"/>
      <c r="AM1498" s="630"/>
      <c r="AN1498" s="630"/>
    </row>
    <row r="1499" spans="29:40" x14ac:dyDescent="0.2">
      <c r="AC1499" s="630"/>
      <c r="AD1499" s="630"/>
      <c r="AE1499" s="630"/>
      <c r="AF1499" s="630"/>
      <c r="AG1499" s="630"/>
      <c r="AH1499" s="630"/>
      <c r="AI1499" s="630"/>
      <c r="AJ1499" s="630"/>
      <c r="AK1499" s="606"/>
      <c r="AL1499" s="690"/>
      <c r="AM1499" s="630"/>
      <c r="AN1499" s="630"/>
    </row>
    <row r="1500" spans="29:40" x14ac:dyDescent="0.2">
      <c r="AC1500" s="630"/>
      <c r="AD1500" s="630"/>
      <c r="AE1500" s="630"/>
      <c r="AF1500" s="630"/>
      <c r="AG1500" s="630"/>
      <c r="AH1500" s="630"/>
      <c r="AI1500" s="630"/>
      <c r="AJ1500" s="630"/>
      <c r="AK1500" s="606"/>
      <c r="AL1500" s="690"/>
      <c r="AM1500" s="630"/>
      <c r="AN1500" s="630"/>
    </row>
    <row r="1501" spans="29:40" x14ac:dyDescent="0.2">
      <c r="AC1501" s="630"/>
      <c r="AD1501" s="630"/>
      <c r="AE1501" s="630"/>
      <c r="AF1501" s="630"/>
      <c r="AG1501" s="630"/>
      <c r="AH1501" s="630"/>
      <c r="AI1501" s="630"/>
      <c r="AJ1501" s="630"/>
      <c r="AK1501" s="606"/>
      <c r="AL1501" s="690"/>
      <c r="AM1501" s="630"/>
      <c r="AN1501" s="630"/>
    </row>
    <row r="1502" spans="29:40" x14ac:dyDescent="0.2">
      <c r="AC1502" s="630"/>
      <c r="AD1502" s="630"/>
      <c r="AE1502" s="630"/>
      <c r="AF1502" s="630"/>
      <c r="AG1502" s="630"/>
      <c r="AH1502" s="630"/>
      <c r="AI1502" s="630"/>
      <c r="AJ1502" s="630"/>
      <c r="AK1502" s="606"/>
      <c r="AL1502" s="690"/>
      <c r="AM1502" s="630"/>
      <c r="AN1502" s="630"/>
    </row>
    <row r="1503" spans="29:40" x14ac:dyDescent="0.2">
      <c r="AC1503" s="630"/>
      <c r="AD1503" s="630"/>
      <c r="AE1503" s="630"/>
      <c r="AF1503" s="630"/>
      <c r="AG1503" s="630"/>
      <c r="AH1503" s="630"/>
      <c r="AI1503" s="630"/>
      <c r="AJ1503" s="630"/>
      <c r="AK1503" s="606"/>
      <c r="AL1503" s="690"/>
      <c r="AM1503" s="630"/>
      <c r="AN1503" s="630"/>
    </row>
    <row r="1504" spans="29:40" x14ac:dyDescent="0.2">
      <c r="AC1504" s="630"/>
      <c r="AD1504" s="630"/>
      <c r="AE1504" s="630"/>
      <c r="AF1504" s="630"/>
      <c r="AG1504" s="630"/>
      <c r="AH1504" s="630"/>
      <c r="AI1504" s="630"/>
      <c r="AJ1504" s="630"/>
      <c r="AK1504" s="606"/>
      <c r="AL1504" s="690"/>
      <c r="AM1504" s="630"/>
      <c r="AN1504" s="630"/>
    </row>
    <row r="1505" spans="29:40" x14ac:dyDescent="0.2">
      <c r="AC1505" s="630"/>
      <c r="AD1505" s="630"/>
      <c r="AE1505" s="630"/>
      <c r="AF1505" s="630"/>
      <c r="AG1505" s="630"/>
      <c r="AH1505" s="630"/>
      <c r="AI1505" s="630"/>
      <c r="AJ1505" s="630"/>
      <c r="AK1505" s="606"/>
      <c r="AL1505" s="690"/>
      <c r="AM1505" s="630"/>
      <c r="AN1505" s="630"/>
    </row>
    <row r="1506" spans="29:40" x14ac:dyDescent="0.2">
      <c r="AC1506" s="630"/>
      <c r="AD1506" s="630"/>
      <c r="AE1506" s="630"/>
      <c r="AF1506" s="630"/>
      <c r="AG1506" s="630"/>
      <c r="AH1506" s="630"/>
      <c r="AI1506" s="630"/>
      <c r="AJ1506" s="630"/>
      <c r="AK1506" s="606"/>
      <c r="AL1506" s="690"/>
      <c r="AM1506" s="630"/>
      <c r="AN1506" s="630"/>
    </row>
    <row r="1507" spans="29:40" x14ac:dyDescent="0.2">
      <c r="AC1507" s="630"/>
      <c r="AD1507" s="630"/>
      <c r="AE1507" s="630"/>
      <c r="AF1507" s="630"/>
      <c r="AG1507" s="630"/>
      <c r="AH1507" s="630"/>
      <c r="AI1507" s="630"/>
      <c r="AJ1507" s="630"/>
      <c r="AK1507" s="606"/>
      <c r="AL1507" s="690"/>
      <c r="AM1507" s="630"/>
      <c r="AN1507" s="630"/>
    </row>
    <row r="1508" spans="29:40" x14ac:dyDescent="0.2">
      <c r="AC1508" s="630"/>
      <c r="AD1508" s="630"/>
      <c r="AE1508" s="630"/>
      <c r="AF1508" s="630"/>
      <c r="AG1508" s="630"/>
      <c r="AH1508" s="630"/>
      <c r="AI1508" s="630"/>
      <c r="AJ1508" s="630"/>
      <c r="AK1508" s="606"/>
      <c r="AL1508" s="690"/>
      <c r="AM1508" s="630"/>
      <c r="AN1508" s="630"/>
    </row>
    <row r="1509" spans="29:40" x14ac:dyDescent="0.2">
      <c r="AC1509" s="630"/>
      <c r="AD1509" s="630"/>
      <c r="AE1509" s="630"/>
      <c r="AF1509" s="630"/>
      <c r="AG1509" s="630"/>
      <c r="AH1509" s="630"/>
      <c r="AI1509" s="630"/>
      <c r="AJ1509" s="630"/>
      <c r="AK1509" s="606"/>
      <c r="AL1509" s="690"/>
      <c r="AM1509" s="630"/>
      <c r="AN1509" s="630"/>
    </row>
    <row r="1510" spans="29:40" x14ac:dyDescent="0.2">
      <c r="AC1510" s="630"/>
      <c r="AD1510" s="630"/>
      <c r="AE1510" s="630"/>
      <c r="AF1510" s="630"/>
      <c r="AG1510" s="630"/>
      <c r="AH1510" s="630"/>
      <c r="AI1510" s="630"/>
      <c r="AJ1510" s="630"/>
      <c r="AK1510" s="606"/>
      <c r="AL1510" s="690"/>
      <c r="AM1510" s="630"/>
      <c r="AN1510" s="630"/>
    </row>
    <row r="1511" spans="29:40" x14ac:dyDescent="0.2">
      <c r="AC1511" s="630"/>
      <c r="AD1511" s="630"/>
      <c r="AE1511" s="630"/>
      <c r="AF1511" s="630"/>
      <c r="AG1511" s="630"/>
      <c r="AH1511" s="630"/>
      <c r="AI1511" s="630"/>
      <c r="AJ1511" s="630"/>
      <c r="AK1511" s="606"/>
      <c r="AL1511" s="690"/>
      <c r="AM1511" s="630"/>
      <c r="AN1511" s="630"/>
    </row>
    <row r="1512" spans="29:40" x14ac:dyDescent="0.2">
      <c r="AC1512" s="630"/>
      <c r="AD1512" s="630"/>
      <c r="AE1512" s="630"/>
      <c r="AF1512" s="630"/>
      <c r="AG1512" s="630"/>
      <c r="AH1512" s="630"/>
      <c r="AI1512" s="630"/>
      <c r="AJ1512" s="630"/>
      <c r="AK1512" s="606"/>
      <c r="AL1512" s="690"/>
      <c r="AM1512" s="630"/>
      <c r="AN1512" s="630"/>
    </row>
    <row r="1513" spans="29:40" x14ac:dyDescent="0.2">
      <c r="AC1513" s="630"/>
      <c r="AD1513" s="630"/>
      <c r="AE1513" s="630"/>
      <c r="AF1513" s="630"/>
      <c r="AG1513" s="630"/>
      <c r="AH1513" s="630"/>
      <c r="AI1513" s="630"/>
      <c r="AJ1513" s="630"/>
      <c r="AK1513" s="606"/>
      <c r="AL1513" s="690"/>
      <c r="AM1513" s="630"/>
      <c r="AN1513" s="630"/>
    </row>
    <row r="1514" spans="29:40" x14ac:dyDescent="0.2">
      <c r="AC1514" s="630"/>
      <c r="AD1514" s="630"/>
      <c r="AE1514" s="630"/>
      <c r="AF1514" s="630"/>
      <c r="AG1514" s="630"/>
      <c r="AH1514" s="630"/>
      <c r="AI1514" s="630"/>
      <c r="AJ1514" s="630"/>
      <c r="AK1514" s="606"/>
      <c r="AL1514" s="690"/>
      <c r="AM1514" s="630"/>
      <c r="AN1514" s="630"/>
    </row>
    <row r="1515" spans="29:40" x14ac:dyDescent="0.2">
      <c r="AC1515" s="630"/>
      <c r="AD1515" s="630"/>
      <c r="AE1515" s="630"/>
      <c r="AF1515" s="630"/>
      <c r="AG1515" s="630"/>
      <c r="AH1515" s="630"/>
      <c r="AI1515" s="630"/>
      <c r="AJ1515" s="630"/>
      <c r="AK1515" s="606"/>
      <c r="AL1515" s="690"/>
      <c r="AM1515" s="630"/>
      <c r="AN1515" s="630"/>
    </row>
    <row r="1516" spans="29:40" x14ac:dyDescent="0.2">
      <c r="AC1516" s="630"/>
      <c r="AD1516" s="630"/>
      <c r="AE1516" s="630"/>
      <c r="AF1516" s="630"/>
      <c r="AG1516" s="630"/>
      <c r="AH1516" s="630"/>
      <c r="AI1516" s="630"/>
      <c r="AJ1516" s="630"/>
      <c r="AK1516" s="606"/>
      <c r="AL1516" s="690"/>
      <c r="AM1516" s="630"/>
      <c r="AN1516" s="630"/>
    </row>
    <row r="1517" spans="29:40" x14ac:dyDescent="0.2">
      <c r="AC1517" s="630"/>
      <c r="AD1517" s="630"/>
      <c r="AE1517" s="630"/>
      <c r="AF1517" s="630"/>
      <c r="AG1517" s="630"/>
      <c r="AH1517" s="630"/>
      <c r="AI1517" s="630"/>
      <c r="AJ1517" s="630"/>
      <c r="AK1517" s="606"/>
      <c r="AL1517" s="690"/>
      <c r="AM1517" s="630"/>
      <c r="AN1517" s="630"/>
    </row>
    <row r="1518" spans="29:40" x14ac:dyDescent="0.2">
      <c r="AC1518" s="630"/>
      <c r="AD1518" s="630"/>
      <c r="AE1518" s="630"/>
      <c r="AF1518" s="630"/>
      <c r="AG1518" s="630"/>
      <c r="AH1518" s="630"/>
      <c r="AI1518" s="630"/>
      <c r="AJ1518" s="630"/>
      <c r="AK1518" s="606"/>
      <c r="AL1518" s="690"/>
      <c r="AM1518" s="630"/>
      <c r="AN1518" s="630"/>
    </row>
    <row r="1519" spans="29:40" x14ac:dyDescent="0.2">
      <c r="AC1519" s="630"/>
      <c r="AD1519" s="630"/>
      <c r="AE1519" s="630"/>
      <c r="AF1519" s="630"/>
      <c r="AG1519" s="630"/>
      <c r="AH1519" s="630"/>
      <c r="AI1519" s="630"/>
      <c r="AJ1519" s="630"/>
      <c r="AK1519" s="606"/>
      <c r="AL1519" s="690"/>
      <c r="AM1519" s="630"/>
      <c r="AN1519" s="630"/>
    </row>
    <row r="1520" spans="29:40" x14ac:dyDescent="0.2">
      <c r="AC1520" s="630"/>
      <c r="AD1520" s="630"/>
      <c r="AE1520" s="630"/>
      <c r="AF1520" s="630"/>
      <c r="AG1520" s="630"/>
      <c r="AH1520" s="630"/>
      <c r="AI1520" s="630"/>
      <c r="AJ1520" s="630"/>
      <c r="AK1520" s="606"/>
      <c r="AL1520" s="690"/>
      <c r="AM1520" s="630"/>
      <c r="AN1520" s="630"/>
    </row>
    <row r="1521" spans="29:40" x14ac:dyDescent="0.2">
      <c r="AC1521" s="630"/>
      <c r="AD1521" s="630"/>
      <c r="AE1521" s="630"/>
      <c r="AF1521" s="630"/>
      <c r="AG1521" s="630"/>
      <c r="AH1521" s="630"/>
      <c r="AI1521" s="630"/>
      <c r="AJ1521" s="630"/>
      <c r="AK1521" s="606"/>
      <c r="AL1521" s="690"/>
      <c r="AM1521" s="630"/>
      <c r="AN1521" s="630"/>
    </row>
    <row r="1522" spans="29:40" x14ac:dyDescent="0.2">
      <c r="AC1522" s="630"/>
      <c r="AD1522" s="630"/>
      <c r="AE1522" s="630"/>
      <c r="AF1522" s="630"/>
      <c r="AG1522" s="630"/>
      <c r="AH1522" s="630"/>
      <c r="AI1522" s="630"/>
      <c r="AJ1522" s="630"/>
      <c r="AK1522" s="606"/>
      <c r="AL1522" s="690"/>
      <c r="AM1522" s="630"/>
      <c r="AN1522" s="630"/>
    </row>
    <row r="1523" spans="29:40" x14ac:dyDescent="0.2">
      <c r="AC1523" s="630"/>
      <c r="AD1523" s="630"/>
      <c r="AE1523" s="630"/>
      <c r="AF1523" s="630"/>
      <c r="AG1523" s="630"/>
      <c r="AH1523" s="630"/>
      <c r="AI1523" s="630"/>
      <c r="AJ1523" s="630"/>
      <c r="AK1523" s="606"/>
      <c r="AL1523" s="690"/>
      <c r="AM1523" s="630"/>
      <c r="AN1523" s="630"/>
    </row>
    <row r="1524" spans="29:40" x14ac:dyDescent="0.2">
      <c r="AC1524" s="630"/>
      <c r="AD1524" s="630"/>
      <c r="AE1524" s="630"/>
      <c r="AF1524" s="630"/>
      <c r="AG1524" s="630"/>
      <c r="AH1524" s="630"/>
      <c r="AI1524" s="630"/>
      <c r="AJ1524" s="630"/>
      <c r="AK1524" s="606"/>
      <c r="AL1524" s="690"/>
      <c r="AM1524" s="630"/>
      <c r="AN1524" s="630"/>
    </row>
    <row r="1525" spans="29:40" x14ac:dyDescent="0.2">
      <c r="AC1525" s="630"/>
      <c r="AD1525" s="630"/>
      <c r="AE1525" s="630"/>
      <c r="AF1525" s="630"/>
      <c r="AG1525" s="630"/>
      <c r="AH1525" s="630"/>
      <c r="AI1525" s="630"/>
      <c r="AJ1525" s="630"/>
      <c r="AK1525" s="606"/>
      <c r="AL1525" s="690"/>
      <c r="AM1525" s="630"/>
      <c r="AN1525" s="630"/>
    </row>
    <row r="1526" spans="29:40" x14ac:dyDescent="0.2">
      <c r="AC1526" s="630"/>
      <c r="AD1526" s="630"/>
      <c r="AE1526" s="630"/>
      <c r="AF1526" s="630"/>
      <c r="AG1526" s="630"/>
      <c r="AH1526" s="630"/>
      <c r="AI1526" s="630"/>
      <c r="AJ1526" s="630"/>
      <c r="AK1526" s="606"/>
      <c r="AL1526" s="690"/>
      <c r="AM1526" s="630"/>
      <c r="AN1526" s="630"/>
    </row>
    <row r="1527" spans="29:40" x14ac:dyDescent="0.2">
      <c r="AC1527" s="630"/>
      <c r="AD1527" s="630"/>
      <c r="AE1527" s="630"/>
      <c r="AF1527" s="630"/>
      <c r="AG1527" s="630"/>
      <c r="AH1527" s="630"/>
      <c r="AI1527" s="630"/>
      <c r="AJ1527" s="630"/>
      <c r="AK1527" s="606"/>
      <c r="AL1527" s="690"/>
      <c r="AM1527" s="630"/>
      <c r="AN1527" s="630"/>
    </row>
    <row r="1528" spans="29:40" x14ac:dyDescent="0.2">
      <c r="AC1528" s="630"/>
      <c r="AD1528" s="630"/>
      <c r="AE1528" s="630"/>
      <c r="AF1528" s="630"/>
      <c r="AG1528" s="630"/>
      <c r="AH1528" s="630"/>
      <c r="AI1528" s="630"/>
      <c r="AJ1528" s="630"/>
      <c r="AK1528" s="606"/>
      <c r="AL1528" s="690"/>
      <c r="AM1528" s="630"/>
      <c r="AN1528" s="630"/>
    </row>
    <row r="1529" spans="29:40" x14ac:dyDescent="0.2">
      <c r="AC1529" s="630"/>
      <c r="AD1529" s="630"/>
      <c r="AE1529" s="630"/>
      <c r="AF1529" s="630"/>
      <c r="AG1529" s="630"/>
      <c r="AH1529" s="630"/>
      <c r="AI1529" s="630"/>
      <c r="AJ1529" s="630"/>
      <c r="AK1529" s="606"/>
      <c r="AL1529" s="690"/>
      <c r="AM1529" s="630"/>
      <c r="AN1529" s="630"/>
    </row>
    <row r="1530" spans="29:40" x14ac:dyDescent="0.2">
      <c r="AC1530" s="630"/>
      <c r="AD1530" s="630"/>
      <c r="AE1530" s="630"/>
      <c r="AF1530" s="630"/>
      <c r="AG1530" s="630"/>
      <c r="AH1530" s="630"/>
      <c r="AI1530" s="630"/>
      <c r="AJ1530" s="630"/>
      <c r="AK1530" s="606"/>
      <c r="AL1530" s="690"/>
      <c r="AM1530" s="630"/>
      <c r="AN1530" s="630"/>
    </row>
    <row r="1531" spans="29:40" x14ac:dyDescent="0.2">
      <c r="AC1531" s="630"/>
      <c r="AD1531" s="630"/>
      <c r="AE1531" s="630"/>
      <c r="AF1531" s="630"/>
      <c r="AG1531" s="630"/>
      <c r="AH1531" s="630"/>
      <c r="AI1531" s="630"/>
      <c r="AJ1531" s="630"/>
      <c r="AK1531" s="606"/>
      <c r="AL1531" s="690"/>
      <c r="AM1531" s="630"/>
      <c r="AN1531" s="630"/>
    </row>
    <row r="1532" spans="29:40" x14ac:dyDescent="0.2">
      <c r="AC1532" s="630"/>
      <c r="AD1532" s="630"/>
      <c r="AE1532" s="630"/>
      <c r="AF1532" s="630"/>
      <c r="AG1532" s="630"/>
      <c r="AH1532" s="630"/>
      <c r="AI1532" s="630"/>
      <c r="AJ1532" s="630"/>
      <c r="AK1532" s="606"/>
      <c r="AL1532" s="690"/>
      <c r="AM1532" s="630"/>
      <c r="AN1532" s="630"/>
    </row>
    <row r="1533" spans="29:40" x14ac:dyDescent="0.2">
      <c r="AC1533" s="630"/>
      <c r="AD1533" s="630"/>
      <c r="AE1533" s="630"/>
      <c r="AF1533" s="630"/>
      <c r="AG1533" s="630"/>
      <c r="AH1533" s="630"/>
      <c r="AI1533" s="630"/>
      <c r="AJ1533" s="630"/>
      <c r="AK1533" s="606"/>
      <c r="AL1533" s="690"/>
      <c r="AM1533" s="630"/>
      <c r="AN1533" s="630"/>
    </row>
    <row r="1534" spans="29:40" x14ac:dyDescent="0.2">
      <c r="AC1534" s="630"/>
      <c r="AD1534" s="630"/>
      <c r="AE1534" s="630"/>
      <c r="AF1534" s="630"/>
      <c r="AG1534" s="630"/>
      <c r="AH1534" s="630"/>
      <c r="AI1534" s="630"/>
      <c r="AJ1534" s="630"/>
      <c r="AK1534" s="606"/>
      <c r="AL1534" s="690"/>
      <c r="AM1534" s="630"/>
      <c r="AN1534" s="630"/>
    </row>
    <row r="1535" spans="29:40" x14ac:dyDescent="0.2">
      <c r="AC1535" s="630"/>
      <c r="AD1535" s="630"/>
      <c r="AE1535" s="630"/>
      <c r="AF1535" s="630"/>
      <c r="AG1535" s="630"/>
      <c r="AH1535" s="630"/>
      <c r="AI1535" s="630"/>
      <c r="AJ1535" s="630"/>
      <c r="AK1535" s="606"/>
      <c r="AL1535" s="690"/>
      <c r="AM1535" s="630"/>
      <c r="AN1535" s="630"/>
    </row>
    <row r="1536" spans="29:40" x14ac:dyDescent="0.2">
      <c r="AC1536" s="630"/>
      <c r="AD1536" s="630"/>
      <c r="AE1536" s="630"/>
      <c r="AF1536" s="630"/>
      <c r="AG1536" s="630"/>
      <c r="AH1536" s="630"/>
      <c r="AI1536" s="630"/>
      <c r="AJ1536" s="630"/>
      <c r="AK1536" s="606"/>
      <c r="AL1536" s="690"/>
      <c r="AM1536" s="630"/>
      <c r="AN1536" s="630"/>
    </row>
    <row r="1537" spans="29:40" x14ac:dyDescent="0.2">
      <c r="AC1537" s="630"/>
      <c r="AD1537" s="630"/>
      <c r="AE1537" s="630"/>
      <c r="AF1537" s="630"/>
      <c r="AG1537" s="630"/>
      <c r="AH1537" s="630"/>
      <c r="AI1537" s="630"/>
      <c r="AJ1537" s="630"/>
      <c r="AK1537" s="606"/>
      <c r="AL1537" s="690"/>
      <c r="AM1537" s="630"/>
      <c r="AN1537" s="630"/>
    </row>
    <row r="1538" spans="29:40" x14ac:dyDescent="0.2">
      <c r="AC1538" s="630"/>
      <c r="AD1538" s="630"/>
      <c r="AE1538" s="630"/>
      <c r="AF1538" s="630"/>
      <c r="AG1538" s="630"/>
      <c r="AH1538" s="630"/>
      <c r="AI1538" s="630"/>
      <c r="AJ1538" s="630"/>
      <c r="AK1538" s="606"/>
      <c r="AL1538" s="690"/>
      <c r="AM1538" s="630"/>
      <c r="AN1538" s="630"/>
    </row>
    <row r="1539" spans="29:40" x14ac:dyDescent="0.2">
      <c r="AC1539" s="630"/>
      <c r="AD1539" s="630"/>
      <c r="AE1539" s="630"/>
      <c r="AF1539" s="630"/>
      <c r="AG1539" s="630"/>
      <c r="AH1539" s="630"/>
      <c r="AI1539" s="630"/>
      <c r="AJ1539" s="630"/>
      <c r="AK1539" s="606"/>
      <c r="AL1539" s="690"/>
      <c r="AM1539" s="630"/>
      <c r="AN1539" s="630"/>
    </row>
    <row r="1540" spans="29:40" x14ac:dyDescent="0.2">
      <c r="AC1540" s="630"/>
      <c r="AD1540" s="630"/>
      <c r="AE1540" s="630"/>
      <c r="AF1540" s="630"/>
      <c r="AG1540" s="630"/>
      <c r="AH1540" s="630"/>
      <c r="AI1540" s="630"/>
      <c r="AJ1540" s="630"/>
      <c r="AK1540" s="606"/>
      <c r="AL1540" s="690"/>
      <c r="AM1540" s="630"/>
      <c r="AN1540" s="630"/>
    </row>
    <row r="1541" spans="29:40" x14ac:dyDescent="0.2">
      <c r="AC1541" s="630"/>
      <c r="AD1541" s="630"/>
      <c r="AE1541" s="630"/>
      <c r="AF1541" s="630"/>
      <c r="AG1541" s="630"/>
      <c r="AH1541" s="630"/>
      <c r="AI1541" s="630"/>
      <c r="AJ1541" s="630"/>
      <c r="AK1541" s="606"/>
      <c r="AL1541" s="690"/>
      <c r="AM1541" s="630"/>
      <c r="AN1541" s="630"/>
    </row>
    <row r="1542" spans="29:40" x14ac:dyDescent="0.2">
      <c r="AC1542" s="630"/>
      <c r="AD1542" s="630"/>
      <c r="AE1542" s="630"/>
      <c r="AF1542" s="630"/>
      <c r="AG1542" s="630"/>
      <c r="AH1542" s="630"/>
      <c r="AI1542" s="630"/>
      <c r="AJ1542" s="630"/>
      <c r="AK1542" s="606"/>
      <c r="AL1542" s="690"/>
      <c r="AM1542" s="630"/>
      <c r="AN1542" s="630"/>
    </row>
    <row r="1543" spans="29:40" x14ac:dyDescent="0.2">
      <c r="AC1543" s="630"/>
      <c r="AD1543" s="630"/>
      <c r="AE1543" s="630"/>
      <c r="AF1543" s="630"/>
      <c r="AG1543" s="630"/>
      <c r="AH1543" s="630"/>
      <c r="AI1543" s="630"/>
      <c r="AJ1543" s="630"/>
      <c r="AK1543" s="606"/>
      <c r="AL1543" s="690"/>
      <c r="AM1543" s="630"/>
      <c r="AN1543" s="630"/>
    </row>
    <row r="1544" spans="29:40" x14ac:dyDescent="0.2">
      <c r="AC1544" s="630"/>
      <c r="AD1544" s="630"/>
      <c r="AE1544" s="630"/>
      <c r="AF1544" s="630"/>
      <c r="AG1544" s="630"/>
      <c r="AH1544" s="630"/>
      <c r="AI1544" s="630"/>
      <c r="AJ1544" s="630"/>
      <c r="AK1544" s="606"/>
      <c r="AL1544" s="690"/>
      <c r="AM1544" s="630"/>
      <c r="AN1544" s="630"/>
    </row>
    <row r="1545" spans="29:40" x14ac:dyDescent="0.2">
      <c r="AC1545" s="630"/>
      <c r="AD1545" s="630"/>
      <c r="AE1545" s="630"/>
      <c r="AF1545" s="630"/>
      <c r="AG1545" s="630"/>
      <c r="AH1545" s="630"/>
      <c r="AI1545" s="630"/>
      <c r="AJ1545" s="630"/>
      <c r="AK1545" s="606"/>
      <c r="AL1545" s="690"/>
      <c r="AM1545" s="630"/>
      <c r="AN1545" s="630"/>
    </row>
    <row r="1546" spans="29:40" x14ac:dyDescent="0.2">
      <c r="AC1546" s="630"/>
      <c r="AD1546" s="630"/>
      <c r="AE1546" s="630"/>
      <c r="AF1546" s="630"/>
      <c r="AG1546" s="630"/>
      <c r="AH1546" s="630"/>
      <c r="AI1546" s="630"/>
      <c r="AJ1546" s="630"/>
      <c r="AK1546" s="606"/>
      <c r="AL1546" s="690"/>
      <c r="AM1546" s="630"/>
      <c r="AN1546" s="630"/>
    </row>
    <row r="1547" spans="29:40" x14ac:dyDescent="0.2">
      <c r="AC1547" s="630"/>
      <c r="AD1547" s="630"/>
      <c r="AE1547" s="630"/>
      <c r="AF1547" s="630"/>
      <c r="AG1547" s="630"/>
      <c r="AH1547" s="630"/>
      <c r="AI1547" s="630"/>
      <c r="AJ1547" s="630"/>
      <c r="AK1547" s="606"/>
      <c r="AL1547" s="690"/>
      <c r="AM1547" s="630"/>
      <c r="AN1547" s="630"/>
    </row>
    <row r="1548" spans="29:40" x14ac:dyDescent="0.2">
      <c r="AC1548" s="630"/>
      <c r="AD1548" s="630"/>
      <c r="AE1548" s="630"/>
      <c r="AF1548" s="630"/>
      <c r="AG1548" s="630"/>
      <c r="AH1548" s="630"/>
      <c r="AI1548" s="630"/>
      <c r="AJ1548" s="630"/>
      <c r="AK1548" s="606"/>
      <c r="AL1548" s="690"/>
      <c r="AM1548" s="630"/>
      <c r="AN1548" s="630"/>
    </row>
    <row r="1549" spans="29:40" x14ac:dyDescent="0.2">
      <c r="AC1549" s="630"/>
      <c r="AD1549" s="630"/>
      <c r="AE1549" s="630"/>
      <c r="AF1549" s="630"/>
      <c r="AG1549" s="630"/>
      <c r="AH1549" s="630"/>
      <c r="AI1549" s="630"/>
      <c r="AJ1549" s="630"/>
      <c r="AK1549" s="606"/>
      <c r="AL1549" s="690"/>
      <c r="AM1549" s="630"/>
      <c r="AN1549" s="630"/>
    </row>
    <row r="1550" spans="29:40" x14ac:dyDescent="0.2">
      <c r="AC1550" s="630"/>
      <c r="AD1550" s="630"/>
      <c r="AE1550" s="630"/>
      <c r="AF1550" s="630"/>
      <c r="AG1550" s="630"/>
      <c r="AH1550" s="630"/>
      <c r="AI1550" s="630"/>
      <c r="AJ1550" s="630"/>
      <c r="AK1550" s="606"/>
      <c r="AL1550" s="690"/>
      <c r="AM1550" s="630"/>
      <c r="AN1550" s="630"/>
    </row>
    <row r="1551" spans="29:40" x14ac:dyDescent="0.2">
      <c r="AC1551" s="630"/>
      <c r="AD1551" s="630"/>
      <c r="AE1551" s="630"/>
      <c r="AF1551" s="630"/>
      <c r="AG1551" s="630"/>
      <c r="AH1551" s="630"/>
      <c r="AI1551" s="630"/>
      <c r="AJ1551" s="630"/>
      <c r="AK1551" s="606"/>
      <c r="AL1551" s="690"/>
      <c r="AM1551" s="630"/>
      <c r="AN1551" s="630"/>
    </row>
    <row r="1552" spans="29:40" x14ac:dyDescent="0.2">
      <c r="AC1552" s="630"/>
      <c r="AD1552" s="630"/>
      <c r="AE1552" s="630"/>
      <c r="AF1552" s="630"/>
      <c r="AG1552" s="630"/>
      <c r="AH1552" s="630"/>
      <c r="AI1552" s="630"/>
      <c r="AJ1552" s="630"/>
      <c r="AK1552" s="606"/>
      <c r="AL1552" s="690"/>
      <c r="AM1552" s="630"/>
      <c r="AN1552" s="630"/>
    </row>
    <row r="1553" spans="29:40" x14ac:dyDescent="0.2">
      <c r="AC1553" s="630"/>
      <c r="AD1553" s="630"/>
      <c r="AE1553" s="630"/>
      <c r="AF1553" s="630"/>
      <c r="AG1553" s="630"/>
      <c r="AH1553" s="630"/>
      <c r="AI1553" s="630"/>
      <c r="AJ1553" s="630"/>
      <c r="AK1553" s="606"/>
      <c r="AL1553" s="690"/>
      <c r="AM1553" s="630"/>
      <c r="AN1553" s="630"/>
    </row>
    <row r="1554" spans="29:40" x14ac:dyDescent="0.2">
      <c r="AC1554" s="630"/>
      <c r="AD1554" s="630"/>
      <c r="AE1554" s="630"/>
      <c r="AF1554" s="630"/>
      <c r="AG1554" s="630"/>
      <c r="AH1554" s="630"/>
      <c r="AI1554" s="630"/>
      <c r="AJ1554" s="630"/>
      <c r="AK1554" s="606"/>
      <c r="AL1554" s="690"/>
      <c r="AM1554" s="630"/>
      <c r="AN1554" s="630"/>
    </row>
    <row r="1555" spans="29:40" x14ac:dyDescent="0.2">
      <c r="AC1555" s="630"/>
      <c r="AD1555" s="630"/>
      <c r="AE1555" s="630"/>
      <c r="AF1555" s="630"/>
      <c r="AG1555" s="630"/>
      <c r="AH1555" s="630"/>
      <c r="AI1555" s="630"/>
      <c r="AJ1555" s="630"/>
      <c r="AK1555" s="606"/>
      <c r="AL1555" s="690"/>
      <c r="AM1555" s="630"/>
      <c r="AN1555" s="630"/>
    </row>
    <row r="1556" spans="29:40" x14ac:dyDescent="0.2">
      <c r="AC1556" s="630"/>
      <c r="AD1556" s="630"/>
      <c r="AE1556" s="630"/>
      <c r="AF1556" s="630"/>
      <c r="AG1556" s="630"/>
      <c r="AH1556" s="630"/>
      <c r="AI1556" s="630"/>
      <c r="AJ1556" s="630"/>
      <c r="AK1556" s="606"/>
      <c r="AL1556" s="690"/>
      <c r="AM1556" s="630"/>
      <c r="AN1556" s="630"/>
    </row>
    <row r="1557" spans="29:40" x14ac:dyDescent="0.2">
      <c r="AC1557" s="630"/>
      <c r="AD1557" s="630"/>
      <c r="AE1557" s="630"/>
      <c r="AF1557" s="630"/>
      <c r="AG1557" s="630"/>
      <c r="AH1557" s="630"/>
      <c r="AI1557" s="630"/>
      <c r="AJ1557" s="630"/>
      <c r="AK1557" s="606"/>
      <c r="AL1557" s="690"/>
      <c r="AM1557" s="630"/>
      <c r="AN1557" s="630"/>
    </row>
    <row r="1558" spans="29:40" x14ac:dyDescent="0.2">
      <c r="AC1558" s="630"/>
      <c r="AD1558" s="630"/>
      <c r="AE1558" s="630"/>
      <c r="AF1558" s="630"/>
      <c r="AG1558" s="630"/>
      <c r="AH1558" s="630"/>
      <c r="AI1558" s="630"/>
      <c r="AJ1558" s="630"/>
      <c r="AK1558" s="606"/>
      <c r="AL1558" s="690"/>
      <c r="AM1558" s="630"/>
      <c r="AN1558" s="630"/>
    </row>
    <row r="1559" spans="29:40" x14ac:dyDescent="0.2">
      <c r="AC1559" s="630"/>
      <c r="AD1559" s="630"/>
      <c r="AE1559" s="630"/>
      <c r="AF1559" s="630"/>
      <c r="AG1559" s="630"/>
      <c r="AH1559" s="630"/>
      <c r="AI1559" s="630"/>
      <c r="AJ1559" s="630"/>
      <c r="AK1559" s="606"/>
      <c r="AL1559" s="690"/>
      <c r="AM1559" s="630"/>
      <c r="AN1559" s="630"/>
    </row>
    <row r="1560" spans="29:40" x14ac:dyDescent="0.2">
      <c r="AC1560" s="630"/>
      <c r="AD1560" s="630"/>
      <c r="AE1560" s="630"/>
      <c r="AF1560" s="630"/>
      <c r="AG1560" s="630"/>
      <c r="AH1560" s="630"/>
      <c r="AI1560" s="630"/>
      <c r="AJ1560" s="630"/>
      <c r="AK1560" s="606"/>
      <c r="AL1560" s="690"/>
      <c r="AM1560" s="630"/>
      <c r="AN1560" s="630"/>
    </row>
    <row r="1561" spans="29:40" x14ac:dyDescent="0.2">
      <c r="AC1561" s="630"/>
      <c r="AD1561" s="630"/>
      <c r="AE1561" s="630"/>
      <c r="AF1561" s="630"/>
      <c r="AG1561" s="630"/>
      <c r="AH1561" s="630"/>
      <c r="AI1561" s="630"/>
      <c r="AJ1561" s="630"/>
      <c r="AK1561" s="606"/>
      <c r="AL1561" s="690"/>
      <c r="AM1561" s="630"/>
      <c r="AN1561" s="630"/>
    </row>
    <row r="1562" spans="29:40" x14ac:dyDescent="0.2">
      <c r="AC1562" s="630"/>
      <c r="AD1562" s="630"/>
      <c r="AE1562" s="630"/>
      <c r="AF1562" s="630"/>
      <c r="AG1562" s="630"/>
      <c r="AH1562" s="630"/>
      <c r="AI1562" s="630"/>
      <c r="AJ1562" s="630"/>
      <c r="AK1562" s="606"/>
      <c r="AL1562" s="690"/>
      <c r="AM1562" s="630"/>
      <c r="AN1562" s="630"/>
    </row>
    <row r="1563" spans="29:40" x14ac:dyDescent="0.2">
      <c r="AC1563" s="630"/>
      <c r="AD1563" s="630"/>
      <c r="AE1563" s="630"/>
      <c r="AF1563" s="630"/>
      <c r="AG1563" s="630"/>
      <c r="AH1563" s="630"/>
      <c r="AI1563" s="630"/>
      <c r="AJ1563" s="630"/>
      <c r="AK1563" s="606"/>
      <c r="AL1563" s="690"/>
      <c r="AM1563" s="630"/>
      <c r="AN1563" s="630"/>
    </row>
    <row r="1564" spans="29:40" x14ac:dyDescent="0.2">
      <c r="AC1564" s="630"/>
      <c r="AD1564" s="630"/>
      <c r="AE1564" s="630"/>
      <c r="AF1564" s="630"/>
      <c r="AG1564" s="630"/>
      <c r="AH1564" s="630"/>
      <c r="AI1564" s="630"/>
      <c r="AJ1564" s="630"/>
      <c r="AK1564" s="606"/>
      <c r="AL1564" s="690"/>
      <c r="AM1564" s="630"/>
      <c r="AN1564" s="630"/>
    </row>
    <row r="1565" spans="29:40" x14ac:dyDescent="0.2">
      <c r="AC1565" s="630"/>
      <c r="AD1565" s="630"/>
      <c r="AE1565" s="630"/>
      <c r="AF1565" s="630"/>
      <c r="AG1565" s="630"/>
      <c r="AH1565" s="630"/>
      <c r="AI1565" s="630"/>
      <c r="AJ1565" s="630"/>
      <c r="AK1565" s="606"/>
      <c r="AL1565" s="690"/>
      <c r="AM1565" s="630"/>
      <c r="AN1565" s="630"/>
    </row>
    <row r="1566" spans="29:40" x14ac:dyDescent="0.2">
      <c r="AC1566" s="630"/>
      <c r="AD1566" s="630"/>
      <c r="AE1566" s="630"/>
      <c r="AF1566" s="630"/>
      <c r="AG1566" s="630"/>
      <c r="AH1566" s="630"/>
      <c r="AI1566" s="630"/>
      <c r="AJ1566" s="630"/>
      <c r="AK1566" s="606"/>
      <c r="AL1566" s="690"/>
      <c r="AM1566" s="630"/>
      <c r="AN1566" s="630"/>
    </row>
    <row r="1567" spans="29:40" x14ac:dyDescent="0.2">
      <c r="AC1567" s="630"/>
      <c r="AD1567" s="630"/>
      <c r="AE1567" s="630"/>
      <c r="AF1567" s="630"/>
      <c r="AG1567" s="630"/>
      <c r="AH1567" s="630"/>
      <c r="AI1567" s="630"/>
      <c r="AJ1567" s="630"/>
      <c r="AK1567" s="606"/>
      <c r="AL1567" s="690"/>
      <c r="AM1567" s="630"/>
      <c r="AN1567" s="630"/>
    </row>
    <row r="1568" spans="29:40" x14ac:dyDescent="0.2">
      <c r="AC1568" s="630"/>
      <c r="AD1568" s="630"/>
      <c r="AE1568" s="630"/>
      <c r="AF1568" s="630"/>
      <c r="AG1568" s="630"/>
      <c r="AH1568" s="630"/>
      <c r="AI1568" s="630"/>
      <c r="AJ1568" s="630"/>
      <c r="AK1568" s="606"/>
      <c r="AL1568" s="690"/>
      <c r="AM1568" s="630"/>
      <c r="AN1568" s="630"/>
    </row>
    <row r="1569" spans="29:40" x14ac:dyDescent="0.2">
      <c r="AC1569" s="630"/>
      <c r="AD1569" s="630"/>
      <c r="AE1569" s="630"/>
      <c r="AF1569" s="630"/>
      <c r="AG1569" s="630"/>
      <c r="AH1569" s="630"/>
      <c r="AI1569" s="630"/>
      <c r="AJ1569" s="630"/>
      <c r="AK1569" s="606"/>
      <c r="AL1569" s="690"/>
      <c r="AM1569" s="630"/>
      <c r="AN1569" s="630"/>
    </row>
    <row r="1570" spans="29:40" x14ac:dyDescent="0.2">
      <c r="AC1570" s="630"/>
      <c r="AD1570" s="630"/>
      <c r="AE1570" s="630"/>
      <c r="AF1570" s="630"/>
      <c r="AG1570" s="630"/>
      <c r="AH1570" s="630"/>
      <c r="AI1570" s="630"/>
      <c r="AJ1570" s="630"/>
      <c r="AK1570" s="606"/>
      <c r="AL1570" s="690"/>
      <c r="AM1570" s="630"/>
      <c r="AN1570" s="630"/>
    </row>
    <row r="1571" spans="29:40" x14ac:dyDescent="0.2">
      <c r="AC1571" s="630"/>
      <c r="AD1571" s="630"/>
      <c r="AE1571" s="630"/>
      <c r="AF1571" s="630"/>
      <c r="AG1571" s="630"/>
      <c r="AH1571" s="630"/>
      <c r="AI1571" s="630"/>
      <c r="AJ1571" s="630"/>
      <c r="AK1571" s="606"/>
      <c r="AL1571" s="690"/>
      <c r="AM1571" s="630"/>
      <c r="AN1571" s="630"/>
    </row>
    <row r="1572" spans="29:40" x14ac:dyDescent="0.2">
      <c r="AC1572" s="630"/>
      <c r="AD1572" s="630"/>
      <c r="AE1572" s="630"/>
      <c r="AF1572" s="630"/>
      <c r="AG1572" s="630"/>
      <c r="AH1572" s="630"/>
      <c r="AI1572" s="630"/>
      <c r="AJ1572" s="630"/>
      <c r="AK1572" s="606"/>
      <c r="AL1572" s="690"/>
      <c r="AM1572" s="630"/>
      <c r="AN1572" s="630"/>
    </row>
    <row r="1573" spans="29:40" x14ac:dyDescent="0.2">
      <c r="AC1573" s="630"/>
      <c r="AD1573" s="630"/>
      <c r="AE1573" s="630"/>
      <c r="AF1573" s="630"/>
      <c r="AG1573" s="630"/>
      <c r="AH1573" s="630"/>
      <c r="AI1573" s="630"/>
      <c r="AJ1573" s="630"/>
      <c r="AK1573" s="606"/>
      <c r="AL1573" s="690"/>
      <c r="AM1573" s="630"/>
      <c r="AN1573" s="630"/>
    </row>
    <row r="1574" spans="29:40" x14ac:dyDescent="0.2">
      <c r="AC1574" s="630"/>
      <c r="AD1574" s="630"/>
      <c r="AE1574" s="630"/>
      <c r="AF1574" s="630"/>
      <c r="AG1574" s="630"/>
      <c r="AH1574" s="630"/>
      <c r="AI1574" s="630"/>
      <c r="AJ1574" s="630"/>
      <c r="AK1574" s="606"/>
      <c r="AL1574" s="690"/>
      <c r="AM1574" s="630"/>
      <c r="AN1574" s="630"/>
    </row>
    <row r="1575" spans="29:40" x14ac:dyDescent="0.2">
      <c r="AC1575" s="630"/>
      <c r="AD1575" s="630"/>
      <c r="AE1575" s="630"/>
      <c r="AF1575" s="630"/>
      <c r="AG1575" s="630"/>
      <c r="AH1575" s="630"/>
      <c r="AI1575" s="630"/>
      <c r="AJ1575" s="630"/>
      <c r="AK1575" s="606"/>
      <c r="AL1575" s="690"/>
      <c r="AM1575" s="630"/>
      <c r="AN1575" s="630"/>
    </row>
    <row r="1576" spans="29:40" x14ac:dyDescent="0.2">
      <c r="AC1576" s="630"/>
      <c r="AD1576" s="630"/>
      <c r="AE1576" s="630"/>
      <c r="AF1576" s="630"/>
      <c r="AG1576" s="630"/>
      <c r="AH1576" s="630"/>
      <c r="AI1576" s="630"/>
      <c r="AJ1576" s="630"/>
      <c r="AK1576" s="606"/>
      <c r="AL1576" s="690"/>
      <c r="AM1576" s="630"/>
      <c r="AN1576" s="630"/>
    </row>
    <row r="1577" spans="29:40" x14ac:dyDescent="0.2">
      <c r="AC1577" s="630"/>
      <c r="AD1577" s="630"/>
      <c r="AE1577" s="630"/>
      <c r="AF1577" s="630"/>
      <c r="AG1577" s="630"/>
      <c r="AH1577" s="630"/>
      <c r="AI1577" s="630"/>
      <c r="AJ1577" s="630"/>
      <c r="AK1577" s="606"/>
      <c r="AL1577" s="690"/>
      <c r="AM1577" s="630"/>
      <c r="AN1577" s="630"/>
    </row>
    <row r="1578" spans="29:40" x14ac:dyDescent="0.2">
      <c r="AC1578" s="630"/>
      <c r="AD1578" s="630"/>
      <c r="AE1578" s="630"/>
      <c r="AF1578" s="630"/>
      <c r="AG1578" s="630"/>
      <c r="AH1578" s="630"/>
      <c r="AI1578" s="630"/>
      <c r="AJ1578" s="630"/>
      <c r="AK1578" s="606"/>
      <c r="AL1578" s="690"/>
      <c r="AM1578" s="630"/>
      <c r="AN1578" s="630"/>
    </row>
    <row r="1579" spans="29:40" x14ac:dyDescent="0.2">
      <c r="AC1579" s="630"/>
      <c r="AD1579" s="630"/>
      <c r="AE1579" s="630"/>
      <c r="AF1579" s="630"/>
      <c r="AG1579" s="630"/>
      <c r="AH1579" s="630"/>
      <c r="AI1579" s="630"/>
      <c r="AJ1579" s="630"/>
      <c r="AK1579" s="606"/>
      <c r="AL1579" s="690"/>
      <c r="AM1579" s="630"/>
      <c r="AN1579" s="630"/>
    </row>
    <row r="1580" spans="29:40" x14ac:dyDescent="0.2">
      <c r="AC1580" s="630"/>
      <c r="AD1580" s="630"/>
      <c r="AE1580" s="630"/>
      <c r="AF1580" s="630"/>
      <c r="AG1580" s="630"/>
      <c r="AH1580" s="630"/>
      <c r="AI1580" s="630"/>
      <c r="AJ1580" s="630"/>
      <c r="AK1580" s="606"/>
      <c r="AL1580" s="690"/>
      <c r="AM1580" s="630"/>
      <c r="AN1580" s="630"/>
    </row>
    <row r="1581" spans="29:40" x14ac:dyDescent="0.2">
      <c r="AC1581" s="630"/>
      <c r="AD1581" s="630"/>
      <c r="AE1581" s="630"/>
      <c r="AF1581" s="630"/>
      <c r="AG1581" s="630"/>
      <c r="AH1581" s="630"/>
      <c r="AI1581" s="630"/>
      <c r="AJ1581" s="630"/>
      <c r="AK1581" s="606"/>
      <c r="AL1581" s="690"/>
      <c r="AM1581" s="630"/>
      <c r="AN1581" s="630"/>
    </row>
    <row r="1582" spans="29:40" x14ac:dyDescent="0.2">
      <c r="AC1582" s="630"/>
      <c r="AD1582" s="630"/>
      <c r="AE1582" s="630"/>
      <c r="AF1582" s="630"/>
      <c r="AG1582" s="630"/>
      <c r="AH1582" s="630"/>
      <c r="AI1582" s="630"/>
      <c r="AJ1582" s="630"/>
      <c r="AK1582" s="606"/>
      <c r="AL1582" s="690"/>
      <c r="AM1582" s="630"/>
      <c r="AN1582" s="630"/>
    </row>
    <row r="1583" spans="29:40" x14ac:dyDescent="0.2">
      <c r="AC1583" s="630"/>
      <c r="AD1583" s="630"/>
      <c r="AE1583" s="630"/>
      <c r="AF1583" s="630"/>
      <c r="AG1583" s="630"/>
      <c r="AH1583" s="630"/>
      <c r="AI1583" s="630"/>
      <c r="AJ1583" s="630"/>
      <c r="AK1583" s="606"/>
      <c r="AL1583" s="690"/>
      <c r="AM1583" s="630"/>
      <c r="AN1583" s="630"/>
    </row>
    <row r="1584" spans="29:40" x14ac:dyDescent="0.2">
      <c r="AC1584" s="630"/>
      <c r="AD1584" s="630"/>
      <c r="AE1584" s="630"/>
      <c r="AF1584" s="630"/>
      <c r="AG1584" s="630"/>
      <c r="AH1584" s="630"/>
      <c r="AI1584" s="630"/>
      <c r="AJ1584" s="630"/>
      <c r="AK1584" s="606"/>
      <c r="AL1584" s="690"/>
      <c r="AM1584" s="630"/>
      <c r="AN1584" s="630"/>
    </row>
    <row r="1585" spans="29:40" x14ac:dyDescent="0.2">
      <c r="AC1585" s="630"/>
      <c r="AD1585" s="630"/>
      <c r="AE1585" s="630"/>
      <c r="AF1585" s="630"/>
      <c r="AG1585" s="630"/>
      <c r="AH1585" s="630"/>
      <c r="AI1585" s="630"/>
      <c r="AJ1585" s="630"/>
      <c r="AK1585" s="606"/>
      <c r="AL1585" s="690"/>
      <c r="AM1585" s="630"/>
      <c r="AN1585" s="630"/>
    </row>
    <row r="1586" spans="29:40" x14ac:dyDescent="0.2">
      <c r="AC1586" s="630"/>
      <c r="AD1586" s="630"/>
      <c r="AE1586" s="630"/>
      <c r="AF1586" s="630"/>
      <c r="AG1586" s="630"/>
      <c r="AH1586" s="630"/>
      <c r="AI1586" s="630"/>
      <c r="AJ1586" s="630"/>
      <c r="AK1586" s="606"/>
      <c r="AL1586" s="690"/>
      <c r="AM1586" s="630"/>
      <c r="AN1586" s="630"/>
    </row>
    <row r="1587" spans="29:40" x14ac:dyDescent="0.2">
      <c r="AC1587" s="630"/>
      <c r="AD1587" s="630"/>
      <c r="AE1587" s="630"/>
      <c r="AF1587" s="630"/>
      <c r="AG1587" s="630"/>
      <c r="AH1587" s="630"/>
      <c r="AI1587" s="630"/>
      <c r="AJ1587" s="630"/>
      <c r="AK1587" s="606"/>
      <c r="AL1587" s="690"/>
      <c r="AM1587" s="630"/>
      <c r="AN1587" s="630"/>
    </row>
    <row r="1588" spans="29:40" x14ac:dyDescent="0.2">
      <c r="AC1588" s="630"/>
      <c r="AD1588" s="630"/>
      <c r="AE1588" s="630"/>
      <c r="AF1588" s="630"/>
      <c r="AG1588" s="630"/>
      <c r="AH1588" s="630"/>
      <c r="AI1588" s="630"/>
      <c r="AJ1588" s="630"/>
      <c r="AK1588" s="606"/>
      <c r="AL1588" s="690"/>
      <c r="AM1588" s="630"/>
      <c r="AN1588" s="630"/>
    </row>
    <row r="1589" spans="29:40" x14ac:dyDescent="0.2">
      <c r="AC1589" s="630"/>
      <c r="AD1589" s="630"/>
      <c r="AE1589" s="630"/>
      <c r="AF1589" s="630"/>
      <c r="AG1589" s="630"/>
      <c r="AH1589" s="630"/>
      <c r="AI1589" s="630"/>
      <c r="AJ1589" s="630"/>
      <c r="AK1589" s="606"/>
      <c r="AL1589" s="690"/>
      <c r="AM1589" s="630"/>
      <c r="AN1589" s="630"/>
    </row>
    <row r="1590" spans="29:40" x14ac:dyDescent="0.2">
      <c r="AC1590" s="630"/>
      <c r="AD1590" s="630"/>
      <c r="AE1590" s="630"/>
      <c r="AF1590" s="630"/>
      <c r="AG1590" s="630"/>
      <c r="AH1590" s="630"/>
      <c r="AI1590" s="630"/>
      <c r="AJ1590" s="630"/>
      <c r="AK1590" s="606"/>
      <c r="AL1590" s="690"/>
      <c r="AM1590" s="630"/>
      <c r="AN1590" s="630"/>
    </row>
    <row r="1591" spans="29:40" x14ac:dyDescent="0.2">
      <c r="AC1591" s="630"/>
      <c r="AD1591" s="630"/>
      <c r="AE1591" s="630"/>
      <c r="AF1591" s="630"/>
      <c r="AG1591" s="630"/>
      <c r="AH1591" s="630"/>
      <c r="AI1591" s="630"/>
      <c r="AJ1591" s="630"/>
      <c r="AK1591" s="606"/>
      <c r="AL1591" s="690"/>
      <c r="AM1591" s="630"/>
      <c r="AN1591" s="630"/>
    </row>
    <row r="1592" spans="29:40" x14ac:dyDescent="0.2">
      <c r="AC1592" s="630"/>
      <c r="AD1592" s="630"/>
      <c r="AE1592" s="630"/>
      <c r="AF1592" s="630"/>
      <c r="AG1592" s="630"/>
      <c r="AH1592" s="630"/>
      <c r="AI1592" s="630"/>
      <c r="AJ1592" s="630"/>
      <c r="AK1592" s="606"/>
      <c r="AL1592" s="690"/>
      <c r="AM1592" s="630"/>
      <c r="AN1592" s="630"/>
    </row>
    <row r="1593" spans="29:40" x14ac:dyDescent="0.2">
      <c r="AC1593" s="630"/>
      <c r="AD1593" s="630"/>
      <c r="AE1593" s="630"/>
      <c r="AF1593" s="630"/>
      <c r="AG1593" s="630"/>
      <c r="AH1593" s="630"/>
      <c r="AI1593" s="630"/>
      <c r="AJ1593" s="630"/>
      <c r="AK1593" s="606"/>
      <c r="AL1593" s="690"/>
      <c r="AM1593" s="630"/>
      <c r="AN1593" s="630"/>
    </row>
    <row r="1594" spans="29:40" x14ac:dyDescent="0.2">
      <c r="AC1594" s="630"/>
      <c r="AD1594" s="630"/>
      <c r="AE1594" s="630"/>
      <c r="AF1594" s="630"/>
      <c r="AG1594" s="630"/>
      <c r="AH1594" s="630"/>
      <c r="AI1594" s="630"/>
      <c r="AJ1594" s="630"/>
      <c r="AK1594" s="606"/>
      <c r="AL1594" s="690"/>
      <c r="AM1594" s="630"/>
      <c r="AN1594" s="630"/>
    </row>
    <row r="1595" spans="29:40" x14ac:dyDescent="0.2">
      <c r="AC1595" s="630"/>
      <c r="AD1595" s="630"/>
      <c r="AE1595" s="630"/>
      <c r="AF1595" s="630"/>
      <c r="AG1595" s="630"/>
      <c r="AH1595" s="630"/>
      <c r="AI1595" s="630"/>
      <c r="AJ1595" s="630"/>
      <c r="AK1595" s="606"/>
      <c r="AL1595" s="690"/>
      <c r="AM1595" s="630"/>
      <c r="AN1595" s="630"/>
    </row>
    <row r="1596" spans="29:40" x14ac:dyDescent="0.2">
      <c r="AC1596" s="630"/>
      <c r="AD1596" s="630"/>
      <c r="AE1596" s="630"/>
      <c r="AF1596" s="630"/>
      <c r="AG1596" s="630"/>
      <c r="AH1596" s="630"/>
      <c r="AI1596" s="630"/>
      <c r="AJ1596" s="630"/>
      <c r="AK1596" s="606"/>
      <c r="AL1596" s="690"/>
      <c r="AM1596" s="630"/>
      <c r="AN1596" s="630"/>
    </row>
    <row r="1597" spans="29:40" x14ac:dyDescent="0.2">
      <c r="AC1597" s="630"/>
      <c r="AD1597" s="630"/>
      <c r="AE1597" s="630"/>
      <c r="AF1597" s="630"/>
      <c r="AG1597" s="630"/>
      <c r="AH1597" s="630"/>
      <c r="AI1597" s="630"/>
      <c r="AJ1597" s="630"/>
      <c r="AK1597" s="606"/>
      <c r="AL1597" s="690"/>
      <c r="AM1597" s="630"/>
      <c r="AN1597" s="630"/>
    </row>
    <row r="1598" spans="29:40" x14ac:dyDescent="0.2">
      <c r="AC1598" s="630"/>
      <c r="AD1598" s="630"/>
      <c r="AE1598" s="630"/>
      <c r="AF1598" s="630"/>
      <c r="AG1598" s="630"/>
      <c r="AH1598" s="630"/>
      <c r="AI1598" s="630"/>
      <c r="AJ1598" s="630"/>
      <c r="AK1598" s="606"/>
      <c r="AL1598" s="690"/>
      <c r="AM1598" s="630"/>
      <c r="AN1598" s="630"/>
    </row>
    <row r="1599" spans="29:40" x14ac:dyDescent="0.2">
      <c r="AC1599" s="630"/>
      <c r="AD1599" s="630"/>
      <c r="AE1599" s="630"/>
      <c r="AF1599" s="630"/>
      <c r="AG1599" s="630"/>
      <c r="AH1599" s="630"/>
      <c r="AI1599" s="630"/>
      <c r="AJ1599" s="630"/>
      <c r="AK1599" s="606"/>
      <c r="AL1599" s="690"/>
      <c r="AM1599" s="630"/>
      <c r="AN1599" s="630"/>
    </row>
    <row r="1600" spans="29:40" x14ac:dyDescent="0.2">
      <c r="AC1600" s="630"/>
      <c r="AD1600" s="630"/>
      <c r="AE1600" s="630"/>
      <c r="AF1600" s="630"/>
      <c r="AG1600" s="630"/>
      <c r="AH1600" s="630"/>
      <c r="AI1600" s="630"/>
      <c r="AJ1600" s="630"/>
      <c r="AK1600" s="606"/>
      <c r="AL1600" s="690"/>
      <c r="AM1600" s="630"/>
      <c r="AN1600" s="630"/>
    </row>
    <row r="1601" spans="29:40" x14ac:dyDescent="0.2">
      <c r="AC1601" s="630"/>
      <c r="AD1601" s="630"/>
      <c r="AE1601" s="630"/>
      <c r="AF1601" s="630"/>
      <c r="AG1601" s="630"/>
      <c r="AH1601" s="630"/>
      <c r="AI1601" s="630"/>
      <c r="AJ1601" s="630"/>
      <c r="AK1601" s="606"/>
      <c r="AL1601" s="690"/>
      <c r="AM1601" s="630"/>
      <c r="AN1601" s="630"/>
    </row>
    <row r="1602" spans="29:40" x14ac:dyDescent="0.2">
      <c r="AC1602" s="630"/>
      <c r="AD1602" s="630"/>
      <c r="AE1602" s="630"/>
      <c r="AF1602" s="630"/>
      <c r="AG1602" s="630"/>
      <c r="AH1602" s="630"/>
      <c r="AI1602" s="630"/>
      <c r="AJ1602" s="630"/>
      <c r="AK1602" s="606"/>
      <c r="AL1602" s="690"/>
      <c r="AM1602" s="630"/>
      <c r="AN1602" s="630"/>
    </row>
    <row r="1603" spans="29:40" x14ac:dyDescent="0.2">
      <c r="AC1603" s="630"/>
      <c r="AD1603" s="630"/>
      <c r="AE1603" s="630"/>
      <c r="AF1603" s="630"/>
      <c r="AG1603" s="630"/>
      <c r="AH1603" s="630"/>
      <c r="AI1603" s="630"/>
      <c r="AJ1603" s="630"/>
      <c r="AK1603" s="606"/>
      <c r="AL1603" s="690"/>
      <c r="AM1603" s="630"/>
      <c r="AN1603" s="630"/>
    </row>
    <row r="1604" spans="29:40" x14ac:dyDescent="0.2">
      <c r="AC1604" s="630"/>
      <c r="AD1604" s="630"/>
      <c r="AE1604" s="630"/>
      <c r="AF1604" s="630"/>
      <c r="AG1604" s="630"/>
      <c r="AH1604" s="630"/>
      <c r="AI1604" s="630"/>
      <c r="AJ1604" s="630"/>
      <c r="AK1604" s="606"/>
      <c r="AL1604" s="690"/>
      <c r="AM1604" s="630"/>
      <c r="AN1604" s="630"/>
    </row>
    <row r="1605" spans="29:40" x14ac:dyDescent="0.2">
      <c r="AC1605" s="630"/>
      <c r="AD1605" s="630"/>
      <c r="AE1605" s="630"/>
      <c r="AF1605" s="630"/>
      <c r="AG1605" s="630"/>
      <c r="AH1605" s="630"/>
      <c r="AI1605" s="630"/>
      <c r="AJ1605" s="630"/>
      <c r="AK1605" s="606"/>
      <c r="AL1605" s="690"/>
      <c r="AM1605" s="630"/>
      <c r="AN1605" s="630"/>
    </row>
    <row r="1606" spans="29:40" x14ac:dyDescent="0.2">
      <c r="AC1606" s="630"/>
      <c r="AD1606" s="630"/>
      <c r="AE1606" s="630"/>
      <c r="AF1606" s="630"/>
      <c r="AG1606" s="630"/>
      <c r="AH1606" s="630"/>
      <c r="AI1606" s="630"/>
      <c r="AJ1606" s="630"/>
      <c r="AK1606" s="606"/>
      <c r="AL1606" s="690"/>
      <c r="AM1606" s="630"/>
      <c r="AN1606" s="630"/>
    </row>
    <row r="1607" spans="29:40" x14ac:dyDescent="0.2">
      <c r="AC1607" s="630"/>
      <c r="AD1607" s="630"/>
      <c r="AE1607" s="630"/>
      <c r="AF1607" s="630"/>
      <c r="AG1607" s="630"/>
      <c r="AH1607" s="630"/>
      <c r="AI1607" s="630"/>
      <c r="AJ1607" s="630"/>
      <c r="AK1607" s="606"/>
      <c r="AL1607" s="690"/>
      <c r="AM1607" s="630"/>
      <c r="AN1607" s="630"/>
    </row>
    <row r="1608" spans="29:40" x14ac:dyDescent="0.2">
      <c r="AC1608" s="630"/>
      <c r="AD1608" s="630"/>
      <c r="AE1608" s="630"/>
      <c r="AF1608" s="630"/>
      <c r="AG1608" s="630"/>
      <c r="AH1608" s="630"/>
      <c r="AI1608" s="630"/>
      <c r="AJ1608" s="630"/>
      <c r="AK1608" s="606"/>
      <c r="AL1608" s="690"/>
      <c r="AM1608" s="630"/>
      <c r="AN1608" s="630"/>
    </row>
    <row r="1609" spans="29:40" x14ac:dyDescent="0.2">
      <c r="AC1609" s="630"/>
      <c r="AD1609" s="630"/>
      <c r="AE1609" s="630"/>
      <c r="AF1609" s="630"/>
      <c r="AG1609" s="630"/>
      <c r="AH1609" s="630"/>
      <c r="AI1609" s="630"/>
      <c r="AJ1609" s="630"/>
      <c r="AK1609" s="606"/>
      <c r="AL1609" s="690"/>
      <c r="AM1609" s="630"/>
      <c r="AN1609" s="630"/>
    </row>
    <row r="1610" spans="29:40" x14ac:dyDescent="0.2">
      <c r="AC1610" s="630"/>
      <c r="AD1610" s="630"/>
      <c r="AE1610" s="630"/>
      <c r="AF1610" s="630"/>
      <c r="AG1610" s="630"/>
      <c r="AH1610" s="630"/>
      <c r="AI1610" s="630"/>
      <c r="AJ1610" s="630"/>
      <c r="AK1610" s="606"/>
      <c r="AL1610" s="690"/>
      <c r="AM1610" s="630"/>
      <c r="AN1610" s="630"/>
    </row>
    <row r="1611" spans="29:40" x14ac:dyDescent="0.2">
      <c r="AC1611" s="630"/>
      <c r="AD1611" s="630"/>
      <c r="AE1611" s="630"/>
      <c r="AF1611" s="630"/>
      <c r="AG1611" s="630"/>
      <c r="AH1611" s="630"/>
      <c r="AI1611" s="630"/>
      <c r="AJ1611" s="630"/>
      <c r="AK1611" s="606"/>
      <c r="AL1611" s="690"/>
      <c r="AM1611" s="630"/>
      <c r="AN1611" s="630"/>
    </row>
    <row r="1612" spans="29:40" x14ac:dyDescent="0.2">
      <c r="AC1612" s="630"/>
      <c r="AD1612" s="630"/>
      <c r="AE1612" s="630"/>
      <c r="AF1612" s="630"/>
      <c r="AG1612" s="630"/>
      <c r="AH1612" s="630"/>
      <c r="AI1612" s="630"/>
      <c r="AJ1612" s="630"/>
      <c r="AK1612" s="606"/>
      <c r="AL1612" s="690"/>
      <c r="AM1612" s="630"/>
      <c r="AN1612" s="630"/>
    </row>
    <row r="1613" spans="29:40" x14ac:dyDescent="0.2">
      <c r="AC1613" s="630"/>
      <c r="AD1613" s="630"/>
      <c r="AE1613" s="630"/>
      <c r="AF1613" s="630"/>
      <c r="AG1613" s="630"/>
      <c r="AH1613" s="630"/>
      <c r="AI1613" s="630"/>
      <c r="AJ1613" s="630"/>
      <c r="AK1613" s="606"/>
      <c r="AL1613" s="690"/>
      <c r="AM1613" s="630"/>
      <c r="AN1613" s="630"/>
    </row>
    <row r="1614" spans="29:40" x14ac:dyDescent="0.2">
      <c r="AC1614" s="630"/>
      <c r="AD1614" s="630"/>
      <c r="AE1614" s="630"/>
      <c r="AF1614" s="630"/>
      <c r="AG1614" s="630"/>
      <c r="AH1614" s="630"/>
      <c r="AI1614" s="630"/>
      <c r="AJ1614" s="630"/>
      <c r="AK1614" s="606"/>
      <c r="AL1614" s="690"/>
      <c r="AM1614" s="630"/>
      <c r="AN1614" s="630"/>
    </row>
    <row r="1615" spans="29:40" x14ac:dyDescent="0.2">
      <c r="AC1615" s="630"/>
      <c r="AD1615" s="630"/>
      <c r="AE1615" s="630"/>
      <c r="AF1615" s="630"/>
      <c r="AG1615" s="630"/>
      <c r="AH1615" s="630"/>
      <c r="AI1615" s="630"/>
      <c r="AJ1615" s="630"/>
      <c r="AK1615" s="606"/>
      <c r="AL1615" s="690"/>
      <c r="AM1615" s="630"/>
      <c r="AN1615" s="630"/>
    </row>
    <row r="1616" spans="29:40" x14ac:dyDescent="0.2">
      <c r="AC1616" s="630"/>
      <c r="AD1616" s="630"/>
      <c r="AE1616" s="630"/>
      <c r="AF1616" s="630"/>
      <c r="AG1616" s="630"/>
      <c r="AH1616" s="630"/>
      <c r="AI1616" s="630"/>
      <c r="AJ1616" s="630"/>
      <c r="AK1616" s="606"/>
      <c r="AL1616" s="690"/>
      <c r="AM1616" s="630"/>
      <c r="AN1616" s="630"/>
    </row>
    <row r="1617" spans="29:40" x14ac:dyDescent="0.2">
      <c r="AC1617" s="630"/>
      <c r="AD1617" s="630"/>
      <c r="AE1617" s="630"/>
      <c r="AF1617" s="630"/>
      <c r="AG1617" s="630"/>
      <c r="AH1617" s="630"/>
      <c r="AI1617" s="630"/>
      <c r="AJ1617" s="630"/>
      <c r="AK1617" s="606"/>
      <c r="AL1617" s="690"/>
      <c r="AM1617" s="630"/>
      <c r="AN1617" s="630"/>
    </row>
    <row r="1618" spans="29:40" x14ac:dyDescent="0.2">
      <c r="AC1618" s="630"/>
      <c r="AD1618" s="630"/>
      <c r="AE1618" s="630"/>
      <c r="AF1618" s="630"/>
      <c r="AG1618" s="630"/>
      <c r="AH1618" s="630"/>
      <c r="AI1618" s="630"/>
      <c r="AJ1618" s="630"/>
      <c r="AK1618" s="606"/>
      <c r="AL1618" s="690"/>
      <c r="AM1618" s="630"/>
      <c r="AN1618" s="630"/>
    </row>
    <row r="1619" spans="29:40" x14ac:dyDescent="0.2">
      <c r="AC1619" s="630"/>
      <c r="AD1619" s="630"/>
      <c r="AE1619" s="630"/>
      <c r="AF1619" s="630"/>
      <c r="AG1619" s="630"/>
      <c r="AH1619" s="630"/>
      <c r="AI1619" s="630"/>
      <c r="AJ1619" s="630"/>
      <c r="AK1619" s="606"/>
      <c r="AL1619" s="690"/>
      <c r="AM1619" s="630"/>
      <c r="AN1619" s="630"/>
    </row>
    <row r="1620" spans="29:40" x14ac:dyDescent="0.2">
      <c r="AC1620" s="630"/>
      <c r="AD1620" s="630"/>
      <c r="AE1620" s="630"/>
      <c r="AF1620" s="630"/>
      <c r="AG1620" s="630"/>
      <c r="AH1620" s="630"/>
      <c r="AI1620" s="630"/>
      <c r="AJ1620" s="630"/>
      <c r="AK1620" s="606"/>
      <c r="AL1620" s="690"/>
      <c r="AM1620" s="630"/>
      <c r="AN1620" s="630"/>
    </row>
    <row r="1621" spans="29:40" x14ac:dyDescent="0.2">
      <c r="AC1621" s="630"/>
      <c r="AD1621" s="630"/>
      <c r="AE1621" s="630"/>
      <c r="AF1621" s="630"/>
      <c r="AG1621" s="630"/>
      <c r="AH1621" s="630"/>
      <c r="AI1621" s="630"/>
      <c r="AJ1621" s="630"/>
      <c r="AK1621" s="606"/>
      <c r="AL1621" s="690"/>
      <c r="AM1621" s="630"/>
      <c r="AN1621" s="630"/>
    </row>
    <row r="1622" spans="29:40" x14ac:dyDescent="0.2">
      <c r="AC1622" s="630"/>
      <c r="AD1622" s="630"/>
      <c r="AE1622" s="630"/>
      <c r="AF1622" s="630"/>
      <c r="AG1622" s="630"/>
      <c r="AH1622" s="630"/>
      <c r="AI1622" s="630"/>
      <c r="AJ1622" s="630"/>
      <c r="AK1622" s="606"/>
      <c r="AL1622" s="690"/>
      <c r="AM1622" s="630"/>
      <c r="AN1622" s="630"/>
    </row>
    <row r="1623" spans="29:40" x14ac:dyDescent="0.2">
      <c r="AC1623" s="630"/>
      <c r="AD1623" s="630"/>
      <c r="AE1623" s="630"/>
      <c r="AF1623" s="630"/>
      <c r="AG1623" s="630"/>
      <c r="AH1623" s="630"/>
      <c r="AI1623" s="630"/>
      <c r="AJ1623" s="630"/>
      <c r="AK1623" s="606"/>
      <c r="AL1623" s="690"/>
      <c r="AM1623" s="630"/>
      <c r="AN1623" s="630"/>
    </row>
    <row r="1624" spans="29:40" x14ac:dyDescent="0.2">
      <c r="AC1624" s="630"/>
      <c r="AD1624" s="630"/>
      <c r="AE1624" s="630"/>
      <c r="AF1624" s="630"/>
      <c r="AG1624" s="630"/>
      <c r="AH1624" s="630"/>
      <c r="AI1624" s="630"/>
      <c r="AJ1624" s="630"/>
      <c r="AK1624" s="606"/>
      <c r="AL1624" s="690"/>
      <c r="AM1624" s="630"/>
      <c r="AN1624" s="630"/>
    </row>
    <row r="1625" spans="29:40" x14ac:dyDescent="0.2">
      <c r="AC1625" s="630"/>
      <c r="AD1625" s="630"/>
      <c r="AE1625" s="630"/>
      <c r="AF1625" s="630"/>
      <c r="AG1625" s="630"/>
      <c r="AH1625" s="630"/>
      <c r="AI1625" s="630"/>
      <c r="AJ1625" s="630"/>
      <c r="AK1625" s="606"/>
      <c r="AL1625" s="690"/>
      <c r="AM1625" s="630"/>
      <c r="AN1625" s="630"/>
    </row>
    <row r="1626" spans="29:40" x14ac:dyDescent="0.2">
      <c r="AC1626" s="630"/>
      <c r="AD1626" s="630"/>
      <c r="AE1626" s="630"/>
      <c r="AF1626" s="630"/>
      <c r="AG1626" s="630"/>
      <c r="AH1626" s="630"/>
      <c r="AI1626" s="630"/>
      <c r="AJ1626" s="630"/>
      <c r="AK1626" s="606"/>
      <c r="AL1626" s="690"/>
      <c r="AM1626" s="630"/>
      <c r="AN1626" s="630"/>
    </row>
    <row r="1627" spans="29:40" x14ac:dyDescent="0.2">
      <c r="AC1627" s="630"/>
      <c r="AD1627" s="630"/>
      <c r="AE1627" s="630"/>
      <c r="AF1627" s="630"/>
      <c r="AG1627" s="630"/>
      <c r="AH1627" s="630"/>
      <c r="AI1627" s="630"/>
      <c r="AJ1627" s="630"/>
      <c r="AK1627" s="606"/>
      <c r="AL1627" s="690"/>
      <c r="AM1627" s="630"/>
      <c r="AN1627" s="630"/>
    </row>
    <row r="1628" spans="29:40" x14ac:dyDescent="0.2">
      <c r="AC1628" s="630"/>
      <c r="AD1628" s="630"/>
      <c r="AE1628" s="630"/>
      <c r="AF1628" s="630"/>
      <c r="AG1628" s="630"/>
      <c r="AH1628" s="630"/>
      <c r="AI1628" s="630"/>
      <c r="AJ1628" s="630"/>
      <c r="AK1628" s="606"/>
      <c r="AL1628" s="690"/>
      <c r="AM1628" s="630"/>
      <c r="AN1628" s="630"/>
    </row>
    <row r="1629" spans="29:40" x14ac:dyDescent="0.2">
      <c r="AC1629" s="630"/>
      <c r="AD1629" s="630"/>
      <c r="AE1629" s="630"/>
      <c r="AF1629" s="630"/>
      <c r="AG1629" s="630"/>
      <c r="AH1629" s="630"/>
      <c r="AI1629" s="630"/>
      <c r="AJ1629" s="630"/>
      <c r="AK1629" s="606"/>
      <c r="AL1629" s="690"/>
      <c r="AM1629" s="630"/>
      <c r="AN1629" s="630"/>
    </row>
    <row r="1630" spans="29:40" x14ac:dyDescent="0.2">
      <c r="AC1630" s="630"/>
      <c r="AD1630" s="630"/>
      <c r="AE1630" s="630"/>
      <c r="AF1630" s="630"/>
      <c r="AG1630" s="630"/>
      <c r="AH1630" s="630"/>
      <c r="AI1630" s="630"/>
      <c r="AJ1630" s="630"/>
      <c r="AK1630" s="606"/>
      <c r="AL1630" s="690"/>
      <c r="AM1630" s="630"/>
      <c r="AN1630" s="630"/>
    </row>
    <row r="1631" spans="29:40" x14ac:dyDescent="0.2">
      <c r="AC1631" s="630"/>
      <c r="AD1631" s="630"/>
      <c r="AE1631" s="630"/>
      <c r="AF1631" s="630"/>
      <c r="AG1631" s="630"/>
      <c r="AH1631" s="630"/>
      <c r="AI1631" s="630"/>
      <c r="AJ1631" s="630"/>
      <c r="AK1631" s="606"/>
      <c r="AL1631" s="690"/>
      <c r="AM1631" s="630"/>
      <c r="AN1631" s="630"/>
    </row>
    <row r="1632" spans="29:40" x14ac:dyDescent="0.2">
      <c r="AC1632" s="630"/>
      <c r="AD1632" s="630"/>
      <c r="AE1632" s="630"/>
      <c r="AF1632" s="630"/>
      <c r="AG1632" s="630"/>
      <c r="AH1632" s="630"/>
      <c r="AI1632" s="630"/>
      <c r="AJ1632" s="630"/>
      <c r="AK1632" s="606"/>
      <c r="AL1632" s="690"/>
      <c r="AM1632" s="630"/>
      <c r="AN1632" s="630"/>
    </row>
    <row r="1633" spans="29:40" x14ac:dyDescent="0.2">
      <c r="AC1633" s="630"/>
      <c r="AD1633" s="630"/>
      <c r="AE1633" s="630"/>
      <c r="AF1633" s="630"/>
      <c r="AG1633" s="630"/>
      <c r="AH1633" s="630"/>
      <c r="AI1633" s="630"/>
      <c r="AJ1633" s="630"/>
      <c r="AK1633" s="606"/>
      <c r="AL1633" s="690"/>
      <c r="AM1633" s="630"/>
      <c r="AN1633" s="630"/>
    </row>
    <row r="1634" spans="29:40" x14ac:dyDescent="0.2">
      <c r="AC1634" s="630"/>
      <c r="AD1634" s="630"/>
      <c r="AE1634" s="630"/>
      <c r="AF1634" s="630"/>
      <c r="AG1634" s="630"/>
      <c r="AH1634" s="630"/>
      <c r="AI1634" s="630"/>
      <c r="AJ1634" s="630"/>
      <c r="AK1634" s="606"/>
      <c r="AL1634" s="690"/>
      <c r="AM1634" s="630"/>
      <c r="AN1634" s="630"/>
    </row>
    <row r="1635" spans="29:40" x14ac:dyDescent="0.2">
      <c r="AC1635" s="630"/>
      <c r="AD1635" s="630"/>
      <c r="AE1635" s="630"/>
      <c r="AF1635" s="630"/>
      <c r="AG1635" s="630"/>
      <c r="AH1635" s="630"/>
      <c r="AI1635" s="630"/>
      <c r="AJ1635" s="630"/>
      <c r="AK1635" s="606"/>
      <c r="AL1635" s="690"/>
      <c r="AM1635" s="630"/>
      <c r="AN1635" s="630"/>
    </row>
    <row r="1636" spans="29:40" x14ac:dyDescent="0.2">
      <c r="AC1636" s="630"/>
      <c r="AD1636" s="630"/>
      <c r="AE1636" s="630"/>
      <c r="AF1636" s="630"/>
      <c r="AG1636" s="630"/>
      <c r="AH1636" s="630"/>
      <c r="AI1636" s="630"/>
      <c r="AJ1636" s="630"/>
      <c r="AK1636" s="606"/>
      <c r="AL1636" s="690"/>
      <c r="AM1636" s="630"/>
      <c r="AN1636" s="630"/>
    </row>
    <row r="1637" spans="29:40" x14ac:dyDescent="0.2">
      <c r="AC1637" s="630"/>
      <c r="AD1637" s="630"/>
      <c r="AE1637" s="630"/>
      <c r="AF1637" s="630"/>
      <c r="AG1637" s="630"/>
      <c r="AH1637" s="630"/>
      <c r="AI1637" s="630"/>
      <c r="AJ1637" s="630"/>
      <c r="AK1637" s="606"/>
      <c r="AL1637" s="690"/>
      <c r="AM1637" s="630"/>
      <c r="AN1637" s="630"/>
    </row>
    <row r="1638" spans="29:40" x14ac:dyDescent="0.2">
      <c r="AC1638" s="630"/>
      <c r="AD1638" s="630"/>
      <c r="AE1638" s="630"/>
      <c r="AF1638" s="630"/>
      <c r="AG1638" s="630"/>
      <c r="AH1638" s="630"/>
      <c r="AI1638" s="630"/>
      <c r="AJ1638" s="630"/>
      <c r="AK1638" s="606"/>
      <c r="AL1638" s="690"/>
      <c r="AM1638" s="630"/>
      <c r="AN1638" s="630"/>
    </row>
    <row r="1639" spans="29:40" x14ac:dyDescent="0.2">
      <c r="AC1639" s="630"/>
      <c r="AD1639" s="630"/>
      <c r="AE1639" s="630"/>
      <c r="AF1639" s="630"/>
      <c r="AG1639" s="630"/>
      <c r="AH1639" s="630"/>
      <c r="AI1639" s="630"/>
      <c r="AJ1639" s="630"/>
      <c r="AK1639" s="606"/>
      <c r="AL1639" s="690"/>
      <c r="AM1639" s="630"/>
      <c r="AN1639" s="630"/>
    </row>
    <row r="1640" spans="29:40" x14ac:dyDescent="0.2">
      <c r="AC1640" s="630"/>
      <c r="AD1640" s="630"/>
      <c r="AE1640" s="630"/>
      <c r="AF1640" s="630"/>
      <c r="AG1640" s="630"/>
      <c r="AH1640" s="630"/>
      <c r="AI1640" s="630"/>
      <c r="AJ1640" s="630"/>
      <c r="AK1640" s="606"/>
      <c r="AL1640" s="690"/>
      <c r="AM1640" s="630"/>
      <c r="AN1640" s="630"/>
    </row>
    <row r="1641" spans="29:40" x14ac:dyDescent="0.2">
      <c r="AC1641" s="630"/>
      <c r="AD1641" s="630"/>
      <c r="AE1641" s="630"/>
      <c r="AF1641" s="630"/>
      <c r="AG1641" s="630"/>
      <c r="AH1641" s="630"/>
      <c r="AI1641" s="630"/>
      <c r="AJ1641" s="630"/>
      <c r="AK1641" s="606"/>
      <c r="AL1641" s="690"/>
      <c r="AM1641" s="630"/>
      <c r="AN1641" s="630"/>
    </row>
    <row r="1642" spans="29:40" x14ac:dyDescent="0.2">
      <c r="AC1642" s="630"/>
      <c r="AD1642" s="630"/>
      <c r="AE1642" s="630"/>
      <c r="AF1642" s="630"/>
      <c r="AG1642" s="630"/>
      <c r="AH1642" s="630"/>
      <c r="AI1642" s="630"/>
      <c r="AJ1642" s="630"/>
      <c r="AK1642" s="606"/>
      <c r="AL1642" s="690"/>
      <c r="AM1642" s="630"/>
      <c r="AN1642" s="630"/>
    </row>
    <row r="1643" spans="29:40" x14ac:dyDescent="0.2">
      <c r="AC1643" s="630"/>
      <c r="AD1643" s="630"/>
      <c r="AE1643" s="630"/>
      <c r="AF1643" s="630"/>
      <c r="AG1643" s="630"/>
      <c r="AH1643" s="630"/>
      <c r="AI1643" s="630"/>
      <c r="AJ1643" s="630"/>
      <c r="AK1643" s="606"/>
      <c r="AL1643" s="690"/>
      <c r="AM1643" s="630"/>
      <c r="AN1643" s="630"/>
    </row>
    <row r="1644" spans="29:40" x14ac:dyDescent="0.2">
      <c r="AC1644" s="630"/>
      <c r="AD1644" s="630"/>
      <c r="AE1644" s="630"/>
      <c r="AF1644" s="630"/>
      <c r="AG1644" s="630"/>
      <c r="AH1644" s="630"/>
      <c r="AI1644" s="630"/>
      <c r="AJ1644" s="630"/>
      <c r="AK1644" s="606"/>
      <c r="AL1644" s="690"/>
      <c r="AM1644" s="630"/>
      <c r="AN1644" s="630"/>
    </row>
    <row r="1645" spans="29:40" x14ac:dyDescent="0.2">
      <c r="AC1645" s="630"/>
      <c r="AD1645" s="630"/>
      <c r="AE1645" s="630"/>
      <c r="AF1645" s="630"/>
      <c r="AG1645" s="630"/>
      <c r="AH1645" s="630"/>
      <c r="AI1645" s="630"/>
      <c r="AJ1645" s="630"/>
      <c r="AK1645" s="606"/>
      <c r="AL1645" s="690"/>
      <c r="AM1645" s="630"/>
      <c r="AN1645" s="630"/>
    </row>
    <row r="1646" spans="29:40" x14ac:dyDescent="0.2">
      <c r="AC1646" s="630"/>
      <c r="AD1646" s="630"/>
      <c r="AE1646" s="630"/>
      <c r="AF1646" s="630"/>
      <c r="AG1646" s="630"/>
      <c r="AH1646" s="630"/>
      <c r="AI1646" s="630"/>
      <c r="AJ1646" s="630"/>
      <c r="AK1646" s="606"/>
      <c r="AL1646" s="690"/>
      <c r="AM1646" s="630"/>
      <c r="AN1646" s="630"/>
    </row>
    <row r="1647" spans="29:40" x14ac:dyDescent="0.2">
      <c r="AC1647" s="630"/>
      <c r="AD1647" s="630"/>
      <c r="AE1647" s="630"/>
      <c r="AF1647" s="630"/>
      <c r="AG1647" s="630"/>
      <c r="AH1647" s="630"/>
      <c r="AI1647" s="630"/>
      <c r="AJ1647" s="630"/>
      <c r="AK1647" s="606"/>
      <c r="AL1647" s="690"/>
      <c r="AM1647" s="630"/>
      <c r="AN1647" s="630"/>
    </row>
    <row r="1648" spans="29:40" x14ac:dyDescent="0.2">
      <c r="AC1648" s="630"/>
      <c r="AD1648" s="630"/>
      <c r="AE1648" s="630"/>
      <c r="AF1648" s="630"/>
      <c r="AG1648" s="630"/>
      <c r="AH1648" s="630"/>
      <c r="AI1648" s="630"/>
      <c r="AJ1648" s="630"/>
      <c r="AK1648" s="606"/>
      <c r="AL1648" s="690"/>
      <c r="AM1648" s="630"/>
      <c r="AN1648" s="630"/>
    </row>
    <row r="1649" spans="29:40" x14ac:dyDescent="0.2">
      <c r="AC1649" s="630"/>
      <c r="AD1649" s="630"/>
      <c r="AE1649" s="630"/>
      <c r="AF1649" s="630"/>
      <c r="AG1649" s="630"/>
      <c r="AH1649" s="630"/>
      <c r="AI1649" s="630"/>
      <c r="AJ1649" s="630"/>
      <c r="AK1649" s="606"/>
      <c r="AL1649" s="690"/>
      <c r="AM1649" s="630"/>
      <c r="AN1649" s="630"/>
    </row>
    <row r="1650" spans="29:40" x14ac:dyDescent="0.2">
      <c r="AC1650" s="630"/>
      <c r="AD1650" s="630"/>
      <c r="AE1650" s="630"/>
      <c r="AF1650" s="630"/>
      <c r="AG1650" s="630"/>
      <c r="AH1650" s="630"/>
      <c r="AI1650" s="630"/>
      <c r="AJ1650" s="630"/>
      <c r="AK1650" s="606"/>
      <c r="AL1650" s="690"/>
      <c r="AM1650" s="630"/>
      <c r="AN1650" s="630"/>
    </row>
    <row r="1651" spans="29:40" x14ac:dyDescent="0.2">
      <c r="AC1651" s="630"/>
      <c r="AD1651" s="630"/>
      <c r="AE1651" s="630"/>
      <c r="AF1651" s="630"/>
      <c r="AG1651" s="630"/>
      <c r="AH1651" s="630"/>
      <c r="AI1651" s="630"/>
      <c r="AJ1651" s="630"/>
      <c r="AK1651" s="606"/>
      <c r="AL1651" s="690"/>
      <c r="AM1651" s="630"/>
      <c r="AN1651" s="630"/>
    </row>
    <row r="1652" spans="29:40" x14ac:dyDescent="0.2">
      <c r="AC1652" s="630"/>
      <c r="AD1652" s="630"/>
      <c r="AE1652" s="630"/>
      <c r="AF1652" s="630"/>
      <c r="AG1652" s="630"/>
      <c r="AH1652" s="630"/>
      <c r="AI1652" s="630"/>
      <c r="AJ1652" s="630"/>
      <c r="AK1652" s="606"/>
      <c r="AL1652" s="690"/>
      <c r="AM1652" s="630"/>
      <c r="AN1652" s="630"/>
    </row>
    <row r="1653" spans="29:40" x14ac:dyDescent="0.2">
      <c r="AC1653" s="630"/>
      <c r="AD1653" s="630"/>
      <c r="AE1653" s="630"/>
      <c r="AF1653" s="630"/>
      <c r="AG1653" s="630"/>
      <c r="AH1653" s="630"/>
      <c r="AI1653" s="630"/>
      <c r="AJ1653" s="630"/>
      <c r="AK1653" s="606"/>
      <c r="AL1653" s="690"/>
      <c r="AM1653" s="630"/>
      <c r="AN1653" s="630"/>
    </row>
    <row r="1654" spans="29:40" x14ac:dyDescent="0.2">
      <c r="AC1654" s="630"/>
      <c r="AD1654" s="630"/>
      <c r="AE1654" s="630"/>
      <c r="AF1654" s="630"/>
      <c r="AG1654" s="630"/>
      <c r="AH1654" s="630"/>
      <c r="AI1654" s="630"/>
      <c r="AJ1654" s="630"/>
      <c r="AK1654" s="606"/>
      <c r="AL1654" s="690"/>
      <c r="AM1654" s="630"/>
      <c r="AN1654" s="630"/>
    </row>
    <row r="1655" spans="29:40" x14ac:dyDescent="0.2">
      <c r="AC1655" s="630"/>
      <c r="AD1655" s="630"/>
      <c r="AE1655" s="630"/>
      <c r="AF1655" s="630"/>
      <c r="AG1655" s="630"/>
      <c r="AH1655" s="630"/>
      <c r="AI1655" s="630"/>
      <c r="AJ1655" s="630"/>
      <c r="AK1655" s="606"/>
      <c r="AL1655" s="690"/>
      <c r="AM1655" s="630"/>
      <c r="AN1655" s="630"/>
    </row>
    <row r="1656" spans="29:40" x14ac:dyDescent="0.2">
      <c r="AC1656" s="630"/>
      <c r="AD1656" s="630"/>
      <c r="AE1656" s="630"/>
      <c r="AF1656" s="630"/>
      <c r="AG1656" s="630"/>
      <c r="AH1656" s="630"/>
      <c r="AI1656" s="630"/>
      <c r="AJ1656" s="630"/>
      <c r="AK1656" s="606"/>
      <c r="AL1656" s="690"/>
      <c r="AM1656" s="630"/>
      <c r="AN1656" s="630"/>
    </row>
    <row r="1657" spans="29:40" x14ac:dyDescent="0.2">
      <c r="AC1657" s="630"/>
      <c r="AD1657" s="630"/>
      <c r="AE1657" s="630"/>
      <c r="AF1657" s="630"/>
      <c r="AG1657" s="630"/>
      <c r="AH1657" s="630"/>
      <c r="AI1657" s="630"/>
      <c r="AJ1657" s="630"/>
      <c r="AK1657" s="606"/>
      <c r="AL1657" s="690"/>
      <c r="AM1657" s="630"/>
      <c r="AN1657" s="630"/>
    </row>
    <row r="1658" spans="29:40" x14ac:dyDescent="0.2">
      <c r="AC1658" s="630"/>
      <c r="AD1658" s="630"/>
      <c r="AE1658" s="630"/>
      <c r="AF1658" s="630"/>
      <c r="AG1658" s="630"/>
      <c r="AH1658" s="630"/>
      <c r="AI1658" s="630"/>
      <c r="AJ1658" s="630"/>
      <c r="AK1658" s="606"/>
      <c r="AL1658" s="690"/>
      <c r="AM1658" s="630"/>
      <c r="AN1658" s="630"/>
    </row>
    <row r="1659" spans="29:40" x14ac:dyDescent="0.2">
      <c r="AC1659" s="630"/>
      <c r="AD1659" s="630"/>
      <c r="AE1659" s="630"/>
      <c r="AF1659" s="630"/>
      <c r="AG1659" s="630"/>
      <c r="AH1659" s="630"/>
      <c r="AI1659" s="630"/>
      <c r="AJ1659" s="630"/>
      <c r="AK1659" s="606"/>
      <c r="AL1659" s="690"/>
      <c r="AM1659" s="630"/>
      <c r="AN1659" s="630"/>
    </row>
    <row r="1660" spans="29:40" x14ac:dyDescent="0.2">
      <c r="AC1660" s="630"/>
      <c r="AD1660" s="630"/>
      <c r="AE1660" s="630"/>
      <c r="AF1660" s="630"/>
      <c r="AG1660" s="630"/>
      <c r="AH1660" s="630"/>
      <c r="AI1660" s="630"/>
      <c r="AJ1660" s="630"/>
      <c r="AK1660" s="606"/>
      <c r="AL1660" s="690"/>
      <c r="AM1660" s="630"/>
      <c r="AN1660" s="630"/>
    </row>
    <row r="1661" spans="29:40" x14ac:dyDescent="0.2">
      <c r="AC1661" s="630"/>
      <c r="AD1661" s="630"/>
      <c r="AE1661" s="630"/>
      <c r="AF1661" s="630"/>
      <c r="AG1661" s="630"/>
      <c r="AH1661" s="630"/>
      <c r="AI1661" s="630"/>
      <c r="AJ1661" s="630"/>
      <c r="AK1661" s="606"/>
      <c r="AL1661" s="690"/>
      <c r="AM1661" s="630"/>
      <c r="AN1661" s="630"/>
    </row>
    <row r="1662" spans="29:40" x14ac:dyDescent="0.2">
      <c r="AC1662" s="630"/>
      <c r="AD1662" s="630"/>
      <c r="AE1662" s="630"/>
      <c r="AF1662" s="630"/>
      <c r="AG1662" s="630"/>
      <c r="AH1662" s="630"/>
      <c r="AI1662" s="630"/>
      <c r="AJ1662" s="630"/>
      <c r="AK1662" s="606"/>
      <c r="AL1662" s="690"/>
      <c r="AM1662" s="630"/>
      <c r="AN1662" s="630"/>
    </row>
    <row r="1663" spans="29:40" x14ac:dyDescent="0.2">
      <c r="AC1663" s="630"/>
      <c r="AD1663" s="630"/>
      <c r="AE1663" s="630"/>
      <c r="AF1663" s="630"/>
      <c r="AG1663" s="630"/>
      <c r="AH1663" s="630"/>
      <c r="AI1663" s="630"/>
      <c r="AJ1663" s="630"/>
      <c r="AK1663" s="606"/>
      <c r="AL1663" s="690"/>
      <c r="AM1663" s="630"/>
      <c r="AN1663" s="630"/>
    </row>
    <row r="1664" spans="29:40" x14ac:dyDescent="0.2">
      <c r="AC1664" s="630"/>
      <c r="AD1664" s="630"/>
      <c r="AE1664" s="630"/>
      <c r="AF1664" s="630"/>
      <c r="AG1664" s="630"/>
      <c r="AH1664" s="630"/>
      <c r="AI1664" s="630"/>
      <c r="AJ1664" s="630"/>
      <c r="AK1664" s="606"/>
      <c r="AL1664" s="690"/>
      <c r="AM1664" s="630"/>
      <c r="AN1664" s="630"/>
    </row>
    <row r="1665" spans="29:40" x14ac:dyDescent="0.2">
      <c r="AC1665" s="630"/>
      <c r="AD1665" s="630"/>
      <c r="AE1665" s="630"/>
      <c r="AF1665" s="630"/>
      <c r="AG1665" s="630"/>
      <c r="AH1665" s="630"/>
      <c r="AI1665" s="630"/>
      <c r="AJ1665" s="630"/>
      <c r="AK1665" s="606"/>
      <c r="AL1665" s="690"/>
      <c r="AM1665" s="630"/>
      <c r="AN1665" s="630"/>
    </row>
    <row r="1666" spans="29:40" x14ac:dyDescent="0.2">
      <c r="AC1666" s="630"/>
      <c r="AD1666" s="630"/>
      <c r="AE1666" s="630"/>
      <c r="AF1666" s="630"/>
      <c r="AG1666" s="630"/>
      <c r="AH1666" s="630"/>
      <c r="AI1666" s="630"/>
      <c r="AJ1666" s="630"/>
      <c r="AK1666" s="606"/>
      <c r="AL1666" s="690"/>
      <c r="AM1666" s="630"/>
      <c r="AN1666" s="630"/>
    </row>
    <row r="1667" spans="29:40" x14ac:dyDescent="0.2">
      <c r="AC1667" s="630"/>
      <c r="AD1667" s="630"/>
      <c r="AE1667" s="630"/>
      <c r="AF1667" s="630"/>
      <c r="AG1667" s="630"/>
      <c r="AH1667" s="630"/>
      <c r="AI1667" s="630"/>
      <c r="AJ1667" s="630"/>
      <c r="AK1667" s="606"/>
      <c r="AL1667" s="690"/>
      <c r="AM1667" s="630"/>
      <c r="AN1667" s="630"/>
    </row>
    <row r="1668" spans="29:40" x14ac:dyDescent="0.2">
      <c r="AC1668" s="630"/>
      <c r="AD1668" s="630"/>
      <c r="AE1668" s="630"/>
      <c r="AF1668" s="630"/>
      <c r="AG1668" s="630"/>
      <c r="AH1668" s="630"/>
      <c r="AI1668" s="630"/>
      <c r="AJ1668" s="630"/>
      <c r="AK1668" s="606"/>
      <c r="AL1668" s="690"/>
      <c r="AM1668" s="630"/>
      <c r="AN1668" s="630"/>
    </row>
    <row r="1669" spans="29:40" x14ac:dyDescent="0.2">
      <c r="AC1669" s="630"/>
      <c r="AD1669" s="630"/>
      <c r="AE1669" s="630"/>
      <c r="AF1669" s="630"/>
      <c r="AG1669" s="630"/>
      <c r="AH1669" s="630"/>
      <c r="AI1669" s="630"/>
      <c r="AJ1669" s="630"/>
      <c r="AK1669" s="606"/>
      <c r="AL1669" s="690"/>
      <c r="AM1669" s="630"/>
      <c r="AN1669" s="630"/>
    </row>
    <row r="1670" spans="29:40" x14ac:dyDescent="0.2">
      <c r="AC1670" s="630"/>
      <c r="AD1670" s="630"/>
      <c r="AE1670" s="630"/>
      <c r="AF1670" s="630"/>
      <c r="AG1670" s="630"/>
      <c r="AH1670" s="630"/>
      <c r="AI1670" s="630"/>
      <c r="AJ1670" s="630"/>
      <c r="AK1670" s="606"/>
      <c r="AL1670" s="690"/>
      <c r="AM1670" s="630"/>
      <c r="AN1670" s="630"/>
    </row>
    <row r="1671" spans="29:40" x14ac:dyDescent="0.2">
      <c r="AC1671" s="630"/>
      <c r="AD1671" s="630"/>
      <c r="AE1671" s="630"/>
      <c r="AF1671" s="630"/>
      <c r="AG1671" s="630"/>
      <c r="AH1671" s="630"/>
      <c r="AI1671" s="630"/>
      <c r="AJ1671" s="630"/>
      <c r="AK1671" s="606"/>
      <c r="AL1671" s="690"/>
      <c r="AM1671" s="630"/>
      <c r="AN1671" s="630"/>
    </row>
    <row r="1672" spans="29:40" x14ac:dyDescent="0.2">
      <c r="AC1672" s="630"/>
      <c r="AD1672" s="630"/>
      <c r="AE1672" s="630"/>
      <c r="AF1672" s="630"/>
      <c r="AG1672" s="630"/>
      <c r="AH1672" s="630"/>
      <c r="AI1672" s="630"/>
      <c r="AJ1672" s="630"/>
      <c r="AK1672" s="606"/>
      <c r="AL1672" s="690"/>
      <c r="AM1672" s="630"/>
      <c r="AN1672" s="630"/>
    </row>
    <row r="1673" spans="29:40" x14ac:dyDescent="0.2">
      <c r="AC1673" s="630"/>
      <c r="AD1673" s="630"/>
      <c r="AE1673" s="630"/>
      <c r="AF1673" s="630"/>
      <c r="AG1673" s="630"/>
      <c r="AH1673" s="630"/>
      <c r="AI1673" s="630"/>
      <c r="AJ1673" s="630"/>
      <c r="AK1673" s="606"/>
      <c r="AL1673" s="690"/>
      <c r="AM1673" s="630"/>
      <c r="AN1673" s="630"/>
    </row>
    <row r="1674" spans="29:40" x14ac:dyDescent="0.2">
      <c r="AC1674" s="630"/>
      <c r="AD1674" s="630"/>
      <c r="AE1674" s="630"/>
      <c r="AF1674" s="630"/>
      <c r="AG1674" s="630"/>
      <c r="AH1674" s="630"/>
      <c r="AI1674" s="630"/>
      <c r="AJ1674" s="630"/>
      <c r="AK1674" s="606"/>
      <c r="AL1674" s="690"/>
      <c r="AM1674" s="630"/>
      <c r="AN1674" s="630"/>
    </row>
    <row r="1675" spans="29:40" x14ac:dyDescent="0.2">
      <c r="AC1675" s="630"/>
      <c r="AD1675" s="630"/>
      <c r="AE1675" s="630"/>
      <c r="AF1675" s="630"/>
      <c r="AG1675" s="630"/>
      <c r="AH1675" s="630"/>
      <c r="AI1675" s="630"/>
      <c r="AJ1675" s="630"/>
      <c r="AK1675" s="606"/>
      <c r="AL1675" s="690"/>
      <c r="AM1675" s="630"/>
      <c r="AN1675" s="630"/>
    </row>
    <row r="1676" spans="29:40" x14ac:dyDescent="0.2">
      <c r="AC1676" s="630"/>
      <c r="AD1676" s="630"/>
      <c r="AE1676" s="630"/>
      <c r="AF1676" s="630"/>
      <c r="AG1676" s="630"/>
      <c r="AH1676" s="630"/>
      <c r="AI1676" s="630"/>
      <c r="AJ1676" s="630"/>
      <c r="AK1676" s="606"/>
      <c r="AL1676" s="690"/>
      <c r="AM1676" s="630"/>
      <c r="AN1676" s="630"/>
    </row>
    <row r="1677" spans="29:40" x14ac:dyDescent="0.2">
      <c r="AC1677" s="630"/>
      <c r="AD1677" s="630"/>
      <c r="AE1677" s="630"/>
      <c r="AF1677" s="630"/>
      <c r="AG1677" s="630"/>
      <c r="AH1677" s="630"/>
      <c r="AI1677" s="630"/>
      <c r="AJ1677" s="630"/>
      <c r="AK1677" s="606"/>
      <c r="AL1677" s="690"/>
      <c r="AM1677" s="630"/>
      <c r="AN1677" s="630"/>
    </row>
    <row r="1678" spans="29:40" x14ac:dyDescent="0.2">
      <c r="AC1678" s="630"/>
      <c r="AD1678" s="630"/>
      <c r="AE1678" s="630"/>
      <c r="AF1678" s="630"/>
      <c r="AG1678" s="630"/>
      <c r="AH1678" s="630"/>
      <c r="AI1678" s="630"/>
      <c r="AJ1678" s="630"/>
      <c r="AK1678" s="606"/>
      <c r="AL1678" s="690"/>
      <c r="AM1678" s="630"/>
      <c r="AN1678" s="630"/>
    </row>
    <row r="1679" spans="29:40" x14ac:dyDescent="0.2">
      <c r="AC1679" s="630"/>
      <c r="AD1679" s="630"/>
      <c r="AE1679" s="630"/>
      <c r="AF1679" s="630"/>
      <c r="AG1679" s="630"/>
      <c r="AH1679" s="630"/>
      <c r="AI1679" s="630"/>
      <c r="AJ1679" s="630"/>
      <c r="AK1679" s="606"/>
      <c r="AL1679" s="690"/>
      <c r="AM1679" s="630"/>
      <c r="AN1679" s="630"/>
    </row>
    <row r="1680" spans="29:40" x14ac:dyDescent="0.2">
      <c r="AC1680" s="630"/>
      <c r="AD1680" s="630"/>
      <c r="AE1680" s="630"/>
      <c r="AF1680" s="630"/>
      <c r="AG1680" s="630"/>
      <c r="AH1680" s="630"/>
      <c r="AI1680" s="630"/>
      <c r="AJ1680" s="630"/>
      <c r="AK1680" s="606"/>
      <c r="AL1680" s="690"/>
      <c r="AM1680" s="630"/>
      <c r="AN1680" s="630"/>
    </row>
    <row r="1681" spans="29:40" x14ac:dyDescent="0.2">
      <c r="AC1681" s="630"/>
      <c r="AD1681" s="630"/>
      <c r="AE1681" s="630"/>
      <c r="AF1681" s="630"/>
      <c r="AG1681" s="630"/>
      <c r="AH1681" s="630"/>
      <c r="AI1681" s="630"/>
      <c r="AJ1681" s="630"/>
      <c r="AK1681" s="606"/>
      <c r="AL1681" s="690"/>
      <c r="AM1681" s="630"/>
      <c r="AN1681" s="630"/>
    </row>
    <row r="1682" spans="29:40" x14ac:dyDescent="0.2">
      <c r="AC1682" s="630"/>
      <c r="AD1682" s="630"/>
      <c r="AE1682" s="630"/>
      <c r="AF1682" s="630"/>
      <c r="AG1682" s="630"/>
      <c r="AH1682" s="630"/>
      <c r="AI1682" s="630"/>
      <c r="AJ1682" s="630"/>
      <c r="AK1682" s="606"/>
      <c r="AL1682" s="690"/>
      <c r="AM1682" s="630"/>
      <c r="AN1682" s="630"/>
    </row>
    <row r="1683" spans="29:40" x14ac:dyDescent="0.2">
      <c r="AC1683" s="630"/>
      <c r="AD1683" s="630"/>
      <c r="AE1683" s="630"/>
      <c r="AF1683" s="630"/>
      <c r="AG1683" s="630"/>
      <c r="AH1683" s="630"/>
      <c r="AI1683" s="630"/>
      <c r="AJ1683" s="630"/>
      <c r="AK1683" s="606"/>
      <c r="AL1683" s="690"/>
      <c r="AM1683" s="630"/>
      <c r="AN1683" s="630"/>
    </row>
    <row r="1684" spans="29:40" x14ac:dyDescent="0.2">
      <c r="AC1684" s="630"/>
      <c r="AD1684" s="630"/>
      <c r="AE1684" s="630"/>
      <c r="AF1684" s="630"/>
      <c r="AG1684" s="630"/>
      <c r="AH1684" s="630"/>
      <c r="AI1684" s="630"/>
      <c r="AJ1684" s="630"/>
      <c r="AK1684" s="606"/>
      <c r="AL1684" s="690"/>
      <c r="AM1684" s="630"/>
      <c r="AN1684" s="630"/>
    </row>
    <row r="1685" spans="29:40" x14ac:dyDescent="0.2">
      <c r="AC1685" s="630"/>
      <c r="AD1685" s="630"/>
      <c r="AE1685" s="630"/>
      <c r="AF1685" s="630"/>
      <c r="AG1685" s="630"/>
      <c r="AH1685" s="630"/>
      <c r="AI1685" s="630"/>
      <c r="AJ1685" s="630"/>
      <c r="AK1685" s="606"/>
      <c r="AL1685" s="690"/>
      <c r="AM1685" s="630"/>
      <c r="AN1685" s="630"/>
    </row>
    <row r="1686" spans="29:40" x14ac:dyDescent="0.2">
      <c r="AC1686" s="630"/>
      <c r="AD1686" s="630"/>
      <c r="AE1686" s="630"/>
      <c r="AF1686" s="630"/>
      <c r="AG1686" s="630"/>
      <c r="AH1686" s="630"/>
      <c r="AI1686" s="630"/>
      <c r="AJ1686" s="630"/>
      <c r="AK1686" s="606"/>
      <c r="AL1686" s="690"/>
      <c r="AM1686" s="630"/>
      <c r="AN1686" s="630"/>
    </row>
    <row r="1687" spans="29:40" x14ac:dyDescent="0.2">
      <c r="AC1687" s="630"/>
      <c r="AD1687" s="630"/>
      <c r="AE1687" s="630"/>
      <c r="AF1687" s="630"/>
      <c r="AG1687" s="630"/>
      <c r="AH1687" s="630"/>
      <c r="AI1687" s="630"/>
      <c r="AJ1687" s="630"/>
      <c r="AK1687" s="606"/>
      <c r="AL1687" s="690"/>
      <c r="AM1687" s="630"/>
      <c r="AN1687" s="630"/>
    </row>
    <row r="1688" spans="29:40" x14ac:dyDescent="0.2">
      <c r="AC1688" s="630"/>
      <c r="AD1688" s="630"/>
      <c r="AE1688" s="630"/>
      <c r="AF1688" s="630"/>
      <c r="AG1688" s="630"/>
      <c r="AH1688" s="630"/>
      <c r="AI1688" s="630"/>
      <c r="AJ1688" s="630"/>
      <c r="AK1688" s="606"/>
      <c r="AL1688" s="690"/>
      <c r="AM1688" s="630"/>
      <c r="AN1688" s="630"/>
    </row>
    <row r="1689" spans="29:40" x14ac:dyDescent="0.2">
      <c r="AC1689" s="630"/>
      <c r="AD1689" s="630"/>
      <c r="AE1689" s="630"/>
      <c r="AF1689" s="630"/>
      <c r="AG1689" s="630"/>
      <c r="AH1689" s="630"/>
      <c r="AI1689" s="630"/>
      <c r="AJ1689" s="630"/>
      <c r="AK1689" s="606"/>
      <c r="AL1689" s="690"/>
      <c r="AM1689" s="630"/>
      <c r="AN1689" s="630"/>
    </row>
    <row r="1690" spans="29:40" x14ac:dyDescent="0.2">
      <c r="AC1690" s="630"/>
      <c r="AD1690" s="630"/>
      <c r="AE1690" s="630"/>
      <c r="AF1690" s="630"/>
      <c r="AG1690" s="630"/>
      <c r="AH1690" s="630"/>
      <c r="AI1690" s="630"/>
      <c r="AJ1690" s="630"/>
      <c r="AK1690" s="606"/>
      <c r="AL1690" s="690"/>
      <c r="AM1690" s="630"/>
      <c r="AN1690" s="630"/>
    </row>
    <row r="1691" spans="29:40" x14ac:dyDescent="0.2">
      <c r="AC1691" s="630"/>
      <c r="AD1691" s="630"/>
      <c r="AE1691" s="630"/>
      <c r="AF1691" s="630"/>
      <c r="AG1691" s="630"/>
      <c r="AH1691" s="630"/>
      <c r="AI1691" s="630"/>
      <c r="AJ1691" s="630"/>
      <c r="AK1691" s="606"/>
      <c r="AL1691" s="690"/>
      <c r="AM1691" s="630"/>
      <c r="AN1691" s="630"/>
    </row>
    <row r="1692" spans="29:40" x14ac:dyDescent="0.2">
      <c r="AC1692" s="630"/>
      <c r="AD1692" s="630"/>
      <c r="AE1692" s="630"/>
      <c r="AF1692" s="630"/>
      <c r="AG1692" s="630"/>
      <c r="AH1692" s="630"/>
      <c r="AI1692" s="630"/>
      <c r="AJ1692" s="630"/>
      <c r="AK1692" s="606"/>
      <c r="AL1692" s="690"/>
      <c r="AM1692" s="630"/>
      <c r="AN1692" s="630"/>
    </row>
    <row r="1693" spans="29:40" x14ac:dyDescent="0.2">
      <c r="AC1693" s="630"/>
      <c r="AD1693" s="630"/>
      <c r="AE1693" s="630"/>
      <c r="AF1693" s="630"/>
      <c r="AG1693" s="630"/>
      <c r="AH1693" s="630"/>
      <c r="AI1693" s="630"/>
      <c r="AJ1693" s="630"/>
      <c r="AK1693" s="606"/>
      <c r="AL1693" s="690"/>
      <c r="AM1693" s="630"/>
      <c r="AN1693" s="630"/>
    </row>
    <row r="1694" spans="29:40" x14ac:dyDescent="0.2">
      <c r="AC1694" s="630"/>
      <c r="AD1694" s="630"/>
      <c r="AE1694" s="630"/>
      <c r="AF1694" s="630"/>
      <c r="AG1694" s="630"/>
      <c r="AH1694" s="630"/>
      <c r="AI1694" s="630"/>
      <c r="AJ1694" s="630"/>
      <c r="AK1694" s="606"/>
      <c r="AL1694" s="690"/>
      <c r="AM1694" s="630"/>
      <c r="AN1694" s="630"/>
    </row>
    <row r="1695" spans="29:40" x14ac:dyDescent="0.2">
      <c r="AC1695" s="630"/>
      <c r="AD1695" s="630"/>
      <c r="AE1695" s="630"/>
      <c r="AF1695" s="630"/>
      <c r="AG1695" s="630"/>
      <c r="AH1695" s="630"/>
      <c r="AI1695" s="630"/>
      <c r="AJ1695" s="630"/>
      <c r="AK1695" s="606"/>
      <c r="AL1695" s="690"/>
      <c r="AM1695" s="630"/>
      <c r="AN1695" s="630"/>
    </row>
    <row r="1696" spans="29:40" x14ac:dyDescent="0.2">
      <c r="AC1696" s="630"/>
      <c r="AD1696" s="630"/>
      <c r="AE1696" s="630"/>
      <c r="AF1696" s="630"/>
      <c r="AG1696" s="630"/>
      <c r="AH1696" s="630"/>
      <c r="AI1696" s="630"/>
      <c r="AJ1696" s="630"/>
      <c r="AK1696" s="606"/>
      <c r="AL1696" s="690"/>
      <c r="AM1696" s="630"/>
      <c r="AN1696" s="630"/>
    </row>
    <row r="1697" spans="29:40" x14ac:dyDescent="0.2">
      <c r="AC1697" s="630"/>
      <c r="AD1697" s="630"/>
      <c r="AE1697" s="630"/>
      <c r="AF1697" s="630"/>
      <c r="AG1697" s="630"/>
      <c r="AH1697" s="630"/>
      <c r="AI1697" s="630"/>
      <c r="AJ1697" s="630"/>
      <c r="AK1697" s="606"/>
      <c r="AL1697" s="690"/>
      <c r="AM1697" s="630"/>
      <c r="AN1697" s="630"/>
    </row>
    <row r="1698" spans="29:40" x14ac:dyDescent="0.2">
      <c r="AC1698" s="630"/>
      <c r="AD1698" s="630"/>
      <c r="AE1698" s="630"/>
      <c r="AF1698" s="630"/>
      <c r="AG1698" s="630"/>
      <c r="AH1698" s="630"/>
      <c r="AI1698" s="630"/>
      <c r="AJ1698" s="630"/>
      <c r="AK1698" s="606"/>
      <c r="AL1698" s="690"/>
      <c r="AM1698" s="630"/>
      <c r="AN1698" s="630"/>
    </row>
    <row r="1699" spans="29:40" x14ac:dyDescent="0.2">
      <c r="AC1699" s="630"/>
      <c r="AD1699" s="630"/>
      <c r="AE1699" s="630"/>
      <c r="AF1699" s="630"/>
      <c r="AG1699" s="630"/>
      <c r="AH1699" s="630"/>
      <c r="AI1699" s="630"/>
      <c r="AJ1699" s="630"/>
      <c r="AK1699" s="606"/>
      <c r="AL1699" s="690"/>
      <c r="AM1699" s="630"/>
      <c r="AN1699" s="630"/>
    </row>
    <row r="1700" spans="29:40" x14ac:dyDescent="0.2">
      <c r="AC1700" s="630"/>
      <c r="AD1700" s="630"/>
      <c r="AE1700" s="630"/>
      <c r="AF1700" s="630"/>
      <c r="AG1700" s="630"/>
      <c r="AH1700" s="630"/>
      <c r="AI1700" s="630"/>
      <c r="AJ1700" s="630"/>
      <c r="AK1700" s="606"/>
      <c r="AL1700" s="690"/>
      <c r="AM1700" s="630"/>
      <c r="AN1700" s="630"/>
    </row>
    <row r="1701" spans="29:40" x14ac:dyDescent="0.2">
      <c r="AC1701" s="630"/>
      <c r="AD1701" s="630"/>
      <c r="AE1701" s="630"/>
      <c r="AF1701" s="630"/>
      <c r="AG1701" s="630"/>
      <c r="AH1701" s="630"/>
      <c r="AI1701" s="630"/>
      <c r="AJ1701" s="630"/>
      <c r="AK1701" s="606"/>
      <c r="AL1701" s="690"/>
      <c r="AM1701" s="630"/>
      <c r="AN1701" s="630"/>
    </row>
    <row r="1702" spans="29:40" x14ac:dyDescent="0.2">
      <c r="AC1702" s="630"/>
      <c r="AD1702" s="630"/>
      <c r="AE1702" s="630"/>
      <c r="AF1702" s="630"/>
      <c r="AG1702" s="630"/>
      <c r="AH1702" s="630"/>
      <c r="AI1702" s="630"/>
      <c r="AJ1702" s="630"/>
      <c r="AK1702" s="606"/>
      <c r="AL1702" s="690"/>
      <c r="AM1702" s="630"/>
      <c r="AN1702" s="630"/>
    </row>
    <row r="1703" spans="29:40" x14ac:dyDescent="0.2">
      <c r="AC1703" s="630"/>
      <c r="AD1703" s="630"/>
      <c r="AE1703" s="630"/>
      <c r="AF1703" s="630"/>
      <c r="AG1703" s="630"/>
      <c r="AH1703" s="630"/>
      <c r="AI1703" s="630"/>
      <c r="AJ1703" s="630"/>
      <c r="AK1703" s="606"/>
      <c r="AL1703" s="690"/>
      <c r="AM1703" s="630"/>
      <c r="AN1703" s="630"/>
    </row>
    <row r="1704" spans="29:40" x14ac:dyDescent="0.2">
      <c r="AC1704" s="630"/>
      <c r="AD1704" s="630"/>
      <c r="AE1704" s="630"/>
      <c r="AF1704" s="630"/>
      <c r="AG1704" s="630"/>
      <c r="AH1704" s="630"/>
      <c r="AI1704" s="630"/>
      <c r="AJ1704" s="630"/>
      <c r="AK1704" s="606"/>
      <c r="AL1704" s="690"/>
      <c r="AM1704" s="630"/>
      <c r="AN1704" s="630"/>
    </row>
    <row r="1705" spans="29:40" x14ac:dyDescent="0.2">
      <c r="AC1705" s="630"/>
      <c r="AD1705" s="630"/>
      <c r="AE1705" s="630"/>
      <c r="AF1705" s="630"/>
      <c r="AG1705" s="630"/>
      <c r="AH1705" s="630"/>
      <c r="AI1705" s="630"/>
      <c r="AJ1705" s="630"/>
      <c r="AK1705" s="606"/>
      <c r="AL1705" s="690"/>
      <c r="AM1705" s="630"/>
      <c r="AN1705" s="630"/>
    </row>
    <row r="1706" spans="29:40" x14ac:dyDescent="0.2">
      <c r="AC1706" s="630"/>
      <c r="AD1706" s="630"/>
      <c r="AE1706" s="630"/>
      <c r="AF1706" s="630"/>
      <c r="AG1706" s="630"/>
      <c r="AH1706" s="630"/>
      <c r="AI1706" s="630"/>
      <c r="AJ1706" s="630"/>
      <c r="AK1706" s="606"/>
      <c r="AL1706" s="690"/>
      <c r="AM1706" s="630"/>
      <c r="AN1706" s="630"/>
    </row>
    <row r="1707" spans="29:40" x14ac:dyDescent="0.2">
      <c r="AC1707" s="630"/>
      <c r="AD1707" s="630"/>
      <c r="AE1707" s="630"/>
      <c r="AF1707" s="630"/>
      <c r="AG1707" s="630"/>
      <c r="AH1707" s="630"/>
      <c r="AI1707" s="630"/>
      <c r="AJ1707" s="630"/>
      <c r="AK1707" s="606"/>
      <c r="AL1707" s="690"/>
      <c r="AM1707" s="630"/>
      <c r="AN1707" s="630"/>
    </row>
    <row r="1708" spans="29:40" x14ac:dyDescent="0.2">
      <c r="AC1708" s="630"/>
      <c r="AD1708" s="630"/>
      <c r="AE1708" s="630"/>
      <c r="AF1708" s="630"/>
      <c r="AG1708" s="630"/>
      <c r="AH1708" s="630"/>
      <c r="AI1708" s="630"/>
      <c r="AJ1708" s="630"/>
      <c r="AK1708" s="606"/>
      <c r="AL1708" s="690"/>
      <c r="AM1708" s="630"/>
      <c r="AN1708" s="630"/>
    </row>
    <row r="1709" spans="29:40" x14ac:dyDescent="0.2">
      <c r="AC1709" s="630"/>
      <c r="AD1709" s="630"/>
      <c r="AE1709" s="630"/>
      <c r="AF1709" s="630"/>
      <c r="AG1709" s="630"/>
      <c r="AH1709" s="630"/>
      <c r="AI1709" s="630"/>
      <c r="AJ1709" s="630"/>
      <c r="AK1709" s="606"/>
      <c r="AL1709" s="690"/>
      <c r="AM1709" s="630"/>
      <c r="AN1709" s="630"/>
    </row>
    <row r="1710" spans="29:40" x14ac:dyDescent="0.2">
      <c r="AC1710" s="630"/>
      <c r="AD1710" s="630"/>
      <c r="AE1710" s="630"/>
      <c r="AF1710" s="630"/>
      <c r="AG1710" s="630"/>
      <c r="AH1710" s="630"/>
      <c r="AI1710" s="630"/>
      <c r="AJ1710" s="630"/>
      <c r="AK1710" s="606"/>
      <c r="AL1710" s="690"/>
      <c r="AM1710" s="630"/>
      <c r="AN1710" s="630"/>
    </row>
    <row r="1711" spans="29:40" x14ac:dyDescent="0.2">
      <c r="AC1711" s="630"/>
      <c r="AD1711" s="630"/>
      <c r="AE1711" s="630"/>
      <c r="AF1711" s="630"/>
      <c r="AG1711" s="630"/>
      <c r="AH1711" s="630"/>
      <c r="AI1711" s="630"/>
      <c r="AJ1711" s="630"/>
      <c r="AK1711" s="606"/>
      <c r="AL1711" s="690"/>
      <c r="AM1711" s="630"/>
      <c r="AN1711" s="630"/>
    </row>
    <row r="1712" spans="29:40" x14ac:dyDescent="0.2">
      <c r="AC1712" s="630"/>
      <c r="AD1712" s="630"/>
      <c r="AE1712" s="630"/>
      <c r="AF1712" s="630"/>
      <c r="AG1712" s="630"/>
      <c r="AH1712" s="630"/>
      <c r="AI1712" s="630"/>
      <c r="AJ1712" s="630"/>
      <c r="AK1712" s="606"/>
      <c r="AL1712" s="690"/>
      <c r="AM1712" s="630"/>
      <c r="AN1712" s="630"/>
    </row>
    <row r="1713" spans="29:40" x14ac:dyDescent="0.2">
      <c r="AC1713" s="630"/>
      <c r="AD1713" s="630"/>
      <c r="AE1713" s="630"/>
      <c r="AF1713" s="630"/>
      <c r="AG1713" s="630"/>
      <c r="AH1713" s="630"/>
      <c r="AI1713" s="630"/>
      <c r="AJ1713" s="630"/>
      <c r="AK1713" s="606"/>
      <c r="AL1713" s="690"/>
      <c r="AM1713" s="630"/>
      <c r="AN1713" s="630"/>
    </row>
    <row r="1714" spans="29:40" x14ac:dyDescent="0.2">
      <c r="AC1714" s="630"/>
      <c r="AD1714" s="630"/>
      <c r="AE1714" s="630"/>
      <c r="AF1714" s="630"/>
      <c r="AG1714" s="630"/>
      <c r="AH1714" s="630"/>
      <c r="AI1714" s="630"/>
      <c r="AJ1714" s="630"/>
      <c r="AK1714" s="606"/>
      <c r="AL1714" s="690"/>
      <c r="AM1714" s="630"/>
      <c r="AN1714" s="630"/>
    </row>
    <row r="1715" spans="29:40" x14ac:dyDescent="0.2">
      <c r="AC1715" s="630"/>
      <c r="AD1715" s="630"/>
      <c r="AE1715" s="630"/>
      <c r="AF1715" s="630"/>
      <c r="AG1715" s="630"/>
      <c r="AH1715" s="630"/>
      <c r="AI1715" s="630"/>
      <c r="AJ1715" s="630"/>
      <c r="AK1715" s="606"/>
      <c r="AL1715" s="690"/>
      <c r="AM1715" s="630"/>
      <c r="AN1715" s="630"/>
    </row>
    <row r="1716" spans="29:40" x14ac:dyDescent="0.2">
      <c r="AC1716" s="630"/>
      <c r="AD1716" s="630"/>
      <c r="AE1716" s="630"/>
      <c r="AF1716" s="630"/>
      <c r="AG1716" s="630"/>
      <c r="AH1716" s="630"/>
      <c r="AI1716" s="630"/>
      <c r="AJ1716" s="630"/>
      <c r="AK1716" s="606"/>
      <c r="AL1716" s="690"/>
      <c r="AM1716" s="630"/>
      <c r="AN1716" s="630"/>
    </row>
    <row r="1717" spans="29:40" x14ac:dyDescent="0.2">
      <c r="AC1717" s="630"/>
      <c r="AD1717" s="630"/>
      <c r="AE1717" s="630"/>
      <c r="AF1717" s="630"/>
      <c r="AG1717" s="630"/>
      <c r="AH1717" s="630"/>
      <c r="AI1717" s="630"/>
      <c r="AJ1717" s="630"/>
      <c r="AK1717" s="606"/>
      <c r="AL1717" s="690"/>
      <c r="AM1717" s="630"/>
      <c r="AN1717" s="630"/>
    </row>
    <row r="1718" spans="29:40" x14ac:dyDescent="0.2">
      <c r="AC1718" s="630"/>
      <c r="AD1718" s="630"/>
      <c r="AE1718" s="630"/>
      <c r="AF1718" s="630"/>
      <c r="AG1718" s="630"/>
      <c r="AH1718" s="630"/>
      <c r="AI1718" s="630"/>
      <c r="AJ1718" s="630"/>
      <c r="AK1718" s="606"/>
      <c r="AL1718" s="690"/>
      <c r="AM1718" s="630"/>
      <c r="AN1718" s="630"/>
    </row>
    <row r="1719" spans="29:40" x14ac:dyDescent="0.2">
      <c r="AC1719" s="630"/>
      <c r="AD1719" s="630"/>
      <c r="AE1719" s="630"/>
      <c r="AF1719" s="630"/>
      <c r="AG1719" s="630"/>
      <c r="AH1719" s="630"/>
      <c r="AI1719" s="630"/>
      <c r="AJ1719" s="630"/>
      <c r="AK1719" s="606"/>
      <c r="AL1719" s="690"/>
      <c r="AM1719" s="630"/>
      <c r="AN1719" s="630"/>
    </row>
    <row r="1720" spans="29:40" x14ac:dyDescent="0.2">
      <c r="AC1720" s="630"/>
      <c r="AD1720" s="630"/>
      <c r="AE1720" s="630"/>
      <c r="AF1720" s="630"/>
      <c r="AG1720" s="630"/>
      <c r="AH1720" s="630"/>
      <c r="AI1720" s="630"/>
      <c r="AJ1720" s="630"/>
      <c r="AK1720" s="606"/>
      <c r="AL1720" s="690"/>
      <c r="AM1720" s="630"/>
      <c r="AN1720" s="630"/>
    </row>
    <row r="1721" spans="29:40" x14ac:dyDescent="0.2">
      <c r="AC1721" s="630"/>
      <c r="AD1721" s="630"/>
      <c r="AE1721" s="630"/>
      <c r="AF1721" s="630"/>
      <c r="AG1721" s="630"/>
      <c r="AH1721" s="630"/>
      <c r="AI1721" s="630"/>
      <c r="AJ1721" s="630"/>
      <c r="AK1721" s="606"/>
      <c r="AL1721" s="690"/>
      <c r="AM1721" s="630"/>
      <c r="AN1721" s="630"/>
    </row>
    <row r="1722" spans="29:40" x14ac:dyDescent="0.2">
      <c r="AC1722" s="630"/>
      <c r="AD1722" s="630"/>
      <c r="AE1722" s="630"/>
      <c r="AF1722" s="630"/>
      <c r="AG1722" s="630"/>
      <c r="AH1722" s="630"/>
      <c r="AI1722" s="630"/>
      <c r="AJ1722" s="630"/>
      <c r="AK1722" s="606"/>
      <c r="AL1722" s="690"/>
      <c r="AM1722" s="630"/>
      <c r="AN1722" s="630"/>
    </row>
    <row r="1723" spans="29:40" x14ac:dyDescent="0.2">
      <c r="AC1723" s="630"/>
      <c r="AD1723" s="630"/>
      <c r="AE1723" s="630"/>
      <c r="AF1723" s="630"/>
      <c r="AG1723" s="630"/>
      <c r="AH1723" s="630"/>
      <c r="AI1723" s="630"/>
      <c r="AJ1723" s="630"/>
      <c r="AK1723" s="606"/>
      <c r="AL1723" s="690"/>
      <c r="AM1723" s="630"/>
      <c r="AN1723" s="630"/>
    </row>
    <row r="1724" spans="29:40" x14ac:dyDescent="0.2">
      <c r="AC1724" s="630"/>
      <c r="AD1724" s="630"/>
      <c r="AE1724" s="630"/>
      <c r="AF1724" s="630"/>
      <c r="AG1724" s="630"/>
      <c r="AH1724" s="630"/>
      <c r="AI1724" s="630"/>
      <c r="AJ1724" s="630"/>
      <c r="AK1724" s="606"/>
      <c r="AL1724" s="690"/>
      <c r="AM1724" s="630"/>
      <c r="AN1724" s="630"/>
    </row>
    <row r="1725" spans="29:40" x14ac:dyDescent="0.2">
      <c r="AC1725" s="630"/>
      <c r="AD1725" s="630"/>
      <c r="AE1725" s="630"/>
      <c r="AF1725" s="630"/>
      <c r="AG1725" s="630"/>
      <c r="AH1725" s="630"/>
      <c r="AI1725" s="630"/>
      <c r="AJ1725" s="630"/>
      <c r="AK1725" s="606"/>
      <c r="AL1725" s="690"/>
      <c r="AM1725" s="630"/>
      <c r="AN1725" s="630"/>
    </row>
    <row r="1726" spans="29:40" x14ac:dyDescent="0.2">
      <c r="AC1726" s="630"/>
      <c r="AD1726" s="630"/>
      <c r="AE1726" s="630"/>
      <c r="AF1726" s="630"/>
      <c r="AG1726" s="630"/>
      <c r="AH1726" s="630"/>
      <c r="AI1726" s="630"/>
      <c r="AJ1726" s="630"/>
      <c r="AK1726" s="606"/>
      <c r="AL1726" s="690"/>
      <c r="AM1726" s="630"/>
      <c r="AN1726" s="630"/>
    </row>
    <row r="1727" spans="29:40" x14ac:dyDescent="0.2">
      <c r="AC1727" s="630"/>
      <c r="AD1727" s="630"/>
      <c r="AE1727" s="630"/>
      <c r="AF1727" s="630"/>
      <c r="AG1727" s="630"/>
      <c r="AH1727" s="630"/>
      <c r="AI1727" s="630"/>
      <c r="AJ1727" s="630"/>
      <c r="AK1727" s="606"/>
      <c r="AL1727" s="690"/>
      <c r="AM1727" s="630"/>
      <c r="AN1727" s="630"/>
    </row>
    <row r="1728" spans="29:40" x14ac:dyDescent="0.2">
      <c r="AC1728" s="630"/>
      <c r="AD1728" s="630"/>
      <c r="AE1728" s="630"/>
      <c r="AF1728" s="630"/>
      <c r="AG1728" s="630"/>
      <c r="AH1728" s="630"/>
      <c r="AI1728" s="630"/>
      <c r="AJ1728" s="630"/>
      <c r="AK1728" s="606"/>
      <c r="AL1728" s="690"/>
      <c r="AM1728" s="630"/>
      <c r="AN1728" s="630"/>
    </row>
    <row r="1729" spans="29:40" x14ac:dyDescent="0.2">
      <c r="AC1729" s="630"/>
      <c r="AD1729" s="630"/>
      <c r="AE1729" s="630"/>
      <c r="AF1729" s="630"/>
      <c r="AG1729" s="630"/>
      <c r="AH1729" s="630"/>
      <c r="AI1729" s="630"/>
      <c r="AJ1729" s="630"/>
      <c r="AK1729" s="606"/>
      <c r="AL1729" s="690"/>
      <c r="AM1729" s="630"/>
      <c r="AN1729" s="630"/>
    </row>
    <row r="1730" spans="29:40" x14ac:dyDescent="0.2">
      <c r="AC1730" s="630"/>
      <c r="AD1730" s="630"/>
      <c r="AE1730" s="630"/>
      <c r="AF1730" s="630"/>
      <c r="AG1730" s="630"/>
      <c r="AH1730" s="630"/>
      <c r="AI1730" s="630"/>
      <c r="AJ1730" s="630"/>
      <c r="AK1730" s="606"/>
      <c r="AL1730" s="690"/>
      <c r="AM1730" s="630"/>
      <c r="AN1730" s="630"/>
    </row>
    <row r="1731" spans="29:40" x14ac:dyDescent="0.2">
      <c r="AC1731" s="630"/>
      <c r="AD1731" s="630"/>
      <c r="AE1731" s="630"/>
      <c r="AF1731" s="630"/>
      <c r="AG1731" s="630"/>
      <c r="AH1731" s="630"/>
      <c r="AI1731" s="630"/>
      <c r="AJ1731" s="630"/>
      <c r="AK1731" s="606"/>
      <c r="AL1731" s="690"/>
      <c r="AM1731" s="630"/>
      <c r="AN1731" s="630"/>
    </row>
    <row r="1732" spans="29:40" x14ac:dyDescent="0.2">
      <c r="AC1732" s="630"/>
      <c r="AD1732" s="630"/>
      <c r="AE1732" s="630"/>
      <c r="AF1732" s="630"/>
      <c r="AG1732" s="630"/>
      <c r="AH1732" s="630"/>
      <c r="AI1732" s="630"/>
      <c r="AJ1732" s="630"/>
      <c r="AK1732" s="606"/>
      <c r="AL1732" s="690"/>
      <c r="AM1732" s="630"/>
      <c r="AN1732" s="630"/>
    </row>
    <row r="1733" spans="29:40" x14ac:dyDescent="0.2">
      <c r="AC1733" s="630"/>
      <c r="AD1733" s="630"/>
      <c r="AE1733" s="630"/>
      <c r="AF1733" s="630"/>
      <c r="AG1733" s="630"/>
      <c r="AH1733" s="630"/>
      <c r="AI1733" s="630"/>
      <c r="AJ1733" s="630"/>
      <c r="AK1733" s="606"/>
      <c r="AL1733" s="690"/>
      <c r="AM1733" s="630"/>
      <c r="AN1733" s="630"/>
    </row>
    <row r="1734" spans="29:40" x14ac:dyDescent="0.2">
      <c r="AC1734" s="630"/>
      <c r="AD1734" s="630"/>
      <c r="AE1734" s="630"/>
      <c r="AF1734" s="630"/>
      <c r="AG1734" s="630"/>
      <c r="AH1734" s="630"/>
      <c r="AI1734" s="630"/>
      <c r="AJ1734" s="630"/>
      <c r="AK1734" s="606"/>
      <c r="AL1734" s="690"/>
      <c r="AM1734" s="630"/>
      <c r="AN1734" s="630"/>
    </row>
    <row r="1735" spans="29:40" x14ac:dyDescent="0.2">
      <c r="AC1735" s="630"/>
      <c r="AD1735" s="630"/>
      <c r="AE1735" s="630"/>
      <c r="AF1735" s="630"/>
      <c r="AG1735" s="630"/>
      <c r="AH1735" s="630"/>
      <c r="AI1735" s="630"/>
      <c r="AJ1735" s="630"/>
      <c r="AK1735" s="606"/>
      <c r="AL1735" s="690"/>
      <c r="AM1735" s="630"/>
      <c r="AN1735" s="630"/>
    </row>
    <row r="1736" spans="29:40" x14ac:dyDescent="0.2">
      <c r="AC1736" s="630"/>
      <c r="AD1736" s="630"/>
      <c r="AE1736" s="630"/>
      <c r="AF1736" s="630"/>
      <c r="AG1736" s="630"/>
      <c r="AH1736" s="630"/>
      <c r="AI1736" s="630"/>
      <c r="AJ1736" s="630"/>
      <c r="AK1736" s="606"/>
      <c r="AL1736" s="690"/>
      <c r="AM1736" s="630"/>
      <c r="AN1736" s="630"/>
    </row>
    <row r="1737" spans="29:40" x14ac:dyDescent="0.2">
      <c r="AC1737" s="630"/>
      <c r="AD1737" s="630"/>
      <c r="AE1737" s="630"/>
      <c r="AF1737" s="630"/>
      <c r="AG1737" s="630"/>
      <c r="AH1737" s="630"/>
      <c r="AI1737" s="630"/>
      <c r="AJ1737" s="630"/>
      <c r="AK1737" s="606"/>
      <c r="AL1737" s="690"/>
      <c r="AM1737" s="630"/>
      <c r="AN1737" s="630"/>
    </row>
    <row r="1738" spans="29:40" x14ac:dyDescent="0.2">
      <c r="AC1738" s="630"/>
      <c r="AD1738" s="630"/>
      <c r="AE1738" s="630"/>
      <c r="AF1738" s="630"/>
      <c r="AG1738" s="630"/>
      <c r="AH1738" s="630"/>
      <c r="AI1738" s="630"/>
      <c r="AJ1738" s="630"/>
      <c r="AK1738" s="606"/>
      <c r="AL1738" s="690"/>
      <c r="AM1738" s="630"/>
      <c r="AN1738" s="630"/>
    </row>
    <row r="1739" spans="29:40" x14ac:dyDescent="0.2">
      <c r="AC1739" s="630"/>
      <c r="AD1739" s="630"/>
      <c r="AE1739" s="630"/>
      <c r="AF1739" s="630"/>
      <c r="AG1739" s="630"/>
      <c r="AH1739" s="630"/>
      <c r="AI1739" s="630"/>
      <c r="AJ1739" s="630"/>
      <c r="AK1739" s="606"/>
      <c r="AL1739" s="690"/>
      <c r="AM1739" s="630"/>
      <c r="AN1739" s="630"/>
    </row>
    <row r="1740" spans="29:40" x14ac:dyDescent="0.2">
      <c r="AC1740" s="630"/>
      <c r="AD1740" s="630"/>
      <c r="AE1740" s="630"/>
      <c r="AF1740" s="630"/>
      <c r="AG1740" s="630"/>
      <c r="AH1740" s="630"/>
      <c r="AI1740" s="630"/>
      <c r="AJ1740" s="630"/>
      <c r="AK1740" s="606"/>
      <c r="AL1740" s="690"/>
      <c r="AM1740" s="630"/>
      <c r="AN1740" s="630"/>
    </row>
    <row r="1741" spans="29:40" x14ac:dyDescent="0.2">
      <c r="AC1741" s="630"/>
      <c r="AD1741" s="630"/>
      <c r="AE1741" s="630"/>
      <c r="AF1741" s="630"/>
      <c r="AG1741" s="630"/>
      <c r="AH1741" s="630"/>
      <c r="AI1741" s="630"/>
      <c r="AJ1741" s="630"/>
      <c r="AK1741" s="606"/>
      <c r="AL1741" s="690"/>
      <c r="AM1741" s="630"/>
      <c r="AN1741" s="630"/>
    </row>
    <row r="1742" spans="29:40" x14ac:dyDescent="0.2">
      <c r="AC1742" s="630"/>
      <c r="AD1742" s="630"/>
      <c r="AE1742" s="630"/>
      <c r="AF1742" s="630"/>
      <c r="AG1742" s="630"/>
      <c r="AH1742" s="630"/>
      <c r="AI1742" s="630"/>
      <c r="AJ1742" s="630"/>
      <c r="AK1742" s="606"/>
      <c r="AL1742" s="690"/>
      <c r="AM1742" s="630"/>
      <c r="AN1742" s="630"/>
    </row>
    <row r="1743" spans="29:40" x14ac:dyDescent="0.2">
      <c r="AC1743" s="630"/>
      <c r="AD1743" s="630"/>
      <c r="AE1743" s="630"/>
      <c r="AF1743" s="630"/>
      <c r="AG1743" s="630"/>
      <c r="AH1743" s="630"/>
      <c r="AI1743" s="630"/>
      <c r="AJ1743" s="630"/>
      <c r="AK1743" s="606"/>
      <c r="AL1743" s="690"/>
      <c r="AM1743" s="630"/>
      <c r="AN1743" s="630"/>
    </row>
    <row r="1744" spans="29:40" x14ac:dyDescent="0.2">
      <c r="AC1744" s="630"/>
      <c r="AD1744" s="630"/>
      <c r="AE1744" s="630"/>
      <c r="AF1744" s="630"/>
      <c r="AG1744" s="630"/>
      <c r="AH1744" s="630"/>
      <c r="AI1744" s="630"/>
      <c r="AJ1744" s="630"/>
      <c r="AK1744" s="606"/>
      <c r="AL1744" s="690"/>
      <c r="AM1744" s="630"/>
      <c r="AN1744" s="630"/>
    </row>
    <row r="1745" spans="29:40" x14ac:dyDescent="0.2">
      <c r="AC1745" s="630"/>
      <c r="AD1745" s="630"/>
      <c r="AE1745" s="630"/>
      <c r="AF1745" s="630"/>
      <c r="AG1745" s="630"/>
      <c r="AH1745" s="630"/>
      <c r="AI1745" s="630"/>
      <c r="AJ1745" s="630"/>
      <c r="AK1745" s="606"/>
      <c r="AL1745" s="690"/>
      <c r="AM1745" s="630"/>
      <c r="AN1745" s="630"/>
    </row>
    <row r="1746" spans="29:40" x14ac:dyDescent="0.2">
      <c r="AC1746" s="630"/>
      <c r="AD1746" s="630"/>
      <c r="AE1746" s="630"/>
      <c r="AF1746" s="630"/>
      <c r="AG1746" s="630"/>
      <c r="AH1746" s="630"/>
      <c r="AI1746" s="630"/>
      <c r="AJ1746" s="630"/>
      <c r="AK1746" s="606"/>
      <c r="AL1746" s="690"/>
      <c r="AM1746" s="630"/>
      <c r="AN1746" s="630"/>
    </row>
    <row r="1747" spans="29:40" x14ac:dyDescent="0.2">
      <c r="AC1747" s="630"/>
      <c r="AD1747" s="630"/>
      <c r="AE1747" s="630"/>
      <c r="AF1747" s="630"/>
      <c r="AG1747" s="630"/>
      <c r="AH1747" s="630"/>
      <c r="AI1747" s="630"/>
      <c r="AJ1747" s="630"/>
      <c r="AK1747" s="606"/>
      <c r="AL1747" s="690"/>
      <c r="AM1747" s="630"/>
      <c r="AN1747" s="630"/>
    </row>
    <row r="1748" spans="29:40" x14ac:dyDescent="0.2">
      <c r="AC1748" s="630"/>
      <c r="AD1748" s="630"/>
      <c r="AE1748" s="630"/>
      <c r="AF1748" s="630"/>
      <c r="AG1748" s="630"/>
      <c r="AH1748" s="630"/>
      <c r="AI1748" s="630"/>
      <c r="AJ1748" s="630"/>
      <c r="AK1748" s="606"/>
      <c r="AL1748" s="690"/>
      <c r="AM1748" s="630"/>
      <c r="AN1748" s="630"/>
    </row>
    <row r="1749" spans="29:40" x14ac:dyDescent="0.2">
      <c r="AC1749" s="630"/>
      <c r="AD1749" s="630"/>
      <c r="AE1749" s="630"/>
      <c r="AF1749" s="630"/>
      <c r="AG1749" s="630"/>
      <c r="AH1749" s="630"/>
      <c r="AI1749" s="630"/>
      <c r="AJ1749" s="630"/>
      <c r="AK1749" s="606"/>
      <c r="AL1749" s="690"/>
      <c r="AM1749" s="630"/>
      <c r="AN1749" s="630"/>
    </row>
    <row r="1750" spans="29:40" x14ac:dyDescent="0.2">
      <c r="AC1750" s="630"/>
      <c r="AD1750" s="630"/>
      <c r="AE1750" s="630"/>
      <c r="AF1750" s="630"/>
      <c r="AG1750" s="630"/>
      <c r="AH1750" s="630"/>
      <c r="AI1750" s="630"/>
      <c r="AJ1750" s="630"/>
      <c r="AK1750" s="606"/>
      <c r="AL1750" s="690"/>
      <c r="AM1750" s="630"/>
      <c r="AN1750" s="630"/>
    </row>
    <row r="1751" spans="29:40" x14ac:dyDescent="0.2">
      <c r="AC1751" s="630"/>
      <c r="AD1751" s="630"/>
      <c r="AE1751" s="630"/>
      <c r="AF1751" s="630"/>
      <c r="AG1751" s="630"/>
      <c r="AH1751" s="630"/>
      <c r="AI1751" s="630"/>
      <c r="AJ1751" s="630"/>
      <c r="AK1751" s="606"/>
      <c r="AL1751" s="690"/>
      <c r="AM1751" s="630"/>
      <c r="AN1751" s="630"/>
    </row>
    <row r="1752" spans="29:40" x14ac:dyDescent="0.2">
      <c r="AC1752" s="630"/>
      <c r="AD1752" s="630"/>
      <c r="AE1752" s="630"/>
      <c r="AF1752" s="630"/>
      <c r="AG1752" s="630"/>
      <c r="AH1752" s="630"/>
      <c r="AI1752" s="630"/>
      <c r="AJ1752" s="630"/>
      <c r="AK1752" s="606"/>
      <c r="AL1752" s="690"/>
      <c r="AM1752" s="630"/>
      <c r="AN1752" s="630"/>
    </row>
    <row r="1753" spans="29:40" x14ac:dyDescent="0.2">
      <c r="AC1753" s="630"/>
      <c r="AD1753" s="630"/>
      <c r="AE1753" s="630"/>
      <c r="AF1753" s="630"/>
      <c r="AG1753" s="630"/>
      <c r="AH1753" s="630"/>
      <c r="AI1753" s="630"/>
      <c r="AJ1753" s="630"/>
      <c r="AK1753" s="606"/>
      <c r="AL1753" s="690"/>
      <c r="AM1753" s="630"/>
      <c r="AN1753" s="630"/>
    </row>
    <row r="1754" spans="29:40" x14ac:dyDescent="0.2">
      <c r="AC1754" s="630"/>
      <c r="AD1754" s="630"/>
      <c r="AE1754" s="630"/>
      <c r="AF1754" s="630"/>
      <c r="AG1754" s="630"/>
      <c r="AH1754" s="630"/>
      <c r="AI1754" s="630"/>
      <c r="AJ1754" s="630"/>
      <c r="AK1754" s="606"/>
      <c r="AL1754" s="690"/>
      <c r="AM1754" s="630"/>
      <c r="AN1754" s="630"/>
    </row>
    <row r="1755" spans="29:40" x14ac:dyDescent="0.2">
      <c r="AC1755" s="630"/>
      <c r="AD1755" s="630"/>
      <c r="AE1755" s="630"/>
      <c r="AF1755" s="630"/>
      <c r="AG1755" s="630"/>
      <c r="AH1755" s="630"/>
      <c r="AI1755" s="630"/>
      <c r="AJ1755" s="630"/>
      <c r="AK1755" s="606"/>
      <c r="AL1755" s="690"/>
      <c r="AM1755" s="630"/>
      <c r="AN1755" s="630"/>
    </row>
    <row r="1756" spans="29:40" x14ac:dyDescent="0.2">
      <c r="AC1756" s="630"/>
      <c r="AD1756" s="630"/>
      <c r="AE1756" s="630"/>
      <c r="AF1756" s="630"/>
      <c r="AG1756" s="630"/>
      <c r="AH1756" s="630"/>
      <c r="AI1756" s="630"/>
      <c r="AJ1756" s="630"/>
      <c r="AK1756" s="606"/>
      <c r="AL1756" s="690"/>
      <c r="AM1756" s="630"/>
      <c r="AN1756" s="630"/>
    </row>
    <row r="1757" spans="29:40" x14ac:dyDescent="0.2">
      <c r="AC1757" s="630"/>
      <c r="AD1757" s="630"/>
      <c r="AE1757" s="630"/>
      <c r="AF1757" s="630"/>
      <c r="AG1757" s="630"/>
      <c r="AH1757" s="630"/>
      <c r="AI1757" s="630"/>
      <c r="AJ1757" s="630"/>
      <c r="AK1757" s="606"/>
      <c r="AL1757" s="690"/>
      <c r="AM1757" s="630"/>
      <c r="AN1757" s="630"/>
    </row>
    <row r="1758" spans="29:40" x14ac:dyDescent="0.2">
      <c r="AC1758" s="630"/>
      <c r="AD1758" s="630"/>
      <c r="AE1758" s="630"/>
      <c r="AF1758" s="630"/>
      <c r="AG1758" s="630"/>
      <c r="AH1758" s="630"/>
      <c r="AI1758" s="630"/>
      <c r="AJ1758" s="630"/>
      <c r="AK1758" s="606"/>
      <c r="AL1758" s="690"/>
      <c r="AM1758" s="630"/>
      <c r="AN1758" s="630"/>
    </row>
    <row r="1759" spans="29:40" x14ac:dyDescent="0.2">
      <c r="AC1759" s="630"/>
      <c r="AD1759" s="630"/>
      <c r="AE1759" s="630"/>
      <c r="AF1759" s="630"/>
      <c r="AG1759" s="630"/>
      <c r="AH1759" s="630"/>
      <c r="AI1759" s="630"/>
      <c r="AJ1759" s="630"/>
      <c r="AK1759" s="606"/>
      <c r="AL1759" s="690"/>
      <c r="AM1759" s="630"/>
      <c r="AN1759" s="630"/>
    </row>
    <row r="1760" spans="29:40" x14ac:dyDescent="0.2">
      <c r="AC1760" s="630"/>
      <c r="AD1760" s="630"/>
      <c r="AE1760" s="630"/>
      <c r="AF1760" s="630"/>
      <c r="AG1760" s="630"/>
      <c r="AH1760" s="630"/>
      <c r="AI1760" s="630"/>
      <c r="AJ1760" s="630"/>
      <c r="AK1760" s="606"/>
      <c r="AL1760" s="690"/>
      <c r="AM1760" s="630"/>
      <c r="AN1760" s="630"/>
    </row>
    <row r="1761" spans="29:40" x14ac:dyDescent="0.2">
      <c r="AC1761" s="630"/>
      <c r="AD1761" s="630"/>
      <c r="AE1761" s="630"/>
      <c r="AF1761" s="630"/>
      <c r="AG1761" s="630"/>
      <c r="AH1761" s="630"/>
      <c r="AI1761" s="630"/>
      <c r="AJ1761" s="630"/>
      <c r="AK1761" s="606"/>
      <c r="AL1761" s="690"/>
      <c r="AM1761" s="630"/>
      <c r="AN1761" s="630"/>
    </row>
    <row r="1762" spans="29:40" x14ac:dyDescent="0.2">
      <c r="AC1762" s="630"/>
      <c r="AD1762" s="630"/>
      <c r="AE1762" s="630"/>
      <c r="AF1762" s="630"/>
      <c r="AG1762" s="630"/>
      <c r="AH1762" s="630"/>
      <c r="AI1762" s="630"/>
      <c r="AJ1762" s="630"/>
      <c r="AK1762" s="606"/>
      <c r="AL1762" s="690"/>
      <c r="AM1762" s="630"/>
      <c r="AN1762" s="630"/>
    </row>
    <row r="1763" spans="29:40" x14ac:dyDescent="0.2">
      <c r="AC1763" s="630"/>
      <c r="AD1763" s="630"/>
      <c r="AE1763" s="630"/>
      <c r="AF1763" s="630"/>
      <c r="AG1763" s="630"/>
      <c r="AH1763" s="630"/>
      <c r="AI1763" s="630"/>
      <c r="AJ1763" s="630"/>
      <c r="AK1763" s="606"/>
      <c r="AL1763" s="690"/>
      <c r="AM1763" s="630"/>
      <c r="AN1763" s="630"/>
    </row>
    <row r="1764" spans="29:40" x14ac:dyDescent="0.2">
      <c r="AC1764" s="630"/>
      <c r="AD1764" s="630"/>
      <c r="AE1764" s="630"/>
      <c r="AF1764" s="630"/>
      <c r="AG1764" s="630"/>
      <c r="AH1764" s="630"/>
      <c r="AI1764" s="630"/>
      <c r="AJ1764" s="630"/>
      <c r="AK1764" s="606"/>
      <c r="AL1764" s="690"/>
      <c r="AM1764" s="630"/>
      <c r="AN1764" s="630"/>
    </row>
    <row r="1765" spans="29:40" x14ac:dyDescent="0.2">
      <c r="AC1765" s="630"/>
      <c r="AD1765" s="630"/>
      <c r="AE1765" s="630"/>
      <c r="AF1765" s="630"/>
      <c r="AG1765" s="630"/>
      <c r="AH1765" s="630"/>
      <c r="AI1765" s="630"/>
      <c r="AJ1765" s="630"/>
      <c r="AK1765" s="606"/>
      <c r="AL1765" s="690"/>
      <c r="AM1765" s="630"/>
      <c r="AN1765" s="630"/>
    </row>
    <row r="1766" spans="29:40" x14ac:dyDescent="0.2">
      <c r="AC1766" s="630"/>
      <c r="AD1766" s="630"/>
      <c r="AE1766" s="630"/>
      <c r="AF1766" s="630"/>
      <c r="AG1766" s="630"/>
      <c r="AH1766" s="630"/>
      <c r="AI1766" s="630"/>
      <c r="AJ1766" s="630"/>
      <c r="AK1766" s="606"/>
      <c r="AL1766" s="690"/>
      <c r="AM1766" s="630"/>
      <c r="AN1766" s="630"/>
    </row>
    <row r="1767" spans="29:40" x14ac:dyDescent="0.2">
      <c r="AC1767" s="630"/>
      <c r="AD1767" s="630"/>
      <c r="AE1767" s="630"/>
      <c r="AF1767" s="630"/>
      <c r="AG1767" s="630"/>
      <c r="AH1767" s="630"/>
      <c r="AI1767" s="630"/>
      <c r="AJ1767" s="630"/>
      <c r="AK1767" s="606"/>
      <c r="AL1767" s="690"/>
      <c r="AM1767" s="630"/>
      <c r="AN1767" s="630"/>
    </row>
  </sheetData>
  <sheetProtection algorithmName="SHA-512" hashValue="8MEWBpYH7b5eXat3R/gtPvfSmQugQxJG5uPbDKZXtXeKarl1bFMwfe8tez563Ij4YGQSYedi7cGAmrkpsZvb7g==" saltValue="TckHynlYPMINR0ZXGN3v7w==" spinCount="100000" sheet="1" objects="1" scenarios="1"/>
  <phoneticPr fontId="0" type="noConversion"/>
  <dataValidations count="3">
    <dataValidation type="list" allowBlank="1" showInputMessage="1" showErrorMessage="1" sqref="J1037 J865:J869 J1039:J1041">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1047:I1206 I703:I862 I187:I346 I359:I518 I531:I690 I875:I1034">
      <formula1>$D$1216:$D$1221</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807"/>
  <sheetViews>
    <sheetView zoomScale="80" zoomScaleNormal="80"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65" customWidth="1"/>
    <col min="24" max="24" width="2.7109375" style="665" customWidth="1"/>
    <col min="25" max="25" width="12.7109375" style="629" customWidth="1"/>
    <col min="26" max="26" width="12.140625" style="630" customWidth="1"/>
    <col min="27" max="27" width="10.7109375" style="628" customWidth="1"/>
    <col min="28" max="28" width="12.7109375" style="629"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66"/>
      <c r="X2" s="699"/>
      <c r="Y2" s="630"/>
      <c r="AA2" s="630"/>
      <c r="AB2" s="630"/>
      <c r="AC2" s="11"/>
      <c r="AD2" s="262"/>
      <c r="AK2" s="17"/>
      <c r="AL2" s="11"/>
      <c r="AM2" s="262"/>
      <c r="AT2" s="17"/>
      <c r="AU2" s="17"/>
    </row>
    <row r="3" spans="2:49" x14ac:dyDescent="0.2">
      <c r="B3" s="16"/>
      <c r="X3" s="700"/>
      <c r="Y3" s="630"/>
      <c r="AA3" s="630"/>
      <c r="AB3" s="630"/>
      <c r="AC3" s="11"/>
      <c r="AD3" s="262"/>
      <c r="AK3" s="17"/>
      <c r="AL3" s="11"/>
      <c r="AM3" s="262"/>
      <c r="AN3" s="746">
        <v>41851</v>
      </c>
      <c r="AT3" s="17"/>
      <c r="AU3" s="17"/>
    </row>
    <row r="4" spans="2:49" s="254" customFormat="1" ht="18.75" x14ac:dyDescent="0.3">
      <c r="B4" s="255"/>
      <c r="C4" s="165" t="s">
        <v>589</v>
      </c>
      <c r="D4" s="271"/>
      <c r="E4" s="434"/>
      <c r="G4" s="269"/>
      <c r="H4" s="270"/>
      <c r="J4" s="271"/>
      <c r="K4" s="271"/>
      <c r="L4" s="272"/>
      <c r="M4" s="272"/>
      <c r="N4" s="272"/>
      <c r="O4" s="273"/>
      <c r="P4" s="271"/>
      <c r="Q4" s="271"/>
      <c r="R4" s="271"/>
      <c r="S4" s="274"/>
      <c r="W4" s="667"/>
      <c r="X4" s="701"/>
      <c r="Y4" s="636"/>
      <c r="Z4" s="636"/>
      <c r="AA4" s="636"/>
      <c r="AB4" s="636"/>
      <c r="AC4" s="272"/>
      <c r="AD4" s="276"/>
      <c r="AE4" s="272"/>
      <c r="AF4" s="272"/>
      <c r="AG4" s="272"/>
      <c r="AH4" s="272"/>
      <c r="AI4" s="273"/>
      <c r="AJ4" s="271"/>
      <c r="AK4" s="274"/>
      <c r="AL4" s="279"/>
      <c r="AM4" s="273"/>
      <c r="AN4" s="745" t="s">
        <v>584</v>
      </c>
      <c r="AT4" s="744"/>
    </row>
    <row r="5" spans="2:49" ht="12.75" customHeight="1" x14ac:dyDescent="0.2">
      <c r="B5" s="16"/>
      <c r="X5" s="700"/>
      <c r="Y5" s="630"/>
      <c r="AA5" s="630"/>
      <c r="AB5" s="630"/>
      <c r="AC5" s="117"/>
      <c r="AD5" s="127"/>
      <c r="AE5" s="117"/>
      <c r="AF5" s="117"/>
      <c r="AG5" s="117"/>
      <c r="AH5" s="117"/>
      <c r="AI5" s="259"/>
      <c r="AJ5" s="177"/>
      <c r="AK5" s="260"/>
      <c r="AL5" s="88"/>
      <c r="AM5" s="259"/>
      <c r="AN5" s="743" t="s">
        <v>587</v>
      </c>
      <c r="AT5" s="745"/>
      <c r="AU5" s="17"/>
    </row>
    <row r="6" spans="2:49" ht="12.75" customHeight="1" x14ac:dyDescent="0.2">
      <c r="B6" s="16"/>
      <c r="X6" s="700"/>
      <c r="Y6" s="630"/>
      <c r="AA6" s="630"/>
      <c r="AB6" s="630"/>
      <c r="AC6" s="117"/>
      <c r="AD6" s="127"/>
      <c r="AE6" s="117"/>
      <c r="AF6" s="117"/>
      <c r="AG6" s="117"/>
      <c r="AH6" s="117"/>
      <c r="AI6" s="259"/>
      <c r="AJ6" s="177"/>
      <c r="AK6" s="260"/>
      <c r="AL6" s="88"/>
      <c r="AM6" s="259"/>
      <c r="AN6" s="88"/>
      <c r="AT6" s="17"/>
      <c r="AU6" s="17"/>
    </row>
    <row r="7" spans="2:49" s="256" customFormat="1" ht="12.75" customHeight="1" x14ac:dyDescent="0.2">
      <c r="B7" s="257"/>
      <c r="C7" s="17" t="s">
        <v>60</v>
      </c>
      <c r="D7" s="177"/>
      <c r="E7" s="433" t="str">
        <f>+dir!E7</f>
        <v xml:space="preserve"> 2019/20</v>
      </c>
      <c r="F7" s="280"/>
      <c r="G7" s="281"/>
      <c r="H7" s="282"/>
      <c r="J7" s="283"/>
      <c r="K7" s="283"/>
      <c r="L7" s="284"/>
      <c r="M7" s="284"/>
      <c r="N7" s="284"/>
      <c r="O7" s="285"/>
      <c r="P7" s="283"/>
      <c r="Q7" s="283"/>
      <c r="R7" s="283"/>
      <c r="S7" s="286"/>
      <c r="W7" s="668"/>
      <c r="X7" s="702"/>
      <c r="Y7" s="637"/>
      <c r="Z7" s="637"/>
      <c r="AA7" s="637"/>
      <c r="AB7" s="637"/>
      <c r="AC7" s="284"/>
      <c r="AD7" s="288"/>
      <c r="AE7" s="284"/>
      <c r="AF7" s="284"/>
      <c r="AG7" s="284"/>
      <c r="AH7" s="284"/>
      <c r="AI7" s="285"/>
      <c r="AJ7" s="283"/>
      <c r="AK7" s="748"/>
      <c r="AL7" s="291"/>
      <c r="AM7" s="285"/>
      <c r="AN7" s="291"/>
    </row>
    <row r="8" spans="2:49" ht="12.75" customHeight="1" x14ac:dyDescent="0.2">
      <c r="B8" s="16"/>
      <c r="C8" s="69" t="s">
        <v>142</v>
      </c>
      <c r="E8" s="451">
        <f>+dir!E8</f>
        <v>43739</v>
      </c>
      <c r="F8" s="126"/>
      <c r="G8" s="125"/>
      <c r="H8" s="292"/>
      <c r="X8" s="700"/>
      <c r="Y8" s="630"/>
      <c r="AA8" s="630"/>
      <c r="AB8" s="630"/>
      <c r="AC8" s="117"/>
      <c r="AD8" s="127"/>
      <c r="AE8" s="117"/>
      <c r="AF8" s="117"/>
      <c r="AG8" s="117"/>
      <c r="AH8" s="117"/>
      <c r="AI8" s="259"/>
      <c r="AJ8" s="177"/>
      <c r="AK8" s="749"/>
      <c r="AL8" s="88"/>
      <c r="AM8" s="259"/>
      <c r="AT8" s="17"/>
      <c r="AU8" s="17"/>
    </row>
    <row r="9" spans="2:49" ht="12.75" customHeight="1" x14ac:dyDescent="0.25">
      <c r="B9" s="16"/>
      <c r="D9" s="330"/>
      <c r="E9" s="435"/>
      <c r="F9" s="124"/>
      <c r="G9" s="125"/>
      <c r="H9" s="292"/>
      <c r="X9" s="700"/>
      <c r="Y9" s="630"/>
      <c r="AA9" s="630"/>
      <c r="AB9" s="630"/>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ht="12.75" customHeight="1" x14ac:dyDescent="0.2">
      <c r="B11" s="16"/>
      <c r="C11" s="28"/>
      <c r="D11" s="598" t="s">
        <v>143</v>
      </c>
      <c r="E11" s="222"/>
      <c r="F11" s="222"/>
      <c r="G11" s="222"/>
      <c r="H11" s="222"/>
      <c r="I11" s="724"/>
      <c r="J11" s="725"/>
      <c r="K11" s="725"/>
      <c r="L11" s="757"/>
      <c r="M11" s="598" t="s">
        <v>555</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K11" s="405"/>
      <c r="AL11" s="405"/>
      <c r="AM11" s="405"/>
      <c r="AT11" s="17"/>
      <c r="AU11" s="17"/>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1" t="s">
        <v>157</v>
      </c>
      <c r="T12" s="232" t="s">
        <v>563</v>
      </c>
      <c r="U12" s="232" t="s">
        <v>575</v>
      </c>
      <c r="V12" s="232" t="s">
        <v>157</v>
      </c>
      <c r="W12" s="694"/>
      <c r="X12" s="688"/>
      <c r="Y12" s="634"/>
      <c r="Z12" s="670"/>
      <c r="AA12" s="633"/>
      <c r="AB12" s="634"/>
      <c r="AC12" s="650" t="s">
        <v>541</v>
      </c>
      <c r="AD12" s="651" t="s">
        <v>542</v>
      </c>
      <c r="AE12" s="652" t="s">
        <v>543</v>
      </c>
      <c r="AF12" s="652" t="s">
        <v>543</v>
      </c>
      <c r="AG12" s="652" t="s">
        <v>544</v>
      </c>
      <c r="AH12" s="652" t="s">
        <v>559</v>
      </c>
      <c r="AI12" s="652" t="s">
        <v>545</v>
      </c>
      <c r="AJ12" s="652" t="s">
        <v>546</v>
      </c>
      <c r="AK12" s="652" t="s">
        <v>547</v>
      </c>
      <c r="AL12" s="652" t="s">
        <v>159</v>
      </c>
      <c r="AM12" s="653" t="s">
        <v>548</v>
      </c>
      <c r="AN12" s="742" t="s">
        <v>605</v>
      </c>
      <c r="AO12" s="742" t="s">
        <v>582</v>
      </c>
      <c r="AP12" s="741" t="s">
        <v>547</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1" t="s">
        <v>562</v>
      </c>
      <c r="T13" s="328" t="s">
        <v>564</v>
      </c>
      <c r="U13" s="328" t="s">
        <v>574</v>
      </c>
      <c r="V13" s="232" t="s">
        <v>16</v>
      </c>
      <c r="W13" s="694"/>
      <c r="X13" s="688"/>
      <c r="Y13" s="634"/>
      <c r="AA13" s="633"/>
      <c r="AB13" s="634"/>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N13" s="742" t="s">
        <v>606</v>
      </c>
      <c r="AO13" s="742" t="s">
        <v>583</v>
      </c>
      <c r="AP13" s="741" t="s">
        <v>585</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P14" s="747" t="s">
        <v>586</v>
      </c>
      <c r="AT14" s="17"/>
      <c r="AU14" s="17"/>
      <c r="AW14" s="85"/>
    </row>
    <row r="15" spans="2:49" ht="12.75" customHeight="1" x14ac:dyDescent="0.2">
      <c r="B15" s="16"/>
      <c r="C15" s="2"/>
      <c r="D15" s="175"/>
      <c r="E15" s="716" t="s">
        <v>632</v>
      </c>
      <c r="F15" s="716" t="s">
        <v>716</v>
      </c>
      <c r="G15" s="175">
        <v>24</v>
      </c>
      <c r="H15" s="321">
        <v>26665</v>
      </c>
      <c r="I15" s="175">
        <v>12</v>
      </c>
      <c r="J15" s="175">
        <v>9</v>
      </c>
      <c r="K15" s="323">
        <v>1</v>
      </c>
      <c r="L15" s="735"/>
      <c r="M15" s="655">
        <v>0</v>
      </c>
      <c r="N15" s="623">
        <v>0</v>
      </c>
      <c r="O15" s="620">
        <f>IF(K15="","",K15*50)</f>
        <v>50</v>
      </c>
      <c r="P15" s="612">
        <f>IF(K15="","",SUM(M15:O15))</f>
        <v>50</v>
      </c>
      <c r="Q15" s="624">
        <v>0</v>
      </c>
      <c r="R15" s="755"/>
      <c r="S15" s="708">
        <f>IF(K15="","",(1659*K15-P15)*AF15)</f>
        <v>86199.221772151897</v>
      </c>
      <c r="T15" s="50">
        <f>IF(K15="","",P15*AG15+AE15*(AI15+AJ15*(1-AK15)))</f>
        <v>2678.6582278481014</v>
      </c>
      <c r="U15" s="50">
        <f>ROUND(IF(K15="",0,+Q15/1659*(AC15*12*(1+tab!$C$181+tab!$C$180)-tab!$C$179)*tab!$C$177),-1)</f>
        <v>0</v>
      </c>
      <c r="V15" s="36">
        <f>IF(K15="","",IF(E15=0,0,(S15+T15+U15)))</f>
        <v>88877.88</v>
      </c>
      <c r="W15" s="626"/>
      <c r="X15" s="672"/>
      <c r="Y15" s="605"/>
      <c r="Z15" s="605"/>
      <c r="AA15" s="605"/>
      <c r="AB15" s="605"/>
      <c r="AC15" s="679">
        <f>IF(K15="",0,5/12*VLOOKUP(I15,sal20mrt,J15+1,FALSE)+7/12*VLOOKUP(I15,sal19juni,J15+1,FALSE))</f>
        <v>4747.75</v>
      </c>
      <c r="AD15" s="680">
        <f>+AD$13</f>
        <v>0.56000000000000005</v>
      </c>
      <c r="AE15" s="681">
        <f>AC15*12/1659</f>
        <v>34.341772151898731</v>
      </c>
      <c r="AF15" s="681">
        <f>AC15*12*(1+AD15)/1659</f>
        <v>53.573164556962027</v>
      </c>
      <c r="AG15" s="681">
        <f>+AF15-AE15</f>
        <v>19.231392405063296</v>
      </c>
      <c r="AH15" s="682">
        <f>Q15</f>
        <v>0</v>
      </c>
      <c r="AI15" s="682">
        <f>+O15</f>
        <v>50</v>
      </c>
      <c r="AJ15" s="682">
        <f>(M15+N15)</f>
        <v>0</v>
      </c>
      <c r="AK15" s="683">
        <f>IF(OR(I15="ID1",OR(I15="ID2",OR(I15="ID3",OR(I15&lt;8)))),tab!B$173,tab!B$171)</f>
        <v>0.5</v>
      </c>
      <c r="AL15" s="600">
        <f>IF(G15&lt;25,0,IF(G15=25,25,IF(G15&lt;40,0,IF(G15=40,40,IF(G15&gt;=40,0)))))</f>
        <v>0</v>
      </c>
      <c r="AM15" s="646">
        <f>IF(AL15=25,AC15*1.08*K15/2,IF(AL15=40,AC15*1.08*K15,0))</f>
        <v>0</v>
      </c>
      <c r="AN15" s="743">
        <f>IF(K15="","",IF(AN$3&gt;AO15,1,0))</f>
        <v>0</v>
      </c>
      <c r="AO15" s="746">
        <f>IF(K15="","",DATE(YEAR(H15)+61,MONTH(H15),DAY(H15)))</f>
        <v>48945</v>
      </c>
      <c r="AP15" s="750">
        <f t="shared" ref="AP15" si="0">IF(AK15&gt;40%,50%,IF(AN15=1,20%,40%))</f>
        <v>0.5</v>
      </c>
      <c r="AT15" s="17"/>
      <c r="AU15" s="17"/>
      <c r="AV15" s="85"/>
      <c r="AW15" s="59"/>
    </row>
    <row r="16" spans="2:49" ht="12.75" customHeight="1" x14ac:dyDescent="0.2">
      <c r="B16" s="16"/>
      <c r="C16" s="2"/>
      <c r="D16" s="175"/>
      <c r="E16" s="716" t="s">
        <v>622</v>
      </c>
      <c r="F16" s="716" t="s">
        <v>661</v>
      </c>
      <c r="G16" s="175">
        <v>2</v>
      </c>
      <c r="H16" s="321">
        <v>36161</v>
      </c>
      <c r="I16" s="175">
        <v>4</v>
      </c>
      <c r="J16" s="175">
        <v>2</v>
      </c>
      <c r="K16" s="323">
        <v>1</v>
      </c>
      <c r="L16" s="735"/>
      <c r="M16" s="655">
        <v>0</v>
      </c>
      <c r="N16" s="623">
        <v>0</v>
      </c>
      <c r="O16" s="620">
        <f t="shared" ref="O16" si="1">IF(K16="","",K16*50)</f>
        <v>50</v>
      </c>
      <c r="P16" s="612">
        <f t="shared" ref="P16" si="2">IF(K16="","",SUM(M16:O16))</f>
        <v>50</v>
      </c>
      <c r="Q16" s="624">
        <v>0</v>
      </c>
      <c r="R16" s="755"/>
      <c r="S16" s="708">
        <f t="shared" ref="S16" si="3">IF(K16="","",(1659*K16-P16)*AF16)</f>
        <v>34409.788860759494</v>
      </c>
      <c r="T16" s="50">
        <f t="shared" ref="T16:T64" si="4">IF(K16="","",P16*AG16+AE16*(AI16+AJ16*(1-AK16)))</f>
        <v>1069.2911392405063</v>
      </c>
      <c r="U16" s="50">
        <f>ROUND(IF(K16="",0,+Q16/1659*(AC16*12*(1+tab!$C$181+tab!$C$180)-tab!$C$179)*tab!$C$177),-1)</f>
        <v>0</v>
      </c>
      <c r="V16" s="36">
        <f t="shared" ref="V16" si="5">IF(K16="","",IF(E16=0,0,(S16+T16+U16)))</f>
        <v>35479.08</v>
      </c>
      <c r="W16" s="696"/>
      <c r="X16" s="672"/>
      <c r="Y16" s="646"/>
      <c r="Z16" s="670"/>
      <c r="AA16" s="600"/>
      <c r="AB16" s="646"/>
      <c r="AC16" s="679">
        <f>IF(K16="",0,5/12*VLOOKUP(I16,sal20mrt,J16+1,FALSE)+7/12*VLOOKUP(I16,sal19juni,J16+1,FALSE))</f>
        <v>1895.25</v>
      </c>
      <c r="AD16" s="680">
        <f t="shared" ref="AD16:AD64" si="6">+AD$13</f>
        <v>0.56000000000000005</v>
      </c>
      <c r="AE16" s="681">
        <f t="shared" ref="AE16:AE65" si="7">AC16*12/1659</f>
        <v>13.708860759493671</v>
      </c>
      <c r="AF16" s="681">
        <f t="shared" ref="AF16:AF64" si="8">AC16*12*(1+AD16)/1659</f>
        <v>21.385822784810127</v>
      </c>
      <c r="AG16" s="681">
        <f t="shared" ref="AG16:AG64" si="9">+AF16-AE16</f>
        <v>7.6769620253164561</v>
      </c>
      <c r="AH16" s="682">
        <f t="shared" ref="AH16:AH64" si="10">Q16</f>
        <v>0</v>
      </c>
      <c r="AI16" s="682">
        <f t="shared" ref="AI16:AI64" si="11">+O16</f>
        <v>50</v>
      </c>
      <c r="AJ16" s="682">
        <f t="shared" ref="AJ16:AJ64" si="12">(M16+N16)</f>
        <v>0</v>
      </c>
      <c r="AK16" s="683">
        <f>IF(OR(I16="ID1",OR(I16="ID2",OR(I16="ID3",OR(I16&lt;8)))),tab!B$173,tab!B$171)</f>
        <v>0.4</v>
      </c>
      <c r="AL16" s="600">
        <f t="shared" ref="AL16:AL64" si="13">IF(G16&lt;25,0,IF(G16=25,25,IF(G16&lt;40,0,IF(G16=40,40,IF(G16&gt;=40,0)))))</f>
        <v>0</v>
      </c>
      <c r="AM16" s="646">
        <f t="shared" ref="AM16:AM64" si="14">IF(AL16=25,AC16*1.08*K16/2,IF(AL16=40,AC16*1.08*K16,0))</f>
        <v>0</v>
      </c>
      <c r="AN16" s="743">
        <f t="shared" ref="AN16:AN64" si="15">IF(K16="","",IF(AN$3&gt;AO16,1,0))</f>
        <v>0</v>
      </c>
      <c r="AO16" s="746">
        <f t="shared" ref="AO16:AO64" si="16">IF(K16="","",DATE(YEAR(H16)+61,MONTH(H16),DAY(H16)))</f>
        <v>58441</v>
      </c>
      <c r="AP16" s="750">
        <f t="shared" ref="AP16:AP64" si="17">IF(AK16&gt;40%,50%,IF(AN16=1,20%,40%))</f>
        <v>0.4</v>
      </c>
      <c r="AT16" s="17"/>
      <c r="AU16" s="17"/>
      <c r="AV16" s="59"/>
      <c r="AW16" s="85"/>
    </row>
    <row r="17" spans="2:49" ht="12.75" customHeight="1" x14ac:dyDescent="0.2">
      <c r="B17" s="16"/>
      <c r="C17" s="2"/>
      <c r="D17" s="175"/>
      <c r="E17" s="716"/>
      <c r="F17" s="716"/>
      <c r="G17" s="175"/>
      <c r="H17" s="321"/>
      <c r="I17" s="175"/>
      <c r="J17" s="175"/>
      <c r="K17" s="323"/>
      <c r="L17" s="735"/>
      <c r="M17" s="655">
        <v>0</v>
      </c>
      <c r="N17" s="623">
        <v>0</v>
      </c>
      <c r="O17" s="620" t="str">
        <f t="shared" ref="O17:O64" si="18">IF(K17="","",K17*50)</f>
        <v/>
      </c>
      <c r="P17" s="612" t="str">
        <f t="shared" ref="P17:P64" si="19">IF(K17="","",SUM(M17:O17))</f>
        <v/>
      </c>
      <c r="Q17" s="624">
        <v>0</v>
      </c>
      <c r="R17" s="755"/>
      <c r="S17" s="708" t="str">
        <f t="shared" ref="S17:S64" si="20">IF(K17="","",(1659*K17-P17)*AF17)</f>
        <v/>
      </c>
      <c r="T17" s="50" t="str">
        <f t="shared" si="4"/>
        <v/>
      </c>
      <c r="U17" s="50">
        <f>ROUND(IF(K17="",0,+Q17/1659*(AC17*12*(1+tab!$C$181+tab!$C$180)-tab!$C$179)*tab!$C$177),-1)</f>
        <v>0</v>
      </c>
      <c r="V17" s="36" t="str">
        <f t="shared" ref="V17:V64" si="21">IF(K17="","",IF(E17=0,0,(S17+T17+U17)))</f>
        <v/>
      </c>
      <c r="W17" s="696"/>
      <c r="X17" s="672"/>
      <c r="Y17" s="646"/>
      <c r="Z17" s="670"/>
      <c r="AA17" s="600"/>
      <c r="AB17" s="646"/>
      <c r="AC17" s="679">
        <f>IF(K17="",0,5/12*VLOOKUP(I17,sal20mrt,J17+1,FALSE)+7/12*VLOOKUP(I17,sal19juni,J17+1,FALSE))</f>
        <v>0</v>
      </c>
      <c r="AD17" s="680">
        <f t="shared" si="6"/>
        <v>0.56000000000000005</v>
      </c>
      <c r="AE17" s="681">
        <f t="shared" si="7"/>
        <v>0</v>
      </c>
      <c r="AF17" s="681">
        <f t="shared" si="8"/>
        <v>0</v>
      </c>
      <c r="AG17" s="681">
        <f t="shared" si="9"/>
        <v>0</v>
      </c>
      <c r="AH17" s="682">
        <f t="shared" si="10"/>
        <v>0</v>
      </c>
      <c r="AI17" s="682" t="str">
        <f t="shared" si="11"/>
        <v/>
      </c>
      <c r="AJ17" s="682">
        <f t="shared" si="12"/>
        <v>0</v>
      </c>
      <c r="AK17" s="683">
        <f>IF(OR(I17="ID1",OR(I17="ID2",OR(I17="ID3",OR(I17&lt;8)))),tab!B$173,tab!B$171)</f>
        <v>0.4</v>
      </c>
      <c r="AL17" s="600">
        <f t="shared" si="13"/>
        <v>0</v>
      </c>
      <c r="AM17" s="646">
        <f t="shared" si="14"/>
        <v>0</v>
      </c>
      <c r="AN17" s="743" t="str">
        <f t="shared" si="15"/>
        <v/>
      </c>
      <c r="AO17" s="746" t="str">
        <f t="shared" si="16"/>
        <v/>
      </c>
      <c r="AP17" s="750">
        <f t="shared" si="17"/>
        <v>0.4</v>
      </c>
      <c r="AT17" s="17"/>
      <c r="AU17" s="17"/>
      <c r="AV17" s="59"/>
      <c r="AW17" s="85"/>
    </row>
    <row r="18" spans="2:49" ht="12.75" customHeight="1" x14ac:dyDescent="0.2">
      <c r="B18" s="16"/>
      <c r="C18" s="2"/>
      <c r="D18" s="175"/>
      <c r="E18" s="716"/>
      <c r="F18" s="716"/>
      <c r="G18" s="175"/>
      <c r="H18" s="321"/>
      <c r="I18" s="175"/>
      <c r="J18" s="175"/>
      <c r="K18" s="323"/>
      <c r="L18" s="735"/>
      <c r="M18" s="655">
        <v>0</v>
      </c>
      <c r="N18" s="623">
        <v>0</v>
      </c>
      <c r="O18" s="620" t="str">
        <f t="shared" si="18"/>
        <v/>
      </c>
      <c r="P18" s="612" t="str">
        <f t="shared" si="19"/>
        <v/>
      </c>
      <c r="Q18" s="624">
        <v>0</v>
      </c>
      <c r="R18" s="755"/>
      <c r="S18" s="708" t="str">
        <f t="shared" si="20"/>
        <v/>
      </c>
      <c r="T18" s="50" t="str">
        <f t="shared" si="4"/>
        <v/>
      </c>
      <c r="U18" s="50">
        <f>ROUND(IF(K18="",0,+Q18/1659*(AC18*12*(1+tab!$C$181+tab!$C$180)-tab!$C$179)*tab!$C$177),-1)</f>
        <v>0</v>
      </c>
      <c r="V18" s="36" t="str">
        <f t="shared" si="21"/>
        <v/>
      </c>
      <c r="W18" s="696"/>
      <c r="X18" s="672"/>
      <c r="Y18" s="646"/>
      <c r="Z18" s="670"/>
      <c r="AA18" s="600"/>
      <c r="AB18" s="646"/>
      <c r="AC18" s="679">
        <f>IF(K18="",0,5/12*VLOOKUP(I18,sal20mrt,J18+1,FALSE)+7/12*VLOOKUP(I18,sal19juni,J18+1,FALSE))</f>
        <v>0</v>
      </c>
      <c r="AD18" s="680">
        <f t="shared" si="6"/>
        <v>0.56000000000000005</v>
      </c>
      <c r="AE18" s="681">
        <f t="shared" si="7"/>
        <v>0</v>
      </c>
      <c r="AF18" s="681">
        <f t="shared" si="8"/>
        <v>0</v>
      </c>
      <c r="AG18" s="681">
        <f t="shared" si="9"/>
        <v>0</v>
      </c>
      <c r="AH18" s="682">
        <f t="shared" si="10"/>
        <v>0</v>
      </c>
      <c r="AI18" s="682" t="str">
        <f t="shared" si="11"/>
        <v/>
      </c>
      <c r="AJ18" s="682">
        <f t="shared" si="12"/>
        <v>0</v>
      </c>
      <c r="AK18" s="683">
        <f>IF(OR(I18="ID1",OR(I18="ID2",OR(I18="ID3",OR(I18&lt;8)))),tab!B$173,tab!B$171)</f>
        <v>0.4</v>
      </c>
      <c r="AL18" s="600">
        <f t="shared" si="13"/>
        <v>0</v>
      </c>
      <c r="AM18" s="646">
        <f t="shared" si="14"/>
        <v>0</v>
      </c>
      <c r="AN18" s="743" t="str">
        <f t="shared" si="15"/>
        <v/>
      </c>
      <c r="AO18" s="746" t="str">
        <f t="shared" si="16"/>
        <v/>
      </c>
      <c r="AP18" s="750">
        <f t="shared" si="17"/>
        <v>0.4</v>
      </c>
      <c r="AT18" s="17"/>
      <c r="AU18" s="17"/>
      <c r="AV18" s="59"/>
      <c r="AW18" s="85"/>
    </row>
    <row r="19" spans="2:49" ht="12.75" customHeight="1" x14ac:dyDescent="0.2">
      <c r="B19" s="16"/>
      <c r="C19" s="2"/>
      <c r="D19" s="175"/>
      <c r="E19" s="716"/>
      <c r="F19" s="716"/>
      <c r="G19" s="175"/>
      <c r="H19" s="321"/>
      <c r="I19" s="175"/>
      <c r="J19" s="175"/>
      <c r="K19" s="323"/>
      <c r="L19" s="735"/>
      <c r="M19" s="655">
        <v>0</v>
      </c>
      <c r="N19" s="623">
        <v>0</v>
      </c>
      <c r="O19" s="620" t="str">
        <f t="shared" si="18"/>
        <v/>
      </c>
      <c r="P19" s="612" t="str">
        <f t="shared" si="19"/>
        <v/>
      </c>
      <c r="Q19" s="624">
        <v>0</v>
      </c>
      <c r="R19" s="755"/>
      <c r="S19" s="708" t="str">
        <f t="shared" si="20"/>
        <v/>
      </c>
      <c r="T19" s="50" t="str">
        <f t="shared" si="4"/>
        <v/>
      </c>
      <c r="U19" s="50">
        <f>ROUND(IF(K19="",0,+Q19/1659*(AC19*12*(1+tab!$C$181+tab!$C$180)-tab!$C$179)*tab!$C$177),-1)</f>
        <v>0</v>
      </c>
      <c r="V19" s="36" t="str">
        <f t="shared" si="21"/>
        <v/>
      </c>
      <c r="W19" s="696"/>
      <c r="X19" s="672"/>
      <c r="Y19" s="646"/>
      <c r="Z19" s="670"/>
      <c r="AA19" s="600"/>
      <c r="AB19" s="646"/>
      <c r="AC19" s="679">
        <f>IF(K19="",0,5/12*VLOOKUP(I19,sal20mrt,J19+1,FALSE)+7/12*VLOOKUP(I19,sal19juni,J19+1,FALSE))</f>
        <v>0</v>
      </c>
      <c r="AD19" s="680">
        <f t="shared" si="6"/>
        <v>0.56000000000000005</v>
      </c>
      <c r="AE19" s="681">
        <f t="shared" si="7"/>
        <v>0</v>
      </c>
      <c r="AF19" s="681">
        <f t="shared" si="8"/>
        <v>0</v>
      </c>
      <c r="AG19" s="681">
        <f t="shared" si="9"/>
        <v>0</v>
      </c>
      <c r="AH19" s="682">
        <f t="shared" si="10"/>
        <v>0</v>
      </c>
      <c r="AI19" s="682" t="str">
        <f t="shared" si="11"/>
        <v/>
      </c>
      <c r="AJ19" s="682">
        <f t="shared" si="12"/>
        <v>0</v>
      </c>
      <c r="AK19" s="683">
        <f>IF(OR(I19="ID1",OR(I19="ID2",OR(I19="ID3",OR(I19&lt;8)))),tab!B$173,tab!B$171)</f>
        <v>0.4</v>
      </c>
      <c r="AL19" s="600">
        <f t="shared" si="13"/>
        <v>0</v>
      </c>
      <c r="AM19" s="646">
        <f t="shared" si="14"/>
        <v>0</v>
      </c>
      <c r="AN19" s="743" t="str">
        <f t="shared" si="15"/>
        <v/>
      </c>
      <c r="AO19" s="746" t="str">
        <f t="shared" si="16"/>
        <v/>
      </c>
      <c r="AP19" s="750">
        <f t="shared" si="17"/>
        <v>0.4</v>
      </c>
      <c r="AT19" s="17"/>
      <c r="AU19" s="17"/>
      <c r="AV19" s="59"/>
      <c r="AW19" s="85"/>
    </row>
    <row r="20" spans="2:49" ht="12.75" customHeight="1" x14ac:dyDescent="0.2">
      <c r="B20" s="16"/>
      <c r="C20" s="2"/>
      <c r="D20" s="175"/>
      <c r="E20" s="716"/>
      <c r="F20" s="716"/>
      <c r="G20" s="175"/>
      <c r="H20" s="321"/>
      <c r="I20" s="175"/>
      <c r="J20" s="175"/>
      <c r="K20" s="323"/>
      <c r="L20" s="735"/>
      <c r="M20" s="655">
        <v>0</v>
      </c>
      <c r="N20" s="623">
        <v>0</v>
      </c>
      <c r="O20" s="620" t="str">
        <f t="shared" si="18"/>
        <v/>
      </c>
      <c r="P20" s="612" t="str">
        <f t="shared" si="19"/>
        <v/>
      </c>
      <c r="Q20" s="624">
        <v>0</v>
      </c>
      <c r="R20" s="755"/>
      <c r="S20" s="708" t="str">
        <f t="shared" si="20"/>
        <v/>
      </c>
      <c r="T20" s="50" t="str">
        <f t="shared" si="4"/>
        <v/>
      </c>
      <c r="U20" s="50">
        <f>ROUND(IF(K20="",0,+Q20/1659*(AC20*12*(1+tab!$C$181+tab!$C$180)-tab!$C$179)*tab!$C$177),-1)</f>
        <v>0</v>
      </c>
      <c r="V20" s="36" t="str">
        <f t="shared" si="21"/>
        <v/>
      </c>
      <c r="W20" s="696"/>
      <c r="X20" s="672"/>
      <c r="Y20" s="646"/>
      <c r="Z20" s="670"/>
      <c r="AA20" s="600"/>
      <c r="AB20" s="646"/>
      <c r="AC20" s="679">
        <f>IF(K20="",0,5/12*VLOOKUP(I20,sal20mrt,J20+1,FALSE)+7/12*VLOOKUP(I20,sal19juni,J20+1,FALSE))</f>
        <v>0</v>
      </c>
      <c r="AD20" s="680">
        <f t="shared" si="6"/>
        <v>0.56000000000000005</v>
      </c>
      <c r="AE20" s="681">
        <f t="shared" si="7"/>
        <v>0</v>
      </c>
      <c r="AF20" s="681">
        <f t="shared" si="8"/>
        <v>0</v>
      </c>
      <c r="AG20" s="681">
        <f t="shared" si="9"/>
        <v>0</v>
      </c>
      <c r="AH20" s="682">
        <f t="shared" si="10"/>
        <v>0</v>
      </c>
      <c r="AI20" s="682" t="str">
        <f t="shared" si="11"/>
        <v/>
      </c>
      <c r="AJ20" s="682">
        <f t="shared" si="12"/>
        <v>0</v>
      </c>
      <c r="AK20" s="683">
        <f>IF(OR(I20="ID1",OR(I20="ID2",OR(I20="ID3",OR(I20&lt;8)))),tab!B$173,tab!B$171)</f>
        <v>0.4</v>
      </c>
      <c r="AL20" s="600">
        <f t="shared" si="13"/>
        <v>0</v>
      </c>
      <c r="AM20" s="646">
        <f t="shared" si="14"/>
        <v>0</v>
      </c>
      <c r="AN20" s="743" t="str">
        <f t="shared" si="15"/>
        <v/>
      </c>
      <c r="AO20" s="746" t="str">
        <f t="shared" si="16"/>
        <v/>
      </c>
      <c r="AP20" s="750">
        <f t="shared" si="17"/>
        <v>0.4</v>
      </c>
      <c r="AT20" s="17"/>
      <c r="AU20" s="17"/>
      <c r="AV20" s="59"/>
      <c r="AW20" s="85"/>
    </row>
    <row r="21" spans="2:49" ht="12.75" customHeight="1" x14ac:dyDescent="0.2">
      <c r="B21" s="16"/>
      <c r="C21" s="2"/>
      <c r="D21" s="175"/>
      <c r="E21" s="716"/>
      <c r="F21" s="716"/>
      <c r="G21" s="175"/>
      <c r="H21" s="321"/>
      <c r="I21" s="175"/>
      <c r="J21" s="175"/>
      <c r="K21" s="323"/>
      <c r="L21" s="735"/>
      <c r="M21" s="655">
        <v>0</v>
      </c>
      <c r="N21" s="623">
        <v>0</v>
      </c>
      <c r="O21" s="620" t="str">
        <f t="shared" si="18"/>
        <v/>
      </c>
      <c r="P21" s="612" t="str">
        <f t="shared" si="19"/>
        <v/>
      </c>
      <c r="Q21" s="624">
        <v>0</v>
      </c>
      <c r="R21" s="755"/>
      <c r="S21" s="708" t="str">
        <f t="shared" si="20"/>
        <v/>
      </c>
      <c r="T21" s="50" t="str">
        <f t="shared" si="4"/>
        <v/>
      </c>
      <c r="U21" s="50">
        <f>ROUND(IF(K21="",0,+Q21/1659*(AC21*12*(1+tab!$C$181+tab!$C$180)-tab!$C$179)*tab!$C$177),-1)</f>
        <v>0</v>
      </c>
      <c r="V21" s="36" t="str">
        <f t="shared" si="21"/>
        <v/>
      </c>
      <c r="W21" s="696"/>
      <c r="X21" s="672"/>
      <c r="Y21" s="646"/>
      <c r="Z21" s="670"/>
      <c r="AA21" s="600"/>
      <c r="AB21" s="646"/>
      <c r="AC21" s="679">
        <f>IF(K21="",0,5/12*VLOOKUP(I21,sal20mrt,J21+1,FALSE)+7/12*VLOOKUP(I21,sal19juni,J21+1,FALSE))</f>
        <v>0</v>
      </c>
      <c r="AD21" s="680">
        <f t="shared" si="6"/>
        <v>0.56000000000000005</v>
      </c>
      <c r="AE21" s="681">
        <f t="shared" si="7"/>
        <v>0</v>
      </c>
      <c r="AF21" s="681">
        <f t="shared" si="8"/>
        <v>0</v>
      </c>
      <c r="AG21" s="681">
        <f t="shared" si="9"/>
        <v>0</v>
      </c>
      <c r="AH21" s="682">
        <f t="shared" si="10"/>
        <v>0</v>
      </c>
      <c r="AI21" s="682" t="str">
        <f t="shared" si="11"/>
        <v/>
      </c>
      <c r="AJ21" s="682">
        <f t="shared" si="12"/>
        <v>0</v>
      </c>
      <c r="AK21" s="683">
        <f>IF(OR(I21="ID1",OR(I21="ID2",OR(I21="ID3",OR(I21&lt;8)))),tab!B$173,tab!B$171)</f>
        <v>0.4</v>
      </c>
      <c r="AL21" s="600">
        <f t="shared" si="13"/>
        <v>0</v>
      </c>
      <c r="AM21" s="646">
        <f t="shared" si="14"/>
        <v>0</v>
      </c>
      <c r="AN21" s="743" t="str">
        <f t="shared" si="15"/>
        <v/>
      </c>
      <c r="AO21" s="746" t="str">
        <f t="shared" si="16"/>
        <v/>
      </c>
      <c r="AP21" s="750">
        <f t="shared" si="17"/>
        <v>0.4</v>
      </c>
      <c r="AT21" s="17"/>
      <c r="AU21" s="17"/>
      <c r="AV21" s="59"/>
      <c r="AW21" s="85"/>
    </row>
    <row r="22" spans="2:49" ht="12.75" customHeight="1" x14ac:dyDescent="0.2">
      <c r="B22" s="16"/>
      <c r="C22" s="2"/>
      <c r="D22" s="175"/>
      <c r="E22" s="716"/>
      <c r="F22" s="716"/>
      <c r="G22" s="175"/>
      <c r="H22" s="321"/>
      <c r="I22" s="175"/>
      <c r="J22" s="175"/>
      <c r="K22" s="323"/>
      <c r="L22" s="735"/>
      <c r="M22" s="655">
        <v>0</v>
      </c>
      <c r="N22" s="623">
        <v>0</v>
      </c>
      <c r="O22" s="620" t="str">
        <f t="shared" si="18"/>
        <v/>
      </c>
      <c r="P22" s="612" t="str">
        <f t="shared" si="19"/>
        <v/>
      </c>
      <c r="Q22" s="624">
        <v>0</v>
      </c>
      <c r="R22" s="755"/>
      <c r="S22" s="708" t="str">
        <f t="shared" si="20"/>
        <v/>
      </c>
      <c r="T22" s="50" t="str">
        <f t="shared" si="4"/>
        <v/>
      </c>
      <c r="U22" s="50">
        <f>ROUND(IF(K22="",0,+Q22/1659*(AC22*12*(1+tab!$C$181+tab!$C$180)-tab!$C$179)*tab!$C$177),-1)</f>
        <v>0</v>
      </c>
      <c r="V22" s="36" t="str">
        <f t="shared" si="21"/>
        <v/>
      </c>
      <c r="W22" s="696"/>
      <c r="X22" s="672"/>
      <c r="Y22" s="646"/>
      <c r="Z22" s="670"/>
      <c r="AA22" s="600"/>
      <c r="AB22" s="646"/>
      <c r="AC22" s="679">
        <f>IF(K22="",0,5/12*VLOOKUP(I22,sal20mrt,J22+1,FALSE)+7/12*VLOOKUP(I22,sal19juni,J22+1,FALSE))</f>
        <v>0</v>
      </c>
      <c r="AD22" s="680">
        <f t="shared" si="6"/>
        <v>0.56000000000000005</v>
      </c>
      <c r="AE22" s="681">
        <f t="shared" si="7"/>
        <v>0</v>
      </c>
      <c r="AF22" s="681">
        <f t="shared" si="8"/>
        <v>0</v>
      </c>
      <c r="AG22" s="681">
        <f t="shared" si="9"/>
        <v>0</v>
      </c>
      <c r="AH22" s="682">
        <f t="shared" si="10"/>
        <v>0</v>
      </c>
      <c r="AI22" s="682" t="str">
        <f t="shared" si="11"/>
        <v/>
      </c>
      <c r="AJ22" s="682">
        <f t="shared" si="12"/>
        <v>0</v>
      </c>
      <c r="AK22" s="683">
        <f>IF(OR(I22="ID1",OR(I22="ID2",OR(I22="ID3",OR(I22&lt;8)))),tab!B$173,tab!B$171)</f>
        <v>0.4</v>
      </c>
      <c r="AL22" s="600">
        <f t="shared" si="13"/>
        <v>0</v>
      </c>
      <c r="AM22" s="646">
        <f t="shared" si="14"/>
        <v>0</v>
      </c>
      <c r="AN22" s="743" t="str">
        <f t="shared" si="15"/>
        <v/>
      </c>
      <c r="AO22" s="746" t="str">
        <f t="shared" si="16"/>
        <v/>
      </c>
      <c r="AP22" s="750">
        <f t="shared" si="17"/>
        <v>0.4</v>
      </c>
      <c r="AT22" s="17"/>
      <c r="AU22" s="17"/>
      <c r="AV22" s="59"/>
      <c r="AW22" s="85"/>
    </row>
    <row r="23" spans="2:49" ht="12.75" customHeight="1" x14ac:dyDescent="0.2">
      <c r="B23" s="16"/>
      <c r="C23" s="2"/>
      <c r="D23" s="175"/>
      <c r="E23" s="716"/>
      <c r="F23" s="716"/>
      <c r="G23" s="175"/>
      <c r="H23" s="321"/>
      <c r="I23" s="175"/>
      <c r="J23" s="175"/>
      <c r="K23" s="323"/>
      <c r="L23" s="735"/>
      <c r="M23" s="655">
        <v>0</v>
      </c>
      <c r="N23" s="623">
        <v>0</v>
      </c>
      <c r="O23" s="620" t="str">
        <f t="shared" si="18"/>
        <v/>
      </c>
      <c r="P23" s="612" t="str">
        <f t="shared" si="19"/>
        <v/>
      </c>
      <c r="Q23" s="624">
        <v>0</v>
      </c>
      <c r="R23" s="755"/>
      <c r="S23" s="708" t="str">
        <f t="shared" si="20"/>
        <v/>
      </c>
      <c r="T23" s="50" t="str">
        <f t="shared" si="4"/>
        <v/>
      </c>
      <c r="U23" s="50">
        <f>ROUND(IF(K23="",0,+Q23/1659*(AC23*12*(1+tab!$C$181+tab!$C$180)-tab!$C$179)*tab!$C$177),-1)</f>
        <v>0</v>
      </c>
      <c r="V23" s="36" t="str">
        <f t="shared" si="21"/>
        <v/>
      </c>
      <c r="W23" s="696"/>
      <c r="X23" s="672"/>
      <c r="Y23" s="646"/>
      <c r="Z23" s="670"/>
      <c r="AA23" s="600"/>
      <c r="AB23" s="646"/>
      <c r="AC23" s="679">
        <f>IF(K23="",0,5/12*VLOOKUP(I23,sal20mrt,J23+1,FALSE)+7/12*VLOOKUP(I23,sal19juni,J23+1,FALSE))</f>
        <v>0</v>
      </c>
      <c r="AD23" s="680">
        <f t="shared" si="6"/>
        <v>0.56000000000000005</v>
      </c>
      <c r="AE23" s="681">
        <f t="shared" si="7"/>
        <v>0</v>
      </c>
      <c r="AF23" s="681">
        <f t="shared" si="8"/>
        <v>0</v>
      </c>
      <c r="AG23" s="681">
        <f t="shared" si="9"/>
        <v>0</v>
      </c>
      <c r="AH23" s="682">
        <f t="shared" si="10"/>
        <v>0</v>
      </c>
      <c r="AI23" s="682" t="str">
        <f t="shared" si="11"/>
        <v/>
      </c>
      <c r="AJ23" s="682">
        <f t="shared" si="12"/>
        <v>0</v>
      </c>
      <c r="AK23" s="683">
        <f>IF(OR(I23="ID1",OR(I23="ID2",OR(I23="ID3",OR(I23&lt;8)))),tab!B$173,tab!B$171)</f>
        <v>0.4</v>
      </c>
      <c r="AL23" s="600">
        <f t="shared" si="13"/>
        <v>0</v>
      </c>
      <c r="AM23" s="646">
        <f t="shared" si="14"/>
        <v>0</v>
      </c>
      <c r="AN23" s="743" t="str">
        <f t="shared" si="15"/>
        <v/>
      </c>
      <c r="AO23" s="746" t="str">
        <f t="shared" si="16"/>
        <v/>
      </c>
      <c r="AP23" s="750">
        <f t="shared" si="17"/>
        <v>0.4</v>
      </c>
      <c r="AT23" s="17"/>
      <c r="AU23" s="17"/>
      <c r="AV23" s="59"/>
      <c r="AW23" s="85"/>
    </row>
    <row r="24" spans="2:49" ht="12.75" customHeight="1" x14ac:dyDescent="0.2">
      <c r="B24" s="16"/>
      <c r="C24" s="2"/>
      <c r="D24" s="175"/>
      <c r="E24" s="101"/>
      <c r="F24" s="101"/>
      <c r="G24" s="175"/>
      <c r="H24" s="321"/>
      <c r="I24" s="175"/>
      <c r="J24" s="175"/>
      <c r="K24" s="323"/>
      <c r="L24" s="735"/>
      <c r="M24" s="655">
        <v>0</v>
      </c>
      <c r="N24" s="623">
        <v>0</v>
      </c>
      <c r="O24" s="620" t="str">
        <f t="shared" si="18"/>
        <v/>
      </c>
      <c r="P24" s="612" t="str">
        <f t="shared" si="19"/>
        <v/>
      </c>
      <c r="Q24" s="624">
        <v>0</v>
      </c>
      <c r="R24" s="755"/>
      <c r="S24" s="708" t="str">
        <f t="shared" si="20"/>
        <v/>
      </c>
      <c r="T24" s="50" t="str">
        <f t="shared" si="4"/>
        <v/>
      </c>
      <c r="U24" s="50">
        <f>ROUND(IF(K24="",0,+Q24/1659*(AC24*12*(1+tab!$C$181+tab!$C$180)-tab!$C$179)*tab!$C$177),-1)</f>
        <v>0</v>
      </c>
      <c r="V24" s="36" t="str">
        <f t="shared" si="21"/>
        <v/>
      </c>
      <c r="W24" s="696"/>
      <c r="X24" s="672"/>
      <c r="Y24" s="646"/>
      <c r="Z24" s="670"/>
      <c r="AA24" s="600"/>
      <c r="AB24" s="646"/>
      <c r="AC24" s="679">
        <f>IF(K24="",0,5/12*VLOOKUP(I24,sal20mrt,J24+1,FALSE)+7/12*VLOOKUP(I24,sal19juni,J24+1,FALSE))</f>
        <v>0</v>
      </c>
      <c r="AD24" s="680">
        <f t="shared" si="6"/>
        <v>0.56000000000000005</v>
      </c>
      <c r="AE24" s="681">
        <f t="shared" si="7"/>
        <v>0</v>
      </c>
      <c r="AF24" s="681">
        <f t="shared" si="8"/>
        <v>0</v>
      </c>
      <c r="AG24" s="681">
        <f t="shared" si="9"/>
        <v>0</v>
      </c>
      <c r="AH24" s="682">
        <f t="shared" si="10"/>
        <v>0</v>
      </c>
      <c r="AI24" s="682" t="str">
        <f t="shared" si="11"/>
        <v/>
      </c>
      <c r="AJ24" s="682">
        <f t="shared" si="12"/>
        <v>0</v>
      </c>
      <c r="AK24" s="683">
        <f>IF(OR(I24="ID1",OR(I24="ID2",OR(I24="ID3",OR(I24&lt;8)))),tab!B$173,tab!B$171)</f>
        <v>0.4</v>
      </c>
      <c r="AL24" s="600">
        <f t="shared" si="13"/>
        <v>0</v>
      </c>
      <c r="AM24" s="646">
        <f t="shared" si="14"/>
        <v>0</v>
      </c>
      <c r="AN24" s="743" t="str">
        <f t="shared" si="15"/>
        <v/>
      </c>
      <c r="AO24" s="746" t="str">
        <f t="shared" si="16"/>
        <v/>
      </c>
      <c r="AP24" s="750">
        <f t="shared" si="17"/>
        <v>0.4</v>
      </c>
      <c r="AT24" s="17"/>
      <c r="AU24" s="17"/>
      <c r="AV24" s="59"/>
      <c r="AW24" s="85"/>
    </row>
    <row r="25" spans="2:49" ht="12.75" customHeight="1" x14ac:dyDescent="0.2">
      <c r="B25" s="16"/>
      <c r="C25" s="2"/>
      <c r="D25" s="175"/>
      <c r="E25" s="101"/>
      <c r="F25" s="101"/>
      <c r="G25" s="175"/>
      <c r="H25" s="321"/>
      <c r="I25" s="175"/>
      <c r="J25" s="175"/>
      <c r="K25" s="323"/>
      <c r="L25" s="735"/>
      <c r="M25" s="655">
        <v>0</v>
      </c>
      <c r="N25" s="623">
        <v>0</v>
      </c>
      <c r="O25" s="620" t="str">
        <f t="shared" si="18"/>
        <v/>
      </c>
      <c r="P25" s="612" t="str">
        <f t="shared" si="19"/>
        <v/>
      </c>
      <c r="Q25" s="624">
        <v>0</v>
      </c>
      <c r="R25" s="755"/>
      <c r="S25" s="708" t="str">
        <f t="shared" si="20"/>
        <v/>
      </c>
      <c r="T25" s="50" t="str">
        <f t="shared" si="4"/>
        <v/>
      </c>
      <c r="U25" s="50">
        <f>ROUND(IF(K25="",0,+Q25/1659*(AC25*12*(1+tab!$C$181+tab!$C$180)-tab!$C$179)*tab!$C$177),-1)</f>
        <v>0</v>
      </c>
      <c r="V25" s="36" t="str">
        <f t="shared" si="21"/>
        <v/>
      </c>
      <c r="W25" s="696"/>
      <c r="X25" s="672"/>
      <c r="Y25" s="646"/>
      <c r="Z25" s="670"/>
      <c r="AA25" s="600"/>
      <c r="AB25" s="646"/>
      <c r="AC25" s="679">
        <f>IF(K25="",0,5/12*VLOOKUP(I25,sal20mrt,J25+1,FALSE)+7/12*VLOOKUP(I25,sal19juni,J25+1,FALSE))</f>
        <v>0</v>
      </c>
      <c r="AD25" s="680">
        <f t="shared" si="6"/>
        <v>0.56000000000000005</v>
      </c>
      <c r="AE25" s="681">
        <f t="shared" si="7"/>
        <v>0</v>
      </c>
      <c r="AF25" s="681">
        <f t="shared" si="8"/>
        <v>0</v>
      </c>
      <c r="AG25" s="681">
        <f t="shared" si="9"/>
        <v>0</v>
      </c>
      <c r="AH25" s="682">
        <f t="shared" si="10"/>
        <v>0</v>
      </c>
      <c r="AI25" s="682" t="str">
        <f t="shared" si="11"/>
        <v/>
      </c>
      <c r="AJ25" s="682">
        <f t="shared" si="12"/>
        <v>0</v>
      </c>
      <c r="AK25" s="683">
        <f>IF(OR(I25="ID1",OR(I25="ID2",OR(I25="ID3",OR(I25&lt;8)))),tab!B$173,tab!B$171)</f>
        <v>0.4</v>
      </c>
      <c r="AL25" s="600">
        <f t="shared" si="13"/>
        <v>0</v>
      </c>
      <c r="AM25" s="646">
        <f t="shared" si="14"/>
        <v>0</v>
      </c>
      <c r="AN25" s="743" t="str">
        <f t="shared" si="15"/>
        <v/>
      </c>
      <c r="AO25" s="746" t="str">
        <f t="shared" si="16"/>
        <v/>
      </c>
      <c r="AP25" s="750">
        <f t="shared" si="17"/>
        <v>0.4</v>
      </c>
      <c r="AT25" s="17"/>
      <c r="AU25" s="17"/>
      <c r="AV25" s="59"/>
      <c r="AW25" s="85"/>
    </row>
    <row r="26" spans="2:49" ht="12.75" customHeight="1" x14ac:dyDescent="0.2">
      <c r="B26" s="16"/>
      <c r="C26" s="2"/>
      <c r="D26" s="175"/>
      <c r="E26" s="101"/>
      <c r="F26" s="101"/>
      <c r="G26" s="175"/>
      <c r="H26" s="321"/>
      <c r="I26" s="175"/>
      <c r="J26" s="175"/>
      <c r="K26" s="323"/>
      <c r="L26" s="735"/>
      <c r="M26" s="655">
        <v>0</v>
      </c>
      <c r="N26" s="623">
        <v>0</v>
      </c>
      <c r="O26" s="620" t="str">
        <f t="shared" si="18"/>
        <v/>
      </c>
      <c r="P26" s="612" t="str">
        <f t="shared" si="19"/>
        <v/>
      </c>
      <c r="Q26" s="624">
        <v>0</v>
      </c>
      <c r="R26" s="755"/>
      <c r="S26" s="708" t="str">
        <f t="shared" si="20"/>
        <v/>
      </c>
      <c r="T26" s="50" t="str">
        <f t="shared" si="4"/>
        <v/>
      </c>
      <c r="U26" s="50">
        <f>ROUND(IF(K26="",0,+Q26/1659*(AC26*12*(1+tab!$C$181+tab!$C$180)-tab!$C$179)*tab!$C$177),-1)</f>
        <v>0</v>
      </c>
      <c r="V26" s="36" t="str">
        <f t="shared" si="21"/>
        <v/>
      </c>
      <c r="W26" s="696"/>
      <c r="X26" s="672"/>
      <c r="Y26" s="646"/>
      <c r="Z26" s="670"/>
      <c r="AA26" s="600"/>
      <c r="AB26" s="646"/>
      <c r="AC26" s="679">
        <f>IF(K26="",0,5/12*VLOOKUP(I26,sal20mrt,J26+1,FALSE)+7/12*VLOOKUP(I26,sal19juni,J26+1,FALSE))</f>
        <v>0</v>
      </c>
      <c r="AD26" s="680">
        <f t="shared" si="6"/>
        <v>0.56000000000000005</v>
      </c>
      <c r="AE26" s="681">
        <f t="shared" si="7"/>
        <v>0</v>
      </c>
      <c r="AF26" s="681">
        <f t="shared" si="8"/>
        <v>0</v>
      </c>
      <c r="AG26" s="681">
        <f t="shared" si="9"/>
        <v>0</v>
      </c>
      <c r="AH26" s="682">
        <f t="shared" si="10"/>
        <v>0</v>
      </c>
      <c r="AI26" s="682" t="str">
        <f t="shared" si="11"/>
        <v/>
      </c>
      <c r="AJ26" s="682">
        <f t="shared" si="12"/>
        <v>0</v>
      </c>
      <c r="AK26" s="683">
        <f>IF(OR(I26="ID1",OR(I26="ID2",OR(I26="ID3",OR(I26&lt;8)))),tab!B$173,tab!B$171)</f>
        <v>0.4</v>
      </c>
      <c r="AL26" s="600">
        <f t="shared" si="13"/>
        <v>0</v>
      </c>
      <c r="AM26" s="646">
        <f t="shared" si="14"/>
        <v>0</v>
      </c>
      <c r="AN26" s="743" t="str">
        <f t="shared" si="15"/>
        <v/>
      </c>
      <c r="AO26" s="746" t="str">
        <f t="shared" si="16"/>
        <v/>
      </c>
      <c r="AP26" s="750">
        <f t="shared" si="17"/>
        <v>0.4</v>
      </c>
      <c r="AT26" s="17"/>
      <c r="AU26" s="17"/>
      <c r="AV26" s="59"/>
      <c r="AW26" s="85"/>
    </row>
    <row r="27" spans="2:49" ht="12.75" customHeight="1" x14ac:dyDescent="0.2">
      <c r="B27" s="16"/>
      <c r="C27" s="2"/>
      <c r="D27" s="175"/>
      <c r="E27" s="101"/>
      <c r="F27" s="101"/>
      <c r="G27" s="175"/>
      <c r="H27" s="321"/>
      <c r="I27" s="175"/>
      <c r="J27" s="175"/>
      <c r="K27" s="323"/>
      <c r="L27" s="735"/>
      <c r="M27" s="655">
        <v>0</v>
      </c>
      <c r="N27" s="623">
        <v>0</v>
      </c>
      <c r="O27" s="620" t="str">
        <f t="shared" si="18"/>
        <v/>
      </c>
      <c r="P27" s="612" t="str">
        <f t="shared" si="19"/>
        <v/>
      </c>
      <c r="Q27" s="624">
        <v>0</v>
      </c>
      <c r="R27" s="755"/>
      <c r="S27" s="708" t="str">
        <f t="shared" si="20"/>
        <v/>
      </c>
      <c r="T27" s="50" t="str">
        <f t="shared" si="4"/>
        <v/>
      </c>
      <c r="U27" s="50">
        <f>ROUND(IF(K27="",0,+Q27/1659*(AC27*12*(1+tab!$C$181+tab!$C$180)-tab!$C$179)*tab!$C$177),-1)</f>
        <v>0</v>
      </c>
      <c r="V27" s="36" t="str">
        <f t="shared" si="21"/>
        <v/>
      </c>
      <c r="W27" s="696"/>
      <c r="X27" s="672"/>
      <c r="Y27" s="646"/>
      <c r="Z27" s="670"/>
      <c r="AA27" s="600"/>
      <c r="AB27" s="646"/>
      <c r="AC27" s="679">
        <f>IF(K27="",0,5/12*VLOOKUP(I27,sal20mrt,J27+1,FALSE)+7/12*VLOOKUP(I27,sal19juni,J27+1,FALSE))</f>
        <v>0</v>
      </c>
      <c r="AD27" s="680">
        <f t="shared" si="6"/>
        <v>0.56000000000000005</v>
      </c>
      <c r="AE27" s="681">
        <f t="shared" si="7"/>
        <v>0</v>
      </c>
      <c r="AF27" s="681">
        <f t="shared" si="8"/>
        <v>0</v>
      </c>
      <c r="AG27" s="681">
        <f t="shared" si="9"/>
        <v>0</v>
      </c>
      <c r="AH27" s="682">
        <f t="shared" si="10"/>
        <v>0</v>
      </c>
      <c r="AI27" s="682" t="str">
        <f t="shared" si="11"/>
        <v/>
      </c>
      <c r="AJ27" s="682">
        <f t="shared" si="12"/>
        <v>0</v>
      </c>
      <c r="AK27" s="683">
        <f>IF(OR(I27="ID1",OR(I27="ID2",OR(I27="ID3",OR(I27&lt;8)))),tab!B$173,tab!B$171)</f>
        <v>0.4</v>
      </c>
      <c r="AL27" s="600">
        <f t="shared" si="13"/>
        <v>0</v>
      </c>
      <c r="AM27" s="646">
        <f t="shared" si="14"/>
        <v>0</v>
      </c>
      <c r="AN27" s="743" t="str">
        <f t="shared" si="15"/>
        <v/>
      </c>
      <c r="AO27" s="746" t="str">
        <f t="shared" si="16"/>
        <v/>
      </c>
      <c r="AP27" s="750">
        <f t="shared" si="17"/>
        <v>0.4</v>
      </c>
      <c r="AT27" s="17"/>
      <c r="AU27" s="17"/>
      <c r="AV27" s="59"/>
      <c r="AW27" s="85"/>
    </row>
    <row r="28" spans="2:49" ht="12.75" customHeight="1" x14ac:dyDescent="0.2">
      <c r="B28" s="16"/>
      <c r="C28" s="2"/>
      <c r="D28" s="175"/>
      <c r="E28" s="101"/>
      <c r="F28" s="101"/>
      <c r="G28" s="175"/>
      <c r="H28" s="321"/>
      <c r="I28" s="175"/>
      <c r="J28" s="175"/>
      <c r="K28" s="323"/>
      <c r="L28" s="735"/>
      <c r="M28" s="655">
        <v>0</v>
      </c>
      <c r="N28" s="623">
        <v>0</v>
      </c>
      <c r="O28" s="620" t="str">
        <f t="shared" si="18"/>
        <v/>
      </c>
      <c r="P28" s="612" t="str">
        <f t="shared" si="19"/>
        <v/>
      </c>
      <c r="Q28" s="624">
        <v>0</v>
      </c>
      <c r="R28" s="755"/>
      <c r="S28" s="708" t="str">
        <f t="shared" si="20"/>
        <v/>
      </c>
      <c r="T28" s="50" t="str">
        <f t="shared" si="4"/>
        <v/>
      </c>
      <c r="U28" s="50">
        <f>ROUND(IF(K28="",0,+Q28/1659*(AC28*12*(1+tab!$C$181+tab!$C$180)-tab!$C$179)*tab!$C$177),-1)</f>
        <v>0</v>
      </c>
      <c r="V28" s="36" t="str">
        <f t="shared" si="21"/>
        <v/>
      </c>
      <c r="W28" s="696"/>
      <c r="X28" s="672"/>
      <c r="Y28" s="646"/>
      <c r="Z28" s="670"/>
      <c r="AA28" s="600"/>
      <c r="AB28" s="646"/>
      <c r="AC28" s="679">
        <f>IF(K28="",0,5/12*VLOOKUP(I28,sal20mrt,J28+1,FALSE)+7/12*VLOOKUP(I28,sal19juni,J28+1,FALSE))</f>
        <v>0</v>
      </c>
      <c r="AD28" s="680">
        <f t="shared" si="6"/>
        <v>0.56000000000000005</v>
      </c>
      <c r="AE28" s="681">
        <f t="shared" si="7"/>
        <v>0</v>
      </c>
      <c r="AF28" s="681">
        <f t="shared" si="8"/>
        <v>0</v>
      </c>
      <c r="AG28" s="681">
        <f t="shared" si="9"/>
        <v>0</v>
      </c>
      <c r="AH28" s="682">
        <f t="shared" si="10"/>
        <v>0</v>
      </c>
      <c r="AI28" s="682" t="str">
        <f t="shared" si="11"/>
        <v/>
      </c>
      <c r="AJ28" s="682">
        <f t="shared" si="12"/>
        <v>0</v>
      </c>
      <c r="AK28" s="683">
        <f>IF(OR(I28="ID1",OR(I28="ID2",OR(I28="ID3",OR(I28&lt;8)))),tab!B$173,tab!B$171)</f>
        <v>0.4</v>
      </c>
      <c r="AL28" s="600">
        <f t="shared" si="13"/>
        <v>0</v>
      </c>
      <c r="AM28" s="646">
        <f t="shared" si="14"/>
        <v>0</v>
      </c>
      <c r="AN28" s="743" t="str">
        <f t="shared" si="15"/>
        <v/>
      </c>
      <c r="AO28" s="746" t="str">
        <f t="shared" si="16"/>
        <v/>
      </c>
      <c r="AP28" s="750">
        <f t="shared" si="17"/>
        <v>0.4</v>
      </c>
      <c r="AT28" s="17"/>
      <c r="AU28" s="17"/>
      <c r="AV28" s="59"/>
      <c r="AW28" s="85"/>
    </row>
    <row r="29" spans="2:49" ht="12.75" customHeight="1" x14ac:dyDescent="0.2">
      <c r="B29" s="16"/>
      <c r="C29" s="2"/>
      <c r="D29" s="175"/>
      <c r="E29" s="101"/>
      <c r="F29" s="101"/>
      <c r="G29" s="175"/>
      <c r="H29" s="321"/>
      <c r="I29" s="175"/>
      <c r="J29" s="175"/>
      <c r="K29" s="323"/>
      <c r="L29" s="735"/>
      <c r="M29" s="655">
        <v>0</v>
      </c>
      <c r="N29" s="623">
        <v>0</v>
      </c>
      <c r="O29" s="620" t="str">
        <f t="shared" si="18"/>
        <v/>
      </c>
      <c r="P29" s="612" t="str">
        <f t="shared" si="19"/>
        <v/>
      </c>
      <c r="Q29" s="624">
        <v>0</v>
      </c>
      <c r="R29" s="755"/>
      <c r="S29" s="708" t="str">
        <f t="shared" si="20"/>
        <v/>
      </c>
      <c r="T29" s="50" t="str">
        <f t="shared" si="4"/>
        <v/>
      </c>
      <c r="U29" s="50">
        <f>ROUND(IF(K29="",0,+Q29/1659*(AC29*12*(1+tab!$C$181+tab!$C$180)-tab!$C$179)*tab!$C$177),-1)</f>
        <v>0</v>
      </c>
      <c r="V29" s="36" t="str">
        <f t="shared" si="21"/>
        <v/>
      </c>
      <c r="W29" s="696"/>
      <c r="X29" s="672"/>
      <c r="Y29" s="646"/>
      <c r="Z29" s="670"/>
      <c r="AA29" s="600"/>
      <c r="AB29" s="646"/>
      <c r="AC29" s="679">
        <f>IF(K29="",0,5/12*VLOOKUP(I29,sal20mrt,J29+1,FALSE)+7/12*VLOOKUP(I29,sal19juni,J29+1,FALSE))</f>
        <v>0</v>
      </c>
      <c r="AD29" s="680">
        <f t="shared" si="6"/>
        <v>0.56000000000000005</v>
      </c>
      <c r="AE29" s="681">
        <f t="shared" si="7"/>
        <v>0</v>
      </c>
      <c r="AF29" s="681">
        <f t="shared" si="8"/>
        <v>0</v>
      </c>
      <c r="AG29" s="681">
        <f t="shared" si="9"/>
        <v>0</v>
      </c>
      <c r="AH29" s="682">
        <f t="shared" si="10"/>
        <v>0</v>
      </c>
      <c r="AI29" s="682" t="str">
        <f t="shared" si="11"/>
        <v/>
      </c>
      <c r="AJ29" s="682">
        <f t="shared" si="12"/>
        <v>0</v>
      </c>
      <c r="AK29" s="683">
        <f>IF(OR(I29="ID1",OR(I29="ID2",OR(I29="ID3",OR(I29&lt;8)))),tab!B$173,tab!B$171)</f>
        <v>0.4</v>
      </c>
      <c r="AL29" s="600">
        <f t="shared" si="13"/>
        <v>0</v>
      </c>
      <c r="AM29" s="646">
        <f t="shared" si="14"/>
        <v>0</v>
      </c>
      <c r="AN29" s="743" t="str">
        <f t="shared" si="15"/>
        <v/>
      </c>
      <c r="AO29" s="746" t="str">
        <f t="shared" si="16"/>
        <v/>
      </c>
      <c r="AP29" s="750">
        <f t="shared" si="17"/>
        <v>0.4</v>
      </c>
      <c r="AT29" s="17"/>
      <c r="AU29" s="17"/>
      <c r="AV29" s="59"/>
      <c r="AW29" s="85"/>
    </row>
    <row r="30" spans="2:49" ht="12.75" customHeight="1" x14ac:dyDescent="0.2">
      <c r="B30" s="16"/>
      <c r="C30" s="2"/>
      <c r="D30" s="175"/>
      <c r="E30" s="101"/>
      <c r="F30" s="101"/>
      <c r="G30" s="175"/>
      <c r="H30" s="321"/>
      <c r="I30" s="175"/>
      <c r="J30" s="175"/>
      <c r="K30" s="323"/>
      <c r="L30" s="735"/>
      <c r="M30" s="655">
        <v>0</v>
      </c>
      <c r="N30" s="623">
        <v>0</v>
      </c>
      <c r="O30" s="620" t="str">
        <f t="shared" si="18"/>
        <v/>
      </c>
      <c r="P30" s="612" t="str">
        <f t="shared" si="19"/>
        <v/>
      </c>
      <c r="Q30" s="624">
        <v>0</v>
      </c>
      <c r="R30" s="755"/>
      <c r="S30" s="708" t="str">
        <f t="shared" si="20"/>
        <v/>
      </c>
      <c r="T30" s="50" t="str">
        <f t="shared" si="4"/>
        <v/>
      </c>
      <c r="U30" s="50">
        <f>ROUND(IF(K30="",0,+Q30/1659*(AC30*12*(1+tab!$C$181+tab!$C$180)-tab!$C$179)*tab!$C$177),-1)</f>
        <v>0</v>
      </c>
      <c r="V30" s="36" t="str">
        <f t="shared" si="21"/>
        <v/>
      </c>
      <c r="W30" s="696"/>
      <c r="X30" s="672"/>
      <c r="Y30" s="646"/>
      <c r="Z30" s="670"/>
      <c r="AA30" s="600"/>
      <c r="AB30" s="646"/>
      <c r="AC30" s="679">
        <f>IF(K30="",0,5/12*VLOOKUP(I30,sal20mrt,J30+1,FALSE)+7/12*VLOOKUP(I30,sal19juni,J30+1,FALSE))</f>
        <v>0</v>
      </c>
      <c r="AD30" s="680">
        <f t="shared" si="6"/>
        <v>0.56000000000000005</v>
      </c>
      <c r="AE30" s="681">
        <f t="shared" si="7"/>
        <v>0</v>
      </c>
      <c r="AF30" s="681">
        <f t="shared" si="8"/>
        <v>0</v>
      </c>
      <c r="AG30" s="681">
        <f t="shared" si="9"/>
        <v>0</v>
      </c>
      <c r="AH30" s="682">
        <f t="shared" si="10"/>
        <v>0</v>
      </c>
      <c r="AI30" s="682" t="str">
        <f t="shared" si="11"/>
        <v/>
      </c>
      <c r="AJ30" s="682">
        <f t="shared" si="12"/>
        <v>0</v>
      </c>
      <c r="AK30" s="683">
        <f>IF(OR(I30="ID1",OR(I30="ID2",OR(I30="ID3",OR(I30&lt;8)))),tab!B$173,tab!B$171)</f>
        <v>0.4</v>
      </c>
      <c r="AL30" s="600">
        <f t="shared" si="13"/>
        <v>0</v>
      </c>
      <c r="AM30" s="646">
        <f t="shared" si="14"/>
        <v>0</v>
      </c>
      <c r="AN30" s="743" t="str">
        <f t="shared" si="15"/>
        <v/>
      </c>
      <c r="AO30" s="746" t="str">
        <f t="shared" si="16"/>
        <v/>
      </c>
      <c r="AP30" s="750">
        <f t="shared" si="17"/>
        <v>0.4</v>
      </c>
      <c r="AT30" s="17"/>
      <c r="AU30" s="17"/>
      <c r="AV30" s="59"/>
      <c r="AW30" s="85"/>
    </row>
    <row r="31" spans="2:49" ht="12.75" customHeight="1" x14ac:dyDescent="0.2">
      <c r="B31" s="16"/>
      <c r="C31" s="2"/>
      <c r="D31" s="175"/>
      <c r="E31" s="101"/>
      <c r="F31" s="101"/>
      <c r="G31" s="175"/>
      <c r="H31" s="321"/>
      <c r="I31" s="175"/>
      <c r="J31" s="175"/>
      <c r="K31" s="323"/>
      <c r="L31" s="735"/>
      <c r="M31" s="655">
        <v>0</v>
      </c>
      <c r="N31" s="623">
        <v>0</v>
      </c>
      <c r="O31" s="620" t="str">
        <f t="shared" si="18"/>
        <v/>
      </c>
      <c r="P31" s="612" t="str">
        <f t="shared" si="19"/>
        <v/>
      </c>
      <c r="Q31" s="624">
        <v>0</v>
      </c>
      <c r="R31" s="755"/>
      <c r="S31" s="708" t="str">
        <f t="shared" si="20"/>
        <v/>
      </c>
      <c r="T31" s="50" t="str">
        <f t="shared" si="4"/>
        <v/>
      </c>
      <c r="U31" s="50">
        <f>ROUND(IF(K31="",0,+Q31/1659*(AC31*12*(1+tab!$C$181+tab!$C$180)-tab!$C$179)*tab!$C$177),-1)</f>
        <v>0</v>
      </c>
      <c r="V31" s="36" t="str">
        <f t="shared" si="21"/>
        <v/>
      </c>
      <c r="W31" s="696"/>
      <c r="X31" s="672"/>
      <c r="Y31" s="646"/>
      <c r="Z31" s="670"/>
      <c r="AA31" s="600"/>
      <c r="AB31" s="646"/>
      <c r="AC31" s="679">
        <f>IF(K31="",0,5/12*VLOOKUP(I31,sal20mrt,J31+1,FALSE)+7/12*VLOOKUP(I31,sal19juni,J31+1,FALSE))</f>
        <v>0</v>
      </c>
      <c r="AD31" s="680">
        <f t="shared" si="6"/>
        <v>0.56000000000000005</v>
      </c>
      <c r="AE31" s="681">
        <f t="shared" si="7"/>
        <v>0</v>
      </c>
      <c r="AF31" s="681">
        <f t="shared" si="8"/>
        <v>0</v>
      </c>
      <c r="AG31" s="681">
        <f t="shared" si="9"/>
        <v>0</v>
      </c>
      <c r="AH31" s="682">
        <f t="shared" si="10"/>
        <v>0</v>
      </c>
      <c r="AI31" s="682" t="str">
        <f t="shared" si="11"/>
        <v/>
      </c>
      <c r="AJ31" s="682">
        <f t="shared" si="12"/>
        <v>0</v>
      </c>
      <c r="AK31" s="683">
        <f>IF(OR(I31="ID1",OR(I31="ID2",OR(I31="ID3",OR(I31&lt;8)))),tab!B$173,tab!B$171)</f>
        <v>0.4</v>
      </c>
      <c r="AL31" s="600">
        <f t="shared" si="13"/>
        <v>0</v>
      </c>
      <c r="AM31" s="646">
        <f t="shared" si="14"/>
        <v>0</v>
      </c>
      <c r="AN31" s="743" t="str">
        <f t="shared" si="15"/>
        <v/>
      </c>
      <c r="AO31" s="746" t="str">
        <f t="shared" si="16"/>
        <v/>
      </c>
      <c r="AP31" s="750">
        <f t="shared" si="17"/>
        <v>0.4</v>
      </c>
      <c r="AT31" s="17"/>
      <c r="AU31" s="17"/>
      <c r="AV31" s="59"/>
      <c r="AW31" s="85"/>
    </row>
    <row r="32" spans="2:49" ht="12.75" customHeight="1" x14ac:dyDescent="0.2">
      <c r="B32" s="16"/>
      <c r="C32" s="2"/>
      <c r="D32" s="175"/>
      <c r="E32" s="101"/>
      <c r="F32" s="101"/>
      <c r="G32" s="175"/>
      <c r="H32" s="321"/>
      <c r="I32" s="175"/>
      <c r="J32" s="175"/>
      <c r="K32" s="323"/>
      <c r="L32" s="735"/>
      <c r="M32" s="655">
        <v>0</v>
      </c>
      <c r="N32" s="623">
        <v>0</v>
      </c>
      <c r="O32" s="620" t="str">
        <f t="shared" si="18"/>
        <v/>
      </c>
      <c r="P32" s="612" t="str">
        <f t="shared" si="19"/>
        <v/>
      </c>
      <c r="Q32" s="624">
        <v>0</v>
      </c>
      <c r="R32" s="755"/>
      <c r="S32" s="708" t="str">
        <f t="shared" si="20"/>
        <v/>
      </c>
      <c r="T32" s="50" t="str">
        <f t="shared" si="4"/>
        <v/>
      </c>
      <c r="U32" s="50">
        <f>ROUND(IF(K32="",0,+Q32/1659*(AC32*12*(1+tab!$C$181+tab!$C$180)-tab!$C$179)*tab!$C$177),-1)</f>
        <v>0</v>
      </c>
      <c r="V32" s="36" t="str">
        <f t="shared" si="21"/>
        <v/>
      </c>
      <c r="W32" s="696"/>
      <c r="X32" s="672"/>
      <c r="Y32" s="646"/>
      <c r="Z32" s="670"/>
      <c r="AA32" s="600"/>
      <c r="AB32" s="646"/>
      <c r="AC32" s="679">
        <f>IF(K32="",0,5/12*VLOOKUP(I32,sal20mrt,J32+1,FALSE)+7/12*VLOOKUP(I32,sal19juni,J32+1,FALSE))</f>
        <v>0</v>
      </c>
      <c r="AD32" s="680">
        <f t="shared" si="6"/>
        <v>0.56000000000000005</v>
      </c>
      <c r="AE32" s="681">
        <f t="shared" si="7"/>
        <v>0</v>
      </c>
      <c r="AF32" s="681">
        <f t="shared" si="8"/>
        <v>0</v>
      </c>
      <c r="AG32" s="681">
        <f t="shared" si="9"/>
        <v>0</v>
      </c>
      <c r="AH32" s="682">
        <f t="shared" si="10"/>
        <v>0</v>
      </c>
      <c r="AI32" s="682" t="str">
        <f t="shared" si="11"/>
        <v/>
      </c>
      <c r="AJ32" s="682">
        <f t="shared" si="12"/>
        <v>0</v>
      </c>
      <c r="AK32" s="683">
        <f>IF(OR(I32="ID1",OR(I32="ID2",OR(I32="ID3",OR(I32&lt;8)))),tab!B$173,tab!B$171)</f>
        <v>0.4</v>
      </c>
      <c r="AL32" s="600">
        <f t="shared" si="13"/>
        <v>0</v>
      </c>
      <c r="AM32" s="646">
        <f t="shared" si="14"/>
        <v>0</v>
      </c>
      <c r="AN32" s="743" t="str">
        <f t="shared" si="15"/>
        <v/>
      </c>
      <c r="AO32" s="746" t="str">
        <f t="shared" si="16"/>
        <v/>
      </c>
      <c r="AP32" s="750">
        <f t="shared" si="17"/>
        <v>0.4</v>
      </c>
      <c r="AT32" s="17"/>
      <c r="AU32" s="17"/>
      <c r="AV32" s="59"/>
      <c r="AW32" s="85"/>
    </row>
    <row r="33" spans="2:49" ht="12.75" customHeight="1" x14ac:dyDescent="0.2">
      <c r="B33" s="16"/>
      <c r="C33" s="2"/>
      <c r="D33" s="175"/>
      <c r="E33" s="101"/>
      <c r="F33" s="101"/>
      <c r="G33" s="175"/>
      <c r="H33" s="321"/>
      <c r="I33" s="175"/>
      <c r="J33" s="175"/>
      <c r="K33" s="323"/>
      <c r="L33" s="735"/>
      <c r="M33" s="655">
        <v>0</v>
      </c>
      <c r="N33" s="623">
        <v>0</v>
      </c>
      <c r="O33" s="620" t="str">
        <f t="shared" si="18"/>
        <v/>
      </c>
      <c r="P33" s="612" t="str">
        <f t="shared" si="19"/>
        <v/>
      </c>
      <c r="Q33" s="624">
        <v>0</v>
      </c>
      <c r="R33" s="755"/>
      <c r="S33" s="708" t="str">
        <f t="shared" si="20"/>
        <v/>
      </c>
      <c r="T33" s="50" t="str">
        <f t="shared" si="4"/>
        <v/>
      </c>
      <c r="U33" s="50">
        <f>ROUND(IF(K33="",0,+Q33/1659*(AC33*12*(1+tab!$C$181+tab!$C$180)-tab!$C$179)*tab!$C$177),-1)</f>
        <v>0</v>
      </c>
      <c r="V33" s="36" t="str">
        <f t="shared" si="21"/>
        <v/>
      </c>
      <c r="W33" s="696"/>
      <c r="X33" s="672"/>
      <c r="Y33" s="646"/>
      <c r="Z33" s="670"/>
      <c r="AA33" s="600"/>
      <c r="AB33" s="646"/>
      <c r="AC33" s="679">
        <f>IF(K33="",0,5/12*VLOOKUP(I33,sal20mrt,J33+1,FALSE)+7/12*VLOOKUP(I33,sal19juni,J33+1,FALSE))</f>
        <v>0</v>
      </c>
      <c r="AD33" s="680">
        <f t="shared" si="6"/>
        <v>0.56000000000000005</v>
      </c>
      <c r="AE33" s="681">
        <f t="shared" si="7"/>
        <v>0</v>
      </c>
      <c r="AF33" s="681">
        <f t="shared" si="8"/>
        <v>0</v>
      </c>
      <c r="AG33" s="681">
        <f t="shared" si="9"/>
        <v>0</v>
      </c>
      <c r="AH33" s="682">
        <f t="shared" si="10"/>
        <v>0</v>
      </c>
      <c r="AI33" s="682" t="str">
        <f t="shared" si="11"/>
        <v/>
      </c>
      <c r="AJ33" s="682">
        <f t="shared" si="12"/>
        <v>0</v>
      </c>
      <c r="AK33" s="683">
        <f>IF(OR(I33="ID1",OR(I33="ID2",OR(I33="ID3",OR(I33&lt;8)))),tab!B$173,tab!B$171)</f>
        <v>0.4</v>
      </c>
      <c r="AL33" s="600">
        <f t="shared" si="13"/>
        <v>0</v>
      </c>
      <c r="AM33" s="646">
        <f t="shared" si="14"/>
        <v>0</v>
      </c>
      <c r="AN33" s="743" t="str">
        <f t="shared" si="15"/>
        <v/>
      </c>
      <c r="AO33" s="746" t="str">
        <f t="shared" si="16"/>
        <v/>
      </c>
      <c r="AP33" s="750">
        <f t="shared" si="17"/>
        <v>0.4</v>
      </c>
      <c r="AT33" s="17"/>
      <c r="AU33" s="17"/>
      <c r="AV33" s="59"/>
      <c r="AW33" s="85"/>
    </row>
    <row r="34" spans="2:49" ht="12.75" customHeight="1" x14ac:dyDescent="0.2">
      <c r="B34" s="16"/>
      <c r="C34" s="2"/>
      <c r="D34" s="175"/>
      <c r="E34" s="101"/>
      <c r="F34" s="101"/>
      <c r="G34" s="175"/>
      <c r="H34" s="321"/>
      <c r="I34" s="175"/>
      <c r="J34" s="175"/>
      <c r="K34" s="323"/>
      <c r="L34" s="735"/>
      <c r="M34" s="655">
        <v>0</v>
      </c>
      <c r="N34" s="623">
        <v>0</v>
      </c>
      <c r="O34" s="620" t="str">
        <f t="shared" si="18"/>
        <v/>
      </c>
      <c r="P34" s="612" t="str">
        <f t="shared" si="19"/>
        <v/>
      </c>
      <c r="Q34" s="624">
        <v>0</v>
      </c>
      <c r="R34" s="755"/>
      <c r="S34" s="708" t="str">
        <f t="shared" si="20"/>
        <v/>
      </c>
      <c r="T34" s="50" t="str">
        <f t="shared" si="4"/>
        <v/>
      </c>
      <c r="U34" s="50">
        <f>ROUND(IF(K34="",0,+Q34/1659*(AC34*12*(1+tab!$C$181+tab!$C$180)-tab!$C$179)*tab!$C$177),-1)</f>
        <v>0</v>
      </c>
      <c r="V34" s="36" t="str">
        <f t="shared" si="21"/>
        <v/>
      </c>
      <c r="W34" s="696"/>
      <c r="X34" s="672"/>
      <c r="Y34" s="646"/>
      <c r="Z34" s="670"/>
      <c r="AA34" s="600"/>
      <c r="AB34" s="646"/>
      <c r="AC34" s="679">
        <f>IF(K34="",0,5/12*VLOOKUP(I34,sal20mrt,J34+1,FALSE)+7/12*VLOOKUP(I34,sal19juni,J34+1,FALSE))</f>
        <v>0</v>
      </c>
      <c r="AD34" s="680">
        <f t="shared" si="6"/>
        <v>0.56000000000000005</v>
      </c>
      <c r="AE34" s="681">
        <f t="shared" si="7"/>
        <v>0</v>
      </c>
      <c r="AF34" s="681">
        <f t="shared" si="8"/>
        <v>0</v>
      </c>
      <c r="AG34" s="681">
        <f t="shared" si="9"/>
        <v>0</v>
      </c>
      <c r="AH34" s="682">
        <f t="shared" si="10"/>
        <v>0</v>
      </c>
      <c r="AI34" s="682" t="str">
        <f t="shared" si="11"/>
        <v/>
      </c>
      <c r="AJ34" s="682">
        <f t="shared" si="12"/>
        <v>0</v>
      </c>
      <c r="AK34" s="683">
        <f>IF(OR(I34="ID1",OR(I34="ID2",OR(I34="ID3",OR(I34&lt;8)))),tab!B$173,tab!B$171)</f>
        <v>0.4</v>
      </c>
      <c r="AL34" s="600">
        <f t="shared" si="13"/>
        <v>0</v>
      </c>
      <c r="AM34" s="646">
        <f t="shared" si="14"/>
        <v>0</v>
      </c>
      <c r="AN34" s="743" t="str">
        <f t="shared" si="15"/>
        <v/>
      </c>
      <c r="AO34" s="746" t="str">
        <f t="shared" si="16"/>
        <v/>
      </c>
      <c r="AP34" s="750">
        <f t="shared" si="17"/>
        <v>0.4</v>
      </c>
      <c r="AT34" s="17"/>
      <c r="AU34" s="17"/>
      <c r="AV34" s="59"/>
      <c r="AW34" s="85"/>
    </row>
    <row r="35" spans="2:49" ht="12.75" customHeight="1" x14ac:dyDescent="0.2">
      <c r="B35" s="16"/>
      <c r="C35" s="2"/>
      <c r="D35" s="175"/>
      <c r="E35" s="101"/>
      <c r="F35" s="101"/>
      <c r="G35" s="175"/>
      <c r="H35" s="321"/>
      <c r="I35" s="175"/>
      <c r="J35" s="175"/>
      <c r="K35" s="323"/>
      <c r="L35" s="735"/>
      <c r="M35" s="655">
        <v>0</v>
      </c>
      <c r="N35" s="623">
        <v>0</v>
      </c>
      <c r="O35" s="620" t="str">
        <f t="shared" si="18"/>
        <v/>
      </c>
      <c r="P35" s="612" t="str">
        <f t="shared" si="19"/>
        <v/>
      </c>
      <c r="Q35" s="624">
        <v>0</v>
      </c>
      <c r="R35" s="755"/>
      <c r="S35" s="708" t="str">
        <f t="shared" si="20"/>
        <v/>
      </c>
      <c r="T35" s="50" t="str">
        <f t="shared" si="4"/>
        <v/>
      </c>
      <c r="U35" s="50">
        <f>ROUND(IF(K35="",0,+Q35/1659*(AC35*12*(1+tab!$C$181+tab!$C$180)-tab!$C$179)*tab!$C$177),-1)</f>
        <v>0</v>
      </c>
      <c r="V35" s="36" t="str">
        <f t="shared" si="21"/>
        <v/>
      </c>
      <c r="W35" s="696"/>
      <c r="X35" s="672"/>
      <c r="Y35" s="646"/>
      <c r="Z35" s="670"/>
      <c r="AA35" s="600"/>
      <c r="AB35" s="646"/>
      <c r="AC35" s="679">
        <f>IF(K35="",0,5/12*VLOOKUP(I35,sal20mrt,J35+1,FALSE)+7/12*VLOOKUP(I35,sal19juni,J35+1,FALSE))</f>
        <v>0</v>
      </c>
      <c r="AD35" s="680">
        <f t="shared" si="6"/>
        <v>0.56000000000000005</v>
      </c>
      <c r="AE35" s="681">
        <f t="shared" si="7"/>
        <v>0</v>
      </c>
      <c r="AF35" s="681">
        <f t="shared" si="8"/>
        <v>0</v>
      </c>
      <c r="AG35" s="681">
        <f t="shared" si="9"/>
        <v>0</v>
      </c>
      <c r="AH35" s="682">
        <f t="shared" si="10"/>
        <v>0</v>
      </c>
      <c r="AI35" s="682" t="str">
        <f t="shared" si="11"/>
        <v/>
      </c>
      <c r="AJ35" s="682">
        <f t="shared" si="12"/>
        <v>0</v>
      </c>
      <c r="AK35" s="683">
        <f>IF(OR(I35="ID1",OR(I35="ID2",OR(I35="ID3",OR(I35&lt;8)))),tab!B$173,tab!B$171)</f>
        <v>0.4</v>
      </c>
      <c r="AL35" s="600">
        <f t="shared" si="13"/>
        <v>0</v>
      </c>
      <c r="AM35" s="646">
        <f t="shared" si="14"/>
        <v>0</v>
      </c>
      <c r="AN35" s="743" t="str">
        <f t="shared" si="15"/>
        <v/>
      </c>
      <c r="AO35" s="746" t="str">
        <f t="shared" si="16"/>
        <v/>
      </c>
      <c r="AP35" s="750">
        <f t="shared" si="17"/>
        <v>0.4</v>
      </c>
      <c r="AT35" s="17"/>
      <c r="AU35" s="17"/>
      <c r="AV35" s="59"/>
      <c r="AW35" s="85"/>
    </row>
    <row r="36" spans="2:49" ht="12.75" customHeight="1" x14ac:dyDescent="0.2">
      <c r="B36" s="16"/>
      <c r="C36" s="2"/>
      <c r="D36" s="175"/>
      <c r="E36" s="101"/>
      <c r="F36" s="101"/>
      <c r="G36" s="175"/>
      <c r="H36" s="321"/>
      <c r="I36" s="175"/>
      <c r="J36" s="175"/>
      <c r="K36" s="323"/>
      <c r="L36" s="735"/>
      <c r="M36" s="655">
        <v>0</v>
      </c>
      <c r="N36" s="623">
        <v>0</v>
      </c>
      <c r="O36" s="620" t="str">
        <f t="shared" si="18"/>
        <v/>
      </c>
      <c r="P36" s="612" t="str">
        <f t="shared" si="19"/>
        <v/>
      </c>
      <c r="Q36" s="624">
        <v>0</v>
      </c>
      <c r="R36" s="755"/>
      <c r="S36" s="708" t="str">
        <f t="shared" si="20"/>
        <v/>
      </c>
      <c r="T36" s="50" t="str">
        <f t="shared" si="4"/>
        <v/>
      </c>
      <c r="U36" s="50">
        <f>ROUND(IF(K36="",0,+Q36/1659*(AC36*12*(1+tab!$C$181+tab!$C$180)-tab!$C$179)*tab!$C$177),-1)</f>
        <v>0</v>
      </c>
      <c r="V36" s="36" t="str">
        <f t="shared" si="21"/>
        <v/>
      </c>
      <c r="W36" s="696"/>
      <c r="X36" s="672"/>
      <c r="Y36" s="646"/>
      <c r="Z36" s="670"/>
      <c r="AA36" s="600"/>
      <c r="AB36" s="646"/>
      <c r="AC36" s="679">
        <f>IF(K36="",0,5/12*VLOOKUP(I36,sal20mrt,J36+1,FALSE)+7/12*VLOOKUP(I36,sal19juni,J36+1,FALSE))</f>
        <v>0</v>
      </c>
      <c r="AD36" s="680">
        <f t="shared" si="6"/>
        <v>0.56000000000000005</v>
      </c>
      <c r="AE36" s="681">
        <f t="shared" si="7"/>
        <v>0</v>
      </c>
      <c r="AF36" s="681">
        <f t="shared" si="8"/>
        <v>0</v>
      </c>
      <c r="AG36" s="681">
        <f t="shared" si="9"/>
        <v>0</v>
      </c>
      <c r="AH36" s="682">
        <f t="shared" si="10"/>
        <v>0</v>
      </c>
      <c r="AI36" s="682" t="str">
        <f t="shared" si="11"/>
        <v/>
      </c>
      <c r="AJ36" s="682">
        <f t="shared" si="12"/>
        <v>0</v>
      </c>
      <c r="AK36" s="683">
        <f>IF(OR(I36="ID1",OR(I36="ID2",OR(I36="ID3",OR(I36&lt;8)))),tab!B$173,tab!B$171)</f>
        <v>0.4</v>
      </c>
      <c r="AL36" s="600">
        <f t="shared" si="13"/>
        <v>0</v>
      </c>
      <c r="AM36" s="646">
        <f t="shared" si="14"/>
        <v>0</v>
      </c>
      <c r="AN36" s="743" t="str">
        <f t="shared" si="15"/>
        <v/>
      </c>
      <c r="AO36" s="746" t="str">
        <f t="shared" si="16"/>
        <v/>
      </c>
      <c r="AP36" s="750">
        <f t="shared" si="17"/>
        <v>0.4</v>
      </c>
      <c r="AT36" s="17"/>
      <c r="AU36" s="17"/>
      <c r="AV36" s="59"/>
      <c r="AW36" s="85"/>
    </row>
    <row r="37" spans="2:49" ht="12.75" customHeight="1" x14ac:dyDescent="0.2">
      <c r="B37" s="16"/>
      <c r="C37" s="2"/>
      <c r="D37" s="175"/>
      <c r="E37" s="101"/>
      <c r="F37" s="101"/>
      <c r="G37" s="175"/>
      <c r="H37" s="321"/>
      <c r="I37" s="175"/>
      <c r="J37" s="175"/>
      <c r="K37" s="323"/>
      <c r="L37" s="735"/>
      <c r="M37" s="655">
        <v>0</v>
      </c>
      <c r="N37" s="623">
        <v>0</v>
      </c>
      <c r="O37" s="620" t="str">
        <f t="shared" si="18"/>
        <v/>
      </c>
      <c r="P37" s="612" t="str">
        <f t="shared" si="19"/>
        <v/>
      </c>
      <c r="Q37" s="624">
        <v>0</v>
      </c>
      <c r="R37" s="755"/>
      <c r="S37" s="708" t="str">
        <f t="shared" si="20"/>
        <v/>
      </c>
      <c r="T37" s="50" t="str">
        <f t="shared" si="4"/>
        <v/>
      </c>
      <c r="U37" s="50">
        <f>ROUND(IF(K37="",0,+Q37/1659*(AC37*12*(1+tab!$C$181+tab!$C$180)-tab!$C$179)*tab!$C$177),-1)</f>
        <v>0</v>
      </c>
      <c r="V37" s="36" t="str">
        <f t="shared" si="21"/>
        <v/>
      </c>
      <c r="W37" s="696"/>
      <c r="X37" s="672"/>
      <c r="Y37" s="646"/>
      <c r="Z37" s="670"/>
      <c r="AA37" s="600"/>
      <c r="AB37" s="646"/>
      <c r="AC37" s="679">
        <f>IF(K37="",0,5/12*VLOOKUP(I37,sal20mrt,J37+1,FALSE)+7/12*VLOOKUP(I37,sal19juni,J37+1,FALSE))</f>
        <v>0</v>
      </c>
      <c r="AD37" s="680">
        <f t="shared" si="6"/>
        <v>0.56000000000000005</v>
      </c>
      <c r="AE37" s="681">
        <f t="shared" si="7"/>
        <v>0</v>
      </c>
      <c r="AF37" s="681">
        <f t="shared" si="8"/>
        <v>0</v>
      </c>
      <c r="AG37" s="681">
        <f t="shared" si="9"/>
        <v>0</v>
      </c>
      <c r="AH37" s="682">
        <f t="shared" si="10"/>
        <v>0</v>
      </c>
      <c r="AI37" s="682" t="str">
        <f t="shared" si="11"/>
        <v/>
      </c>
      <c r="AJ37" s="682">
        <f t="shared" si="12"/>
        <v>0</v>
      </c>
      <c r="AK37" s="683">
        <f>IF(OR(I37="ID1",OR(I37="ID2",OR(I37="ID3",OR(I37&lt;8)))),tab!B$173,tab!B$171)</f>
        <v>0.4</v>
      </c>
      <c r="AL37" s="600">
        <f t="shared" si="13"/>
        <v>0</v>
      </c>
      <c r="AM37" s="646">
        <f t="shared" si="14"/>
        <v>0</v>
      </c>
      <c r="AN37" s="743" t="str">
        <f t="shared" si="15"/>
        <v/>
      </c>
      <c r="AO37" s="746" t="str">
        <f t="shared" si="16"/>
        <v/>
      </c>
      <c r="AP37" s="750">
        <f t="shared" si="17"/>
        <v>0.4</v>
      </c>
      <c r="AT37" s="17"/>
      <c r="AU37" s="17"/>
      <c r="AV37" s="59"/>
      <c r="AW37" s="85"/>
    </row>
    <row r="38" spans="2:49" ht="12.75" customHeight="1" x14ac:dyDescent="0.2">
      <c r="B38" s="16"/>
      <c r="C38" s="2"/>
      <c r="D38" s="175"/>
      <c r="E38" s="101"/>
      <c r="F38" s="101"/>
      <c r="G38" s="175"/>
      <c r="H38" s="321"/>
      <c r="I38" s="175"/>
      <c r="J38" s="175"/>
      <c r="K38" s="323"/>
      <c r="L38" s="735"/>
      <c r="M38" s="655">
        <v>0</v>
      </c>
      <c r="N38" s="623">
        <v>0</v>
      </c>
      <c r="O38" s="620" t="str">
        <f t="shared" si="18"/>
        <v/>
      </c>
      <c r="P38" s="612" t="str">
        <f t="shared" si="19"/>
        <v/>
      </c>
      <c r="Q38" s="624">
        <v>0</v>
      </c>
      <c r="R38" s="755"/>
      <c r="S38" s="708" t="str">
        <f t="shared" si="20"/>
        <v/>
      </c>
      <c r="T38" s="50" t="str">
        <f t="shared" si="4"/>
        <v/>
      </c>
      <c r="U38" s="50">
        <f>ROUND(IF(K38="",0,+Q38/1659*(AC38*12*(1+tab!$C$181+tab!$C$180)-tab!$C$179)*tab!$C$177),-1)</f>
        <v>0</v>
      </c>
      <c r="V38" s="36" t="str">
        <f t="shared" si="21"/>
        <v/>
      </c>
      <c r="W38" s="696"/>
      <c r="X38" s="672"/>
      <c r="Y38" s="646"/>
      <c r="Z38" s="670"/>
      <c r="AA38" s="600"/>
      <c r="AB38" s="646"/>
      <c r="AC38" s="679">
        <f>IF(K38="",0,5/12*VLOOKUP(I38,sal20mrt,J38+1,FALSE)+7/12*VLOOKUP(I38,sal19juni,J38+1,FALSE))</f>
        <v>0</v>
      </c>
      <c r="AD38" s="680">
        <f t="shared" si="6"/>
        <v>0.56000000000000005</v>
      </c>
      <c r="AE38" s="681">
        <f t="shared" si="7"/>
        <v>0</v>
      </c>
      <c r="AF38" s="681">
        <f t="shared" si="8"/>
        <v>0</v>
      </c>
      <c r="AG38" s="681">
        <f t="shared" si="9"/>
        <v>0</v>
      </c>
      <c r="AH38" s="682">
        <f t="shared" si="10"/>
        <v>0</v>
      </c>
      <c r="AI38" s="682" t="str">
        <f t="shared" si="11"/>
        <v/>
      </c>
      <c r="AJ38" s="682">
        <f t="shared" si="12"/>
        <v>0</v>
      </c>
      <c r="AK38" s="683">
        <f>IF(OR(I38="ID1",OR(I38="ID2",OR(I38="ID3",OR(I38&lt;8)))),tab!B$173,tab!B$171)</f>
        <v>0.4</v>
      </c>
      <c r="AL38" s="600">
        <f t="shared" si="13"/>
        <v>0</v>
      </c>
      <c r="AM38" s="646">
        <f t="shared" si="14"/>
        <v>0</v>
      </c>
      <c r="AN38" s="743" t="str">
        <f t="shared" si="15"/>
        <v/>
      </c>
      <c r="AO38" s="746" t="str">
        <f t="shared" si="16"/>
        <v/>
      </c>
      <c r="AP38" s="750">
        <f t="shared" si="17"/>
        <v>0.4</v>
      </c>
      <c r="AT38" s="17"/>
      <c r="AU38" s="17"/>
      <c r="AV38" s="59"/>
      <c r="AW38" s="85"/>
    </row>
    <row r="39" spans="2:49" ht="12.75" customHeight="1" x14ac:dyDescent="0.2">
      <c r="B39" s="16"/>
      <c r="C39" s="2"/>
      <c r="D39" s="175"/>
      <c r="E39" s="101"/>
      <c r="F39" s="101"/>
      <c r="G39" s="175"/>
      <c r="H39" s="321"/>
      <c r="I39" s="175"/>
      <c r="J39" s="175"/>
      <c r="K39" s="323"/>
      <c r="L39" s="735"/>
      <c r="M39" s="655">
        <v>0</v>
      </c>
      <c r="N39" s="623">
        <v>0</v>
      </c>
      <c r="O39" s="620" t="str">
        <f t="shared" si="18"/>
        <v/>
      </c>
      <c r="P39" s="612" t="str">
        <f t="shared" si="19"/>
        <v/>
      </c>
      <c r="Q39" s="624">
        <v>0</v>
      </c>
      <c r="R39" s="755"/>
      <c r="S39" s="708" t="str">
        <f t="shared" si="20"/>
        <v/>
      </c>
      <c r="T39" s="50" t="str">
        <f t="shared" si="4"/>
        <v/>
      </c>
      <c r="U39" s="50">
        <f>ROUND(IF(K39="",0,+Q39/1659*(AC39*12*(1+tab!$C$181+tab!$C$180)-tab!$C$179)*tab!$C$177),-1)</f>
        <v>0</v>
      </c>
      <c r="V39" s="36" t="str">
        <f t="shared" si="21"/>
        <v/>
      </c>
      <c r="W39" s="696"/>
      <c r="X39" s="672"/>
      <c r="Y39" s="646"/>
      <c r="Z39" s="670"/>
      <c r="AA39" s="600"/>
      <c r="AB39" s="646"/>
      <c r="AC39" s="679">
        <f>IF(K39="",0,5/12*VLOOKUP(I39,sal20mrt,J39+1,FALSE)+7/12*VLOOKUP(I39,sal19juni,J39+1,FALSE))</f>
        <v>0</v>
      </c>
      <c r="AD39" s="680">
        <f t="shared" si="6"/>
        <v>0.56000000000000005</v>
      </c>
      <c r="AE39" s="681">
        <f t="shared" si="7"/>
        <v>0</v>
      </c>
      <c r="AF39" s="681">
        <f t="shared" si="8"/>
        <v>0</v>
      </c>
      <c r="AG39" s="681">
        <f t="shared" si="9"/>
        <v>0</v>
      </c>
      <c r="AH39" s="682">
        <f t="shared" si="10"/>
        <v>0</v>
      </c>
      <c r="AI39" s="682" t="str">
        <f t="shared" si="11"/>
        <v/>
      </c>
      <c r="AJ39" s="682">
        <f t="shared" si="12"/>
        <v>0</v>
      </c>
      <c r="AK39" s="683">
        <f>IF(OR(I39="ID1",OR(I39="ID2",OR(I39="ID3",OR(I39&lt;8)))),tab!B$173,tab!B$171)</f>
        <v>0.4</v>
      </c>
      <c r="AL39" s="600">
        <f t="shared" si="13"/>
        <v>0</v>
      </c>
      <c r="AM39" s="646">
        <f t="shared" si="14"/>
        <v>0</v>
      </c>
      <c r="AN39" s="743" t="str">
        <f t="shared" si="15"/>
        <v/>
      </c>
      <c r="AO39" s="746" t="str">
        <f t="shared" si="16"/>
        <v/>
      </c>
      <c r="AP39" s="750">
        <f t="shared" si="17"/>
        <v>0.4</v>
      </c>
      <c r="AT39" s="17"/>
      <c r="AU39" s="17"/>
      <c r="AV39" s="59"/>
      <c r="AW39" s="85"/>
    </row>
    <row r="40" spans="2:49" ht="12.75" customHeight="1" x14ac:dyDescent="0.2">
      <c r="B40" s="16"/>
      <c r="C40" s="2"/>
      <c r="D40" s="175"/>
      <c r="E40" s="101"/>
      <c r="F40" s="101"/>
      <c r="G40" s="175"/>
      <c r="H40" s="321"/>
      <c r="I40" s="175"/>
      <c r="J40" s="175"/>
      <c r="K40" s="323"/>
      <c r="L40" s="735"/>
      <c r="M40" s="655">
        <v>0</v>
      </c>
      <c r="N40" s="623">
        <v>0</v>
      </c>
      <c r="O40" s="620" t="str">
        <f t="shared" si="18"/>
        <v/>
      </c>
      <c r="P40" s="612" t="str">
        <f t="shared" si="19"/>
        <v/>
      </c>
      <c r="Q40" s="624">
        <v>0</v>
      </c>
      <c r="R40" s="755"/>
      <c r="S40" s="708" t="str">
        <f t="shared" si="20"/>
        <v/>
      </c>
      <c r="T40" s="50" t="str">
        <f t="shared" si="4"/>
        <v/>
      </c>
      <c r="U40" s="50">
        <f>ROUND(IF(K40="",0,+Q40/1659*(AC40*12*(1+tab!$C$181+tab!$C$180)-tab!$C$179)*tab!$C$177),-1)</f>
        <v>0</v>
      </c>
      <c r="V40" s="36" t="str">
        <f t="shared" si="21"/>
        <v/>
      </c>
      <c r="W40" s="696"/>
      <c r="X40" s="672"/>
      <c r="Y40" s="646"/>
      <c r="Z40" s="670"/>
      <c r="AA40" s="600"/>
      <c r="AB40" s="646"/>
      <c r="AC40" s="679">
        <f>IF(K40="",0,5/12*VLOOKUP(I40,sal20mrt,J40+1,FALSE)+7/12*VLOOKUP(I40,sal19juni,J40+1,FALSE))</f>
        <v>0</v>
      </c>
      <c r="AD40" s="680">
        <f t="shared" si="6"/>
        <v>0.56000000000000005</v>
      </c>
      <c r="AE40" s="681">
        <f t="shared" si="7"/>
        <v>0</v>
      </c>
      <c r="AF40" s="681">
        <f t="shared" si="8"/>
        <v>0</v>
      </c>
      <c r="AG40" s="681">
        <f t="shared" si="9"/>
        <v>0</v>
      </c>
      <c r="AH40" s="682">
        <f t="shared" si="10"/>
        <v>0</v>
      </c>
      <c r="AI40" s="682" t="str">
        <f t="shared" si="11"/>
        <v/>
      </c>
      <c r="AJ40" s="682">
        <f t="shared" si="12"/>
        <v>0</v>
      </c>
      <c r="AK40" s="683">
        <f>IF(OR(I40="ID1",OR(I40="ID2",OR(I40="ID3",OR(I40&lt;8)))),tab!B$173,tab!B$171)</f>
        <v>0.4</v>
      </c>
      <c r="AL40" s="600">
        <f t="shared" si="13"/>
        <v>0</v>
      </c>
      <c r="AM40" s="646">
        <f t="shared" si="14"/>
        <v>0</v>
      </c>
      <c r="AN40" s="743" t="str">
        <f t="shared" si="15"/>
        <v/>
      </c>
      <c r="AO40" s="746" t="str">
        <f t="shared" si="16"/>
        <v/>
      </c>
      <c r="AP40" s="750">
        <f t="shared" si="17"/>
        <v>0.4</v>
      </c>
      <c r="AT40" s="17"/>
      <c r="AU40" s="17"/>
      <c r="AV40" s="59"/>
      <c r="AW40" s="85"/>
    </row>
    <row r="41" spans="2:49" ht="12.75" customHeight="1" x14ac:dyDescent="0.2">
      <c r="B41" s="16"/>
      <c r="C41" s="2"/>
      <c r="D41" s="175"/>
      <c r="E41" s="101"/>
      <c r="F41" s="101"/>
      <c r="G41" s="175"/>
      <c r="H41" s="321"/>
      <c r="I41" s="175"/>
      <c r="J41" s="175"/>
      <c r="K41" s="323"/>
      <c r="L41" s="735"/>
      <c r="M41" s="655">
        <v>0</v>
      </c>
      <c r="N41" s="623">
        <v>0</v>
      </c>
      <c r="O41" s="620" t="str">
        <f t="shared" si="18"/>
        <v/>
      </c>
      <c r="P41" s="612" t="str">
        <f t="shared" si="19"/>
        <v/>
      </c>
      <c r="Q41" s="624">
        <v>0</v>
      </c>
      <c r="R41" s="755"/>
      <c r="S41" s="708" t="str">
        <f t="shared" si="20"/>
        <v/>
      </c>
      <c r="T41" s="50" t="str">
        <f t="shared" si="4"/>
        <v/>
      </c>
      <c r="U41" s="50">
        <f>ROUND(IF(K41="",0,+Q41/1659*(AC41*12*(1+tab!$C$181+tab!$C$180)-tab!$C$179)*tab!$C$177),-1)</f>
        <v>0</v>
      </c>
      <c r="V41" s="36" t="str">
        <f t="shared" si="21"/>
        <v/>
      </c>
      <c r="W41" s="696"/>
      <c r="X41" s="672"/>
      <c r="Y41" s="646"/>
      <c r="Z41" s="670"/>
      <c r="AA41" s="600"/>
      <c r="AB41" s="646"/>
      <c r="AC41" s="679">
        <f>IF(K41="",0,5/12*VLOOKUP(I41,sal20mrt,J41+1,FALSE)+7/12*VLOOKUP(I41,sal19juni,J41+1,FALSE))</f>
        <v>0</v>
      </c>
      <c r="AD41" s="680">
        <f t="shared" si="6"/>
        <v>0.56000000000000005</v>
      </c>
      <c r="AE41" s="681">
        <f t="shared" si="7"/>
        <v>0</v>
      </c>
      <c r="AF41" s="681">
        <f t="shared" si="8"/>
        <v>0</v>
      </c>
      <c r="AG41" s="681">
        <f t="shared" si="9"/>
        <v>0</v>
      </c>
      <c r="AH41" s="682">
        <f t="shared" si="10"/>
        <v>0</v>
      </c>
      <c r="AI41" s="682" t="str">
        <f t="shared" si="11"/>
        <v/>
      </c>
      <c r="AJ41" s="682">
        <f t="shared" si="12"/>
        <v>0</v>
      </c>
      <c r="AK41" s="683">
        <f>IF(OR(I41="ID1",OR(I41="ID2",OR(I41="ID3",OR(I41&lt;8)))),tab!B$173,tab!B$171)</f>
        <v>0.4</v>
      </c>
      <c r="AL41" s="600">
        <f t="shared" si="13"/>
        <v>0</v>
      </c>
      <c r="AM41" s="646">
        <f t="shared" si="14"/>
        <v>0</v>
      </c>
      <c r="AN41" s="743" t="str">
        <f t="shared" si="15"/>
        <v/>
      </c>
      <c r="AO41" s="746" t="str">
        <f t="shared" si="16"/>
        <v/>
      </c>
      <c r="AP41" s="750">
        <f t="shared" si="17"/>
        <v>0.4</v>
      </c>
      <c r="AT41" s="17"/>
      <c r="AU41" s="17"/>
      <c r="AV41" s="59"/>
      <c r="AW41" s="85"/>
    </row>
    <row r="42" spans="2:49" ht="12.75" customHeight="1" x14ac:dyDescent="0.2">
      <c r="B42" s="16"/>
      <c r="C42" s="2"/>
      <c r="D42" s="175"/>
      <c r="E42" s="101"/>
      <c r="F42" s="101"/>
      <c r="G42" s="175"/>
      <c r="H42" s="321"/>
      <c r="I42" s="175"/>
      <c r="J42" s="175"/>
      <c r="K42" s="323"/>
      <c r="L42" s="735"/>
      <c r="M42" s="655">
        <v>0</v>
      </c>
      <c r="N42" s="623">
        <v>0</v>
      </c>
      <c r="O42" s="620" t="str">
        <f t="shared" si="18"/>
        <v/>
      </c>
      <c r="P42" s="612" t="str">
        <f t="shared" si="19"/>
        <v/>
      </c>
      <c r="Q42" s="624">
        <v>0</v>
      </c>
      <c r="R42" s="755"/>
      <c r="S42" s="708" t="str">
        <f t="shared" si="20"/>
        <v/>
      </c>
      <c r="T42" s="50" t="str">
        <f t="shared" si="4"/>
        <v/>
      </c>
      <c r="U42" s="50">
        <f>ROUND(IF(K42="",0,+Q42/1659*(AC42*12*(1+tab!$C$181+tab!$C$180)-tab!$C$179)*tab!$C$177),-1)</f>
        <v>0</v>
      </c>
      <c r="V42" s="36" t="str">
        <f t="shared" si="21"/>
        <v/>
      </c>
      <c r="W42" s="696"/>
      <c r="X42" s="672"/>
      <c r="Y42" s="646"/>
      <c r="Z42" s="670"/>
      <c r="AA42" s="600"/>
      <c r="AB42" s="646"/>
      <c r="AC42" s="679">
        <f>IF(K42="",0,5/12*VLOOKUP(I42,sal20mrt,J42+1,FALSE)+7/12*VLOOKUP(I42,sal19juni,J42+1,FALSE))</f>
        <v>0</v>
      </c>
      <c r="AD42" s="680">
        <f t="shared" si="6"/>
        <v>0.56000000000000005</v>
      </c>
      <c r="AE42" s="681">
        <f t="shared" si="7"/>
        <v>0</v>
      </c>
      <c r="AF42" s="681">
        <f t="shared" si="8"/>
        <v>0</v>
      </c>
      <c r="AG42" s="681">
        <f t="shared" si="9"/>
        <v>0</v>
      </c>
      <c r="AH42" s="682">
        <f t="shared" si="10"/>
        <v>0</v>
      </c>
      <c r="AI42" s="682" t="str">
        <f t="shared" si="11"/>
        <v/>
      </c>
      <c r="AJ42" s="682">
        <f t="shared" si="12"/>
        <v>0</v>
      </c>
      <c r="AK42" s="683">
        <f>IF(OR(I42="ID1",OR(I42="ID2",OR(I42="ID3",OR(I42&lt;8)))),tab!B$173,tab!B$171)</f>
        <v>0.4</v>
      </c>
      <c r="AL42" s="600">
        <f t="shared" si="13"/>
        <v>0</v>
      </c>
      <c r="AM42" s="646">
        <f t="shared" si="14"/>
        <v>0</v>
      </c>
      <c r="AN42" s="743" t="str">
        <f t="shared" si="15"/>
        <v/>
      </c>
      <c r="AO42" s="746" t="str">
        <f t="shared" si="16"/>
        <v/>
      </c>
      <c r="AP42" s="750">
        <f t="shared" si="17"/>
        <v>0.4</v>
      </c>
      <c r="AT42" s="17"/>
      <c r="AU42" s="17"/>
      <c r="AV42" s="59"/>
      <c r="AW42" s="85"/>
    </row>
    <row r="43" spans="2:49" ht="12.75" customHeight="1" x14ac:dyDescent="0.2">
      <c r="B43" s="16"/>
      <c r="C43" s="2"/>
      <c r="D43" s="175"/>
      <c r="E43" s="101"/>
      <c r="F43" s="101"/>
      <c r="G43" s="175"/>
      <c r="H43" s="321"/>
      <c r="I43" s="175"/>
      <c r="J43" s="175"/>
      <c r="K43" s="323"/>
      <c r="L43" s="735"/>
      <c r="M43" s="655">
        <v>0</v>
      </c>
      <c r="N43" s="623">
        <v>0</v>
      </c>
      <c r="O43" s="620" t="str">
        <f t="shared" si="18"/>
        <v/>
      </c>
      <c r="P43" s="612" t="str">
        <f t="shared" si="19"/>
        <v/>
      </c>
      <c r="Q43" s="624">
        <v>0</v>
      </c>
      <c r="R43" s="755"/>
      <c r="S43" s="708" t="str">
        <f t="shared" si="20"/>
        <v/>
      </c>
      <c r="T43" s="50" t="str">
        <f t="shared" si="4"/>
        <v/>
      </c>
      <c r="U43" s="50">
        <f>ROUND(IF(K43="",0,+Q43/1659*(AC43*12*(1+tab!$C$181+tab!$C$180)-tab!$C$179)*tab!$C$177),-1)</f>
        <v>0</v>
      </c>
      <c r="V43" s="36" t="str">
        <f t="shared" si="21"/>
        <v/>
      </c>
      <c r="W43" s="696"/>
      <c r="X43" s="672"/>
      <c r="Y43" s="646"/>
      <c r="Z43" s="670"/>
      <c r="AA43" s="600"/>
      <c r="AB43" s="646"/>
      <c r="AC43" s="679">
        <f>IF(K43="",0,5/12*VLOOKUP(I43,sal20mrt,J43+1,FALSE)+7/12*VLOOKUP(I43,sal19juni,J43+1,FALSE))</f>
        <v>0</v>
      </c>
      <c r="AD43" s="680">
        <f t="shared" si="6"/>
        <v>0.56000000000000005</v>
      </c>
      <c r="AE43" s="681">
        <f t="shared" si="7"/>
        <v>0</v>
      </c>
      <c r="AF43" s="681">
        <f t="shared" si="8"/>
        <v>0</v>
      </c>
      <c r="AG43" s="681">
        <f t="shared" si="9"/>
        <v>0</v>
      </c>
      <c r="AH43" s="682">
        <f t="shared" si="10"/>
        <v>0</v>
      </c>
      <c r="AI43" s="682" t="str">
        <f t="shared" si="11"/>
        <v/>
      </c>
      <c r="AJ43" s="682">
        <f t="shared" si="12"/>
        <v>0</v>
      </c>
      <c r="AK43" s="683">
        <f>IF(OR(I43="ID1",OR(I43="ID2",OR(I43="ID3",OR(I43&lt;8)))),tab!B$173,tab!B$171)</f>
        <v>0.4</v>
      </c>
      <c r="AL43" s="600">
        <f t="shared" si="13"/>
        <v>0</v>
      </c>
      <c r="AM43" s="646">
        <f t="shared" si="14"/>
        <v>0</v>
      </c>
      <c r="AN43" s="743" t="str">
        <f t="shared" si="15"/>
        <v/>
      </c>
      <c r="AO43" s="746" t="str">
        <f t="shared" si="16"/>
        <v/>
      </c>
      <c r="AP43" s="750">
        <f t="shared" si="17"/>
        <v>0.4</v>
      </c>
      <c r="AT43" s="17"/>
      <c r="AU43" s="17"/>
      <c r="AV43" s="59"/>
      <c r="AW43" s="85"/>
    </row>
    <row r="44" spans="2:49" ht="12.75" customHeight="1" x14ac:dyDescent="0.2">
      <c r="B44" s="16"/>
      <c r="C44" s="2"/>
      <c r="D44" s="175"/>
      <c r="E44" s="101"/>
      <c r="F44" s="101"/>
      <c r="G44" s="175"/>
      <c r="H44" s="321"/>
      <c r="I44" s="175"/>
      <c r="J44" s="175"/>
      <c r="K44" s="323"/>
      <c r="L44" s="735"/>
      <c r="M44" s="655">
        <v>0</v>
      </c>
      <c r="N44" s="623">
        <v>0</v>
      </c>
      <c r="O44" s="620" t="str">
        <f t="shared" si="18"/>
        <v/>
      </c>
      <c r="P44" s="612" t="str">
        <f t="shared" si="19"/>
        <v/>
      </c>
      <c r="Q44" s="624">
        <v>0</v>
      </c>
      <c r="R44" s="755"/>
      <c r="S44" s="708" t="str">
        <f t="shared" si="20"/>
        <v/>
      </c>
      <c r="T44" s="50" t="str">
        <f t="shared" si="4"/>
        <v/>
      </c>
      <c r="U44" s="50">
        <f>ROUND(IF(K44="",0,+Q44/1659*(AC44*12*(1+tab!$C$181+tab!$C$180)-tab!$C$179)*tab!$C$177),-1)</f>
        <v>0</v>
      </c>
      <c r="V44" s="36" t="str">
        <f t="shared" si="21"/>
        <v/>
      </c>
      <c r="W44" s="696"/>
      <c r="X44" s="672"/>
      <c r="Y44" s="646"/>
      <c r="Z44" s="670"/>
      <c r="AA44" s="600"/>
      <c r="AB44" s="646"/>
      <c r="AC44" s="679">
        <f>IF(K44="",0,5/12*VLOOKUP(I44,sal20mrt,J44+1,FALSE)+7/12*VLOOKUP(I44,sal19juni,J44+1,FALSE))</f>
        <v>0</v>
      </c>
      <c r="AD44" s="680">
        <f t="shared" si="6"/>
        <v>0.56000000000000005</v>
      </c>
      <c r="AE44" s="681">
        <f t="shared" si="7"/>
        <v>0</v>
      </c>
      <c r="AF44" s="681">
        <f t="shared" si="8"/>
        <v>0</v>
      </c>
      <c r="AG44" s="681">
        <f t="shared" si="9"/>
        <v>0</v>
      </c>
      <c r="AH44" s="682">
        <f t="shared" si="10"/>
        <v>0</v>
      </c>
      <c r="AI44" s="682" t="str">
        <f t="shared" si="11"/>
        <v/>
      </c>
      <c r="AJ44" s="682">
        <f t="shared" si="12"/>
        <v>0</v>
      </c>
      <c r="AK44" s="683">
        <f>IF(OR(I44="ID1",OR(I44="ID2",OR(I44="ID3",OR(I44&lt;8)))),tab!B$173,tab!B$171)</f>
        <v>0.4</v>
      </c>
      <c r="AL44" s="600">
        <f t="shared" si="13"/>
        <v>0</v>
      </c>
      <c r="AM44" s="646">
        <f t="shared" si="14"/>
        <v>0</v>
      </c>
      <c r="AN44" s="743" t="str">
        <f t="shared" si="15"/>
        <v/>
      </c>
      <c r="AO44" s="746" t="str">
        <f t="shared" si="16"/>
        <v/>
      </c>
      <c r="AP44" s="750">
        <f t="shared" si="17"/>
        <v>0.4</v>
      </c>
      <c r="AT44" s="17"/>
      <c r="AU44" s="17"/>
      <c r="AV44" s="59"/>
      <c r="AW44" s="85"/>
    </row>
    <row r="45" spans="2:49" ht="12.75" customHeight="1" x14ac:dyDescent="0.2">
      <c r="B45" s="16"/>
      <c r="C45" s="2"/>
      <c r="D45" s="175"/>
      <c r="E45" s="101"/>
      <c r="F45" s="101"/>
      <c r="G45" s="175"/>
      <c r="H45" s="321"/>
      <c r="I45" s="175"/>
      <c r="J45" s="175"/>
      <c r="K45" s="323"/>
      <c r="L45" s="735"/>
      <c r="M45" s="655">
        <v>0</v>
      </c>
      <c r="N45" s="623">
        <v>0</v>
      </c>
      <c r="O45" s="620" t="str">
        <f t="shared" si="18"/>
        <v/>
      </c>
      <c r="P45" s="612" t="str">
        <f t="shared" si="19"/>
        <v/>
      </c>
      <c r="Q45" s="624">
        <v>0</v>
      </c>
      <c r="R45" s="755"/>
      <c r="S45" s="708" t="str">
        <f t="shared" si="20"/>
        <v/>
      </c>
      <c r="T45" s="50" t="str">
        <f t="shared" si="4"/>
        <v/>
      </c>
      <c r="U45" s="50">
        <f>ROUND(IF(K45="",0,+Q45/1659*(AC45*12*(1+tab!$C$181+tab!$C$180)-tab!$C$179)*tab!$C$177),-1)</f>
        <v>0</v>
      </c>
      <c r="V45" s="36" t="str">
        <f t="shared" si="21"/>
        <v/>
      </c>
      <c r="W45" s="696"/>
      <c r="X45" s="672"/>
      <c r="Y45" s="646"/>
      <c r="Z45" s="670"/>
      <c r="AA45" s="600"/>
      <c r="AB45" s="646"/>
      <c r="AC45" s="679">
        <f>IF(K45="",0,5/12*VLOOKUP(I45,sal20mrt,J45+1,FALSE)+7/12*VLOOKUP(I45,sal19juni,J45+1,FALSE))</f>
        <v>0</v>
      </c>
      <c r="AD45" s="680">
        <f t="shared" si="6"/>
        <v>0.56000000000000005</v>
      </c>
      <c r="AE45" s="681">
        <f t="shared" si="7"/>
        <v>0</v>
      </c>
      <c r="AF45" s="681">
        <f t="shared" si="8"/>
        <v>0</v>
      </c>
      <c r="AG45" s="681">
        <f t="shared" si="9"/>
        <v>0</v>
      </c>
      <c r="AH45" s="682">
        <f t="shared" si="10"/>
        <v>0</v>
      </c>
      <c r="AI45" s="682" t="str">
        <f t="shared" si="11"/>
        <v/>
      </c>
      <c r="AJ45" s="682">
        <f t="shared" si="12"/>
        <v>0</v>
      </c>
      <c r="AK45" s="683">
        <f>IF(OR(I45="ID1",OR(I45="ID2",OR(I45="ID3",OR(I45&lt;8)))),tab!B$173,tab!B$171)</f>
        <v>0.4</v>
      </c>
      <c r="AL45" s="600">
        <f t="shared" si="13"/>
        <v>0</v>
      </c>
      <c r="AM45" s="646">
        <f t="shared" si="14"/>
        <v>0</v>
      </c>
      <c r="AN45" s="743" t="str">
        <f t="shared" si="15"/>
        <v/>
      </c>
      <c r="AO45" s="746" t="str">
        <f t="shared" si="16"/>
        <v/>
      </c>
      <c r="AP45" s="750">
        <f t="shared" si="17"/>
        <v>0.4</v>
      </c>
      <c r="AT45" s="17"/>
      <c r="AU45" s="17"/>
      <c r="AV45" s="59"/>
      <c r="AW45" s="85"/>
    </row>
    <row r="46" spans="2:49" ht="12.75" customHeight="1" x14ac:dyDescent="0.2">
      <c r="B46" s="16"/>
      <c r="C46" s="2"/>
      <c r="D46" s="175"/>
      <c r="E46" s="101"/>
      <c r="F46" s="101"/>
      <c r="G46" s="175"/>
      <c r="H46" s="321"/>
      <c r="I46" s="175"/>
      <c r="J46" s="175"/>
      <c r="K46" s="323"/>
      <c r="L46" s="735"/>
      <c r="M46" s="655">
        <v>0</v>
      </c>
      <c r="N46" s="623">
        <v>0</v>
      </c>
      <c r="O46" s="620" t="str">
        <f t="shared" si="18"/>
        <v/>
      </c>
      <c r="P46" s="612" t="str">
        <f t="shared" si="19"/>
        <v/>
      </c>
      <c r="Q46" s="624">
        <v>0</v>
      </c>
      <c r="R46" s="755"/>
      <c r="S46" s="708" t="str">
        <f t="shared" si="20"/>
        <v/>
      </c>
      <c r="T46" s="50" t="str">
        <f t="shared" si="4"/>
        <v/>
      </c>
      <c r="U46" s="50">
        <f>ROUND(IF(K46="",0,+Q46/1659*(AC46*12*(1+tab!$C$181+tab!$C$180)-tab!$C$179)*tab!$C$177),-1)</f>
        <v>0</v>
      </c>
      <c r="V46" s="36" t="str">
        <f t="shared" si="21"/>
        <v/>
      </c>
      <c r="W46" s="696"/>
      <c r="X46" s="672"/>
      <c r="Y46" s="646"/>
      <c r="Z46" s="670"/>
      <c r="AA46" s="600"/>
      <c r="AB46" s="646"/>
      <c r="AC46" s="679">
        <f>IF(K46="",0,5/12*VLOOKUP(I46,sal20mrt,J46+1,FALSE)+7/12*VLOOKUP(I46,sal19juni,J46+1,FALSE))</f>
        <v>0</v>
      </c>
      <c r="AD46" s="680">
        <f t="shared" si="6"/>
        <v>0.56000000000000005</v>
      </c>
      <c r="AE46" s="681">
        <f t="shared" si="7"/>
        <v>0</v>
      </c>
      <c r="AF46" s="681">
        <f t="shared" si="8"/>
        <v>0</v>
      </c>
      <c r="AG46" s="681">
        <f t="shared" si="9"/>
        <v>0</v>
      </c>
      <c r="AH46" s="682">
        <f t="shared" si="10"/>
        <v>0</v>
      </c>
      <c r="AI46" s="682" t="str">
        <f t="shared" si="11"/>
        <v/>
      </c>
      <c r="AJ46" s="682">
        <f t="shared" si="12"/>
        <v>0</v>
      </c>
      <c r="AK46" s="683">
        <f>IF(OR(I46="ID1",OR(I46="ID2",OR(I46="ID3",OR(I46&lt;8)))),tab!B$173,tab!B$171)</f>
        <v>0.4</v>
      </c>
      <c r="AL46" s="600">
        <f t="shared" si="13"/>
        <v>0</v>
      </c>
      <c r="AM46" s="646">
        <f t="shared" si="14"/>
        <v>0</v>
      </c>
      <c r="AN46" s="743" t="str">
        <f t="shared" si="15"/>
        <v/>
      </c>
      <c r="AO46" s="746" t="str">
        <f t="shared" si="16"/>
        <v/>
      </c>
      <c r="AP46" s="750">
        <f t="shared" si="17"/>
        <v>0.4</v>
      </c>
      <c r="AT46" s="17"/>
      <c r="AU46" s="17"/>
      <c r="AV46" s="59"/>
      <c r="AW46" s="85"/>
    </row>
    <row r="47" spans="2:49" ht="12.75" customHeight="1" x14ac:dyDescent="0.2">
      <c r="B47" s="16"/>
      <c r="C47" s="2"/>
      <c r="D47" s="175"/>
      <c r="E47" s="101"/>
      <c r="F47" s="101"/>
      <c r="G47" s="175"/>
      <c r="H47" s="321"/>
      <c r="I47" s="175"/>
      <c r="J47" s="175"/>
      <c r="K47" s="323"/>
      <c r="L47" s="735"/>
      <c r="M47" s="655">
        <v>0</v>
      </c>
      <c r="N47" s="623">
        <v>0</v>
      </c>
      <c r="O47" s="620" t="str">
        <f t="shared" si="18"/>
        <v/>
      </c>
      <c r="P47" s="612" t="str">
        <f t="shared" si="19"/>
        <v/>
      </c>
      <c r="Q47" s="624">
        <v>0</v>
      </c>
      <c r="R47" s="755"/>
      <c r="S47" s="708" t="str">
        <f t="shared" si="20"/>
        <v/>
      </c>
      <c r="T47" s="50" t="str">
        <f t="shared" si="4"/>
        <v/>
      </c>
      <c r="U47" s="50">
        <f>ROUND(IF(K47="",0,+Q47/1659*(AC47*12*(1+tab!$C$181+tab!$C$180)-tab!$C$179)*tab!$C$177),-1)</f>
        <v>0</v>
      </c>
      <c r="V47" s="36" t="str">
        <f t="shared" si="21"/>
        <v/>
      </c>
      <c r="W47" s="696"/>
      <c r="X47" s="672"/>
      <c r="Y47" s="646"/>
      <c r="Z47" s="670"/>
      <c r="AA47" s="600"/>
      <c r="AB47" s="646"/>
      <c r="AC47" s="679">
        <f>IF(K47="",0,5/12*VLOOKUP(I47,sal20mrt,J47+1,FALSE)+7/12*VLOOKUP(I47,sal19juni,J47+1,FALSE))</f>
        <v>0</v>
      </c>
      <c r="AD47" s="680">
        <f t="shared" si="6"/>
        <v>0.56000000000000005</v>
      </c>
      <c r="AE47" s="681">
        <f t="shared" si="7"/>
        <v>0</v>
      </c>
      <c r="AF47" s="681">
        <f t="shared" si="8"/>
        <v>0</v>
      </c>
      <c r="AG47" s="681">
        <f t="shared" si="9"/>
        <v>0</v>
      </c>
      <c r="AH47" s="682">
        <f t="shared" si="10"/>
        <v>0</v>
      </c>
      <c r="AI47" s="682" t="str">
        <f t="shared" si="11"/>
        <v/>
      </c>
      <c r="AJ47" s="682">
        <f t="shared" si="12"/>
        <v>0</v>
      </c>
      <c r="AK47" s="683">
        <f>IF(OR(I47="ID1",OR(I47="ID2",OR(I47="ID3",OR(I47&lt;8)))),tab!B$173,tab!B$171)</f>
        <v>0.4</v>
      </c>
      <c r="AL47" s="600">
        <f t="shared" si="13"/>
        <v>0</v>
      </c>
      <c r="AM47" s="646">
        <f t="shared" si="14"/>
        <v>0</v>
      </c>
      <c r="AN47" s="743" t="str">
        <f t="shared" si="15"/>
        <v/>
      </c>
      <c r="AO47" s="746" t="str">
        <f t="shared" si="16"/>
        <v/>
      </c>
      <c r="AP47" s="750">
        <f t="shared" si="17"/>
        <v>0.4</v>
      </c>
      <c r="AT47" s="17"/>
      <c r="AU47" s="17"/>
      <c r="AV47" s="59"/>
      <c r="AW47" s="85"/>
    </row>
    <row r="48" spans="2:49" ht="12.75" customHeight="1" x14ac:dyDescent="0.2">
      <c r="B48" s="16"/>
      <c r="C48" s="2"/>
      <c r="D48" s="175"/>
      <c r="E48" s="101"/>
      <c r="F48" s="101"/>
      <c r="G48" s="175"/>
      <c r="H48" s="321"/>
      <c r="I48" s="175"/>
      <c r="J48" s="175"/>
      <c r="K48" s="323"/>
      <c r="L48" s="735"/>
      <c r="M48" s="655">
        <v>0</v>
      </c>
      <c r="N48" s="623">
        <v>0</v>
      </c>
      <c r="O48" s="620" t="str">
        <f t="shared" si="18"/>
        <v/>
      </c>
      <c r="P48" s="612" t="str">
        <f t="shared" si="19"/>
        <v/>
      </c>
      <c r="Q48" s="624">
        <v>0</v>
      </c>
      <c r="R48" s="755"/>
      <c r="S48" s="708" t="str">
        <f t="shared" si="20"/>
        <v/>
      </c>
      <c r="T48" s="50" t="str">
        <f t="shared" si="4"/>
        <v/>
      </c>
      <c r="U48" s="50">
        <f>ROUND(IF(K48="",0,+Q48/1659*(AC48*12*(1+tab!$C$181+tab!$C$180)-tab!$C$179)*tab!$C$177),-1)</f>
        <v>0</v>
      </c>
      <c r="V48" s="36" t="str">
        <f t="shared" si="21"/>
        <v/>
      </c>
      <c r="W48" s="696"/>
      <c r="X48" s="672"/>
      <c r="Y48" s="646"/>
      <c r="Z48" s="670"/>
      <c r="AA48" s="600"/>
      <c r="AB48" s="646"/>
      <c r="AC48" s="679">
        <f>IF(K48="",0,5/12*VLOOKUP(I48,sal20mrt,J48+1,FALSE)+7/12*VLOOKUP(I48,sal19juni,J48+1,FALSE))</f>
        <v>0</v>
      </c>
      <c r="AD48" s="680">
        <f t="shared" si="6"/>
        <v>0.56000000000000005</v>
      </c>
      <c r="AE48" s="681">
        <f t="shared" si="7"/>
        <v>0</v>
      </c>
      <c r="AF48" s="681">
        <f t="shared" si="8"/>
        <v>0</v>
      </c>
      <c r="AG48" s="681">
        <f t="shared" si="9"/>
        <v>0</v>
      </c>
      <c r="AH48" s="682">
        <f t="shared" si="10"/>
        <v>0</v>
      </c>
      <c r="AI48" s="682" t="str">
        <f t="shared" si="11"/>
        <v/>
      </c>
      <c r="AJ48" s="682">
        <f t="shared" si="12"/>
        <v>0</v>
      </c>
      <c r="AK48" s="683">
        <f>IF(OR(I48="ID1",OR(I48="ID2",OR(I48="ID3",OR(I48&lt;8)))),tab!B$173,tab!B$171)</f>
        <v>0.4</v>
      </c>
      <c r="AL48" s="600">
        <f t="shared" si="13"/>
        <v>0</v>
      </c>
      <c r="AM48" s="646">
        <f t="shared" si="14"/>
        <v>0</v>
      </c>
      <c r="AN48" s="743" t="str">
        <f t="shared" si="15"/>
        <v/>
      </c>
      <c r="AO48" s="746" t="str">
        <f t="shared" si="16"/>
        <v/>
      </c>
      <c r="AP48" s="750">
        <f t="shared" si="17"/>
        <v>0.4</v>
      </c>
      <c r="AT48" s="17"/>
      <c r="AU48" s="17"/>
      <c r="AV48" s="59"/>
      <c r="AW48" s="85"/>
    </row>
    <row r="49" spans="2:49" ht="12.75" customHeight="1" x14ac:dyDescent="0.2">
      <c r="B49" s="16"/>
      <c r="C49" s="2"/>
      <c r="D49" s="175"/>
      <c r="E49" s="101"/>
      <c r="F49" s="101"/>
      <c r="G49" s="175"/>
      <c r="H49" s="321"/>
      <c r="I49" s="175"/>
      <c r="J49" s="175"/>
      <c r="K49" s="323"/>
      <c r="L49" s="735"/>
      <c r="M49" s="655">
        <v>0</v>
      </c>
      <c r="N49" s="623">
        <v>0</v>
      </c>
      <c r="O49" s="620" t="str">
        <f t="shared" si="18"/>
        <v/>
      </c>
      <c r="P49" s="612" t="str">
        <f t="shared" si="19"/>
        <v/>
      </c>
      <c r="Q49" s="624">
        <v>0</v>
      </c>
      <c r="R49" s="755"/>
      <c r="S49" s="708" t="str">
        <f t="shared" si="20"/>
        <v/>
      </c>
      <c r="T49" s="50" t="str">
        <f t="shared" si="4"/>
        <v/>
      </c>
      <c r="U49" s="50">
        <f>ROUND(IF(K49="",0,+Q49/1659*(AC49*12*(1+tab!$C$181+tab!$C$180)-tab!$C$179)*tab!$C$177),-1)</f>
        <v>0</v>
      </c>
      <c r="V49" s="36" t="str">
        <f t="shared" si="21"/>
        <v/>
      </c>
      <c r="W49" s="696"/>
      <c r="X49" s="672"/>
      <c r="Y49" s="646"/>
      <c r="Z49" s="670"/>
      <c r="AA49" s="600"/>
      <c r="AB49" s="646"/>
      <c r="AC49" s="679">
        <f>IF(K49="",0,5/12*VLOOKUP(I49,sal20mrt,J49+1,FALSE)+7/12*VLOOKUP(I49,sal19juni,J49+1,FALSE))</f>
        <v>0</v>
      </c>
      <c r="AD49" s="680">
        <f t="shared" si="6"/>
        <v>0.56000000000000005</v>
      </c>
      <c r="AE49" s="681">
        <f t="shared" si="7"/>
        <v>0</v>
      </c>
      <c r="AF49" s="681">
        <f t="shared" si="8"/>
        <v>0</v>
      </c>
      <c r="AG49" s="681">
        <f t="shared" si="9"/>
        <v>0</v>
      </c>
      <c r="AH49" s="682">
        <f t="shared" si="10"/>
        <v>0</v>
      </c>
      <c r="AI49" s="682" t="str">
        <f t="shared" si="11"/>
        <v/>
      </c>
      <c r="AJ49" s="682">
        <f t="shared" si="12"/>
        <v>0</v>
      </c>
      <c r="AK49" s="683">
        <f>IF(OR(I49="ID1",OR(I49="ID2",OR(I49="ID3",OR(I49&lt;8)))),tab!B$173,tab!B$171)</f>
        <v>0.4</v>
      </c>
      <c r="AL49" s="600">
        <f t="shared" si="13"/>
        <v>0</v>
      </c>
      <c r="AM49" s="646">
        <f t="shared" si="14"/>
        <v>0</v>
      </c>
      <c r="AN49" s="743" t="str">
        <f t="shared" si="15"/>
        <v/>
      </c>
      <c r="AO49" s="746" t="str">
        <f t="shared" si="16"/>
        <v/>
      </c>
      <c r="AP49" s="750">
        <f t="shared" si="17"/>
        <v>0.4</v>
      </c>
      <c r="AT49" s="17"/>
      <c r="AU49" s="17"/>
      <c r="AV49" s="59"/>
      <c r="AW49" s="85"/>
    </row>
    <row r="50" spans="2:49" ht="12.75" customHeight="1" x14ac:dyDescent="0.2">
      <c r="B50" s="16"/>
      <c r="C50" s="2"/>
      <c r="D50" s="175"/>
      <c r="E50" s="101"/>
      <c r="F50" s="101"/>
      <c r="G50" s="175"/>
      <c r="H50" s="321"/>
      <c r="I50" s="175"/>
      <c r="J50" s="175"/>
      <c r="K50" s="323"/>
      <c r="L50" s="735"/>
      <c r="M50" s="655">
        <v>0</v>
      </c>
      <c r="N50" s="623">
        <v>0</v>
      </c>
      <c r="O50" s="620" t="str">
        <f t="shared" si="18"/>
        <v/>
      </c>
      <c r="P50" s="612" t="str">
        <f t="shared" si="19"/>
        <v/>
      </c>
      <c r="Q50" s="624">
        <v>0</v>
      </c>
      <c r="R50" s="755"/>
      <c r="S50" s="708" t="str">
        <f t="shared" si="20"/>
        <v/>
      </c>
      <c r="T50" s="50" t="str">
        <f t="shared" si="4"/>
        <v/>
      </c>
      <c r="U50" s="50">
        <f>ROUND(IF(K50="",0,+Q50/1659*(AC50*12*(1+tab!$C$181+tab!$C$180)-tab!$C$179)*tab!$C$177),-1)</f>
        <v>0</v>
      </c>
      <c r="V50" s="36" t="str">
        <f t="shared" si="21"/>
        <v/>
      </c>
      <c r="W50" s="696"/>
      <c r="X50" s="672"/>
      <c r="Y50" s="646"/>
      <c r="Z50" s="670"/>
      <c r="AA50" s="600"/>
      <c r="AB50" s="646"/>
      <c r="AC50" s="679">
        <f>IF(K50="",0,5/12*VLOOKUP(I50,sal20mrt,J50+1,FALSE)+7/12*VLOOKUP(I50,sal19juni,J50+1,FALSE))</f>
        <v>0</v>
      </c>
      <c r="AD50" s="680">
        <f t="shared" si="6"/>
        <v>0.56000000000000005</v>
      </c>
      <c r="AE50" s="681">
        <f t="shared" si="7"/>
        <v>0</v>
      </c>
      <c r="AF50" s="681">
        <f t="shared" si="8"/>
        <v>0</v>
      </c>
      <c r="AG50" s="681">
        <f t="shared" si="9"/>
        <v>0</v>
      </c>
      <c r="AH50" s="682">
        <f t="shared" si="10"/>
        <v>0</v>
      </c>
      <c r="AI50" s="682" t="str">
        <f t="shared" si="11"/>
        <v/>
      </c>
      <c r="AJ50" s="682">
        <f t="shared" si="12"/>
        <v>0</v>
      </c>
      <c r="AK50" s="683">
        <f>IF(OR(I50="ID1",OR(I50="ID2",OR(I50="ID3",OR(I50&lt;8)))),tab!B$173,tab!B$171)</f>
        <v>0.4</v>
      </c>
      <c r="AL50" s="600">
        <f t="shared" si="13"/>
        <v>0</v>
      </c>
      <c r="AM50" s="646">
        <f t="shared" si="14"/>
        <v>0</v>
      </c>
      <c r="AN50" s="743" t="str">
        <f t="shared" si="15"/>
        <v/>
      </c>
      <c r="AO50" s="746" t="str">
        <f t="shared" si="16"/>
        <v/>
      </c>
      <c r="AP50" s="750">
        <f t="shared" si="17"/>
        <v>0.4</v>
      </c>
      <c r="AT50" s="17"/>
      <c r="AU50" s="17"/>
      <c r="AV50" s="59"/>
      <c r="AW50" s="85"/>
    </row>
    <row r="51" spans="2:49" ht="12.75" customHeight="1" x14ac:dyDescent="0.2">
      <c r="B51" s="16"/>
      <c r="C51" s="2"/>
      <c r="D51" s="175"/>
      <c r="E51" s="101"/>
      <c r="F51" s="101"/>
      <c r="G51" s="175"/>
      <c r="H51" s="321"/>
      <c r="I51" s="175"/>
      <c r="J51" s="175"/>
      <c r="K51" s="323"/>
      <c r="L51" s="735"/>
      <c r="M51" s="655">
        <v>0</v>
      </c>
      <c r="N51" s="623">
        <v>0</v>
      </c>
      <c r="O51" s="620" t="str">
        <f t="shared" si="18"/>
        <v/>
      </c>
      <c r="P51" s="612" t="str">
        <f t="shared" si="19"/>
        <v/>
      </c>
      <c r="Q51" s="624">
        <v>0</v>
      </c>
      <c r="R51" s="755"/>
      <c r="S51" s="708" t="str">
        <f t="shared" si="20"/>
        <v/>
      </c>
      <c r="T51" s="50" t="str">
        <f t="shared" si="4"/>
        <v/>
      </c>
      <c r="U51" s="50">
        <f>ROUND(IF(K51="",0,+Q51/1659*(AC51*12*(1+tab!$C$181+tab!$C$180)-tab!$C$179)*tab!$C$177),-1)</f>
        <v>0</v>
      </c>
      <c r="V51" s="36" t="str">
        <f t="shared" si="21"/>
        <v/>
      </c>
      <c r="W51" s="696"/>
      <c r="X51" s="672"/>
      <c r="Y51" s="646"/>
      <c r="Z51" s="670"/>
      <c r="AA51" s="600"/>
      <c r="AB51" s="646"/>
      <c r="AC51" s="679">
        <f>IF(K51="",0,5/12*VLOOKUP(I51,sal20mrt,J51+1,FALSE)+7/12*VLOOKUP(I51,sal19juni,J51+1,FALSE))</f>
        <v>0</v>
      </c>
      <c r="AD51" s="680">
        <f t="shared" si="6"/>
        <v>0.56000000000000005</v>
      </c>
      <c r="AE51" s="681">
        <f t="shared" si="7"/>
        <v>0</v>
      </c>
      <c r="AF51" s="681">
        <f t="shared" si="8"/>
        <v>0</v>
      </c>
      <c r="AG51" s="681">
        <f t="shared" si="9"/>
        <v>0</v>
      </c>
      <c r="AH51" s="682">
        <f t="shared" si="10"/>
        <v>0</v>
      </c>
      <c r="AI51" s="682" t="str">
        <f t="shared" si="11"/>
        <v/>
      </c>
      <c r="AJ51" s="682">
        <f t="shared" si="12"/>
        <v>0</v>
      </c>
      <c r="AK51" s="683">
        <f>IF(OR(I51="ID1",OR(I51="ID2",OR(I51="ID3",OR(I51&lt;8)))),tab!B$173,tab!B$171)</f>
        <v>0.4</v>
      </c>
      <c r="AL51" s="600">
        <f t="shared" si="13"/>
        <v>0</v>
      </c>
      <c r="AM51" s="646">
        <f t="shared" si="14"/>
        <v>0</v>
      </c>
      <c r="AN51" s="743" t="str">
        <f t="shared" si="15"/>
        <v/>
      </c>
      <c r="AO51" s="746" t="str">
        <f t="shared" si="16"/>
        <v/>
      </c>
      <c r="AP51" s="750">
        <f t="shared" si="17"/>
        <v>0.4</v>
      </c>
      <c r="AT51" s="17"/>
      <c r="AU51" s="17"/>
      <c r="AV51" s="59"/>
      <c r="AW51" s="85"/>
    </row>
    <row r="52" spans="2:49" ht="12.75" customHeight="1" x14ac:dyDescent="0.2">
      <c r="B52" s="16"/>
      <c r="C52" s="2"/>
      <c r="D52" s="175"/>
      <c r="E52" s="101"/>
      <c r="F52" s="101"/>
      <c r="G52" s="175"/>
      <c r="H52" s="321"/>
      <c r="I52" s="175"/>
      <c r="J52" s="175"/>
      <c r="K52" s="323"/>
      <c r="L52" s="735"/>
      <c r="M52" s="655">
        <v>0</v>
      </c>
      <c r="N52" s="623">
        <v>0</v>
      </c>
      <c r="O52" s="620" t="str">
        <f t="shared" si="18"/>
        <v/>
      </c>
      <c r="P52" s="612" t="str">
        <f t="shared" si="19"/>
        <v/>
      </c>
      <c r="Q52" s="624">
        <v>0</v>
      </c>
      <c r="R52" s="755"/>
      <c r="S52" s="708" t="str">
        <f t="shared" si="20"/>
        <v/>
      </c>
      <c r="T52" s="50" t="str">
        <f t="shared" si="4"/>
        <v/>
      </c>
      <c r="U52" s="50">
        <f>ROUND(IF(K52="",0,+Q52/1659*(AC52*12*(1+tab!$C$181+tab!$C$180)-tab!$C$179)*tab!$C$177),-1)</f>
        <v>0</v>
      </c>
      <c r="V52" s="36" t="str">
        <f t="shared" si="21"/>
        <v/>
      </c>
      <c r="W52" s="696"/>
      <c r="X52" s="672"/>
      <c r="Y52" s="646"/>
      <c r="Z52" s="670"/>
      <c r="AA52" s="600"/>
      <c r="AB52" s="646"/>
      <c r="AC52" s="679">
        <f>IF(K52="",0,5/12*VLOOKUP(I52,sal20mrt,J52+1,FALSE)+7/12*VLOOKUP(I52,sal19juni,J52+1,FALSE))</f>
        <v>0</v>
      </c>
      <c r="AD52" s="680">
        <f t="shared" si="6"/>
        <v>0.56000000000000005</v>
      </c>
      <c r="AE52" s="681">
        <f t="shared" si="7"/>
        <v>0</v>
      </c>
      <c r="AF52" s="681">
        <f t="shared" si="8"/>
        <v>0</v>
      </c>
      <c r="AG52" s="681">
        <f t="shared" si="9"/>
        <v>0</v>
      </c>
      <c r="AH52" s="682">
        <f t="shared" si="10"/>
        <v>0</v>
      </c>
      <c r="AI52" s="682" t="str">
        <f t="shared" si="11"/>
        <v/>
      </c>
      <c r="AJ52" s="682">
        <f t="shared" si="12"/>
        <v>0</v>
      </c>
      <c r="AK52" s="683">
        <f>IF(OR(I52="ID1",OR(I52="ID2",OR(I52="ID3",OR(I52&lt;8)))),tab!B$173,tab!B$171)</f>
        <v>0.4</v>
      </c>
      <c r="AL52" s="600">
        <f t="shared" si="13"/>
        <v>0</v>
      </c>
      <c r="AM52" s="646">
        <f t="shared" si="14"/>
        <v>0</v>
      </c>
      <c r="AN52" s="743" t="str">
        <f t="shared" si="15"/>
        <v/>
      </c>
      <c r="AO52" s="746" t="str">
        <f t="shared" si="16"/>
        <v/>
      </c>
      <c r="AP52" s="750">
        <f t="shared" si="17"/>
        <v>0.4</v>
      </c>
      <c r="AT52" s="17"/>
      <c r="AU52" s="17"/>
      <c r="AV52" s="59"/>
      <c r="AW52" s="85"/>
    </row>
    <row r="53" spans="2:49" ht="12.75" customHeight="1" x14ac:dyDescent="0.2">
      <c r="B53" s="16"/>
      <c r="C53" s="2"/>
      <c r="D53" s="175"/>
      <c r="E53" s="101"/>
      <c r="F53" s="101"/>
      <c r="G53" s="175"/>
      <c r="H53" s="321"/>
      <c r="I53" s="175"/>
      <c r="J53" s="175"/>
      <c r="K53" s="323"/>
      <c r="L53" s="735"/>
      <c r="M53" s="655">
        <v>0</v>
      </c>
      <c r="N53" s="623">
        <v>0</v>
      </c>
      <c r="O53" s="620" t="str">
        <f t="shared" si="18"/>
        <v/>
      </c>
      <c r="P53" s="612" t="str">
        <f t="shared" si="19"/>
        <v/>
      </c>
      <c r="Q53" s="624">
        <v>0</v>
      </c>
      <c r="R53" s="755"/>
      <c r="S53" s="708" t="str">
        <f t="shared" si="20"/>
        <v/>
      </c>
      <c r="T53" s="50" t="str">
        <f t="shared" si="4"/>
        <v/>
      </c>
      <c r="U53" s="50">
        <f>ROUND(IF(K53="",0,+Q53/1659*(AC53*12*(1+tab!$C$181+tab!$C$180)-tab!$C$179)*tab!$C$177),-1)</f>
        <v>0</v>
      </c>
      <c r="V53" s="36" t="str">
        <f t="shared" si="21"/>
        <v/>
      </c>
      <c r="W53" s="696"/>
      <c r="X53" s="672"/>
      <c r="Y53" s="646"/>
      <c r="Z53" s="670"/>
      <c r="AA53" s="600"/>
      <c r="AB53" s="646"/>
      <c r="AC53" s="679">
        <f>IF(K53="",0,5/12*VLOOKUP(I53,sal20mrt,J53+1,FALSE)+7/12*VLOOKUP(I53,sal19juni,J53+1,FALSE))</f>
        <v>0</v>
      </c>
      <c r="AD53" s="680">
        <f t="shared" si="6"/>
        <v>0.56000000000000005</v>
      </c>
      <c r="AE53" s="681">
        <f t="shared" si="7"/>
        <v>0</v>
      </c>
      <c r="AF53" s="681">
        <f t="shared" si="8"/>
        <v>0</v>
      </c>
      <c r="AG53" s="681">
        <f t="shared" si="9"/>
        <v>0</v>
      </c>
      <c r="AH53" s="682">
        <f t="shared" si="10"/>
        <v>0</v>
      </c>
      <c r="AI53" s="682" t="str">
        <f t="shared" si="11"/>
        <v/>
      </c>
      <c r="AJ53" s="682">
        <f t="shared" si="12"/>
        <v>0</v>
      </c>
      <c r="AK53" s="683">
        <f>IF(OR(I53="ID1",OR(I53="ID2",OR(I53="ID3",OR(I53&lt;8)))),tab!B$173,tab!B$171)</f>
        <v>0.4</v>
      </c>
      <c r="AL53" s="600">
        <f t="shared" si="13"/>
        <v>0</v>
      </c>
      <c r="AM53" s="646">
        <f t="shared" si="14"/>
        <v>0</v>
      </c>
      <c r="AN53" s="743" t="str">
        <f t="shared" si="15"/>
        <v/>
      </c>
      <c r="AO53" s="746" t="str">
        <f t="shared" si="16"/>
        <v/>
      </c>
      <c r="AP53" s="750">
        <f t="shared" si="17"/>
        <v>0.4</v>
      </c>
      <c r="AT53" s="17"/>
      <c r="AU53" s="17"/>
      <c r="AV53" s="59"/>
      <c r="AW53" s="85"/>
    </row>
    <row r="54" spans="2:49" ht="12.75" customHeight="1" x14ac:dyDescent="0.2">
      <c r="B54" s="16"/>
      <c r="C54" s="2"/>
      <c r="D54" s="175"/>
      <c r="E54" s="101"/>
      <c r="F54" s="101"/>
      <c r="G54" s="175"/>
      <c r="H54" s="321"/>
      <c r="I54" s="175"/>
      <c r="J54" s="175"/>
      <c r="K54" s="323"/>
      <c r="L54" s="735"/>
      <c r="M54" s="655">
        <v>0</v>
      </c>
      <c r="N54" s="623">
        <v>0</v>
      </c>
      <c r="O54" s="620" t="str">
        <f t="shared" si="18"/>
        <v/>
      </c>
      <c r="P54" s="612" t="str">
        <f t="shared" si="19"/>
        <v/>
      </c>
      <c r="Q54" s="624">
        <v>0</v>
      </c>
      <c r="R54" s="755"/>
      <c r="S54" s="708" t="str">
        <f t="shared" si="20"/>
        <v/>
      </c>
      <c r="T54" s="50" t="str">
        <f t="shared" si="4"/>
        <v/>
      </c>
      <c r="U54" s="50">
        <f>ROUND(IF(K54="",0,+Q54/1659*(AC54*12*(1+tab!$C$181+tab!$C$180)-tab!$C$179)*tab!$C$177),-1)</f>
        <v>0</v>
      </c>
      <c r="V54" s="36" t="str">
        <f t="shared" si="21"/>
        <v/>
      </c>
      <c r="W54" s="696"/>
      <c r="X54" s="672"/>
      <c r="Y54" s="646"/>
      <c r="Z54" s="670"/>
      <c r="AA54" s="600"/>
      <c r="AB54" s="646"/>
      <c r="AC54" s="679">
        <f>IF(K54="",0,5/12*VLOOKUP(I54,sal20mrt,J54+1,FALSE)+7/12*VLOOKUP(I54,sal19juni,J54+1,FALSE))</f>
        <v>0</v>
      </c>
      <c r="AD54" s="680">
        <f t="shared" si="6"/>
        <v>0.56000000000000005</v>
      </c>
      <c r="AE54" s="681">
        <f t="shared" si="7"/>
        <v>0</v>
      </c>
      <c r="AF54" s="681">
        <f t="shared" si="8"/>
        <v>0</v>
      </c>
      <c r="AG54" s="681">
        <f t="shared" si="9"/>
        <v>0</v>
      </c>
      <c r="AH54" s="682">
        <f t="shared" si="10"/>
        <v>0</v>
      </c>
      <c r="AI54" s="682" t="str">
        <f t="shared" si="11"/>
        <v/>
      </c>
      <c r="AJ54" s="682">
        <f t="shared" si="12"/>
        <v>0</v>
      </c>
      <c r="AK54" s="683">
        <f>IF(OR(I54="ID1",OR(I54="ID2",OR(I54="ID3",OR(I54&lt;8)))),tab!B$173,tab!B$171)</f>
        <v>0.4</v>
      </c>
      <c r="AL54" s="600">
        <f t="shared" si="13"/>
        <v>0</v>
      </c>
      <c r="AM54" s="646">
        <f t="shared" si="14"/>
        <v>0</v>
      </c>
      <c r="AN54" s="743" t="str">
        <f t="shared" si="15"/>
        <v/>
      </c>
      <c r="AO54" s="746" t="str">
        <f t="shared" si="16"/>
        <v/>
      </c>
      <c r="AP54" s="750">
        <f t="shared" si="17"/>
        <v>0.4</v>
      </c>
      <c r="AT54" s="17"/>
      <c r="AU54" s="17"/>
      <c r="AV54" s="59"/>
      <c r="AW54" s="85"/>
    </row>
    <row r="55" spans="2:49" ht="12.75" customHeight="1" x14ac:dyDescent="0.2">
      <c r="B55" s="16"/>
      <c r="C55" s="2"/>
      <c r="D55" s="175"/>
      <c r="E55" s="101"/>
      <c r="F55" s="101"/>
      <c r="G55" s="175"/>
      <c r="H55" s="321"/>
      <c r="I55" s="175"/>
      <c r="J55" s="175"/>
      <c r="K55" s="323"/>
      <c r="L55" s="735"/>
      <c r="M55" s="655">
        <v>0</v>
      </c>
      <c r="N55" s="623">
        <v>0</v>
      </c>
      <c r="O55" s="620" t="str">
        <f t="shared" si="18"/>
        <v/>
      </c>
      <c r="P55" s="612" t="str">
        <f t="shared" si="19"/>
        <v/>
      </c>
      <c r="Q55" s="624">
        <v>0</v>
      </c>
      <c r="R55" s="755"/>
      <c r="S55" s="708" t="str">
        <f t="shared" si="20"/>
        <v/>
      </c>
      <c r="T55" s="50" t="str">
        <f t="shared" si="4"/>
        <v/>
      </c>
      <c r="U55" s="50">
        <f>ROUND(IF(K55="",0,+Q55/1659*(AC55*12*(1+tab!$C$181+tab!$C$180)-tab!$C$179)*tab!$C$177),-1)</f>
        <v>0</v>
      </c>
      <c r="V55" s="36" t="str">
        <f t="shared" si="21"/>
        <v/>
      </c>
      <c r="W55" s="696"/>
      <c r="X55" s="672"/>
      <c r="Y55" s="646"/>
      <c r="Z55" s="670"/>
      <c r="AA55" s="600"/>
      <c r="AB55" s="646"/>
      <c r="AC55" s="679">
        <f>IF(K55="",0,5/12*VLOOKUP(I55,sal20mrt,J55+1,FALSE)+7/12*VLOOKUP(I55,sal19juni,J55+1,FALSE))</f>
        <v>0</v>
      </c>
      <c r="AD55" s="680">
        <f t="shared" si="6"/>
        <v>0.56000000000000005</v>
      </c>
      <c r="AE55" s="681">
        <f t="shared" si="7"/>
        <v>0</v>
      </c>
      <c r="AF55" s="681">
        <f t="shared" si="8"/>
        <v>0</v>
      </c>
      <c r="AG55" s="681">
        <f t="shared" si="9"/>
        <v>0</v>
      </c>
      <c r="AH55" s="682">
        <f t="shared" si="10"/>
        <v>0</v>
      </c>
      <c r="AI55" s="682" t="str">
        <f t="shared" si="11"/>
        <v/>
      </c>
      <c r="AJ55" s="682">
        <f t="shared" si="12"/>
        <v>0</v>
      </c>
      <c r="AK55" s="683">
        <f>IF(OR(I55="ID1",OR(I55="ID2",OR(I55="ID3",OR(I55&lt;8)))),tab!B$173,tab!B$171)</f>
        <v>0.4</v>
      </c>
      <c r="AL55" s="600">
        <f t="shared" si="13"/>
        <v>0</v>
      </c>
      <c r="AM55" s="646">
        <f t="shared" si="14"/>
        <v>0</v>
      </c>
      <c r="AN55" s="743" t="str">
        <f t="shared" si="15"/>
        <v/>
      </c>
      <c r="AO55" s="746" t="str">
        <f t="shared" si="16"/>
        <v/>
      </c>
      <c r="AP55" s="750">
        <f t="shared" si="17"/>
        <v>0.4</v>
      </c>
      <c r="AT55" s="17"/>
      <c r="AU55" s="17"/>
      <c r="AV55" s="59"/>
      <c r="AW55" s="85"/>
    </row>
    <row r="56" spans="2:49" ht="12.75" customHeight="1" x14ac:dyDescent="0.2">
      <c r="B56" s="16"/>
      <c r="C56" s="2"/>
      <c r="D56" s="175"/>
      <c r="E56" s="101"/>
      <c r="F56" s="101"/>
      <c r="G56" s="175"/>
      <c r="H56" s="321"/>
      <c r="I56" s="175"/>
      <c r="J56" s="175"/>
      <c r="K56" s="323"/>
      <c r="L56" s="735"/>
      <c r="M56" s="655">
        <v>0</v>
      </c>
      <c r="N56" s="623">
        <v>0</v>
      </c>
      <c r="O56" s="620" t="str">
        <f t="shared" si="18"/>
        <v/>
      </c>
      <c r="P56" s="612" t="str">
        <f t="shared" si="19"/>
        <v/>
      </c>
      <c r="Q56" s="624">
        <v>0</v>
      </c>
      <c r="R56" s="755"/>
      <c r="S56" s="708" t="str">
        <f t="shared" si="20"/>
        <v/>
      </c>
      <c r="T56" s="50" t="str">
        <f t="shared" si="4"/>
        <v/>
      </c>
      <c r="U56" s="50">
        <f>ROUND(IF(K56="",0,+Q56/1659*(AC56*12*(1+tab!$C$181+tab!$C$180)-tab!$C$179)*tab!$C$177),-1)</f>
        <v>0</v>
      </c>
      <c r="V56" s="36" t="str">
        <f t="shared" si="21"/>
        <v/>
      </c>
      <c r="W56" s="696"/>
      <c r="X56" s="672"/>
      <c r="Y56" s="646"/>
      <c r="Z56" s="670"/>
      <c r="AA56" s="600"/>
      <c r="AB56" s="646"/>
      <c r="AC56" s="679">
        <f>IF(K56="",0,5/12*VLOOKUP(I56,sal20mrt,J56+1,FALSE)+7/12*VLOOKUP(I56,sal19juni,J56+1,FALSE))</f>
        <v>0</v>
      </c>
      <c r="AD56" s="680">
        <f t="shared" si="6"/>
        <v>0.56000000000000005</v>
      </c>
      <c r="AE56" s="681">
        <f t="shared" si="7"/>
        <v>0</v>
      </c>
      <c r="AF56" s="681">
        <f t="shared" si="8"/>
        <v>0</v>
      </c>
      <c r="AG56" s="681">
        <f t="shared" si="9"/>
        <v>0</v>
      </c>
      <c r="AH56" s="682">
        <f t="shared" si="10"/>
        <v>0</v>
      </c>
      <c r="AI56" s="682" t="str">
        <f t="shared" si="11"/>
        <v/>
      </c>
      <c r="AJ56" s="682">
        <f t="shared" si="12"/>
        <v>0</v>
      </c>
      <c r="AK56" s="683">
        <f>IF(OR(I56="ID1",OR(I56="ID2",OR(I56="ID3",OR(I56&lt;8)))),tab!B$173,tab!B$171)</f>
        <v>0.4</v>
      </c>
      <c r="AL56" s="600">
        <f t="shared" si="13"/>
        <v>0</v>
      </c>
      <c r="AM56" s="646">
        <f t="shared" si="14"/>
        <v>0</v>
      </c>
      <c r="AN56" s="743" t="str">
        <f t="shared" si="15"/>
        <v/>
      </c>
      <c r="AO56" s="746" t="str">
        <f t="shared" si="16"/>
        <v/>
      </c>
      <c r="AP56" s="750">
        <f t="shared" si="17"/>
        <v>0.4</v>
      </c>
      <c r="AT56" s="17"/>
      <c r="AU56" s="17"/>
      <c r="AV56" s="59"/>
      <c r="AW56" s="85"/>
    </row>
    <row r="57" spans="2:49" ht="12.75" customHeight="1" x14ac:dyDescent="0.2">
      <c r="B57" s="16"/>
      <c r="C57" s="2"/>
      <c r="D57" s="175"/>
      <c r="E57" s="101"/>
      <c r="F57" s="101"/>
      <c r="G57" s="175"/>
      <c r="H57" s="321"/>
      <c r="I57" s="175"/>
      <c r="J57" s="175"/>
      <c r="K57" s="323"/>
      <c r="L57" s="735"/>
      <c r="M57" s="655">
        <v>0</v>
      </c>
      <c r="N57" s="623">
        <v>0</v>
      </c>
      <c r="O57" s="620" t="str">
        <f t="shared" si="18"/>
        <v/>
      </c>
      <c r="P57" s="612" t="str">
        <f t="shared" si="19"/>
        <v/>
      </c>
      <c r="Q57" s="624">
        <v>0</v>
      </c>
      <c r="R57" s="755"/>
      <c r="S57" s="708" t="str">
        <f t="shared" si="20"/>
        <v/>
      </c>
      <c r="T57" s="50" t="str">
        <f t="shared" si="4"/>
        <v/>
      </c>
      <c r="U57" s="50">
        <f>ROUND(IF(K57="",0,+Q57/1659*(AC57*12*(1+tab!$C$181+tab!$C$180)-tab!$C$179)*tab!$C$177),-1)</f>
        <v>0</v>
      </c>
      <c r="V57" s="36" t="str">
        <f t="shared" si="21"/>
        <v/>
      </c>
      <c r="W57" s="696"/>
      <c r="X57" s="672"/>
      <c r="Y57" s="646"/>
      <c r="Z57" s="670"/>
      <c r="AA57" s="600"/>
      <c r="AB57" s="646"/>
      <c r="AC57" s="679">
        <f>IF(K57="",0,5/12*VLOOKUP(I57,sal20mrt,J57+1,FALSE)+7/12*VLOOKUP(I57,sal19juni,J57+1,FALSE))</f>
        <v>0</v>
      </c>
      <c r="AD57" s="680">
        <f t="shared" si="6"/>
        <v>0.56000000000000005</v>
      </c>
      <c r="AE57" s="681">
        <f t="shared" si="7"/>
        <v>0</v>
      </c>
      <c r="AF57" s="681">
        <f t="shared" si="8"/>
        <v>0</v>
      </c>
      <c r="AG57" s="681">
        <f t="shared" si="9"/>
        <v>0</v>
      </c>
      <c r="AH57" s="682">
        <f t="shared" si="10"/>
        <v>0</v>
      </c>
      <c r="AI57" s="682" t="str">
        <f t="shared" si="11"/>
        <v/>
      </c>
      <c r="AJ57" s="682">
        <f t="shared" si="12"/>
        <v>0</v>
      </c>
      <c r="AK57" s="683">
        <f>IF(OR(I57="ID1",OR(I57="ID2",OR(I57="ID3",OR(I57&lt;8)))),tab!B$173,tab!B$171)</f>
        <v>0.4</v>
      </c>
      <c r="AL57" s="600">
        <f t="shared" si="13"/>
        <v>0</v>
      </c>
      <c r="AM57" s="646">
        <f t="shared" si="14"/>
        <v>0</v>
      </c>
      <c r="AN57" s="743" t="str">
        <f t="shared" si="15"/>
        <v/>
      </c>
      <c r="AO57" s="746" t="str">
        <f t="shared" si="16"/>
        <v/>
      </c>
      <c r="AP57" s="750">
        <f t="shared" si="17"/>
        <v>0.4</v>
      </c>
      <c r="AT57" s="17"/>
      <c r="AU57" s="17"/>
      <c r="AV57" s="59"/>
      <c r="AW57" s="85"/>
    </row>
    <row r="58" spans="2:49" ht="12.75" customHeight="1" x14ac:dyDescent="0.2">
      <c r="B58" s="16"/>
      <c r="C58" s="2"/>
      <c r="D58" s="175"/>
      <c r="E58" s="101"/>
      <c r="F58" s="101"/>
      <c r="G58" s="175"/>
      <c r="H58" s="321"/>
      <c r="I58" s="175"/>
      <c r="J58" s="175"/>
      <c r="K58" s="323"/>
      <c r="L58" s="735"/>
      <c r="M58" s="655">
        <v>0</v>
      </c>
      <c r="N58" s="623">
        <v>0</v>
      </c>
      <c r="O58" s="620" t="str">
        <f t="shared" si="18"/>
        <v/>
      </c>
      <c r="P58" s="612" t="str">
        <f t="shared" si="19"/>
        <v/>
      </c>
      <c r="Q58" s="624">
        <v>0</v>
      </c>
      <c r="R58" s="755"/>
      <c r="S58" s="708" t="str">
        <f t="shared" si="20"/>
        <v/>
      </c>
      <c r="T58" s="50" t="str">
        <f t="shared" si="4"/>
        <v/>
      </c>
      <c r="U58" s="50">
        <f>ROUND(IF(K58="",0,+Q58/1659*(AC58*12*(1+tab!$C$181+tab!$C$180)-tab!$C$179)*tab!$C$177),-1)</f>
        <v>0</v>
      </c>
      <c r="V58" s="36" t="str">
        <f t="shared" si="21"/>
        <v/>
      </c>
      <c r="W58" s="696"/>
      <c r="X58" s="672"/>
      <c r="Y58" s="646"/>
      <c r="Z58" s="670"/>
      <c r="AA58" s="600"/>
      <c r="AB58" s="646"/>
      <c r="AC58" s="679">
        <f>IF(K58="",0,5/12*VLOOKUP(I58,sal20mrt,J58+1,FALSE)+7/12*VLOOKUP(I58,sal19juni,J58+1,FALSE))</f>
        <v>0</v>
      </c>
      <c r="AD58" s="680">
        <f t="shared" si="6"/>
        <v>0.56000000000000005</v>
      </c>
      <c r="AE58" s="681">
        <f t="shared" si="7"/>
        <v>0</v>
      </c>
      <c r="AF58" s="681">
        <f t="shared" si="8"/>
        <v>0</v>
      </c>
      <c r="AG58" s="681">
        <f t="shared" si="9"/>
        <v>0</v>
      </c>
      <c r="AH58" s="682">
        <f t="shared" si="10"/>
        <v>0</v>
      </c>
      <c r="AI58" s="682" t="str">
        <f t="shared" si="11"/>
        <v/>
      </c>
      <c r="AJ58" s="682">
        <f t="shared" si="12"/>
        <v>0</v>
      </c>
      <c r="AK58" s="683">
        <f>IF(OR(I58="ID1",OR(I58="ID2",OR(I58="ID3",OR(I58&lt;8)))),tab!B$173,tab!B$171)</f>
        <v>0.4</v>
      </c>
      <c r="AL58" s="600">
        <f t="shared" si="13"/>
        <v>0</v>
      </c>
      <c r="AM58" s="646">
        <f t="shared" si="14"/>
        <v>0</v>
      </c>
      <c r="AN58" s="743" t="str">
        <f t="shared" si="15"/>
        <v/>
      </c>
      <c r="AO58" s="746" t="str">
        <f t="shared" si="16"/>
        <v/>
      </c>
      <c r="AP58" s="750">
        <f t="shared" si="17"/>
        <v>0.4</v>
      </c>
      <c r="AT58" s="17"/>
      <c r="AU58" s="17"/>
      <c r="AV58" s="59"/>
      <c r="AW58" s="85"/>
    </row>
    <row r="59" spans="2:49" ht="12.75" customHeight="1" x14ac:dyDescent="0.2">
      <c r="B59" s="16"/>
      <c r="C59" s="2"/>
      <c r="D59" s="175"/>
      <c r="E59" s="101"/>
      <c r="F59" s="101"/>
      <c r="G59" s="175"/>
      <c r="H59" s="321"/>
      <c r="I59" s="175"/>
      <c r="J59" s="175"/>
      <c r="K59" s="323"/>
      <c r="L59" s="735"/>
      <c r="M59" s="655">
        <v>0</v>
      </c>
      <c r="N59" s="623">
        <v>0</v>
      </c>
      <c r="O59" s="620" t="str">
        <f t="shared" si="18"/>
        <v/>
      </c>
      <c r="P59" s="612" t="str">
        <f t="shared" si="19"/>
        <v/>
      </c>
      <c r="Q59" s="624">
        <v>0</v>
      </c>
      <c r="R59" s="755"/>
      <c r="S59" s="708" t="str">
        <f t="shared" si="20"/>
        <v/>
      </c>
      <c r="T59" s="50" t="str">
        <f t="shared" si="4"/>
        <v/>
      </c>
      <c r="U59" s="50">
        <f>ROUND(IF(K59="",0,+Q59/1659*(AC59*12*(1+tab!$C$181+tab!$C$180)-tab!$C$179)*tab!$C$177),-1)</f>
        <v>0</v>
      </c>
      <c r="V59" s="36" t="str">
        <f t="shared" si="21"/>
        <v/>
      </c>
      <c r="W59" s="696"/>
      <c r="X59" s="672"/>
      <c r="Y59" s="646"/>
      <c r="Z59" s="670"/>
      <c r="AA59" s="600"/>
      <c r="AB59" s="646"/>
      <c r="AC59" s="679">
        <f>IF(K59="",0,5/12*VLOOKUP(I59,sal20mrt,J59+1,FALSE)+7/12*VLOOKUP(I59,sal19juni,J59+1,FALSE))</f>
        <v>0</v>
      </c>
      <c r="AD59" s="680">
        <f t="shared" si="6"/>
        <v>0.56000000000000005</v>
      </c>
      <c r="AE59" s="681">
        <f t="shared" si="7"/>
        <v>0</v>
      </c>
      <c r="AF59" s="681">
        <f t="shared" si="8"/>
        <v>0</v>
      </c>
      <c r="AG59" s="681">
        <f t="shared" si="9"/>
        <v>0</v>
      </c>
      <c r="AH59" s="682">
        <f t="shared" si="10"/>
        <v>0</v>
      </c>
      <c r="AI59" s="682" t="str">
        <f t="shared" si="11"/>
        <v/>
      </c>
      <c r="AJ59" s="682">
        <f t="shared" si="12"/>
        <v>0</v>
      </c>
      <c r="AK59" s="683">
        <f>IF(OR(I59="ID1",OR(I59="ID2",OR(I59="ID3",OR(I59&lt;8)))),tab!B$173,tab!B$171)</f>
        <v>0.4</v>
      </c>
      <c r="AL59" s="600">
        <f t="shared" si="13"/>
        <v>0</v>
      </c>
      <c r="AM59" s="646">
        <f t="shared" si="14"/>
        <v>0</v>
      </c>
      <c r="AN59" s="743" t="str">
        <f t="shared" si="15"/>
        <v/>
      </c>
      <c r="AO59" s="746" t="str">
        <f t="shared" si="16"/>
        <v/>
      </c>
      <c r="AP59" s="750">
        <f t="shared" si="17"/>
        <v>0.4</v>
      </c>
      <c r="AT59" s="17"/>
      <c r="AU59" s="17"/>
      <c r="AV59" s="59"/>
      <c r="AW59" s="85"/>
    </row>
    <row r="60" spans="2:49" ht="12.75" customHeight="1" x14ac:dyDescent="0.2">
      <c r="B60" s="16"/>
      <c r="C60" s="2"/>
      <c r="D60" s="175"/>
      <c r="E60" s="101"/>
      <c r="F60" s="101"/>
      <c r="G60" s="175"/>
      <c r="H60" s="321"/>
      <c r="I60" s="175"/>
      <c r="J60" s="175"/>
      <c r="K60" s="323"/>
      <c r="L60" s="735"/>
      <c r="M60" s="655">
        <v>0</v>
      </c>
      <c r="N60" s="623">
        <v>0</v>
      </c>
      <c r="O60" s="620" t="str">
        <f t="shared" si="18"/>
        <v/>
      </c>
      <c r="P60" s="612" t="str">
        <f t="shared" si="19"/>
        <v/>
      </c>
      <c r="Q60" s="624">
        <v>0</v>
      </c>
      <c r="R60" s="755"/>
      <c r="S60" s="708" t="str">
        <f t="shared" si="20"/>
        <v/>
      </c>
      <c r="T60" s="50" t="str">
        <f t="shared" si="4"/>
        <v/>
      </c>
      <c r="U60" s="50">
        <f>ROUND(IF(K60="",0,+Q60/1659*(AC60*12*(1+tab!$C$181+tab!$C$180)-tab!$C$179)*tab!$C$177),-1)</f>
        <v>0</v>
      </c>
      <c r="V60" s="36" t="str">
        <f t="shared" si="21"/>
        <v/>
      </c>
      <c r="W60" s="696"/>
      <c r="X60" s="672"/>
      <c r="Y60" s="646"/>
      <c r="Z60" s="670"/>
      <c r="AA60" s="600"/>
      <c r="AB60" s="646"/>
      <c r="AC60" s="679">
        <f>IF(K60="",0,5/12*VLOOKUP(I60,sal20mrt,J60+1,FALSE)+7/12*VLOOKUP(I60,sal19juni,J60+1,FALSE))</f>
        <v>0</v>
      </c>
      <c r="AD60" s="680">
        <f t="shared" si="6"/>
        <v>0.56000000000000005</v>
      </c>
      <c r="AE60" s="681">
        <f t="shared" si="7"/>
        <v>0</v>
      </c>
      <c r="AF60" s="681">
        <f t="shared" si="8"/>
        <v>0</v>
      </c>
      <c r="AG60" s="681">
        <f t="shared" si="9"/>
        <v>0</v>
      </c>
      <c r="AH60" s="682">
        <f t="shared" si="10"/>
        <v>0</v>
      </c>
      <c r="AI60" s="682" t="str">
        <f t="shared" si="11"/>
        <v/>
      </c>
      <c r="AJ60" s="682">
        <f t="shared" si="12"/>
        <v>0</v>
      </c>
      <c r="AK60" s="683">
        <f>IF(OR(I60="ID1",OR(I60="ID2",OR(I60="ID3",OR(I60&lt;8)))),tab!B$173,tab!B$171)</f>
        <v>0.4</v>
      </c>
      <c r="AL60" s="600">
        <f t="shared" si="13"/>
        <v>0</v>
      </c>
      <c r="AM60" s="646">
        <f t="shared" si="14"/>
        <v>0</v>
      </c>
      <c r="AN60" s="743" t="str">
        <f t="shared" si="15"/>
        <v/>
      </c>
      <c r="AO60" s="746" t="str">
        <f t="shared" si="16"/>
        <v/>
      </c>
      <c r="AP60" s="750">
        <f t="shared" si="17"/>
        <v>0.4</v>
      </c>
      <c r="AT60" s="17"/>
      <c r="AU60" s="17"/>
      <c r="AV60" s="59"/>
      <c r="AW60" s="85"/>
    </row>
    <row r="61" spans="2:49" ht="12.75" customHeight="1" x14ac:dyDescent="0.2">
      <c r="B61" s="16"/>
      <c r="C61" s="2"/>
      <c r="D61" s="175"/>
      <c r="E61" s="101"/>
      <c r="F61" s="101"/>
      <c r="G61" s="175"/>
      <c r="H61" s="321"/>
      <c r="I61" s="175"/>
      <c r="J61" s="175"/>
      <c r="K61" s="323"/>
      <c r="L61" s="735"/>
      <c r="M61" s="655">
        <v>0</v>
      </c>
      <c r="N61" s="623">
        <v>0</v>
      </c>
      <c r="O61" s="620" t="str">
        <f t="shared" si="18"/>
        <v/>
      </c>
      <c r="P61" s="612" t="str">
        <f t="shared" si="19"/>
        <v/>
      </c>
      <c r="Q61" s="624">
        <v>0</v>
      </c>
      <c r="R61" s="755"/>
      <c r="S61" s="708" t="str">
        <f t="shared" si="20"/>
        <v/>
      </c>
      <c r="T61" s="50" t="str">
        <f t="shared" si="4"/>
        <v/>
      </c>
      <c r="U61" s="50">
        <f>ROUND(IF(K61="",0,+Q61/1659*(AC61*12*(1+tab!$C$181+tab!$C$180)-tab!$C$179)*tab!$C$177),-1)</f>
        <v>0</v>
      </c>
      <c r="V61" s="36" t="str">
        <f t="shared" si="21"/>
        <v/>
      </c>
      <c r="W61" s="696"/>
      <c r="X61" s="672"/>
      <c r="Y61" s="646"/>
      <c r="Z61" s="670"/>
      <c r="AA61" s="600"/>
      <c r="AB61" s="646"/>
      <c r="AC61" s="679">
        <f>IF(K61="",0,5/12*VLOOKUP(I61,sal20mrt,J61+1,FALSE)+7/12*VLOOKUP(I61,sal19juni,J61+1,FALSE))</f>
        <v>0</v>
      </c>
      <c r="AD61" s="680">
        <f t="shared" si="6"/>
        <v>0.56000000000000005</v>
      </c>
      <c r="AE61" s="681">
        <f t="shared" si="7"/>
        <v>0</v>
      </c>
      <c r="AF61" s="681">
        <f t="shared" si="8"/>
        <v>0</v>
      </c>
      <c r="AG61" s="681">
        <f t="shared" si="9"/>
        <v>0</v>
      </c>
      <c r="AH61" s="682">
        <f t="shared" si="10"/>
        <v>0</v>
      </c>
      <c r="AI61" s="682" t="str">
        <f t="shared" si="11"/>
        <v/>
      </c>
      <c r="AJ61" s="682">
        <f t="shared" si="12"/>
        <v>0</v>
      </c>
      <c r="AK61" s="683">
        <f>IF(OR(I61="ID1",OR(I61="ID2",OR(I61="ID3",OR(I61&lt;8)))),tab!B$173,tab!B$171)</f>
        <v>0.4</v>
      </c>
      <c r="AL61" s="600">
        <f t="shared" si="13"/>
        <v>0</v>
      </c>
      <c r="AM61" s="646">
        <f t="shared" si="14"/>
        <v>0</v>
      </c>
      <c r="AN61" s="743" t="str">
        <f t="shared" si="15"/>
        <v/>
      </c>
      <c r="AO61" s="746" t="str">
        <f t="shared" si="16"/>
        <v/>
      </c>
      <c r="AP61" s="750">
        <f t="shared" si="17"/>
        <v>0.4</v>
      </c>
      <c r="AT61" s="17"/>
      <c r="AU61" s="17"/>
      <c r="AV61" s="59"/>
      <c r="AW61" s="85"/>
    </row>
    <row r="62" spans="2:49" ht="12.75" customHeight="1" x14ac:dyDescent="0.2">
      <c r="B62" s="16"/>
      <c r="C62" s="2"/>
      <c r="D62" s="175"/>
      <c r="E62" s="101"/>
      <c r="F62" s="101"/>
      <c r="G62" s="175"/>
      <c r="H62" s="321"/>
      <c r="I62" s="175"/>
      <c r="J62" s="175"/>
      <c r="K62" s="323"/>
      <c r="L62" s="735"/>
      <c r="M62" s="655">
        <v>0</v>
      </c>
      <c r="N62" s="623">
        <v>0</v>
      </c>
      <c r="O62" s="620" t="str">
        <f t="shared" si="18"/>
        <v/>
      </c>
      <c r="P62" s="612" t="str">
        <f t="shared" si="19"/>
        <v/>
      </c>
      <c r="Q62" s="624">
        <v>0</v>
      </c>
      <c r="R62" s="755"/>
      <c r="S62" s="708" t="str">
        <f t="shared" si="20"/>
        <v/>
      </c>
      <c r="T62" s="50" t="str">
        <f t="shared" si="4"/>
        <v/>
      </c>
      <c r="U62" s="50">
        <f>ROUND(IF(K62="",0,+Q62/1659*(AC62*12*(1+tab!$C$181+tab!$C$180)-tab!$C$179)*tab!$C$177),-1)</f>
        <v>0</v>
      </c>
      <c r="V62" s="36" t="str">
        <f t="shared" si="21"/>
        <v/>
      </c>
      <c r="W62" s="696"/>
      <c r="X62" s="672"/>
      <c r="Y62" s="646"/>
      <c r="Z62" s="670"/>
      <c r="AA62" s="600"/>
      <c r="AB62" s="646"/>
      <c r="AC62" s="679">
        <f>IF(K62="",0,5/12*VLOOKUP(I62,sal20mrt,J62+1,FALSE)+7/12*VLOOKUP(I62,sal19juni,J62+1,FALSE))</f>
        <v>0</v>
      </c>
      <c r="AD62" s="680">
        <f t="shared" si="6"/>
        <v>0.56000000000000005</v>
      </c>
      <c r="AE62" s="681">
        <f t="shared" si="7"/>
        <v>0</v>
      </c>
      <c r="AF62" s="681">
        <f t="shared" si="8"/>
        <v>0</v>
      </c>
      <c r="AG62" s="681">
        <f t="shared" si="9"/>
        <v>0</v>
      </c>
      <c r="AH62" s="682">
        <f t="shared" si="10"/>
        <v>0</v>
      </c>
      <c r="AI62" s="682" t="str">
        <f t="shared" si="11"/>
        <v/>
      </c>
      <c r="AJ62" s="682">
        <f t="shared" si="12"/>
        <v>0</v>
      </c>
      <c r="AK62" s="683">
        <f>IF(OR(I62="ID1",OR(I62="ID2",OR(I62="ID3",OR(I62&lt;8)))),tab!B$173,tab!B$171)</f>
        <v>0.4</v>
      </c>
      <c r="AL62" s="600">
        <f t="shared" si="13"/>
        <v>0</v>
      </c>
      <c r="AM62" s="646">
        <f t="shared" si="14"/>
        <v>0</v>
      </c>
      <c r="AN62" s="743" t="str">
        <f t="shared" si="15"/>
        <v/>
      </c>
      <c r="AO62" s="746" t="str">
        <f t="shared" si="16"/>
        <v/>
      </c>
      <c r="AP62" s="750">
        <f t="shared" si="17"/>
        <v>0.4</v>
      </c>
      <c r="AT62" s="17"/>
      <c r="AU62" s="17"/>
      <c r="AV62" s="59"/>
      <c r="AW62" s="85"/>
    </row>
    <row r="63" spans="2:49" ht="12.75" customHeight="1" x14ac:dyDescent="0.2">
      <c r="B63" s="16"/>
      <c r="C63" s="2"/>
      <c r="D63" s="175"/>
      <c r="E63" s="101"/>
      <c r="F63" s="101"/>
      <c r="G63" s="175"/>
      <c r="H63" s="321"/>
      <c r="I63" s="175"/>
      <c r="J63" s="175"/>
      <c r="K63" s="323"/>
      <c r="L63" s="735"/>
      <c r="M63" s="655">
        <v>0</v>
      </c>
      <c r="N63" s="623">
        <v>0</v>
      </c>
      <c r="O63" s="620" t="str">
        <f t="shared" si="18"/>
        <v/>
      </c>
      <c r="P63" s="612" t="str">
        <f t="shared" si="19"/>
        <v/>
      </c>
      <c r="Q63" s="624">
        <v>0</v>
      </c>
      <c r="R63" s="755"/>
      <c r="S63" s="708" t="str">
        <f t="shared" si="20"/>
        <v/>
      </c>
      <c r="T63" s="50" t="str">
        <f t="shared" si="4"/>
        <v/>
      </c>
      <c r="U63" s="50">
        <f>ROUND(IF(K63="",0,+Q63/1659*(AC63*12*(1+tab!$C$181+tab!$C$180)-tab!$C$179)*tab!$C$177),-1)</f>
        <v>0</v>
      </c>
      <c r="V63" s="36" t="str">
        <f t="shared" si="21"/>
        <v/>
      </c>
      <c r="W63" s="696"/>
      <c r="X63" s="672"/>
      <c r="Y63" s="646"/>
      <c r="Z63" s="670"/>
      <c r="AA63" s="600"/>
      <c r="AB63" s="646"/>
      <c r="AC63" s="679">
        <f>IF(K63="",0,5/12*VLOOKUP(I63,sal20mrt,J63+1,FALSE)+7/12*VLOOKUP(I63,sal19juni,J63+1,FALSE))</f>
        <v>0</v>
      </c>
      <c r="AD63" s="680">
        <f t="shared" si="6"/>
        <v>0.56000000000000005</v>
      </c>
      <c r="AE63" s="681">
        <f t="shared" si="7"/>
        <v>0</v>
      </c>
      <c r="AF63" s="681">
        <f t="shared" si="8"/>
        <v>0</v>
      </c>
      <c r="AG63" s="681">
        <f t="shared" si="9"/>
        <v>0</v>
      </c>
      <c r="AH63" s="682">
        <f t="shared" si="10"/>
        <v>0</v>
      </c>
      <c r="AI63" s="682" t="str">
        <f t="shared" si="11"/>
        <v/>
      </c>
      <c r="AJ63" s="682">
        <f t="shared" si="12"/>
        <v>0</v>
      </c>
      <c r="AK63" s="683">
        <f>IF(OR(I63="ID1",OR(I63="ID2",OR(I63="ID3",OR(I63&lt;8)))),tab!B$173,tab!B$171)</f>
        <v>0.4</v>
      </c>
      <c r="AL63" s="600">
        <f t="shared" si="13"/>
        <v>0</v>
      </c>
      <c r="AM63" s="646">
        <f t="shared" si="14"/>
        <v>0</v>
      </c>
      <c r="AN63" s="743" t="str">
        <f t="shared" si="15"/>
        <v/>
      </c>
      <c r="AO63" s="746" t="str">
        <f t="shared" si="16"/>
        <v/>
      </c>
      <c r="AP63" s="750">
        <f t="shared" si="17"/>
        <v>0.4</v>
      </c>
      <c r="AT63" s="17"/>
      <c r="AU63" s="17"/>
      <c r="AV63" s="85"/>
      <c r="AW63" s="59"/>
    </row>
    <row r="64" spans="2:49" ht="12.75" customHeight="1" x14ac:dyDescent="0.2">
      <c r="B64" s="16"/>
      <c r="C64" s="2"/>
      <c r="D64" s="175"/>
      <c r="E64" s="101"/>
      <c r="F64" s="101"/>
      <c r="G64" s="175"/>
      <c r="H64" s="321"/>
      <c r="I64" s="175"/>
      <c r="J64" s="175"/>
      <c r="K64" s="323"/>
      <c r="L64" s="735"/>
      <c r="M64" s="655">
        <v>0</v>
      </c>
      <c r="N64" s="623">
        <v>0</v>
      </c>
      <c r="O64" s="620" t="str">
        <f t="shared" si="18"/>
        <v/>
      </c>
      <c r="P64" s="612" t="str">
        <f t="shared" si="19"/>
        <v/>
      </c>
      <c r="Q64" s="624">
        <v>0</v>
      </c>
      <c r="R64" s="755"/>
      <c r="S64" s="708" t="str">
        <f t="shared" si="20"/>
        <v/>
      </c>
      <c r="T64" s="50" t="str">
        <f t="shared" si="4"/>
        <v/>
      </c>
      <c r="U64" s="50">
        <f>ROUND(IF(K64="",0,+Q64/1659*(AC64*12*(1+tab!$C$181+tab!$C$180)-tab!$C$179)*tab!$C$177),-1)</f>
        <v>0</v>
      </c>
      <c r="V64" s="36" t="str">
        <f t="shared" si="21"/>
        <v/>
      </c>
      <c r="W64" s="696"/>
      <c r="X64" s="672"/>
      <c r="Y64" s="646"/>
      <c r="Z64" s="670"/>
      <c r="AA64" s="600"/>
      <c r="AB64" s="646"/>
      <c r="AC64" s="679">
        <f>IF(K64="",0,5/12*VLOOKUP(I64,sal20mrt,J64+1,FALSE)+7/12*VLOOKUP(I64,sal19juni,J64+1,FALSE))</f>
        <v>0</v>
      </c>
      <c r="AD64" s="680">
        <f t="shared" si="6"/>
        <v>0.56000000000000005</v>
      </c>
      <c r="AE64" s="681">
        <f t="shared" si="7"/>
        <v>0</v>
      </c>
      <c r="AF64" s="681">
        <f t="shared" si="8"/>
        <v>0</v>
      </c>
      <c r="AG64" s="681">
        <f t="shared" si="9"/>
        <v>0</v>
      </c>
      <c r="AH64" s="682">
        <f t="shared" si="10"/>
        <v>0</v>
      </c>
      <c r="AI64" s="682" t="str">
        <f t="shared" si="11"/>
        <v/>
      </c>
      <c r="AJ64" s="682">
        <f t="shared" si="12"/>
        <v>0</v>
      </c>
      <c r="AK64" s="683">
        <f>IF(OR(I64="ID1",OR(I64="ID2",OR(I64="ID3",OR(I64&lt;8)))),tab!B$173,tab!B$171)</f>
        <v>0.4</v>
      </c>
      <c r="AL64" s="600">
        <f t="shared" si="13"/>
        <v>0</v>
      </c>
      <c r="AM64" s="646">
        <f t="shared" si="14"/>
        <v>0</v>
      </c>
      <c r="AN64" s="743" t="str">
        <f t="shared" si="15"/>
        <v/>
      </c>
      <c r="AO64" s="746" t="str">
        <f t="shared" si="16"/>
        <v/>
      </c>
      <c r="AP64" s="750">
        <f t="shared" si="17"/>
        <v>0.4</v>
      </c>
      <c r="AT64" s="17"/>
      <c r="AU64" s="17"/>
      <c r="AV64" s="85"/>
      <c r="AW64" s="59"/>
    </row>
    <row r="65" spans="2:49" ht="12.75" customHeight="1" x14ac:dyDescent="0.2">
      <c r="B65" s="16"/>
      <c r="C65" s="2"/>
      <c r="D65" s="250"/>
      <c r="E65" s="4"/>
      <c r="F65" s="4"/>
      <c r="G65" s="242"/>
      <c r="H65" s="243"/>
      <c r="I65" s="242"/>
      <c r="J65" s="3"/>
      <c r="K65" s="739">
        <f>SUM(K15:K64)</f>
        <v>2</v>
      </c>
      <c r="L65" s="242"/>
      <c r="M65" s="721">
        <f>SUM(M15:M64)</f>
        <v>0</v>
      </c>
      <c r="N65" s="721">
        <f t="shared" ref="N65:Q65" si="22">SUM(N15:N64)</f>
        <v>0</v>
      </c>
      <c r="O65" s="721">
        <f t="shared" si="22"/>
        <v>100</v>
      </c>
      <c r="P65" s="721">
        <f t="shared" si="22"/>
        <v>100</v>
      </c>
      <c r="Q65" s="721">
        <f t="shared" si="22"/>
        <v>0</v>
      </c>
      <c r="R65" s="764"/>
      <c r="S65" s="719">
        <f>SUM(S15:S64)</f>
        <v>120609.01063291139</v>
      </c>
      <c r="T65" s="719">
        <f>SUM(T15:T64)</f>
        <v>3747.9493670886077</v>
      </c>
      <c r="U65" s="720">
        <f>SUM(U15:U64)</f>
        <v>0</v>
      </c>
      <c r="V65" s="720">
        <f>SUM(V15:V64)</f>
        <v>124356.96</v>
      </c>
      <c r="W65" s="697"/>
      <c r="X65" s="704"/>
      <c r="Y65" s="639"/>
      <c r="Z65" s="675"/>
      <c r="AA65" s="647"/>
      <c r="AB65" s="639"/>
      <c r="AC65" s="665">
        <f>SUM(AC15:AC64)</f>
        <v>6643</v>
      </c>
      <c r="AD65" s="639"/>
      <c r="AE65" s="640">
        <f t="shared" si="7"/>
        <v>48.050632911392405</v>
      </c>
      <c r="AF65" s="691"/>
      <c r="AG65" s="647"/>
      <c r="AH65" s="684"/>
      <c r="AI65" s="600"/>
      <c r="AJ65" s="631"/>
      <c r="AK65" s="630"/>
      <c r="AL65" s="630"/>
      <c r="AM65" s="718">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25"/>
      <c r="S66" s="212"/>
      <c r="T66" s="32"/>
      <c r="U66" s="245"/>
      <c r="V66" s="245"/>
      <c r="W66" s="697"/>
      <c r="X66" s="704"/>
      <c r="Y66" s="639"/>
      <c r="Z66" s="675"/>
      <c r="AA66" s="648"/>
      <c r="AB66" s="639"/>
      <c r="AC66" s="640"/>
      <c r="AD66" s="640"/>
      <c r="AE66" s="640"/>
      <c r="AF66" s="691"/>
      <c r="AG66" s="647"/>
      <c r="AH66" s="684"/>
      <c r="AI66" s="600"/>
      <c r="AJ66" s="631"/>
      <c r="AK66" s="630"/>
      <c r="AL66" s="630"/>
      <c r="AT66" s="17"/>
      <c r="AU66" s="17"/>
      <c r="AV66" s="59"/>
      <c r="AW66" s="85"/>
    </row>
    <row r="67" spans="2:49" ht="12.75" customHeight="1" x14ac:dyDescent="0.2">
      <c r="B67" s="16"/>
      <c r="I67" s="69"/>
      <c r="J67" s="11"/>
      <c r="L67" s="177"/>
      <c r="M67" s="177"/>
      <c r="N67" s="177"/>
      <c r="S67" s="259"/>
      <c r="T67" s="69"/>
      <c r="U67" s="308"/>
      <c r="V67" s="308"/>
      <c r="W67" s="674"/>
      <c r="X67" s="704"/>
      <c r="Y67" s="639"/>
      <c r="Z67" s="675"/>
      <c r="AA67" s="648"/>
      <c r="AB67" s="639"/>
      <c r="AC67" s="640"/>
      <c r="AD67" s="640"/>
      <c r="AE67" s="640"/>
      <c r="AF67" s="691"/>
      <c r="AG67" s="647"/>
      <c r="AH67" s="684"/>
      <c r="AI67" s="600"/>
      <c r="AJ67" s="631"/>
      <c r="AK67" s="630"/>
      <c r="AL67" s="630"/>
      <c r="AT67" s="17"/>
      <c r="AU67" s="17"/>
      <c r="AV67" s="59"/>
      <c r="AW67" s="85"/>
    </row>
    <row r="68" spans="2:49" ht="12.75" customHeight="1" x14ac:dyDescent="0.2">
      <c r="B68" s="16"/>
      <c r="I68" s="69"/>
      <c r="J68" s="11"/>
      <c r="L68" s="177"/>
      <c r="M68" s="177"/>
      <c r="N68" s="177"/>
      <c r="S68" s="259"/>
      <c r="T68" s="69"/>
      <c r="U68" s="308"/>
      <c r="V68" s="308"/>
      <c r="W68" s="674"/>
      <c r="X68" s="704"/>
      <c r="Y68" s="639"/>
      <c r="Z68" s="675"/>
      <c r="AA68" s="648"/>
      <c r="AB68" s="639"/>
      <c r="AC68" s="640"/>
      <c r="AD68" s="640"/>
      <c r="AE68" s="640"/>
      <c r="AF68" s="691"/>
      <c r="AG68" s="647"/>
      <c r="AH68" s="684"/>
      <c r="AI68" s="600"/>
      <c r="AJ68" s="631"/>
      <c r="AK68" s="630"/>
      <c r="AL68" s="630"/>
      <c r="AT68" s="17"/>
      <c r="AU68" s="17"/>
      <c r="AV68" s="59"/>
      <c r="AW68" s="85"/>
    </row>
    <row r="69" spans="2:49" s="256" customFormat="1" ht="12.75" customHeight="1" x14ac:dyDescent="0.2">
      <c r="B69" s="257"/>
      <c r="C69" s="17" t="s">
        <v>60</v>
      </c>
      <c r="D69" s="177"/>
      <c r="E69" s="433" t="str">
        <f>+dir!E34</f>
        <v xml:space="preserve"> 2020/21</v>
      </c>
      <c r="F69" s="280"/>
      <c r="G69" s="281"/>
      <c r="H69" s="282"/>
      <c r="J69" s="283"/>
      <c r="K69" s="283"/>
      <c r="L69" s="284"/>
      <c r="M69" s="284"/>
      <c r="N69" s="284"/>
      <c r="O69" s="285"/>
      <c r="P69" s="283"/>
      <c r="Q69" s="283"/>
      <c r="R69" s="283"/>
      <c r="S69" s="286"/>
      <c r="W69" s="668"/>
      <c r="X69" s="702"/>
      <c r="Y69" s="645"/>
      <c r="Z69" s="637"/>
      <c r="AA69" s="644"/>
      <c r="AB69" s="645"/>
      <c r="AC69" s="637"/>
      <c r="AD69" s="637"/>
      <c r="AE69" s="637"/>
      <c r="AF69" s="637"/>
      <c r="AG69" s="637"/>
      <c r="AH69" s="637"/>
      <c r="AI69" s="637"/>
      <c r="AJ69" s="637"/>
      <c r="AK69" s="685"/>
      <c r="AL69" s="645"/>
      <c r="AM69" s="284"/>
      <c r="AN69" s="284"/>
      <c r="AO69" s="284"/>
      <c r="AP69" s="284"/>
      <c r="AQ69" s="285"/>
      <c r="AR69" s="283"/>
      <c r="AS69" s="286"/>
      <c r="AT69" s="291"/>
      <c r="AU69" s="285"/>
    </row>
    <row r="70" spans="2:49" ht="12.75" customHeight="1" x14ac:dyDescent="0.2">
      <c r="B70" s="16"/>
      <c r="C70" s="69" t="s">
        <v>142</v>
      </c>
      <c r="E70" s="451">
        <f>dir!E35</f>
        <v>44105</v>
      </c>
      <c r="F70" s="126"/>
      <c r="G70" s="125"/>
      <c r="H70" s="292"/>
      <c r="X70" s="700"/>
      <c r="AC70" s="630"/>
      <c r="AD70" s="630"/>
      <c r="AE70" s="630"/>
      <c r="AF70" s="630"/>
      <c r="AG70" s="630"/>
      <c r="AH70" s="630"/>
      <c r="AI70" s="630"/>
      <c r="AJ70" s="630"/>
      <c r="AK70" s="640"/>
      <c r="AL70" s="629"/>
      <c r="AM70" s="117"/>
      <c r="AN70" s="117"/>
      <c r="AO70" s="117"/>
      <c r="AP70" s="117"/>
      <c r="AQ70" s="259"/>
      <c r="AR70" s="177"/>
      <c r="AS70" s="260"/>
      <c r="AT70" s="88"/>
      <c r="AU70" s="259"/>
    </row>
    <row r="71" spans="2:49" ht="12.75" customHeight="1" x14ac:dyDescent="0.25">
      <c r="B71" s="16"/>
      <c r="D71" s="330"/>
      <c r="E71" s="435"/>
      <c r="F71" s="124"/>
      <c r="G71" s="125"/>
      <c r="H71" s="292"/>
      <c r="J71" s="706"/>
      <c r="X71" s="700"/>
      <c r="AC71" s="630"/>
      <c r="AD71" s="630"/>
      <c r="AE71" s="630"/>
      <c r="AF71" s="630"/>
      <c r="AG71" s="630"/>
      <c r="AH71" s="630"/>
      <c r="AI71" s="630"/>
      <c r="AJ71" s="630"/>
      <c r="AK71" s="640"/>
      <c r="AL71" s="629"/>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25"/>
      <c r="S72" s="213"/>
      <c r="T72" s="2"/>
      <c r="U72" s="2"/>
      <c r="V72" s="2"/>
      <c r="W72" s="692"/>
      <c r="X72" s="700"/>
      <c r="AC72" s="630"/>
      <c r="AD72" s="630"/>
      <c r="AE72" s="630"/>
      <c r="AF72" s="630"/>
      <c r="AG72" s="630"/>
      <c r="AH72" s="630"/>
      <c r="AI72" s="630"/>
      <c r="AJ72" s="630"/>
      <c r="AK72" s="640"/>
      <c r="AL72" s="629"/>
      <c r="AM72" s="117"/>
      <c r="AN72" s="117"/>
      <c r="AO72" s="117"/>
      <c r="AP72" s="117"/>
      <c r="AQ72" s="259"/>
      <c r="AR72" s="177"/>
      <c r="AS72" s="260"/>
      <c r="AT72" s="88"/>
      <c r="AU72" s="259"/>
    </row>
    <row r="73" spans="2:49" s="405" customFormat="1" ht="12.75" customHeight="1" x14ac:dyDescent="0.2">
      <c r="B73" s="599"/>
      <c r="C73" s="28"/>
      <c r="D73" s="598" t="s">
        <v>143</v>
      </c>
      <c r="E73" s="222"/>
      <c r="F73" s="222"/>
      <c r="G73" s="222"/>
      <c r="H73" s="222"/>
      <c r="I73" s="724"/>
      <c r="J73" s="816" t="s">
        <v>722</v>
      </c>
      <c r="K73" s="725"/>
      <c r="L73" s="757"/>
      <c r="M73" s="598" t="s">
        <v>555</v>
      </c>
      <c r="N73" s="610"/>
      <c r="O73" s="725"/>
      <c r="P73" s="725"/>
      <c r="Q73" s="610"/>
      <c r="R73" s="658"/>
      <c r="S73" s="459" t="s">
        <v>145</v>
      </c>
      <c r="T73" s="724"/>
      <c r="U73" s="724"/>
      <c r="V73" s="724"/>
      <c r="W73" s="693"/>
      <c r="X73" s="703"/>
      <c r="Y73" s="669"/>
      <c r="Z73" s="606"/>
      <c r="AA73" s="631"/>
      <c r="AB73" s="632"/>
      <c r="AC73" s="600"/>
      <c r="AD73" s="609"/>
      <c r="AE73" s="600"/>
      <c r="AF73" s="671"/>
      <c r="AG73" s="671"/>
      <c r="AH73" s="684"/>
      <c r="AI73" s="686"/>
      <c r="AJ73" s="684"/>
      <c r="AK73" s="687"/>
      <c r="AL73" s="687"/>
      <c r="AV73" s="301"/>
      <c r="AW73" s="301"/>
    </row>
    <row r="74" spans="2:49" ht="12.75" customHeight="1" x14ac:dyDescent="0.2">
      <c r="B74" s="16"/>
      <c r="C74" s="2"/>
      <c r="D74" s="225" t="s">
        <v>146</v>
      </c>
      <c r="E74" s="224" t="s">
        <v>147</v>
      </c>
      <c r="F74" s="224" t="s">
        <v>148</v>
      </c>
      <c r="G74" s="225" t="s">
        <v>149</v>
      </c>
      <c r="H74" s="226" t="s">
        <v>150</v>
      </c>
      <c r="I74" s="225" t="s">
        <v>151</v>
      </c>
      <c r="J74" s="225" t="s">
        <v>724</v>
      </c>
      <c r="K74" s="230" t="s">
        <v>154</v>
      </c>
      <c r="L74" s="758"/>
      <c r="M74" s="232" t="s">
        <v>557</v>
      </c>
      <c r="N74" s="230" t="s">
        <v>538</v>
      </c>
      <c r="O74" s="231" t="s">
        <v>556</v>
      </c>
      <c r="P74" s="611" t="s">
        <v>540</v>
      </c>
      <c r="Q74" s="230" t="s">
        <v>559</v>
      </c>
      <c r="R74" s="760"/>
      <c r="S74" s="231" t="s">
        <v>157</v>
      </c>
      <c r="T74" s="232" t="s">
        <v>563</v>
      </c>
      <c r="U74" s="232" t="s">
        <v>575</v>
      </c>
      <c r="V74" s="232" t="s">
        <v>157</v>
      </c>
      <c r="W74" s="694"/>
      <c r="X74" s="688"/>
      <c r="Y74" s="634"/>
      <c r="Z74" s="670"/>
      <c r="AA74" s="633"/>
      <c r="AB74" s="634"/>
      <c r="AC74" s="650" t="s">
        <v>541</v>
      </c>
      <c r="AD74" s="651" t="s">
        <v>542</v>
      </c>
      <c r="AE74" s="652" t="s">
        <v>543</v>
      </c>
      <c r="AF74" s="652" t="s">
        <v>543</v>
      </c>
      <c r="AG74" s="652" t="s">
        <v>544</v>
      </c>
      <c r="AH74" s="652" t="s">
        <v>559</v>
      </c>
      <c r="AI74" s="652" t="s">
        <v>545</v>
      </c>
      <c r="AJ74" s="652" t="s">
        <v>546</v>
      </c>
      <c r="AK74" s="652" t="s">
        <v>547</v>
      </c>
      <c r="AL74" s="652" t="s">
        <v>159</v>
      </c>
      <c r="AM74" s="653" t="s">
        <v>548</v>
      </c>
      <c r="AN74" s="742" t="s">
        <v>605</v>
      </c>
      <c r="AO74" s="742" t="s">
        <v>582</v>
      </c>
      <c r="AP74" s="741" t="s">
        <v>547</v>
      </c>
      <c r="AT74" s="17"/>
      <c r="AU74" s="17"/>
      <c r="AV74" s="301"/>
      <c r="AW74" s="303"/>
    </row>
    <row r="75" spans="2:49" ht="12.75" customHeight="1" x14ac:dyDescent="0.2">
      <c r="B75" s="16"/>
      <c r="C75" s="2"/>
      <c r="D75" s="140"/>
      <c r="E75" s="224"/>
      <c r="F75" s="235"/>
      <c r="G75" s="225" t="s">
        <v>160</v>
      </c>
      <c r="H75" s="226" t="s">
        <v>161</v>
      </c>
      <c r="I75" s="225"/>
      <c r="J75" s="225" t="s">
        <v>723</v>
      </c>
      <c r="K75" s="225"/>
      <c r="L75" s="759"/>
      <c r="M75" s="228" t="s">
        <v>561</v>
      </c>
      <c r="N75" s="230" t="s">
        <v>558</v>
      </c>
      <c r="O75" s="231" t="s">
        <v>539</v>
      </c>
      <c r="P75" s="611" t="s">
        <v>16</v>
      </c>
      <c r="Q75" s="230" t="s">
        <v>560</v>
      </c>
      <c r="R75" s="760"/>
      <c r="S75" s="231" t="s">
        <v>562</v>
      </c>
      <c r="T75" s="328" t="s">
        <v>564</v>
      </c>
      <c r="U75" s="328" t="s">
        <v>574</v>
      </c>
      <c r="V75" s="232" t="s">
        <v>16</v>
      </c>
      <c r="W75" s="694"/>
      <c r="X75" s="688"/>
      <c r="Y75" s="634"/>
      <c r="AA75" s="633"/>
      <c r="AB75" s="634"/>
      <c r="AC75" s="652" t="s">
        <v>549</v>
      </c>
      <c r="AD75" s="654">
        <f>tab!$C$170</f>
        <v>0.56000000000000005</v>
      </c>
      <c r="AE75" s="652" t="s">
        <v>550</v>
      </c>
      <c r="AF75" s="652" t="s">
        <v>551</v>
      </c>
      <c r="AG75" s="652" t="s">
        <v>552</v>
      </c>
      <c r="AH75" s="652" t="s">
        <v>560</v>
      </c>
      <c r="AI75" s="652" t="s">
        <v>553</v>
      </c>
      <c r="AJ75" s="652" t="s">
        <v>553</v>
      </c>
      <c r="AK75" s="652" t="s">
        <v>554</v>
      </c>
      <c r="AL75" s="652"/>
      <c r="AM75" s="652" t="s">
        <v>158</v>
      </c>
      <c r="AN75" s="742" t="s">
        <v>606</v>
      </c>
      <c r="AO75" s="742" t="s">
        <v>583</v>
      </c>
      <c r="AP75" s="741" t="s">
        <v>585</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62"/>
      <c r="S76" s="136"/>
      <c r="T76" s="136"/>
      <c r="U76" s="239"/>
      <c r="V76" s="239"/>
      <c r="W76" s="695"/>
      <c r="X76" s="688"/>
      <c r="Y76" s="634"/>
      <c r="AA76" s="633"/>
      <c r="AB76" s="634"/>
      <c r="AC76" s="630"/>
      <c r="AD76" s="635"/>
      <c r="AE76" s="630"/>
      <c r="AF76" s="630"/>
      <c r="AG76" s="630"/>
      <c r="AH76" s="630"/>
      <c r="AI76" s="630"/>
      <c r="AJ76" s="630"/>
      <c r="AK76" s="630"/>
      <c r="AL76" s="630"/>
      <c r="AM76" s="630"/>
      <c r="AP76" s="747" t="s">
        <v>586</v>
      </c>
      <c r="AT76" s="17"/>
      <c r="AU76" s="17"/>
      <c r="AW76" s="85"/>
    </row>
    <row r="77" spans="2:49" ht="12.75" customHeight="1" x14ac:dyDescent="0.2">
      <c r="B77" s="16"/>
      <c r="C77" s="2"/>
      <c r="D77" s="752" t="str">
        <f>IF(D15="","",D15)</f>
        <v/>
      </c>
      <c r="E77" s="752" t="str">
        <f t="shared" ref="E77:H77" si="23">IF(E15="","",E15)</f>
        <v>truus</v>
      </c>
      <c r="F77" s="752" t="str">
        <f t="shared" si="23"/>
        <v>hoofd adm</v>
      </c>
      <c r="G77" s="752">
        <f>IF(G15="","",G15+1)</f>
        <v>25</v>
      </c>
      <c r="H77" s="753">
        <f t="shared" si="23"/>
        <v>26665</v>
      </c>
      <c r="I77" s="737">
        <f>IF(I15=0,"",I15)</f>
        <v>12</v>
      </c>
      <c r="J77" s="737">
        <f t="shared" ref="J77:J108" si="24">IF(I77=12,VLOOKUP(J15+1,overgangstabel,4,FALSE),IF(E77="","",IF((J15+1)&gt;VLOOKUP(I15,sal20aug,18,FALSE),J15,J15+1)))</f>
        <v>10</v>
      </c>
      <c r="K77" s="754">
        <f>IF(K15="","",K15)</f>
        <v>1</v>
      </c>
      <c r="L77" s="735"/>
      <c r="M77" s="655">
        <v>0</v>
      </c>
      <c r="N77" s="623">
        <v>0</v>
      </c>
      <c r="O77" s="620">
        <f>IF(K77="","",K77*50)</f>
        <v>50</v>
      </c>
      <c r="P77" s="612">
        <f>IF(K77="","",SUM(M77:O77))</f>
        <v>50</v>
      </c>
      <c r="Q77" s="624">
        <v>0</v>
      </c>
      <c r="R77" s="755"/>
      <c r="S77" s="708">
        <f>IF(K77="","",(1659*K77-P77)*AF77)</f>
        <v>90234.349367088624</v>
      </c>
      <c r="T77" s="50">
        <f>IF(K77="","",P77*AG77+AE77*(AI77+AJ77*(1-AK77)))</f>
        <v>2804.0506329113928</v>
      </c>
      <c r="U77" s="50">
        <f>ROUND(IF(K77="",0,+Q77/1659*(AC77*12*(1+tab!$D$181+tab!$D$180)-tab!$D$179)*tab!$D$177),-1)</f>
        <v>0</v>
      </c>
      <c r="V77" s="36">
        <f>IF(K77="","",IF(E77=0,0,(S77+T77+U77)))</f>
        <v>93038.400000000023</v>
      </c>
      <c r="W77" s="626"/>
      <c r="X77" s="672"/>
      <c r="Y77" s="605"/>
      <c r="Z77" s="605"/>
      <c r="AA77" s="605"/>
      <c r="AB77" s="605"/>
      <c r="AC77" s="679">
        <f t="shared" ref="AC77:AC108" si="25">IF(K77="",0,5/12*VLOOKUP(I77,sal20aug,J77+1,FALSE)+7/12*VLOOKUP(I77,sal20aug,J77+1,FALSE))</f>
        <v>4970</v>
      </c>
      <c r="AD77" s="680">
        <f>+AD$13</f>
        <v>0.56000000000000005</v>
      </c>
      <c r="AE77" s="681">
        <f>AC77*12/1659</f>
        <v>35.949367088607595</v>
      </c>
      <c r="AF77" s="681">
        <f>AC77*12*(1+AD77)/1659</f>
        <v>56.081012658227856</v>
      </c>
      <c r="AG77" s="681">
        <f>+AF77-AE77</f>
        <v>20.131645569620261</v>
      </c>
      <c r="AH77" s="682">
        <f>Q77</f>
        <v>0</v>
      </c>
      <c r="AI77" s="682">
        <f>+O77</f>
        <v>50</v>
      </c>
      <c r="AJ77" s="682">
        <f>(M77+N77)</f>
        <v>0</v>
      </c>
      <c r="AK77" s="683">
        <f>IF(OR(I77="ID1",OR(I77="ID2",OR(I77="ID3",OR(I77&lt;8)))),tab!B$173,tab!B$171)</f>
        <v>0.5</v>
      </c>
      <c r="AL77" s="600">
        <f>IF(G77&lt;25,0,IF(G77=25,25,IF(G77&lt;40,0,IF(G77=40,40,IF(G77&gt;=40,0)))))</f>
        <v>25</v>
      </c>
      <c r="AM77" s="646">
        <f>IF(AL77=25,AC77*1.08*K77/2,IF(AL77=40,AC77*1.08*K77,0))</f>
        <v>2683.8</v>
      </c>
      <c r="AN77" s="743">
        <f>IF(K77="","",IF(AN$3&gt;AO77,1,0))</f>
        <v>0</v>
      </c>
      <c r="AO77" s="746">
        <f>IF(K77="","",DATE(YEAR(H77)+61,MONTH(H77),DAY(H77)))</f>
        <v>48945</v>
      </c>
      <c r="AP77" s="750">
        <f t="shared" ref="AP77:AP126" si="26">IF(AK77&gt;40%,50%,IF(AN77=1,20%,40%))</f>
        <v>0.5</v>
      </c>
      <c r="AT77" s="17"/>
      <c r="AU77" s="17"/>
      <c r="AV77" s="85"/>
      <c r="AW77" s="59"/>
    </row>
    <row r="78" spans="2:49" ht="12.75" customHeight="1" x14ac:dyDescent="0.2">
      <c r="B78" s="16"/>
      <c r="C78" s="2"/>
      <c r="D78" s="752" t="str">
        <f t="shared" ref="D78:H78" si="27">IF(D16="","",D16)</f>
        <v/>
      </c>
      <c r="E78" s="752" t="str">
        <f t="shared" si="27"/>
        <v>piet</v>
      </c>
      <c r="F78" s="752" t="str">
        <f t="shared" si="27"/>
        <v>assistent</v>
      </c>
      <c r="G78" s="752">
        <f t="shared" ref="G78:G126" si="28">IF(G16="","",G16+1)</f>
        <v>3</v>
      </c>
      <c r="H78" s="753">
        <f t="shared" si="27"/>
        <v>36161</v>
      </c>
      <c r="I78" s="737">
        <f t="shared" ref="I78:I126" si="29">IF(I16=0,"",I16)</f>
        <v>4</v>
      </c>
      <c r="J78" s="737">
        <f t="shared" si="24"/>
        <v>3</v>
      </c>
      <c r="K78" s="754">
        <f t="shared" ref="K78:K126" si="30">IF(K16="","",K16)</f>
        <v>1</v>
      </c>
      <c r="L78" s="735"/>
      <c r="M78" s="655">
        <v>0</v>
      </c>
      <c r="N78" s="623">
        <v>0</v>
      </c>
      <c r="O78" s="620">
        <f t="shared" ref="O78:O126" si="31">IF(K78="","",K78*50)</f>
        <v>50</v>
      </c>
      <c r="P78" s="612">
        <f t="shared" ref="P78:P126" si="32">IF(K78="","",SUM(M78:O78))</f>
        <v>50</v>
      </c>
      <c r="Q78" s="624">
        <v>0</v>
      </c>
      <c r="R78" s="755"/>
      <c r="S78" s="708">
        <f t="shared" ref="S78:S126" si="33">IF(K78="","",(1659*K78-P78)*AF78)</f>
        <v>36257.141989150092</v>
      </c>
      <c r="T78" s="50">
        <f t="shared" ref="T78:T126" si="34">IF(K78="","",P78*AG78+AE78*(AI78+AJ78*(1-AK78)))</f>
        <v>1126.6980108499097</v>
      </c>
      <c r="U78" s="50">
        <f>ROUND(IF(K78="",0,+Q78/1659*(AC78*12*(1+tab!$D$181+tab!$D$180)-tab!$D$179)*tab!$D$177),-1)</f>
        <v>0</v>
      </c>
      <c r="V78" s="36">
        <f t="shared" ref="V78:V126" si="35">IF(K78="","",IF(E78=0,0,(S78+T78+U78)))</f>
        <v>37383.840000000004</v>
      </c>
      <c r="W78" s="696"/>
      <c r="X78" s="672"/>
      <c r="Y78" s="646"/>
      <c r="Z78" s="670"/>
      <c r="AA78" s="600"/>
      <c r="AB78" s="646"/>
      <c r="AC78" s="679">
        <f t="shared" si="25"/>
        <v>1997</v>
      </c>
      <c r="AD78" s="680">
        <f t="shared" ref="AD78:AD126" si="36">+AD$13</f>
        <v>0.56000000000000005</v>
      </c>
      <c r="AE78" s="681">
        <f t="shared" ref="AE78:AE127" si="37">AC78*12/1659</f>
        <v>14.44484629294756</v>
      </c>
      <c r="AF78" s="681">
        <f t="shared" ref="AF78:AF126" si="38">AC78*12*(1+AD78)/1659</f>
        <v>22.533960216998192</v>
      </c>
      <c r="AG78" s="681">
        <f t="shared" ref="AG78:AG126" si="39">+AF78-AE78</f>
        <v>8.0891139240506327</v>
      </c>
      <c r="AH78" s="682">
        <f t="shared" ref="AH78:AH126" si="40">Q78</f>
        <v>0</v>
      </c>
      <c r="AI78" s="682">
        <f t="shared" ref="AI78:AI126" si="41">+O78</f>
        <v>50</v>
      </c>
      <c r="AJ78" s="682">
        <f t="shared" ref="AJ78:AJ126" si="42">(M78+N78)</f>
        <v>0</v>
      </c>
      <c r="AK78" s="683">
        <f>IF(OR(I78="ID1",OR(I78="ID2",OR(I78="ID3",OR(I78&lt;8)))),tab!B$173,tab!B$171)</f>
        <v>0.4</v>
      </c>
      <c r="AL78" s="600">
        <f t="shared" ref="AL78:AL126" si="43">IF(G78&lt;25,0,IF(G78=25,25,IF(G78&lt;40,0,IF(G78=40,40,IF(G78&gt;=40,0)))))</f>
        <v>0</v>
      </c>
      <c r="AM78" s="646">
        <f t="shared" ref="AM78:AM126" si="44">IF(AL78=25,AC78*1.08*K78/2,IF(AL78=40,AC78*1.08*K78,0))</f>
        <v>0</v>
      </c>
      <c r="AN78" s="743">
        <f t="shared" ref="AN78:AN126" si="45">IF(K78="","",IF(AN$3&gt;AO78,1,0))</f>
        <v>0</v>
      </c>
      <c r="AO78" s="746">
        <f t="shared" ref="AO78:AO126" si="46">IF(K78="","",DATE(YEAR(H78)+61,MONTH(H78),DAY(H78)))</f>
        <v>58441</v>
      </c>
      <c r="AP78" s="750">
        <f t="shared" si="26"/>
        <v>0.4</v>
      </c>
      <c r="AT78" s="17"/>
      <c r="AU78" s="17"/>
      <c r="AV78" s="59"/>
      <c r="AW78" s="85"/>
    </row>
    <row r="79" spans="2:49" ht="12.75" customHeight="1" x14ac:dyDescent="0.2">
      <c r="B79" s="16"/>
      <c r="C79" s="2"/>
      <c r="D79" s="752" t="str">
        <f t="shared" ref="D79:H79" si="47">IF(D17="","",D17)</f>
        <v/>
      </c>
      <c r="E79" s="752" t="str">
        <f t="shared" si="47"/>
        <v/>
      </c>
      <c r="F79" s="752" t="str">
        <f t="shared" si="47"/>
        <v/>
      </c>
      <c r="G79" s="752" t="str">
        <f t="shared" si="28"/>
        <v/>
      </c>
      <c r="H79" s="753" t="str">
        <f t="shared" si="47"/>
        <v/>
      </c>
      <c r="I79" s="737" t="str">
        <f t="shared" si="29"/>
        <v/>
      </c>
      <c r="J79" s="737" t="str">
        <f t="shared" si="24"/>
        <v/>
      </c>
      <c r="K79" s="754" t="str">
        <f t="shared" si="30"/>
        <v/>
      </c>
      <c r="L79" s="735"/>
      <c r="M79" s="655">
        <v>0</v>
      </c>
      <c r="N79" s="623">
        <v>0</v>
      </c>
      <c r="O79" s="620" t="str">
        <f t="shared" si="31"/>
        <v/>
      </c>
      <c r="P79" s="612" t="str">
        <f t="shared" si="32"/>
        <v/>
      </c>
      <c r="Q79" s="624">
        <v>0</v>
      </c>
      <c r="R79" s="755"/>
      <c r="S79" s="708" t="str">
        <f t="shared" si="33"/>
        <v/>
      </c>
      <c r="T79" s="50" t="str">
        <f t="shared" si="34"/>
        <v/>
      </c>
      <c r="U79" s="50">
        <f>ROUND(IF(K79="",0,+Q79/1659*(AC79*12*(1+tab!$D$181+tab!$D$180)-tab!$D$179)*tab!$D$177),-1)</f>
        <v>0</v>
      </c>
      <c r="V79" s="36" t="str">
        <f t="shared" si="35"/>
        <v/>
      </c>
      <c r="W79" s="696"/>
      <c r="X79" s="672"/>
      <c r="Y79" s="646"/>
      <c r="Z79" s="670"/>
      <c r="AA79" s="600"/>
      <c r="AB79" s="646"/>
      <c r="AC79" s="679">
        <f t="shared" si="25"/>
        <v>0</v>
      </c>
      <c r="AD79" s="680">
        <f t="shared" si="36"/>
        <v>0.56000000000000005</v>
      </c>
      <c r="AE79" s="681">
        <f t="shared" si="37"/>
        <v>0</v>
      </c>
      <c r="AF79" s="681">
        <f t="shared" si="38"/>
        <v>0</v>
      </c>
      <c r="AG79" s="681">
        <f t="shared" si="39"/>
        <v>0</v>
      </c>
      <c r="AH79" s="682">
        <f t="shared" si="40"/>
        <v>0</v>
      </c>
      <c r="AI79" s="682" t="str">
        <f t="shared" si="41"/>
        <v/>
      </c>
      <c r="AJ79" s="682">
        <f t="shared" si="42"/>
        <v>0</v>
      </c>
      <c r="AK79" s="683">
        <f>IF(OR(I79="ID1",OR(I79="ID2",OR(I79="ID3",OR(I79&lt;8)))),tab!B$173,tab!B$171)</f>
        <v>0.5</v>
      </c>
      <c r="AL79" s="600">
        <f t="shared" si="43"/>
        <v>0</v>
      </c>
      <c r="AM79" s="646">
        <f t="shared" si="44"/>
        <v>0</v>
      </c>
      <c r="AN79" s="743" t="str">
        <f t="shared" si="45"/>
        <v/>
      </c>
      <c r="AO79" s="746" t="str">
        <f t="shared" si="46"/>
        <v/>
      </c>
      <c r="AP79" s="750">
        <f t="shared" si="26"/>
        <v>0.5</v>
      </c>
      <c r="AT79" s="17"/>
      <c r="AU79" s="17"/>
      <c r="AV79" s="59"/>
      <c r="AW79" s="85"/>
    </row>
    <row r="80" spans="2:49" ht="12.75" customHeight="1" x14ac:dyDescent="0.2">
      <c r="B80" s="16"/>
      <c r="C80" s="2"/>
      <c r="D80" s="752" t="str">
        <f t="shared" ref="D80:H80" si="48">IF(D18="","",D18)</f>
        <v/>
      </c>
      <c r="E80" s="752" t="str">
        <f t="shared" si="48"/>
        <v/>
      </c>
      <c r="F80" s="752" t="str">
        <f t="shared" si="48"/>
        <v/>
      </c>
      <c r="G80" s="752" t="str">
        <f t="shared" si="28"/>
        <v/>
      </c>
      <c r="H80" s="753" t="str">
        <f t="shared" si="48"/>
        <v/>
      </c>
      <c r="I80" s="737" t="str">
        <f t="shared" si="29"/>
        <v/>
      </c>
      <c r="J80" s="737" t="str">
        <f t="shared" si="24"/>
        <v/>
      </c>
      <c r="K80" s="754" t="str">
        <f t="shared" si="30"/>
        <v/>
      </c>
      <c r="L80" s="735"/>
      <c r="M80" s="655">
        <v>0</v>
      </c>
      <c r="N80" s="623">
        <v>0</v>
      </c>
      <c r="O80" s="620" t="str">
        <f t="shared" si="31"/>
        <v/>
      </c>
      <c r="P80" s="612" t="str">
        <f t="shared" si="32"/>
        <v/>
      </c>
      <c r="Q80" s="624">
        <v>0</v>
      </c>
      <c r="R80" s="755"/>
      <c r="S80" s="708" t="str">
        <f t="shared" si="33"/>
        <v/>
      </c>
      <c r="T80" s="50" t="str">
        <f t="shared" si="34"/>
        <v/>
      </c>
      <c r="U80" s="50">
        <f>ROUND(IF(K80="",0,+Q80/1659*(AC80*12*(1+tab!$D$181+tab!$D$180)-tab!$D$179)*tab!$D$177),-1)</f>
        <v>0</v>
      </c>
      <c r="V80" s="36" t="str">
        <f t="shared" si="35"/>
        <v/>
      </c>
      <c r="W80" s="696"/>
      <c r="X80" s="672"/>
      <c r="Y80" s="646"/>
      <c r="Z80" s="670"/>
      <c r="AA80" s="600"/>
      <c r="AB80" s="646"/>
      <c r="AC80" s="679">
        <f t="shared" si="25"/>
        <v>0</v>
      </c>
      <c r="AD80" s="680">
        <f t="shared" si="36"/>
        <v>0.56000000000000005</v>
      </c>
      <c r="AE80" s="681">
        <f t="shared" si="37"/>
        <v>0</v>
      </c>
      <c r="AF80" s="681">
        <f t="shared" si="38"/>
        <v>0</v>
      </c>
      <c r="AG80" s="681">
        <f t="shared" si="39"/>
        <v>0</v>
      </c>
      <c r="AH80" s="682">
        <f t="shared" si="40"/>
        <v>0</v>
      </c>
      <c r="AI80" s="682" t="str">
        <f t="shared" si="41"/>
        <v/>
      </c>
      <c r="AJ80" s="682">
        <f t="shared" si="42"/>
        <v>0</v>
      </c>
      <c r="AK80" s="683">
        <f>IF(OR(I80="ID1",OR(I80="ID2",OR(I80="ID3",OR(I80&lt;8)))),tab!B$173,tab!B$171)</f>
        <v>0.5</v>
      </c>
      <c r="AL80" s="600">
        <f t="shared" si="43"/>
        <v>0</v>
      </c>
      <c r="AM80" s="646">
        <f t="shared" si="44"/>
        <v>0</v>
      </c>
      <c r="AN80" s="743" t="str">
        <f t="shared" si="45"/>
        <v/>
      </c>
      <c r="AO80" s="746" t="str">
        <f t="shared" si="46"/>
        <v/>
      </c>
      <c r="AP80" s="750">
        <f t="shared" si="26"/>
        <v>0.5</v>
      </c>
      <c r="AT80" s="17"/>
      <c r="AU80" s="17"/>
      <c r="AV80" s="59"/>
      <c r="AW80" s="85"/>
    </row>
    <row r="81" spans="2:49" ht="12.75" customHeight="1" x14ac:dyDescent="0.2">
      <c r="B81" s="16"/>
      <c r="C81" s="2"/>
      <c r="D81" s="752" t="str">
        <f t="shared" ref="D81:H81" si="49">IF(D19="","",D19)</f>
        <v/>
      </c>
      <c r="E81" s="752" t="str">
        <f t="shared" si="49"/>
        <v/>
      </c>
      <c r="F81" s="752" t="str">
        <f t="shared" si="49"/>
        <v/>
      </c>
      <c r="G81" s="752" t="str">
        <f t="shared" si="28"/>
        <v/>
      </c>
      <c r="H81" s="753" t="str">
        <f t="shared" si="49"/>
        <v/>
      </c>
      <c r="I81" s="737" t="str">
        <f t="shared" si="29"/>
        <v/>
      </c>
      <c r="J81" s="737" t="str">
        <f t="shared" si="24"/>
        <v/>
      </c>
      <c r="K81" s="754" t="str">
        <f t="shared" si="30"/>
        <v/>
      </c>
      <c r="L81" s="735"/>
      <c r="M81" s="655">
        <v>0</v>
      </c>
      <c r="N81" s="623">
        <v>0</v>
      </c>
      <c r="O81" s="620" t="str">
        <f t="shared" si="31"/>
        <v/>
      </c>
      <c r="P81" s="612" t="str">
        <f t="shared" si="32"/>
        <v/>
      </c>
      <c r="Q81" s="624">
        <v>0</v>
      </c>
      <c r="R81" s="755"/>
      <c r="S81" s="708" t="str">
        <f t="shared" si="33"/>
        <v/>
      </c>
      <c r="T81" s="50" t="str">
        <f t="shared" si="34"/>
        <v/>
      </c>
      <c r="U81" s="50">
        <f>ROUND(IF(K81="",0,+Q81/1659*(AC81*12*(1+tab!$D$181+tab!$D$180)-tab!$D$179)*tab!$D$177),-1)</f>
        <v>0</v>
      </c>
      <c r="V81" s="36" t="str">
        <f t="shared" si="35"/>
        <v/>
      </c>
      <c r="W81" s="696"/>
      <c r="X81" s="672"/>
      <c r="Y81" s="646"/>
      <c r="Z81" s="670"/>
      <c r="AA81" s="600"/>
      <c r="AB81" s="646"/>
      <c r="AC81" s="679">
        <f t="shared" si="25"/>
        <v>0</v>
      </c>
      <c r="AD81" s="680">
        <f t="shared" si="36"/>
        <v>0.56000000000000005</v>
      </c>
      <c r="AE81" s="681">
        <f t="shared" si="37"/>
        <v>0</v>
      </c>
      <c r="AF81" s="681">
        <f t="shared" si="38"/>
        <v>0</v>
      </c>
      <c r="AG81" s="681">
        <f t="shared" si="39"/>
        <v>0</v>
      </c>
      <c r="AH81" s="682">
        <f t="shared" si="40"/>
        <v>0</v>
      </c>
      <c r="AI81" s="682" t="str">
        <f t="shared" si="41"/>
        <v/>
      </c>
      <c r="AJ81" s="682">
        <f t="shared" si="42"/>
        <v>0</v>
      </c>
      <c r="AK81" s="683">
        <f>IF(OR(I81="ID1",OR(I81="ID2",OR(I81="ID3",OR(I81&lt;8)))),tab!B$173,tab!B$171)</f>
        <v>0.5</v>
      </c>
      <c r="AL81" s="600">
        <f t="shared" si="43"/>
        <v>0</v>
      </c>
      <c r="AM81" s="646">
        <f t="shared" si="44"/>
        <v>0</v>
      </c>
      <c r="AN81" s="743" t="str">
        <f t="shared" si="45"/>
        <v/>
      </c>
      <c r="AO81" s="746" t="str">
        <f t="shared" si="46"/>
        <v/>
      </c>
      <c r="AP81" s="750">
        <f t="shared" si="26"/>
        <v>0.5</v>
      </c>
      <c r="AT81" s="17"/>
      <c r="AU81" s="17"/>
      <c r="AV81" s="59"/>
      <c r="AW81" s="85"/>
    </row>
    <row r="82" spans="2:49" ht="12.75" customHeight="1" x14ac:dyDescent="0.2">
      <c r="B82" s="16"/>
      <c r="C82" s="2"/>
      <c r="D82" s="752" t="str">
        <f t="shared" ref="D82:H82" si="50">IF(D20="","",D20)</f>
        <v/>
      </c>
      <c r="E82" s="752" t="str">
        <f t="shared" si="50"/>
        <v/>
      </c>
      <c r="F82" s="752" t="str">
        <f t="shared" si="50"/>
        <v/>
      </c>
      <c r="G82" s="752" t="str">
        <f t="shared" si="28"/>
        <v/>
      </c>
      <c r="H82" s="753" t="str">
        <f t="shared" si="50"/>
        <v/>
      </c>
      <c r="I82" s="737" t="str">
        <f t="shared" si="29"/>
        <v/>
      </c>
      <c r="J82" s="737" t="str">
        <f t="shared" si="24"/>
        <v/>
      </c>
      <c r="K82" s="754" t="str">
        <f t="shared" si="30"/>
        <v/>
      </c>
      <c r="L82" s="735"/>
      <c r="M82" s="655">
        <v>0</v>
      </c>
      <c r="N82" s="623">
        <v>0</v>
      </c>
      <c r="O82" s="620" t="str">
        <f t="shared" si="31"/>
        <v/>
      </c>
      <c r="P82" s="612" t="str">
        <f t="shared" si="32"/>
        <v/>
      </c>
      <c r="Q82" s="624">
        <v>0</v>
      </c>
      <c r="R82" s="755"/>
      <c r="S82" s="708" t="str">
        <f t="shared" si="33"/>
        <v/>
      </c>
      <c r="T82" s="50" t="str">
        <f t="shared" si="34"/>
        <v/>
      </c>
      <c r="U82" s="50">
        <f>ROUND(IF(K82="",0,+Q82/1659*(AC82*12*(1+tab!$D$181+tab!$D$180)-tab!$D$179)*tab!$D$177),-1)</f>
        <v>0</v>
      </c>
      <c r="V82" s="36" t="str">
        <f t="shared" si="35"/>
        <v/>
      </c>
      <c r="W82" s="696"/>
      <c r="X82" s="672"/>
      <c r="Y82" s="646"/>
      <c r="Z82" s="670"/>
      <c r="AA82" s="600"/>
      <c r="AB82" s="646"/>
      <c r="AC82" s="679">
        <f t="shared" si="25"/>
        <v>0</v>
      </c>
      <c r="AD82" s="680">
        <f t="shared" si="36"/>
        <v>0.56000000000000005</v>
      </c>
      <c r="AE82" s="681">
        <f t="shared" si="37"/>
        <v>0</v>
      </c>
      <c r="AF82" s="681">
        <f t="shared" si="38"/>
        <v>0</v>
      </c>
      <c r="AG82" s="681">
        <f t="shared" si="39"/>
        <v>0</v>
      </c>
      <c r="AH82" s="682">
        <f t="shared" si="40"/>
        <v>0</v>
      </c>
      <c r="AI82" s="682" t="str">
        <f t="shared" si="41"/>
        <v/>
      </c>
      <c r="AJ82" s="682">
        <f t="shared" si="42"/>
        <v>0</v>
      </c>
      <c r="AK82" s="683">
        <f>IF(OR(I82="ID1",OR(I82="ID2",OR(I82="ID3",OR(I82&lt;8)))),tab!B$173,tab!B$171)</f>
        <v>0.5</v>
      </c>
      <c r="AL82" s="600">
        <f t="shared" si="43"/>
        <v>0</v>
      </c>
      <c r="AM82" s="646">
        <f t="shared" si="44"/>
        <v>0</v>
      </c>
      <c r="AN82" s="743" t="str">
        <f t="shared" si="45"/>
        <v/>
      </c>
      <c r="AO82" s="746" t="str">
        <f t="shared" si="46"/>
        <v/>
      </c>
      <c r="AP82" s="750">
        <f t="shared" si="26"/>
        <v>0.5</v>
      </c>
      <c r="AT82" s="17"/>
      <c r="AU82" s="17"/>
      <c r="AV82" s="59"/>
      <c r="AW82" s="85"/>
    </row>
    <row r="83" spans="2:49" ht="12.75" customHeight="1" x14ac:dyDescent="0.2">
      <c r="B83" s="16"/>
      <c r="C83" s="2"/>
      <c r="D83" s="752" t="str">
        <f t="shared" ref="D83:H83" si="51">IF(D21="","",D21)</f>
        <v/>
      </c>
      <c r="E83" s="752" t="str">
        <f t="shared" si="51"/>
        <v/>
      </c>
      <c r="F83" s="752" t="str">
        <f t="shared" si="51"/>
        <v/>
      </c>
      <c r="G83" s="752" t="str">
        <f t="shared" si="28"/>
        <v/>
      </c>
      <c r="H83" s="753" t="str">
        <f t="shared" si="51"/>
        <v/>
      </c>
      <c r="I83" s="737" t="str">
        <f t="shared" si="29"/>
        <v/>
      </c>
      <c r="J83" s="737" t="str">
        <f t="shared" si="24"/>
        <v/>
      </c>
      <c r="K83" s="754" t="str">
        <f t="shared" si="30"/>
        <v/>
      </c>
      <c r="L83" s="735"/>
      <c r="M83" s="655">
        <v>0</v>
      </c>
      <c r="N83" s="623">
        <v>0</v>
      </c>
      <c r="O83" s="620" t="str">
        <f t="shared" si="31"/>
        <v/>
      </c>
      <c r="P83" s="612" t="str">
        <f t="shared" si="32"/>
        <v/>
      </c>
      <c r="Q83" s="624">
        <v>0</v>
      </c>
      <c r="R83" s="755"/>
      <c r="S83" s="708" t="str">
        <f t="shared" si="33"/>
        <v/>
      </c>
      <c r="T83" s="50" t="str">
        <f t="shared" si="34"/>
        <v/>
      </c>
      <c r="U83" s="50">
        <f>ROUND(IF(K83="",0,+Q83/1659*(AC83*12*(1+tab!$D$181+tab!$D$180)-tab!$D$179)*tab!$D$177),-1)</f>
        <v>0</v>
      </c>
      <c r="V83" s="36" t="str">
        <f t="shared" si="35"/>
        <v/>
      </c>
      <c r="W83" s="696"/>
      <c r="X83" s="672"/>
      <c r="Y83" s="646"/>
      <c r="Z83" s="670"/>
      <c r="AA83" s="600"/>
      <c r="AB83" s="646"/>
      <c r="AC83" s="679">
        <f t="shared" si="25"/>
        <v>0</v>
      </c>
      <c r="AD83" s="680">
        <f t="shared" si="36"/>
        <v>0.56000000000000005</v>
      </c>
      <c r="AE83" s="681">
        <f t="shared" si="37"/>
        <v>0</v>
      </c>
      <c r="AF83" s="681">
        <f t="shared" si="38"/>
        <v>0</v>
      </c>
      <c r="AG83" s="681">
        <f t="shared" si="39"/>
        <v>0</v>
      </c>
      <c r="AH83" s="682">
        <f t="shared" si="40"/>
        <v>0</v>
      </c>
      <c r="AI83" s="682" t="str">
        <f t="shared" si="41"/>
        <v/>
      </c>
      <c r="AJ83" s="682">
        <f t="shared" si="42"/>
        <v>0</v>
      </c>
      <c r="AK83" s="683">
        <f>IF(OR(I83="ID1",OR(I83="ID2",OR(I83="ID3",OR(I83&lt;8)))),tab!B$173,tab!B$171)</f>
        <v>0.5</v>
      </c>
      <c r="AL83" s="600">
        <f t="shared" si="43"/>
        <v>0</v>
      </c>
      <c r="AM83" s="646">
        <f t="shared" si="44"/>
        <v>0</v>
      </c>
      <c r="AN83" s="743" t="str">
        <f t="shared" si="45"/>
        <v/>
      </c>
      <c r="AO83" s="746" t="str">
        <f t="shared" si="46"/>
        <v/>
      </c>
      <c r="AP83" s="750">
        <f t="shared" si="26"/>
        <v>0.5</v>
      </c>
      <c r="AT83" s="17"/>
      <c r="AU83" s="17"/>
      <c r="AV83" s="59"/>
      <c r="AW83" s="85"/>
    </row>
    <row r="84" spans="2:49" ht="12.75" customHeight="1" x14ac:dyDescent="0.2">
      <c r="B84" s="16"/>
      <c r="C84" s="2"/>
      <c r="D84" s="752" t="str">
        <f t="shared" ref="D84:H84" si="52">IF(D22="","",D22)</f>
        <v/>
      </c>
      <c r="E84" s="752" t="str">
        <f t="shared" si="52"/>
        <v/>
      </c>
      <c r="F84" s="752" t="str">
        <f t="shared" si="52"/>
        <v/>
      </c>
      <c r="G84" s="752" t="str">
        <f t="shared" si="28"/>
        <v/>
      </c>
      <c r="H84" s="753" t="str">
        <f t="shared" si="52"/>
        <v/>
      </c>
      <c r="I84" s="737" t="str">
        <f t="shared" si="29"/>
        <v/>
      </c>
      <c r="J84" s="737" t="str">
        <f t="shared" si="24"/>
        <v/>
      </c>
      <c r="K84" s="754" t="str">
        <f t="shared" si="30"/>
        <v/>
      </c>
      <c r="L84" s="735"/>
      <c r="M84" s="655">
        <v>0</v>
      </c>
      <c r="N84" s="623">
        <v>0</v>
      </c>
      <c r="O84" s="620" t="str">
        <f t="shared" si="31"/>
        <v/>
      </c>
      <c r="P84" s="612" t="str">
        <f t="shared" si="32"/>
        <v/>
      </c>
      <c r="Q84" s="624">
        <v>0</v>
      </c>
      <c r="R84" s="755"/>
      <c r="S84" s="708" t="str">
        <f t="shared" si="33"/>
        <v/>
      </c>
      <c r="T84" s="50" t="str">
        <f t="shared" si="34"/>
        <v/>
      </c>
      <c r="U84" s="50">
        <f>ROUND(IF(K84="",0,+Q84/1659*(AC84*12*(1+tab!$D$181+tab!$D$180)-tab!$D$179)*tab!$D$177),-1)</f>
        <v>0</v>
      </c>
      <c r="V84" s="36" t="str">
        <f t="shared" si="35"/>
        <v/>
      </c>
      <c r="W84" s="696"/>
      <c r="X84" s="672"/>
      <c r="Y84" s="646"/>
      <c r="Z84" s="670"/>
      <c r="AA84" s="600"/>
      <c r="AB84" s="646"/>
      <c r="AC84" s="679">
        <f t="shared" si="25"/>
        <v>0</v>
      </c>
      <c r="AD84" s="680">
        <f t="shared" si="36"/>
        <v>0.56000000000000005</v>
      </c>
      <c r="AE84" s="681">
        <f t="shared" si="37"/>
        <v>0</v>
      </c>
      <c r="AF84" s="681">
        <f t="shared" si="38"/>
        <v>0</v>
      </c>
      <c r="AG84" s="681">
        <f t="shared" si="39"/>
        <v>0</v>
      </c>
      <c r="AH84" s="682">
        <f t="shared" si="40"/>
        <v>0</v>
      </c>
      <c r="AI84" s="682" t="str">
        <f t="shared" si="41"/>
        <v/>
      </c>
      <c r="AJ84" s="682">
        <f t="shared" si="42"/>
        <v>0</v>
      </c>
      <c r="AK84" s="683">
        <f>IF(OR(I84="ID1",OR(I84="ID2",OR(I84="ID3",OR(I84&lt;8)))),tab!B$173,tab!B$171)</f>
        <v>0.5</v>
      </c>
      <c r="AL84" s="600">
        <f t="shared" si="43"/>
        <v>0</v>
      </c>
      <c r="AM84" s="646">
        <f t="shared" si="44"/>
        <v>0</v>
      </c>
      <c r="AN84" s="743" t="str">
        <f t="shared" si="45"/>
        <v/>
      </c>
      <c r="AO84" s="746" t="str">
        <f t="shared" si="46"/>
        <v/>
      </c>
      <c r="AP84" s="750">
        <f t="shared" si="26"/>
        <v>0.5</v>
      </c>
      <c r="AT84" s="17"/>
      <c r="AU84" s="17"/>
      <c r="AV84" s="59"/>
      <c r="AW84" s="85"/>
    </row>
    <row r="85" spans="2:49" ht="12.75" customHeight="1" x14ac:dyDescent="0.2">
      <c r="B85" s="16"/>
      <c r="C85" s="2"/>
      <c r="D85" s="752" t="str">
        <f t="shared" ref="D85:H85" si="53">IF(D23="","",D23)</f>
        <v/>
      </c>
      <c r="E85" s="752" t="str">
        <f t="shared" si="53"/>
        <v/>
      </c>
      <c r="F85" s="752" t="str">
        <f t="shared" si="53"/>
        <v/>
      </c>
      <c r="G85" s="752" t="str">
        <f t="shared" si="28"/>
        <v/>
      </c>
      <c r="H85" s="753" t="str">
        <f t="shared" si="53"/>
        <v/>
      </c>
      <c r="I85" s="737" t="str">
        <f t="shared" si="29"/>
        <v/>
      </c>
      <c r="J85" s="737" t="str">
        <f t="shared" si="24"/>
        <v/>
      </c>
      <c r="K85" s="754" t="str">
        <f t="shared" si="30"/>
        <v/>
      </c>
      <c r="L85" s="735"/>
      <c r="M85" s="655">
        <v>0</v>
      </c>
      <c r="N85" s="623">
        <v>0</v>
      </c>
      <c r="O85" s="620" t="str">
        <f t="shared" si="31"/>
        <v/>
      </c>
      <c r="P85" s="612" t="str">
        <f t="shared" si="32"/>
        <v/>
      </c>
      <c r="Q85" s="624">
        <v>0</v>
      </c>
      <c r="R85" s="755"/>
      <c r="S85" s="708" t="str">
        <f t="shared" si="33"/>
        <v/>
      </c>
      <c r="T85" s="50" t="str">
        <f t="shared" si="34"/>
        <v/>
      </c>
      <c r="U85" s="50">
        <f>ROUND(IF(K85="",0,+Q85/1659*(AC85*12*(1+tab!$D$181+tab!$D$180)-tab!$D$179)*tab!$D$177),-1)</f>
        <v>0</v>
      </c>
      <c r="V85" s="36" t="str">
        <f t="shared" si="35"/>
        <v/>
      </c>
      <c r="W85" s="696"/>
      <c r="X85" s="672"/>
      <c r="Y85" s="646"/>
      <c r="Z85" s="670"/>
      <c r="AA85" s="600"/>
      <c r="AB85" s="646"/>
      <c r="AC85" s="679">
        <f t="shared" si="25"/>
        <v>0</v>
      </c>
      <c r="AD85" s="680">
        <f t="shared" si="36"/>
        <v>0.56000000000000005</v>
      </c>
      <c r="AE85" s="681">
        <f t="shared" si="37"/>
        <v>0</v>
      </c>
      <c r="AF85" s="681">
        <f t="shared" si="38"/>
        <v>0</v>
      </c>
      <c r="AG85" s="681">
        <f t="shared" si="39"/>
        <v>0</v>
      </c>
      <c r="AH85" s="682">
        <f t="shared" si="40"/>
        <v>0</v>
      </c>
      <c r="AI85" s="682" t="str">
        <f t="shared" si="41"/>
        <v/>
      </c>
      <c r="AJ85" s="682">
        <f t="shared" si="42"/>
        <v>0</v>
      </c>
      <c r="AK85" s="683">
        <f>IF(OR(I85="ID1",OR(I85="ID2",OR(I85="ID3",OR(I85&lt;8)))),tab!B$173,tab!B$171)</f>
        <v>0.5</v>
      </c>
      <c r="AL85" s="600">
        <f t="shared" si="43"/>
        <v>0</v>
      </c>
      <c r="AM85" s="646">
        <f t="shared" si="44"/>
        <v>0</v>
      </c>
      <c r="AN85" s="743" t="str">
        <f t="shared" si="45"/>
        <v/>
      </c>
      <c r="AO85" s="746" t="str">
        <f t="shared" si="46"/>
        <v/>
      </c>
      <c r="AP85" s="750">
        <f t="shared" si="26"/>
        <v>0.5</v>
      </c>
      <c r="AT85" s="17"/>
      <c r="AU85" s="17"/>
      <c r="AV85" s="59"/>
      <c r="AW85" s="85"/>
    </row>
    <row r="86" spans="2:49" ht="12.75" customHeight="1" x14ac:dyDescent="0.2">
      <c r="B86" s="16"/>
      <c r="C86" s="2"/>
      <c r="D86" s="752" t="str">
        <f t="shared" ref="D86:H86" si="54">IF(D24="","",D24)</f>
        <v/>
      </c>
      <c r="E86" s="752" t="str">
        <f t="shared" si="54"/>
        <v/>
      </c>
      <c r="F86" s="752" t="str">
        <f t="shared" si="54"/>
        <v/>
      </c>
      <c r="G86" s="752" t="str">
        <f t="shared" si="28"/>
        <v/>
      </c>
      <c r="H86" s="753" t="str">
        <f t="shared" si="54"/>
        <v/>
      </c>
      <c r="I86" s="737" t="str">
        <f t="shared" si="29"/>
        <v/>
      </c>
      <c r="J86" s="737" t="str">
        <f t="shared" si="24"/>
        <v/>
      </c>
      <c r="K86" s="754" t="str">
        <f t="shared" si="30"/>
        <v/>
      </c>
      <c r="L86" s="735"/>
      <c r="M86" s="655">
        <v>0</v>
      </c>
      <c r="N86" s="623">
        <v>0</v>
      </c>
      <c r="O86" s="620" t="str">
        <f t="shared" si="31"/>
        <v/>
      </c>
      <c r="P86" s="612" t="str">
        <f t="shared" si="32"/>
        <v/>
      </c>
      <c r="Q86" s="624">
        <v>0</v>
      </c>
      <c r="R86" s="755"/>
      <c r="S86" s="708" t="str">
        <f t="shared" si="33"/>
        <v/>
      </c>
      <c r="T86" s="50" t="str">
        <f t="shared" si="34"/>
        <v/>
      </c>
      <c r="U86" s="50">
        <f>ROUND(IF(K86="",0,+Q86/1659*(AC86*12*(1+tab!$D$181+tab!$D$180)-tab!$D$179)*tab!$D$177),-1)</f>
        <v>0</v>
      </c>
      <c r="V86" s="36" t="str">
        <f t="shared" si="35"/>
        <v/>
      </c>
      <c r="W86" s="696"/>
      <c r="X86" s="672"/>
      <c r="Y86" s="646"/>
      <c r="Z86" s="670"/>
      <c r="AA86" s="600"/>
      <c r="AB86" s="646"/>
      <c r="AC86" s="679">
        <f t="shared" si="25"/>
        <v>0</v>
      </c>
      <c r="AD86" s="680">
        <f t="shared" si="36"/>
        <v>0.56000000000000005</v>
      </c>
      <c r="AE86" s="681">
        <f t="shared" si="37"/>
        <v>0</v>
      </c>
      <c r="AF86" s="681">
        <f t="shared" si="38"/>
        <v>0</v>
      </c>
      <c r="AG86" s="681">
        <f t="shared" si="39"/>
        <v>0</v>
      </c>
      <c r="AH86" s="682">
        <f t="shared" si="40"/>
        <v>0</v>
      </c>
      <c r="AI86" s="682" t="str">
        <f t="shared" si="41"/>
        <v/>
      </c>
      <c r="AJ86" s="682">
        <f t="shared" si="42"/>
        <v>0</v>
      </c>
      <c r="AK86" s="683">
        <f>IF(OR(I86="ID1",OR(I86="ID2",OR(I86="ID3",OR(I86&lt;8)))),tab!B$173,tab!B$171)</f>
        <v>0.5</v>
      </c>
      <c r="AL86" s="600">
        <f t="shared" si="43"/>
        <v>0</v>
      </c>
      <c r="AM86" s="646">
        <f t="shared" si="44"/>
        <v>0</v>
      </c>
      <c r="AN86" s="743" t="str">
        <f t="shared" si="45"/>
        <v/>
      </c>
      <c r="AO86" s="746" t="str">
        <f t="shared" si="46"/>
        <v/>
      </c>
      <c r="AP86" s="750">
        <f t="shared" si="26"/>
        <v>0.5</v>
      </c>
      <c r="AT86" s="17"/>
      <c r="AU86" s="17"/>
      <c r="AV86" s="59"/>
      <c r="AW86" s="85"/>
    </row>
    <row r="87" spans="2:49" ht="12.75" customHeight="1" x14ac:dyDescent="0.2">
      <c r="B87" s="16"/>
      <c r="C87" s="2"/>
      <c r="D87" s="752" t="str">
        <f t="shared" ref="D87:H87" si="55">IF(D25="","",D25)</f>
        <v/>
      </c>
      <c r="E87" s="752" t="str">
        <f t="shared" si="55"/>
        <v/>
      </c>
      <c r="F87" s="752" t="str">
        <f t="shared" si="55"/>
        <v/>
      </c>
      <c r="G87" s="752" t="str">
        <f t="shared" si="28"/>
        <v/>
      </c>
      <c r="H87" s="753" t="str">
        <f t="shared" si="55"/>
        <v/>
      </c>
      <c r="I87" s="737" t="str">
        <f t="shared" si="29"/>
        <v/>
      </c>
      <c r="J87" s="737" t="str">
        <f t="shared" si="24"/>
        <v/>
      </c>
      <c r="K87" s="754" t="str">
        <f t="shared" si="30"/>
        <v/>
      </c>
      <c r="L87" s="735"/>
      <c r="M87" s="655">
        <v>0</v>
      </c>
      <c r="N87" s="623">
        <v>0</v>
      </c>
      <c r="O87" s="620" t="str">
        <f t="shared" si="31"/>
        <v/>
      </c>
      <c r="P87" s="612" t="str">
        <f t="shared" si="32"/>
        <v/>
      </c>
      <c r="Q87" s="624">
        <v>0</v>
      </c>
      <c r="R87" s="755"/>
      <c r="S87" s="708" t="str">
        <f t="shared" si="33"/>
        <v/>
      </c>
      <c r="T87" s="50" t="str">
        <f t="shared" si="34"/>
        <v/>
      </c>
      <c r="U87" s="50">
        <f>ROUND(IF(K87="",0,+Q87/1659*(AC87*12*(1+tab!$D$181+tab!$D$180)-tab!$D$179)*tab!$D$177),-1)</f>
        <v>0</v>
      </c>
      <c r="V87" s="36" t="str">
        <f t="shared" si="35"/>
        <v/>
      </c>
      <c r="W87" s="696"/>
      <c r="X87" s="672"/>
      <c r="Y87" s="646"/>
      <c r="Z87" s="670"/>
      <c r="AA87" s="600"/>
      <c r="AB87" s="646"/>
      <c r="AC87" s="679">
        <f t="shared" si="25"/>
        <v>0</v>
      </c>
      <c r="AD87" s="680">
        <f t="shared" si="36"/>
        <v>0.56000000000000005</v>
      </c>
      <c r="AE87" s="681">
        <f t="shared" si="37"/>
        <v>0</v>
      </c>
      <c r="AF87" s="681">
        <f t="shared" si="38"/>
        <v>0</v>
      </c>
      <c r="AG87" s="681">
        <f t="shared" si="39"/>
        <v>0</v>
      </c>
      <c r="AH87" s="682">
        <f t="shared" si="40"/>
        <v>0</v>
      </c>
      <c r="AI87" s="682" t="str">
        <f t="shared" si="41"/>
        <v/>
      </c>
      <c r="AJ87" s="682">
        <f t="shared" si="42"/>
        <v>0</v>
      </c>
      <c r="AK87" s="683">
        <f>IF(OR(I87="ID1",OR(I87="ID2",OR(I87="ID3",OR(I87&lt;8)))),tab!B$173,tab!B$171)</f>
        <v>0.5</v>
      </c>
      <c r="AL87" s="600">
        <f t="shared" si="43"/>
        <v>0</v>
      </c>
      <c r="AM87" s="646">
        <f t="shared" si="44"/>
        <v>0</v>
      </c>
      <c r="AN87" s="743" t="str">
        <f t="shared" si="45"/>
        <v/>
      </c>
      <c r="AO87" s="746" t="str">
        <f t="shared" si="46"/>
        <v/>
      </c>
      <c r="AP87" s="750">
        <f t="shared" si="26"/>
        <v>0.5</v>
      </c>
      <c r="AT87" s="17"/>
      <c r="AU87" s="17"/>
      <c r="AV87" s="59"/>
      <c r="AW87" s="85"/>
    </row>
    <row r="88" spans="2:49" ht="12.75" customHeight="1" x14ac:dyDescent="0.2">
      <c r="B88" s="16"/>
      <c r="C88" s="2"/>
      <c r="D88" s="752" t="str">
        <f t="shared" ref="D88:H88" si="56">IF(D26="","",D26)</f>
        <v/>
      </c>
      <c r="E88" s="752" t="str">
        <f t="shared" si="56"/>
        <v/>
      </c>
      <c r="F88" s="752" t="str">
        <f t="shared" si="56"/>
        <v/>
      </c>
      <c r="G88" s="752" t="str">
        <f t="shared" si="28"/>
        <v/>
      </c>
      <c r="H88" s="753" t="str">
        <f t="shared" si="56"/>
        <v/>
      </c>
      <c r="I88" s="737" t="str">
        <f t="shared" si="29"/>
        <v/>
      </c>
      <c r="J88" s="737" t="str">
        <f t="shared" si="24"/>
        <v/>
      </c>
      <c r="K88" s="754" t="str">
        <f t="shared" si="30"/>
        <v/>
      </c>
      <c r="L88" s="735"/>
      <c r="M88" s="655">
        <v>0</v>
      </c>
      <c r="N88" s="623">
        <v>0</v>
      </c>
      <c r="O88" s="620" t="str">
        <f t="shared" si="31"/>
        <v/>
      </c>
      <c r="P88" s="612" t="str">
        <f t="shared" si="32"/>
        <v/>
      </c>
      <c r="Q88" s="624">
        <v>0</v>
      </c>
      <c r="R88" s="755"/>
      <c r="S88" s="708" t="str">
        <f t="shared" si="33"/>
        <v/>
      </c>
      <c r="T88" s="50" t="str">
        <f t="shared" si="34"/>
        <v/>
      </c>
      <c r="U88" s="50">
        <f>ROUND(IF(K88="",0,+Q88/1659*(AC88*12*(1+tab!$D$181+tab!$D$180)-tab!$D$179)*tab!$D$177),-1)</f>
        <v>0</v>
      </c>
      <c r="V88" s="36" t="str">
        <f t="shared" si="35"/>
        <v/>
      </c>
      <c r="W88" s="696"/>
      <c r="X88" s="672"/>
      <c r="Y88" s="646"/>
      <c r="Z88" s="670"/>
      <c r="AA88" s="600"/>
      <c r="AB88" s="646"/>
      <c r="AC88" s="679">
        <f t="shared" si="25"/>
        <v>0</v>
      </c>
      <c r="AD88" s="680">
        <f t="shared" si="36"/>
        <v>0.56000000000000005</v>
      </c>
      <c r="AE88" s="681">
        <f t="shared" si="37"/>
        <v>0</v>
      </c>
      <c r="AF88" s="681">
        <f t="shared" si="38"/>
        <v>0</v>
      </c>
      <c r="AG88" s="681">
        <f t="shared" si="39"/>
        <v>0</v>
      </c>
      <c r="AH88" s="682">
        <f t="shared" si="40"/>
        <v>0</v>
      </c>
      <c r="AI88" s="682" t="str">
        <f t="shared" si="41"/>
        <v/>
      </c>
      <c r="AJ88" s="682">
        <f t="shared" si="42"/>
        <v>0</v>
      </c>
      <c r="AK88" s="683">
        <f>IF(OR(I88="ID1",OR(I88="ID2",OR(I88="ID3",OR(I88&lt;8)))),tab!B$173,tab!B$171)</f>
        <v>0.5</v>
      </c>
      <c r="AL88" s="600">
        <f t="shared" si="43"/>
        <v>0</v>
      </c>
      <c r="AM88" s="646">
        <f t="shared" si="44"/>
        <v>0</v>
      </c>
      <c r="AN88" s="743" t="str">
        <f t="shared" si="45"/>
        <v/>
      </c>
      <c r="AO88" s="746" t="str">
        <f t="shared" si="46"/>
        <v/>
      </c>
      <c r="AP88" s="750">
        <f t="shared" si="26"/>
        <v>0.5</v>
      </c>
      <c r="AT88" s="17"/>
      <c r="AU88" s="17"/>
      <c r="AV88" s="59"/>
      <c r="AW88" s="85"/>
    </row>
    <row r="89" spans="2:49" ht="12.75" customHeight="1" x14ac:dyDescent="0.2">
      <c r="B89" s="16"/>
      <c r="C89" s="2"/>
      <c r="D89" s="752" t="str">
        <f t="shared" ref="D89:H89" si="57">IF(D27="","",D27)</f>
        <v/>
      </c>
      <c r="E89" s="752" t="str">
        <f t="shared" si="57"/>
        <v/>
      </c>
      <c r="F89" s="752" t="str">
        <f t="shared" si="57"/>
        <v/>
      </c>
      <c r="G89" s="752" t="str">
        <f t="shared" si="28"/>
        <v/>
      </c>
      <c r="H89" s="753" t="str">
        <f t="shared" si="57"/>
        <v/>
      </c>
      <c r="I89" s="737" t="str">
        <f t="shared" si="29"/>
        <v/>
      </c>
      <c r="J89" s="737" t="str">
        <f t="shared" si="24"/>
        <v/>
      </c>
      <c r="K89" s="754" t="str">
        <f t="shared" si="30"/>
        <v/>
      </c>
      <c r="L89" s="735"/>
      <c r="M89" s="655">
        <v>0</v>
      </c>
      <c r="N89" s="623">
        <v>0</v>
      </c>
      <c r="O89" s="620" t="str">
        <f t="shared" si="31"/>
        <v/>
      </c>
      <c r="P89" s="612" t="str">
        <f t="shared" si="32"/>
        <v/>
      </c>
      <c r="Q89" s="624">
        <v>0</v>
      </c>
      <c r="R89" s="755"/>
      <c r="S89" s="708" t="str">
        <f t="shared" si="33"/>
        <v/>
      </c>
      <c r="T89" s="50" t="str">
        <f t="shared" si="34"/>
        <v/>
      </c>
      <c r="U89" s="50">
        <f>ROUND(IF(K89="",0,+Q89/1659*(AC89*12*(1+tab!$D$181+tab!$D$180)-tab!$D$179)*tab!$D$177),-1)</f>
        <v>0</v>
      </c>
      <c r="V89" s="36" t="str">
        <f t="shared" si="35"/>
        <v/>
      </c>
      <c r="W89" s="696"/>
      <c r="X89" s="672"/>
      <c r="Y89" s="646"/>
      <c r="Z89" s="670"/>
      <c r="AA89" s="600"/>
      <c r="AB89" s="646"/>
      <c r="AC89" s="679">
        <f t="shared" si="25"/>
        <v>0</v>
      </c>
      <c r="AD89" s="680">
        <f t="shared" si="36"/>
        <v>0.56000000000000005</v>
      </c>
      <c r="AE89" s="681">
        <f t="shared" si="37"/>
        <v>0</v>
      </c>
      <c r="AF89" s="681">
        <f t="shared" si="38"/>
        <v>0</v>
      </c>
      <c r="AG89" s="681">
        <f t="shared" si="39"/>
        <v>0</v>
      </c>
      <c r="AH89" s="682">
        <f t="shared" si="40"/>
        <v>0</v>
      </c>
      <c r="AI89" s="682" t="str">
        <f t="shared" si="41"/>
        <v/>
      </c>
      <c r="AJ89" s="682">
        <f t="shared" si="42"/>
        <v>0</v>
      </c>
      <c r="AK89" s="683">
        <f>IF(OR(I89="ID1",OR(I89="ID2",OR(I89="ID3",OR(I89&lt;8)))),tab!B$173,tab!B$171)</f>
        <v>0.5</v>
      </c>
      <c r="AL89" s="600">
        <f t="shared" si="43"/>
        <v>0</v>
      </c>
      <c r="AM89" s="646">
        <f t="shared" si="44"/>
        <v>0</v>
      </c>
      <c r="AN89" s="743" t="str">
        <f t="shared" si="45"/>
        <v/>
      </c>
      <c r="AO89" s="746" t="str">
        <f t="shared" si="46"/>
        <v/>
      </c>
      <c r="AP89" s="750">
        <f t="shared" si="26"/>
        <v>0.5</v>
      </c>
      <c r="AT89" s="17"/>
      <c r="AU89" s="17"/>
      <c r="AV89" s="59"/>
      <c r="AW89" s="85"/>
    </row>
    <row r="90" spans="2:49" ht="12.75" customHeight="1" x14ac:dyDescent="0.2">
      <c r="B90" s="16"/>
      <c r="C90" s="2"/>
      <c r="D90" s="752" t="str">
        <f t="shared" ref="D90:H90" si="58">IF(D28="","",D28)</f>
        <v/>
      </c>
      <c r="E90" s="752" t="str">
        <f t="shared" si="58"/>
        <v/>
      </c>
      <c r="F90" s="752" t="str">
        <f t="shared" si="58"/>
        <v/>
      </c>
      <c r="G90" s="752" t="str">
        <f t="shared" si="28"/>
        <v/>
      </c>
      <c r="H90" s="753" t="str">
        <f t="shared" si="58"/>
        <v/>
      </c>
      <c r="I90" s="737" t="str">
        <f t="shared" si="29"/>
        <v/>
      </c>
      <c r="J90" s="737" t="str">
        <f t="shared" si="24"/>
        <v/>
      </c>
      <c r="K90" s="754" t="str">
        <f t="shared" si="30"/>
        <v/>
      </c>
      <c r="L90" s="735"/>
      <c r="M90" s="655">
        <v>0</v>
      </c>
      <c r="N90" s="623">
        <v>0</v>
      </c>
      <c r="O90" s="620" t="str">
        <f t="shared" si="31"/>
        <v/>
      </c>
      <c r="P90" s="612" t="str">
        <f t="shared" si="32"/>
        <v/>
      </c>
      <c r="Q90" s="624">
        <v>0</v>
      </c>
      <c r="R90" s="755"/>
      <c r="S90" s="708" t="str">
        <f t="shared" si="33"/>
        <v/>
      </c>
      <c r="T90" s="50" t="str">
        <f t="shared" si="34"/>
        <v/>
      </c>
      <c r="U90" s="50">
        <f>ROUND(IF(K90="",0,+Q90/1659*(AC90*12*(1+tab!$D$181+tab!$D$180)-tab!$D$179)*tab!$D$177),-1)</f>
        <v>0</v>
      </c>
      <c r="V90" s="36" t="str">
        <f t="shared" si="35"/>
        <v/>
      </c>
      <c r="W90" s="696"/>
      <c r="X90" s="672"/>
      <c r="Y90" s="646"/>
      <c r="Z90" s="670"/>
      <c r="AA90" s="600"/>
      <c r="AB90" s="646"/>
      <c r="AC90" s="679">
        <f t="shared" si="25"/>
        <v>0</v>
      </c>
      <c r="AD90" s="680">
        <f t="shared" si="36"/>
        <v>0.56000000000000005</v>
      </c>
      <c r="AE90" s="681">
        <f t="shared" si="37"/>
        <v>0</v>
      </c>
      <c r="AF90" s="681">
        <f t="shared" si="38"/>
        <v>0</v>
      </c>
      <c r="AG90" s="681">
        <f t="shared" si="39"/>
        <v>0</v>
      </c>
      <c r="AH90" s="682">
        <f t="shared" si="40"/>
        <v>0</v>
      </c>
      <c r="AI90" s="682" t="str">
        <f t="shared" si="41"/>
        <v/>
      </c>
      <c r="AJ90" s="682">
        <f t="shared" si="42"/>
        <v>0</v>
      </c>
      <c r="AK90" s="683">
        <f>IF(OR(I90="ID1",OR(I90="ID2",OR(I90="ID3",OR(I90&lt;8)))),tab!B$173,tab!B$171)</f>
        <v>0.5</v>
      </c>
      <c r="AL90" s="600">
        <f t="shared" si="43"/>
        <v>0</v>
      </c>
      <c r="AM90" s="646">
        <f t="shared" si="44"/>
        <v>0</v>
      </c>
      <c r="AN90" s="743" t="str">
        <f t="shared" si="45"/>
        <v/>
      </c>
      <c r="AO90" s="746" t="str">
        <f t="shared" si="46"/>
        <v/>
      </c>
      <c r="AP90" s="750">
        <f t="shared" si="26"/>
        <v>0.5</v>
      </c>
      <c r="AT90" s="17"/>
      <c r="AU90" s="17"/>
      <c r="AV90" s="59"/>
      <c r="AW90" s="85"/>
    </row>
    <row r="91" spans="2:49" ht="12.75" customHeight="1" x14ac:dyDescent="0.2">
      <c r="B91" s="16"/>
      <c r="C91" s="2"/>
      <c r="D91" s="752" t="str">
        <f t="shared" ref="D91:H91" si="59">IF(D29="","",D29)</f>
        <v/>
      </c>
      <c r="E91" s="752" t="str">
        <f t="shared" si="59"/>
        <v/>
      </c>
      <c r="F91" s="752" t="str">
        <f t="shared" si="59"/>
        <v/>
      </c>
      <c r="G91" s="752" t="str">
        <f t="shared" si="28"/>
        <v/>
      </c>
      <c r="H91" s="753" t="str">
        <f t="shared" si="59"/>
        <v/>
      </c>
      <c r="I91" s="737" t="str">
        <f t="shared" si="29"/>
        <v/>
      </c>
      <c r="J91" s="737" t="str">
        <f t="shared" si="24"/>
        <v/>
      </c>
      <c r="K91" s="754" t="str">
        <f t="shared" si="30"/>
        <v/>
      </c>
      <c r="L91" s="735"/>
      <c r="M91" s="655">
        <v>0</v>
      </c>
      <c r="N91" s="623">
        <v>0</v>
      </c>
      <c r="O91" s="620" t="str">
        <f t="shared" si="31"/>
        <v/>
      </c>
      <c r="P91" s="612" t="str">
        <f t="shared" si="32"/>
        <v/>
      </c>
      <c r="Q91" s="624">
        <v>0</v>
      </c>
      <c r="R91" s="755"/>
      <c r="S91" s="708" t="str">
        <f t="shared" si="33"/>
        <v/>
      </c>
      <c r="T91" s="50" t="str">
        <f t="shared" si="34"/>
        <v/>
      </c>
      <c r="U91" s="50">
        <f>ROUND(IF(K91="",0,+Q91/1659*(AC91*12*(1+tab!$D$181+tab!$D$180)-tab!$D$179)*tab!$D$177),-1)</f>
        <v>0</v>
      </c>
      <c r="V91" s="36" t="str">
        <f t="shared" si="35"/>
        <v/>
      </c>
      <c r="W91" s="696"/>
      <c r="X91" s="672"/>
      <c r="Y91" s="646"/>
      <c r="Z91" s="670"/>
      <c r="AA91" s="600"/>
      <c r="AB91" s="646"/>
      <c r="AC91" s="679">
        <f t="shared" si="25"/>
        <v>0</v>
      </c>
      <c r="AD91" s="680">
        <f t="shared" si="36"/>
        <v>0.56000000000000005</v>
      </c>
      <c r="AE91" s="681">
        <f t="shared" si="37"/>
        <v>0</v>
      </c>
      <c r="AF91" s="681">
        <f t="shared" si="38"/>
        <v>0</v>
      </c>
      <c r="AG91" s="681">
        <f t="shared" si="39"/>
        <v>0</v>
      </c>
      <c r="AH91" s="682">
        <f t="shared" si="40"/>
        <v>0</v>
      </c>
      <c r="AI91" s="682" t="str">
        <f t="shared" si="41"/>
        <v/>
      </c>
      <c r="AJ91" s="682">
        <f t="shared" si="42"/>
        <v>0</v>
      </c>
      <c r="AK91" s="683">
        <f>IF(OR(I91="ID1",OR(I91="ID2",OR(I91="ID3",OR(I91&lt;8)))),tab!B$173,tab!B$171)</f>
        <v>0.5</v>
      </c>
      <c r="AL91" s="600">
        <f t="shared" si="43"/>
        <v>0</v>
      </c>
      <c r="AM91" s="646">
        <f t="shared" si="44"/>
        <v>0</v>
      </c>
      <c r="AN91" s="743" t="str">
        <f t="shared" si="45"/>
        <v/>
      </c>
      <c r="AO91" s="746" t="str">
        <f t="shared" si="46"/>
        <v/>
      </c>
      <c r="AP91" s="750">
        <f t="shared" si="26"/>
        <v>0.5</v>
      </c>
      <c r="AT91" s="17"/>
      <c r="AU91" s="17"/>
      <c r="AV91" s="59"/>
      <c r="AW91" s="85"/>
    </row>
    <row r="92" spans="2:49" ht="12.75" customHeight="1" x14ac:dyDescent="0.2">
      <c r="B92" s="16"/>
      <c r="C92" s="2"/>
      <c r="D92" s="752" t="str">
        <f t="shared" ref="D92:H92" si="60">IF(D30="","",D30)</f>
        <v/>
      </c>
      <c r="E92" s="752" t="str">
        <f t="shared" si="60"/>
        <v/>
      </c>
      <c r="F92" s="752" t="str">
        <f t="shared" si="60"/>
        <v/>
      </c>
      <c r="G92" s="752" t="str">
        <f t="shared" si="28"/>
        <v/>
      </c>
      <c r="H92" s="753" t="str">
        <f t="shared" si="60"/>
        <v/>
      </c>
      <c r="I92" s="737" t="str">
        <f t="shared" si="29"/>
        <v/>
      </c>
      <c r="J92" s="737" t="str">
        <f t="shared" si="24"/>
        <v/>
      </c>
      <c r="K92" s="754" t="str">
        <f t="shared" si="30"/>
        <v/>
      </c>
      <c r="L92" s="735"/>
      <c r="M92" s="655">
        <v>0</v>
      </c>
      <c r="N92" s="623">
        <v>0</v>
      </c>
      <c r="O92" s="620" t="str">
        <f t="shared" si="31"/>
        <v/>
      </c>
      <c r="P92" s="612" t="str">
        <f t="shared" si="32"/>
        <v/>
      </c>
      <c r="Q92" s="624">
        <v>0</v>
      </c>
      <c r="R92" s="755"/>
      <c r="S92" s="708" t="str">
        <f t="shared" si="33"/>
        <v/>
      </c>
      <c r="T92" s="50" t="str">
        <f t="shared" si="34"/>
        <v/>
      </c>
      <c r="U92" s="50">
        <f>ROUND(IF(K92="",0,+Q92/1659*(AC92*12*(1+tab!$D$181+tab!$D$180)-tab!$D$179)*tab!$D$177),-1)</f>
        <v>0</v>
      </c>
      <c r="V92" s="36" t="str">
        <f t="shared" si="35"/>
        <v/>
      </c>
      <c r="W92" s="696"/>
      <c r="X92" s="672"/>
      <c r="Y92" s="646"/>
      <c r="Z92" s="670"/>
      <c r="AA92" s="600"/>
      <c r="AB92" s="646"/>
      <c r="AC92" s="679">
        <f t="shared" si="25"/>
        <v>0</v>
      </c>
      <c r="AD92" s="680">
        <f t="shared" si="36"/>
        <v>0.56000000000000005</v>
      </c>
      <c r="AE92" s="681">
        <f t="shared" si="37"/>
        <v>0</v>
      </c>
      <c r="AF92" s="681">
        <f t="shared" si="38"/>
        <v>0</v>
      </c>
      <c r="AG92" s="681">
        <f t="shared" si="39"/>
        <v>0</v>
      </c>
      <c r="AH92" s="682">
        <f t="shared" si="40"/>
        <v>0</v>
      </c>
      <c r="AI92" s="682" t="str">
        <f t="shared" si="41"/>
        <v/>
      </c>
      <c r="AJ92" s="682">
        <f t="shared" si="42"/>
        <v>0</v>
      </c>
      <c r="AK92" s="683">
        <f>IF(OR(I92="ID1",OR(I92="ID2",OR(I92="ID3",OR(I92&lt;8)))),tab!B$173,tab!B$171)</f>
        <v>0.5</v>
      </c>
      <c r="AL92" s="600">
        <f t="shared" si="43"/>
        <v>0</v>
      </c>
      <c r="AM92" s="646">
        <f t="shared" si="44"/>
        <v>0</v>
      </c>
      <c r="AN92" s="743" t="str">
        <f t="shared" si="45"/>
        <v/>
      </c>
      <c r="AO92" s="746" t="str">
        <f t="shared" si="46"/>
        <v/>
      </c>
      <c r="AP92" s="750">
        <f t="shared" si="26"/>
        <v>0.5</v>
      </c>
      <c r="AT92" s="17"/>
      <c r="AU92" s="17"/>
      <c r="AV92" s="59"/>
      <c r="AW92" s="85"/>
    </row>
    <row r="93" spans="2:49" ht="12.75" customHeight="1" x14ac:dyDescent="0.2">
      <c r="B93" s="16"/>
      <c r="C93" s="2"/>
      <c r="D93" s="752" t="str">
        <f t="shared" ref="D93:H93" si="61">IF(D31="","",D31)</f>
        <v/>
      </c>
      <c r="E93" s="752" t="str">
        <f t="shared" si="61"/>
        <v/>
      </c>
      <c r="F93" s="752" t="str">
        <f t="shared" si="61"/>
        <v/>
      </c>
      <c r="G93" s="752" t="str">
        <f t="shared" si="28"/>
        <v/>
      </c>
      <c r="H93" s="753" t="str">
        <f t="shared" si="61"/>
        <v/>
      </c>
      <c r="I93" s="737" t="str">
        <f t="shared" si="29"/>
        <v/>
      </c>
      <c r="J93" s="737" t="str">
        <f t="shared" si="24"/>
        <v/>
      </c>
      <c r="K93" s="754" t="str">
        <f t="shared" si="30"/>
        <v/>
      </c>
      <c r="L93" s="735"/>
      <c r="M93" s="655">
        <v>0</v>
      </c>
      <c r="N93" s="623">
        <v>0</v>
      </c>
      <c r="O93" s="620" t="str">
        <f t="shared" si="31"/>
        <v/>
      </c>
      <c r="P93" s="612" t="str">
        <f t="shared" si="32"/>
        <v/>
      </c>
      <c r="Q93" s="624">
        <v>0</v>
      </c>
      <c r="R93" s="755"/>
      <c r="S93" s="708" t="str">
        <f t="shared" si="33"/>
        <v/>
      </c>
      <c r="T93" s="50" t="str">
        <f t="shared" si="34"/>
        <v/>
      </c>
      <c r="U93" s="50">
        <f>ROUND(IF(K93="",0,+Q93/1659*(AC93*12*(1+tab!$D$181+tab!$D$180)-tab!$D$179)*tab!$D$177),-1)</f>
        <v>0</v>
      </c>
      <c r="V93" s="36" t="str">
        <f t="shared" si="35"/>
        <v/>
      </c>
      <c r="W93" s="696"/>
      <c r="X93" s="672"/>
      <c r="Y93" s="646"/>
      <c r="Z93" s="670"/>
      <c r="AA93" s="600"/>
      <c r="AB93" s="646"/>
      <c r="AC93" s="679">
        <f t="shared" si="25"/>
        <v>0</v>
      </c>
      <c r="AD93" s="680">
        <f t="shared" si="36"/>
        <v>0.56000000000000005</v>
      </c>
      <c r="AE93" s="681">
        <f t="shared" si="37"/>
        <v>0</v>
      </c>
      <c r="AF93" s="681">
        <f t="shared" si="38"/>
        <v>0</v>
      </c>
      <c r="AG93" s="681">
        <f t="shared" si="39"/>
        <v>0</v>
      </c>
      <c r="AH93" s="682">
        <f t="shared" si="40"/>
        <v>0</v>
      </c>
      <c r="AI93" s="682" t="str">
        <f t="shared" si="41"/>
        <v/>
      </c>
      <c r="AJ93" s="682">
        <f t="shared" si="42"/>
        <v>0</v>
      </c>
      <c r="AK93" s="683">
        <f>IF(OR(I93="ID1",OR(I93="ID2",OR(I93="ID3",OR(I93&lt;8)))),tab!B$173,tab!B$171)</f>
        <v>0.5</v>
      </c>
      <c r="AL93" s="600">
        <f t="shared" si="43"/>
        <v>0</v>
      </c>
      <c r="AM93" s="646">
        <f t="shared" si="44"/>
        <v>0</v>
      </c>
      <c r="AN93" s="743" t="str">
        <f t="shared" si="45"/>
        <v/>
      </c>
      <c r="AO93" s="746" t="str">
        <f t="shared" si="46"/>
        <v/>
      </c>
      <c r="AP93" s="750">
        <f t="shared" si="26"/>
        <v>0.5</v>
      </c>
      <c r="AT93" s="17"/>
      <c r="AU93" s="17"/>
      <c r="AV93" s="59"/>
      <c r="AW93" s="85"/>
    </row>
    <row r="94" spans="2:49" ht="12.75" customHeight="1" x14ac:dyDescent="0.2">
      <c r="B94" s="16"/>
      <c r="C94" s="2"/>
      <c r="D94" s="752" t="str">
        <f t="shared" ref="D94:H94" si="62">IF(D32="","",D32)</f>
        <v/>
      </c>
      <c r="E94" s="752" t="str">
        <f t="shared" si="62"/>
        <v/>
      </c>
      <c r="F94" s="752" t="str">
        <f t="shared" si="62"/>
        <v/>
      </c>
      <c r="G94" s="752" t="str">
        <f t="shared" si="28"/>
        <v/>
      </c>
      <c r="H94" s="753" t="str">
        <f t="shared" si="62"/>
        <v/>
      </c>
      <c r="I94" s="737" t="str">
        <f t="shared" si="29"/>
        <v/>
      </c>
      <c r="J94" s="737" t="str">
        <f t="shared" si="24"/>
        <v/>
      </c>
      <c r="K94" s="754" t="str">
        <f t="shared" si="30"/>
        <v/>
      </c>
      <c r="L94" s="735"/>
      <c r="M94" s="655">
        <v>0</v>
      </c>
      <c r="N94" s="623">
        <v>0</v>
      </c>
      <c r="O94" s="620" t="str">
        <f t="shared" si="31"/>
        <v/>
      </c>
      <c r="P94" s="612" t="str">
        <f t="shared" si="32"/>
        <v/>
      </c>
      <c r="Q94" s="624">
        <v>0</v>
      </c>
      <c r="R94" s="755"/>
      <c r="S94" s="708" t="str">
        <f t="shared" si="33"/>
        <v/>
      </c>
      <c r="T94" s="50" t="str">
        <f t="shared" si="34"/>
        <v/>
      </c>
      <c r="U94" s="50">
        <f>ROUND(IF(K94="",0,+Q94/1659*(AC94*12*(1+tab!$D$181+tab!$D$180)-tab!$D$179)*tab!$D$177),-1)</f>
        <v>0</v>
      </c>
      <c r="V94" s="36" t="str">
        <f t="shared" si="35"/>
        <v/>
      </c>
      <c r="W94" s="696"/>
      <c r="X94" s="672"/>
      <c r="Y94" s="646"/>
      <c r="Z94" s="670"/>
      <c r="AA94" s="600"/>
      <c r="AB94" s="646"/>
      <c r="AC94" s="679">
        <f t="shared" si="25"/>
        <v>0</v>
      </c>
      <c r="AD94" s="680">
        <f t="shared" si="36"/>
        <v>0.56000000000000005</v>
      </c>
      <c r="AE94" s="681">
        <f t="shared" si="37"/>
        <v>0</v>
      </c>
      <c r="AF94" s="681">
        <f t="shared" si="38"/>
        <v>0</v>
      </c>
      <c r="AG94" s="681">
        <f t="shared" si="39"/>
        <v>0</v>
      </c>
      <c r="AH94" s="682">
        <f t="shared" si="40"/>
        <v>0</v>
      </c>
      <c r="AI94" s="682" t="str">
        <f t="shared" si="41"/>
        <v/>
      </c>
      <c r="AJ94" s="682">
        <f t="shared" si="42"/>
        <v>0</v>
      </c>
      <c r="AK94" s="683">
        <f>IF(OR(I94="ID1",OR(I94="ID2",OR(I94="ID3",OR(I94&lt;8)))),tab!B$173,tab!B$171)</f>
        <v>0.5</v>
      </c>
      <c r="AL94" s="600">
        <f t="shared" si="43"/>
        <v>0</v>
      </c>
      <c r="AM94" s="646">
        <f t="shared" si="44"/>
        <v>0</v>
      </c>
      <c r="AN94" s="743" t="str">
        <f t="shared" si="45"/>
        <v/>
      </c>
      <c r="AO94" s="746" t="str">
        <f t="shared" si="46"/>
        <v/>
      </c>
      <c r="AP94" s="750">
        <f t="shared" si="26"/>
        <v>0.5</v>
      </c>
      <c r="AT94" s="17"/>
      <c r="AU94" s="17"/>
      <c r="AV94" s="59"/>
      <c r="AW94" s="85"/>
    </row>
    <row r="95" spans="2:49" ht="12.75" customHeight="1" x14ac:dyDescent="0.2">
      <c r="B95" s="16"/>
      <c r="C95" s="2"/>
      <c r="D95" s="752" t="str">
        <f t="shared" ref="D95:H95" si="63">IF(D33="","",D33)</f>
        <v/>
      </c>
      <c r="E95" s="752" t="str">
        <f t="shared" si="63"/>
        <v/>
      </c>
      <c r="F95" s="752" t="str">
        <f t="shared" si="63"/>
        <v/>
      </c>
      <c r="G95" s="752" t="str">
        <f t="shared" si="28"/>
        <v/>
      </c>
      <c r="H95" s="753" t="str">
        <f t="shared" si="63"/>
        <v/>
      </c>
      <c r="I95" s="737" t="str">
        <f t="shared" si="29"/>
        <v/>
      </c>
      <c r="J95" s="737" t="str">
        <f t="shared" si="24"/>
        <v/>
      </c>
      <c r="K95" s="754" t="str">
        <f t="shared" si="30"/>
        <v/>
      </c>
      <c r="L95" s="735"/>
      <c r="M95" s="655">
        <v>0</v>
      </c>
      <c r="N95" s="623">
        <v>0</v>
      </c>
      <c r="O95" s="620" t="str">
        <f t="shared" si="31"/>
        <v/>
      </c>
      <c r="P95" s="612" t="str">
        <f t="shared" si="32"/>
        <v/>
      </c>
      <c r="Q95" s="624">
        <v>0</v>
      </c>
      <c r="R95" s="755"/>
      <c r="S95" s="708" t="str">
        <f t="shared" si="33"/>
        <v/>
      </c>
      <c r="T95" s="50" t="str">
        <f t="shared" si="34"/>
        <v/>
      </c>
      <c r="U95" s="50">
        <f>ROUND(IF(K95="",0,+Q95/1659*(AC95*12*(1+tab!$D$181+tab!$D$180)-tab!$D$179)*tab!$D$177),-1)</f>
        <v>0</v>
      </c>
      <c r="V95" s="36" t="str">
        <f t="shared" si="35"/>
        <v/>
      </c>
      <c r="W95" s="696"/>
      <c r="X95" s="672"/>
      <c r="Y95" s="646"/>
      <c r="Z95" s="670"/>
      <c r="AA95" s="600"/>
      <c r="AB95" s="646"/>
      <c r="AC95" s="679">
        <f t="shared" si="25"/>
        <v>0</v>
      </c>
      <c r="AD95" s="680">
        <f t="shared" si="36"/>
        <v>0.56000000000000005</v>
      </c>
      <c r="AE95" s="681">
        <f t="shared" si="37"/>
        <v>0</v>
      </c>
      <c r="AF95" s="681">
        <f t="shared" si="38"/>
        <v>0</v>
      </c>
      <c r="AG95" s="681">
        <f t="shared" si="39"/>
        <v>0</v>
      </c>
      <c r="AH95" s="682">
        <f t="shared" si="40"/>
        <v>0</v>
      </c>
      <c r="AI95" s="682" t="str">
        <f t="shared" si="41"/>
        <v/>
      </c>
      <c r="AJ95" s="682">
        <f t="shared" si="42"/>
        <v>0</v>
      </c>
      <c r="AK95" s="683">
        <f>IF(OR(I95="ID1",OR(I95="ID2",OR(I95="ID3",OR(I95&lt;8)))),tab!B$173,tab!B$171)</f>
        <v>0.5</v>
      </c>
      <c r="AL95" s="600">
        <f t="shared" si="43"/>
        <v>0</v>
      </c>
      <c r="AM95" s="646">
        <f t="shared" si="44"/>
        <v>0</v>
      </c>
      <c r="AN95" s="743" t="str">
        <f t="shared" si="45"/>
        <v/>
      </c>
      <c r="AO95" s="746" t="str">
        <f t="shared" si="46"/>
        <v/>
      </c>
      <c r="AP95" s="750">
        <f t="shared" si="26"/>
        <v>0.5</v>
      </c>
      <c r="AT95" s="17"/>
      <c r="AU95" s="17"/>
      <c r="AV95" s="59"/>
      <c r="AW95" s="85"/>
    </row>
    <row r="96" spans="2:49" ht="12.75" customHeight="1" x14ac:dyDescent="0.2">
      <c r="B96" s="16"/>
      <c r="C96" s="2"/>
      <c r="D96" s="752" t="str">
        <f t="shared" ref="D96:H96" si="64">IF(D34="","",D34)</f>
        <v/>
      </c>
      <c r="E96" s="752" t="str">
        <f t="shared" si="64"/>
        <v/>
      </c>
      <c r="F96" s="752" t="str">
        <f t="shared" si="64"/>
        <v/>
      </c>
      <c r="G96" s="752" t="str">
        <f t="shared" si="28"/>
        <v/>
      </c>
      <c r="H96" s="753" t="str">
        <f t="shared" si="64"/>
        <v/>
      </c>
      <c r="I96" s="737" t="str">
        <f t="shared" si="29"/>
        <v/>
      </c>
      <c r="J96" s="737" t="str">
        <f t="shared" si="24"/>
        <v/>
      </c>
      <c r="K96" s="754" t="str">
        <f t="shared" si="30"/>
        <v/>
      </c>
      <c r="L96" s="735"/>
      <c r="M96" s="655">
        <v>0</v>
      </c>
      <c r="N96" s="623">
        <v>0</v>
      </c>
      <c r="O96" s="620" t="str">
        <f t="shared" si="31"/>
        <v/>
      </c>
      <c r="P96" s="612" t="str">
        <f t="shared" si="32"/>
        <v/>
      </c>
      <c r="Q96" s="624">
        <v>0</v>
      </c>
      <c r="R96" s="755"/>
      <c r="S96" s="708" t="str">
        <f t="shared" si="33"/>
        <v/>
      </c>
      <c r="T96" s="50" t="str">
        <f t="shared" si="34"/>
        <v/>
      </c>
      <c r="U96" s="50">
        <f>ROUND(IF(K96="",0,+Q96/1659*(AC96*12*(1+tab!$D$181+tab!$D$180)-tab!$D$179)*tab!$D$177),-1)</f>
        <v>0</v>
      </c>
      <c r="V96" s="36" t="str">
        <f t="shared" si="35"/>
        <v/>
      </c>
      <c r="W96" s="696"/>
      <c r="X96" s="672"/>
      <c r="Y96" s="646"/>
      <c r="Z96" s="670"/>
      <c r="AA96" s="600"/>
      <c r="AB96" s="646"/>
      <c r="AC96" s="679">
        <f t="shared" si="25"/>
        <v>0</v>
      </c>
      <c r="AD96" s="680">
        <f t="shared" si="36"/>
        <v>0.56000000000000005</v>
      </c>
      <c r="AE96" s="681">
        <f t="shared" si="37"/>
        <v>0</v>
      </c>
      <c r="AF96" s="681">
        <f t="shared" si="38"/>
        <v>0</v>
      </c>
      <c r="AG96" s="681">
        <f t="shared" si="39"/>
        <v>0</v>
      </c>
      <c r="AH96" s="682">
        <f t="shared" si="40"/>
        <v>0</v>
      </c>
      <c r="AI96" s="682" t="str">
        <f t="shared" si="41"/>
        <v/>
      </c>
      <c r="AJ96" s="682">
        <f t="shared" si="42"/>
        <v>0</v>
      </c>
      <c r="AK96" s="683">
        <f>IF(OR(I96="ID1",OR(I96="ID2",OR(I96="ID3",OR(I96&lt;8)))),tab!B$173,tab!B$171)</f>
        <v>0.5</v>
      </c>
      <c r="AL96" s="600">
        <f t="shared" si="43"/>
        <v>0</v>
      </c>
      <c r="AM96" s="646">
        <f t="shared" si="44"/>
        <v>0</v>
      </c>
      <c r="AN96" s="743" t="str">
        <f t="shared" si="45"/>
        <v/>
      </c>
      <c r="AO96" s="746" t="str">
        <f t="shared" si="46"/>
        <v/>
      </c>
      <c r="AP96" s="750">
        <f t="shared" si="26"/>
        <v>0.5</v>
      </c>
      <c r="AT96" s="17"/>
      <c r="AU96" s="17"/>
      <c r="AV96" s="59"/>
      <c r="AW96" s="85"/>
    </row>
    <row r="97" spans="2:49" ht="12.75" customHeight="1" x14ac:dyDescent="0.2">
      <c r="B97" s="16"/>
      <c r="C97" s="2"/>
      <c r="D97" s="752" t="str">
        <f t="shared" ref="D97:H97" si="65">IF(D35="","",D35)</f>
        <v/>
      </c>
      <c r="E97" s="752" t="str">
        <f t="shared" si="65"/>
        <v/>
      </c>
      <c r="F97" s="752" t="str">
        <f t="shared" si="65"/>
        <v/>
      </c>
      <c r="G97" s="752" t="str">
        <f t="shared" si="28"/>
        <v/>
      </c>
      <c r="H97" s="753" t="str">
        <f t="shared" si="65"/>
        <v/>
      </c>
      <c r="I97" s="737" t="str">
        <f t="shared" si="29"/>
        <v/>
      </c>
      <c r="J97" s="737" t="str">
        <f t="shared" si="24"/>
        <v/>
      </c>
      <c r="K97" s="754" t="str">
        <f t="shared" si="30"/>
        <v/>
      </c>
      <c r="L97" s="735"/>
      <c r="M97" s="655">
        <v>0</v>
      </c>
      <c r="N97" s="623">
        <v>0</v>
      </c>
      <c r="O97" s="620" t="str">
        <f t="shared" si="31"/>
        <v/>
      </c>
      <c r="P97" s="612" t="str">
        <f t="shared" si="32"/>
        <v/>
      </c>
      <c r="Q97" s="624">
        <v>0</v>
      </c>
      <c r="R97" s="755"/>
      <c r="S97" s="708" t="str">
        <f t="shared" si="33"/>
        <v/>
      </c>
      <c r="T97" s="50" t="str">
        <f t="shared" si="34"/>
        <v/>
      </c>
      <c r="U97" s="50">
        <f>ROUND(IF(K97="",0,+Q97/1659*(AC97*12*(1+tab!$D$181+tab!$D$180)-tab!$D$179)*tab!$D$177),-1)</f>
        <v>0</v>
      </c>
      <c r="V97" s="36" t="str">
        <f t="shared" si="35"/>
        <v/>
      </c>
      <c r="W97" s="696"/>
      <c r="X97" s="672"/>
      <c r="Y97" s="646"/>
      <c r="Z97" s="670"/>
      <c r="AA97" s="600"/>
      <c r="AB97" s="646"/>
      <c r="AC97" s="679">
        <f t="shared" si="25"/>
        <v>0</v>
      </c>
      <c r="AD97" s="680">
        <f t="shared" si="36"/>
        <v>0.56000000000000005</v>
      </c>
      <c r="AE97" s="681">
        <f t="shared" si="37"/>
        <v>0</v>
      </c>
      <c r="AF97" s="681">
        <f t="shared" si="38"/>
        <v>0</v>
      </c>
      <c r="AG97" s="681">
        <f t="shared" si="39"/>
        <v>0</v>
      </c>
      <c r="AH97" s="682">
        <f t="shared" si="40"/>
        <v>0</v>
      </c>
      <c r="AI97" s="682" t="str">
        <f t="shared" si="41"/>
        <v/>
      </c>
      <c r="AJ97" s="682">
        <f t="shared" si="42"/>
        <v>0</v>
      </c>
      <c r="AK97" s="683">
        <f>IF(OR(I97="ID1",OR(I97="ID2",OR(I97="ID3",OR(I97&lt;8)))),tab!B$173,tab!B$171)</f>
        <v>0.5</v>
      </c>
      <c r="AL97" s="600">
        <f t="shared" si="43"/>
        <v>0</v>
      </c>
      <c r="AM97" s="646">
        <f t="shared" si="44"/>
        <v>0</v>
      </c>
      <c r="AN97" s="743" t="str">
        <f t="shared" si="45"/>
        <v/>
      </c>
      <c r="AO97" s="746" t="str">
        <f t="shared" si="46"/>
        <v/>
      </c>
      <c r="AP97" s="750">
        <f t="shared" si="26"/>
        <v>0.5</v>
      </c>
      <c r="AT97" s="17"/>
      <c r="AU97" s="17"/>
      <c r="AV97" s="59"/>
      <c r="AW97" s="85"/>
    </row>
    <row r="98" spans="2:49" ht="12.75" customHeight="1" x14ac:dyDescent="0.2">
      <c r="B98" s="16"/>
      <c r="C98" s="2"/>
      <c r="D98" s="752" t="str">
        <f t="shared" ref="D98:H98" si="66">IF(D36="","",D36)</f>
        <v/>
      </c>
      <c r="E98" s="752" t="str">
        <f t="shared" si="66"/>
        <v/>
      </c>
      <c r="F98" s="752" t="str">
        <f t="shared" si="66"/>
        <v/>
      </c>
      <c r="G98" s="752" t="str">
        <f t="shared" si="28"/>
        <v/>
      </c>
      <c r="H98" s="753" t="str">
        <f t="shared" si="66"/>
        <v/>
      </c>
      <c r="I98" s="737" t="str">
        <f t="shared" si="29"/>
        <v/>
      </c>
      <c r="J98" s="737" t="str">
        <f t="shared" si="24"/>
        <v/>
      </c>
      <c r="K98" s="754" t="str">
        <f t="shared" si="30"/>
        <v/>
      </c>
      <c r="L98" s="735"/>
      <c r="M98" s="655">
        <v>0</v>
      </c>
      <c r="N98" s="623">
        <v>0</v>
      </c>
      <c r="O98" s="620" t="str">
        <f t="shared" si="31"/>
        <v/>
      </c>
      <c r="P98" s="612" t="str">
        <f t="shared" si="32"/>
        <v/>
      </c>
      <c r="Q98" s="624">
        <v>0</v>
      </c>
      <c r="R98" s="755"/>
      <c r="S98" s="708" t="str">
        <f t="shared" si="33"/>
        <v/>
      </c>
      <c r="T98" s="50" t="str">
        <f t="shared" si="34"/>
        <v/>
      </c>
      <c r="U98" s="50">
        <f>ROUND(IF(K98="",0,+Q98/1659*(AC98*12*(1+tab!$D$181+tab!$D$180)-tab!$D$179)*tab!$D$177),-1)</f>
        <v>0</v>
      </c>
      <c r="V98" s="36" t="str">
        <f t="shared" si="35"/>
        <v/>
      </c>
      <c r="W98" s="696"/>
      <c r="X98" s="672"/>
      <c r="Y98" s="646"/>
      <c r="Z98" s="670"/>
      <c r="AA98" s="600"/>
      <c r="AB98" s="646"/>
      <c r="AC98" s="679">
        <f t="shared" si="25"/>
        <v>0</v>
      </c>
      <c r="AD98" s="680">
        <f t="shared" si="36"/>
        <v>0.56000000000000005</v>
      </c>
      <c r="AE98" s="681">
        <f t="shared" si="37"/>
        <v>0</v>
      </c>
      <c r="AF98" s="681">
        <f t="shared" si="38"/>
        <v>0</v>
      </c>
      <c r="AG98" s="681">
        <f t="shared" si="39"/>
        <v>0</v>
      </c>
      <c r="AH98" s="682">
        <f t="shared" si="40"/>
        <v>0</v>
      </c>
      <c r="AI98" s="682" t="str">
        <f t="shared" si="41"/>
        <v/>
      </c>
      <c r="AJ98" s="682">
        <f t="shared" si="42"/>
        <v>0</v>
      </c>
      <c r="AK98" s="683">
        <f>IF(OR(I98="ID1",OR(I98="ID2",OR(I98="ID3",OR(I98&lt;8)))),tab!B$173,tab!B$171)</f>
        <v>0.5</v>
      </c>
      <c r="AL98" s="600">
        <f t="shared" si="43"/>
        <v>0</v>
      </c>
      <c r="AM98" s="646">
        <f t="shared" si="44"/>
        <v>0</v>
      </c>
      <c r="AN98" s="743" t="str">
        <f t="shared" si="45"/>
        <v/>
      </c>
      <c r="AO98" s="746" t="str">
        <f t="shared" si="46"/>
        <v/>
      </c>
      <c r="AP98" s="750">
        <f t="shared" si="26"/>
        <v>0.5</v>
      </c>
      <c r="AT98" s="17"/>
      <c r="AU98" s="17"/>
      <c r="AV98" s="59"/>
      <c r="AW98" s="85"/>
    </row>
    <row r="99" spans="2:49" ht="12.75" customHeight="1" x14ac:dyDescent="0.2">
      <c r="B99" s="16"/>
      <c r="C99" s="2"/>
      <c r="D99" s="752" t="str">
        <f t="shared" ref="D99:H99" si="67">IF(D37="","",D37)</f>
        <v/>
      </c>
      <c r="E99" s="752" t="str">
        <f t="shared" si="67"/>
        <v/>
      </c>
      <c r="F99" s="752" t="str">
        <f t="shared" si="67"/>
        <v/>
      </c>
      <c r="G99" s="752" t="str">
        <f t="shared" si="28"/>
        <v/>
      </c>
      <c r="H99" s="753" t="str">
        <f t="shared" si="67"/>
        <v/>
      </c>
      <c r="I99" s="737" t="str">
        <f t="shared" si="29"/>
        <v/>
      </c>
      <c r="J99" s="737" t="str">
        <f t="shared" si="24"/>
        <v/>
      </c>
      <c r="K99" s="754" t="str">
        <f t="shared" si="30"/>
        <v/>
      </c>
      <c r="L99" s="735"/>
      <c r="M99" s="655">
        <v>0</v>
      </c>
      <c r="N99" s="623">
        <v>0</v>
      </c>
      <c r="O99" s="620" t="str">
        <f t="shared" si="31"/>
        <v/>
      </c>
      <c r="P99" s="612" t="str">
        <f t="shared" si="32"/>
        <v/>
      </c>
      <c r="Q99" s="624">
        <v>0</v>
      </c>
      <c r="R99" s="755"/>
      <c r="S99" s="708" t="str">
        <f t="shared" si="33"/>
        <v/>
      </c>
      <c r="T99" s="50" t="str">
        <f t="shared" si="34"/>
        <v/>
      </c>
      <c r="U99" s="50">
        <f>ROUND(IF(K99="",0,+Q99/1659*(AC99*12*(1+tab!$D$181+tab!$D$180)-tab!$D$179)*tab!$D$177),-1)</f>
        <v>0</v>
      </c>
      <c r="V99" s="36" t="str">
        <f t="shared" si="35"/>
        <v/>
      </c>
      <c r="W99" s="696"/>
      <c r="X99" s="672"/>
      <c r="Y99" s="646"/>
      <c r="Z99" s="670"/>
      <c r="AA99" s="600"/>
      <c r="AB99" s="646"/>
      <c r="AC99" s="679">
        <f t="shared" si="25"/>
        <v>0</v>
      </c>
      <c r="AD99" s="680">
        <f t="shared" si="36"/>
        <v>0.56000000000000005</v>
      </c>
      <c r="AE99" s="681">
        <f t="shared" si="37"/>
        <v>0</v>
      </c>
      <c r="AF99" s="681">
        <f t="shared" si="38"/>
        <v>0</v>
      </c>
      <c r="AG99" s="681">
        <f t="shared" si="39"/>
        <v>0</v>
      </c>
      <c r="AH99" s="682">
        <f t="shared" si="40"/>
        <v>0</v>
      </c>
      <c r="AI99" s="682" t="str">
        <f t="shared" si="41"/>
        <v/>
      </c>
      <c r="AJ99" s="682">
        <f t="shared" si="42"/>
        <v>0</v>
      </c>
      <c r="AK99" s="683">
        <f>IF(OR(I99="ID1",OR(I99="ID2",OR(I99="ID3",OR(I99&lt;8)))),tab!B$173,tab!B$171)</f>
        <v>0.5</v>
      </c>
      <c r="AL99" s="600">
        <f t="shared" si="43"/>
        <v>0</v>
      </c>
      <c r="AM99" s="646">
        <f t="shared" si="44"/>
        <v>0</v>
      </c>
      <c r="AN99" s="743" t="str">
        <f t="shared" si="45"/>
        <v/>
      </c>
      <c r="AO99" s="746" t="str">
        <f t="shared" si="46"/>
        <v/>
      </c>
      <c r="AP99" s="750">
        <f t="shared" si="26"/>
        <v>0.5</v>
      </c>
      <c r="AT99" s="17"/>
      <c r="AU99" s="17"/>
      <c r="AV99" s="59"/>
      <c r="AW99" s="85"/>
    </row>
    <row r="100" spans="2:49" ht="12.75" customHeight="1" x14ac:dyDescent="0.2">
      <c r="B100" s="16"/>
      <c r="C100" s="2"/>
      <c r="D100" s="752" t="str">
        <f t="shared" ref="D100:H100" si="68">IF(D38="","",D38)</f>
        <v/>
      </c>
      <c r="E100" s="752" t="str">
        <f t="shared" si="68"/>
        <v/>
      </c>
      <c r="F100" s="752" t="str">
        <f t="shared" si="68"/>
        <v/>
      </c>
      <c r="G100" s="752" t="str">
        <f t="shared" si="28"/>
        <v/>
      </c>
      <c r="H100" s="753" t="str">
        <f t="shared" si="68"/>
        <v/>
      </c>
      <c r="I100" s="737" t="str">
        <f t="shared" si="29"/>
        <v/>
      </c>
      <c r="J100" s="737" t="str">
        <f t="shared" si="24"/>
        <v/>
      </c>
      <c r="K100" s="754" t="str">
        <f t="shared" si="30"/>
        <v/>
      </c>
      <c r="L100" s="735"/>
      <c r="M100" s="655">
        <v>0</v>
      </c>
      <c r="N100" s="623">
        <v>0</v>
      </c>
      <c r="O100" s="620" t="str">
        <f t="shared" si="31"/>
        <v/>
      </c>
      <c r="P100" s="612" t="str">
        <f t="shared" si="32"/>
        <v/>
      </c>
      <c r="Q100" s="624">
        <v>0</v>
      </c>
      <c r="R100" s="755"/>
      <c r="S100" s="708" t="str">
        <f t="shared" si="33"/>
        <v/>
      </c>
      <c r="T100" s="50" t="str">
        <f t="shared" si="34"/>
        <v/>
      </c>
      <c r="U100" s="50">
        <f>ROUND(IF(K100="",0,+Q100/1659*(AC100*12*(1+tab!$D$181+tab!$D$180)-tab!$D$179)*tab!$D$177),-1)</f>
        <v>0</v>
      </c>
      <c r="V100" s="36" t="str">
        <f t="shared" si="35"/>
        <v/>
      </c>
      <c r="W100" s="696"/>
      <c r="X100" s="672"/>
      <c r="Y100" s="646"/>
      <c r="Z100" s="670"/>
      <c r="AA100" s="600"/>
      <c r="AB100" s="646"/>
      <c r="AC100" s="679">
        <f t="shared" si="25"/>
        <v>0</v>
      </c>
      <c r="AD100" s="680">
        <f t="shared" si="36"/>
        <v>0.56000000000000005</v>
      </c>
      <c r="AE100" s="681">
        <f t="shared" si="37"/>
        <v>0</v>
      </c>
      <c r="AF100" s="681">
        <f t="shared" si="38"/>
        <v>0</v>
      </c>
      <c r="AG100" s="681">
        <f t="shared" si="39"/>
        <v>0</v>
      </c>
      <c r="AH100" s="682">
        <f t="shared" si="40"/>
        <v>0</v>
      </c>
      <c r="AI100" s="682" t="str">
        <f t="shared" si="41"/>
        <v/>
      </c>
      <c r="AJ100" s="682">
        <f t="shared" si="42"/>
        <v>0</v>
      </c>
      <c r="AK100" s="683">
        <f>IF(OR(I100="ID1",OR(I100="ID2",OR(I100="ID3",OR(I100&lt;8)))),tab!B$173,tab!B$171)</f>
        <v>0.5</v>
      </c>
      <c r="AL100" s="600">
        <f t="shared" si="43"/>
        <v>0</v>
      </c>
      <c r="AM100" s="646">
        <f t="shared" si="44"/>
        <v>0</v>
      </c>
      <c r="AN100" s="743" t="str">
        <f t="shared" si="45"/>
        <v/>
      </c>
      <c r="AO100" s="746" t="str">
        <f t="shared" si="46"/>
        <v/>
      </c>
      <c r="AP100" s="750">
        <f t="shared" si="26"/>
        <v>0.5</v>
      </c>
      <c r="AT100" s="17"/>
      <c r="AU100" s="17"/>
      <c r="AV100" s="59"/>
      <c r="AW100" s="85"/>
    </row>
    <row r="101" spans="2:49" ht="12.75" customHeight="1" x14ac:dyDescent="0.2">
      <c r="B101" s="16"/>
      <c r="C101" s="2"/>
      <c r="D101" s="752" t="str">
        <f t="shared" ref="D101:H101" si="69">IF(D39="","",D39)</f>
        <v/>
      </c>
      <c r="E101" s="752" t="str">
        <f t="shared" si="69"/>
        <v/>
      </c>
      <c r="F101" s="752" t="str">
        <f t="shared" si="69"/>
        <v/>
      </c>
      <c r="G101" s="752" t="str">
        <f t="shared" si="28"/>
        <v/>
      </c>
      <c r="H101" s="753" t="str">
        <f t="shared" si="69"/>
        <v/>
      </c>
      <c r="I101" s="737" t="str">
        <f t="shared" si="29"/>
        <v/>
      </c>
      <c r="J101" s="737" t="str">
        <f t="shared" si="24"/>
        <v/>
      </c>
      <c r="K101" s="754" t="str">
        <f t="shared" si="30"/>
        <v/>
      </c>
      <c r="L101" s="735"/>
      <c r="M101" s="655">
        <v>0</v>
      </c>
      <c r="N101" s="623">
        <v>0</v>
      </c>
      <c r="O101" s="620" t="str">
        <f t="shared" si="31"/>
        <v/>
      </c>
      <c r="P101" s="612" t="str">
        <f t="shared" si="32"/>
        <v/>
      </c>
      <c r="Q101" s="624">
        <v>0</v>
      </c>
      <c r="R101" s="755"/>
      <c r="S101" s="708" t="str">
        <f t="shared" si="33"/>
        <v/>
      </c>
      <c r="T101" s="50" t="str">
        <f t="shared" si="34"/>
        <v/>
      </c>
      <c r="U101" s="50">
        <f>ROUND(IF(K101="",0,+Q101/1659*(AC101*12*(1+tab!$D$181+tab!$D$180)-tab!$D$179)*tab!$D$177),-1)</f>
        <v>0</v>
      </c>
      <c r="V101" s="36" t="str">
        <f t="shared" si="35"/>
        <v/>
      </c>
      <c r="W101" s="696"/>
      <c r="X101" s="672"/>
      <c r="Y101" s="646"/>
      <c r="Z101" s="670"/>
      <c r="AA101" s="600"/>
      <c r="AB101" s="646"/>
      <c r="AC101" s="679">
        <f t="shared" si="25"/>
        <v>0</v>
      </c>
      <c r="AD101" s="680">
        <f t="shared" si="36"/>
        <v>0.56000000000000005</v>
      </c>
      <c r="AE101" s="681">
        <f t="shared" si="37"/>
        <v>0</v>
      </c>
      <c r="AF101" s="681">
        <f t="shared" si="38"/>
        <v>0</v>
      </c>
      <c r="AG101" s="681">
        <f t="shared" si="39"/>
        <v>0</v>
      </c>
      <c r="AH101" s="682">
        <f t="shared" si="40"/>
        <v>0</v>
      </c>
      <c r="AI101" s="682" t="str">
        <f t="shared" si="41"/>
        <v/>
      </c>
      <c r="AJ101" s="682">
        <f t="shared" si="42"/>
        <v>0</v>
      </c>
      <c r="AK101" s="683">
        <f>IF(OR(I101="ID1",OR(I101="ID2",OR(I101="ID3",OR(I101&lt;8)))),tab!B$173,tab!B$171)</f>
        <v>0.5</v>
      </c>
      <c r="AL101" s="600">
        <f t="shared" si="43"/>
        <v>0</v>
      </c>
      <c r="AM101" s="646">
        <f t="shared" si="44"/>
        <v>0</v>
      </c>
      <c r="AN101" s="743" t="str">
        <f t="shared" si="45"/>
        <v/>
      </c>
      <c r="AO101" s="746" t="str">
        <f t="shared" si="46"/>
        <v/>
      </c>
      <c r="AP101" s="750">
        <f t="shared" si="26"/>
        <v>0.5</v>
      </c>
      <c r="AT101" s="17"/>
      <c r="AU101" s="17"/>
      <c r="AV101" s="59"/>
      <c r="AW101" s="85"/>
    </row>
    <row r="102" spans="2:49" ht="12.75" customHeight="1" x14ac:dyDescent="0.2">
      <c r="B102" s="16"/>
      <c r="C102" s="2"/>
      <c r="D102" s="752" t="str">
        <f t="shared" ref="D102:H102" si="70">IF(D40="","",D40)</f>
        <v/>
      </c>
      <c r="E102" s="752" t="str">
        <f t="shared" si="70"/>
        <v/>
      </c>
      <c r="F102" s="752" t="str">
        <f t="shared" si="70"/>
        <v/>
      </c>
      <c r="G102" s="752" t="str">
        <f t="shared" si="28"/>
        <v/>
      </c>
      <c r="H102" s="753" t="str">
        <f t="shared" si="70"/>
        <v/>
      </c>
      <c r="I102" s="737" t="str">
        <f t="shared" si="29"/>
        <v/>
      </c>
      <c r="J102" s="737" t="str">
        <f t="shared" si="24"/>
        <v/>
      </c>
      <c r="K102" s="754" t="str">
        <f t="shared" si="30"/>
        <v/>
      </c>
      <c r="L102" s="735"/>
      <c r="M102" s="655">
        <v>0</v>
      </c>
      <c r="N102" s="623">
        <v>0</v>
      </c>
      <c r="O102" s="620" t="str">
        <f t="shared" si="31"/>
        <v/>
      </c>
      <c r="P102" s="612" t="str">
        <f t="shared" si="32"/>
        <v/>
      </c>
      <c r="Q102" s="624">
        <v>0</v>
      </c>
      <c r="R102" s="755"/>
      <c r="S102" s="708" t="str">
        <f t="shared" si="33"/>
        <v/>
      </c>
      <c r="T102" s="50" t="str">
        <f t="shared" si="34"/>
        <v/>
      </c>
      <c r="U102" s="50">
        <f>ROUND(IF(K102="",0,+Q102/1659*(AC102*12*(1+tab!$D$181+tab!$D$180)-tab!$D$179)*tab!$D$177),-1)</f>
        <v>0</v>
      </c>
      <c r="V102" s="36" t="str">
        <f t="shared" si="35"/>
        <v/>
      </c>
      <c r="W102" s="696"/>
      <c r="X102" s="672"/>
      <c r="Y102" s="646"/>
      <c r="Z102" s="670"/>
      <c r="AA102" s="600"/>
      <c r="AB102" s="646"/>
      <c r="AC102" s="679">
        <f t="shared" si="25"/>
        <v>0</v>
      </c>
      <c r="AD102" s="680">
        <f t="shared" si="36"/>
        <v>0.56000000000000005</v>
      </c>
      <c r="AE102" s="681">
        <f t="shared" si="37"/>
        <v>0</v>
      </c>
      <c r="AF102" s="681">
        <f t="shared" si="38"/>
        <v>0</v>
      </c>
      <c r="AG102" s="681">
        <f t="shared" si="39"/>
        <v>0</v>
      </c>
      <c r="AH102" s="682">
        <f t="shared" si="40"/>
        <v>0</v>
      </c>
      <c r="AI102" s="682" t="str">
        <f t="shared" si="41"/>
        <v/>
      </c>
      <c r="AJ102" s="682">
        <f t="shared" si="42"/>
        <v>0</v>
      </c>
      <c r="AK102" s="683">
        <f>IF(OR(I102="ID1",OR(I102="ID2",OR(I102="ID3",OR(I102&lt;8)))),tab!B$173,tab!B$171)</f>
        <v>0.5</v>
      </c>
      <c r="AL102" s="600">
        <f t="shared" si="43"/>
        <v>0</v>
      </c>
      <c r="AM102" s="646">
        <f t="shared" si="44"/>
        <v>0</v>
      </c>
      <c r="AN102" s="743" t="str">
        <f t="shared" si="45"/>
        <v/>
      </c>
      <c r="AO102" s="746" t="str">
        <f t="shared" si="46"/>
        <v/>
      </c>
      <c r="AP102" s="750">
        <f t="shared" si="26"/>
        <v>0.5</v>
      </c>
      <c r="AT102" s="17"/>
      <c r="AU102" s="17"/>
      <c r="AV102" s="59"/>
      <c r="AW102" s="85"/>
    </row>
    <row r="103" spans="2:49" ht="12.75" customHeight="1" x14ac:dyDescent="0.2">
      <c r="B103" s="16"/>
      <c r="C103" s="2"/>
      <c r="D103" s="752" t="str">
        <f t="shared" ref="D103:H103" si="71">IF(D41="","",D41)</f>
        <v/>
      </c>
      <c r="E103" s="752" t="str">
        <f t="shared" si="71"/>
        <v/>
      </c>
      <c r="F103" s="752" t="str">
        <f t="shared" si="71"/>
        <v/>
      </c>
      <c r="G103" s="752" t="str">
        <f t="shared" si="28"/>
        <v/>
      </c>
      <c r="H103" s="753" t="str">
        <f t="shared" si="71"/>
        <v/>
      </c>
      <c r="I103" s="737" t="str">
        <f t="shared" si="29"/>
        <v/>
      </c>
      <c r="J103" s="737" t="str">
        <f t="shared" si="24"/>
        <v/>
      </c>
      <c r="K103" s="754" t="str">
        <f t="shared" si="30"/>
        <v/>
      </c>
      <c r="L103" s="735"/>
      <c r="M103" s="655">
        <v>0</v>
      </c>
      <c r="N103" s="623">
        <v>0</v>
      </c>
      <c r="O103" s="620" t="str">
        <f t="shared" si="31"/>
        <v/>
      </c>
      <c r="P103" s="612" t="str">
        <f t="shared" si="32"/>
        <v/>
      </c>
      <c r="Q103" s="624">
        <v>0</v>
      </c>
      <c r="R103" s="755"/>
      <c r="S103" s="708" t="str">
        <f t="shared" si="33"/>
        <v/>
      </c>
      <c r="T103" s="50" t="str">
        <f t="shared" si="34"/>
        <v/>
      </c>
      <c r="U103" s="50">
        <f>ROUND(IF(K103="",0,+Q103/1659*(AC103*12*(1+tab!$D$181+tab!$D$180)-tab!$D$179)*tab!$D$177),-1)</f>
        <v>0</v>
      </c>
      <c r="V103" s="36" t="str">
        <f t="shared" si="35"/>
        <v/>
      </c>
      <c r="W103" s="696"/>
      <c r="X103" s="672"/>
      <c r="Y103" s="646"/>
      <c r="Z103" s="670"/>
      <c r="AA103" s="600"/>
      <c r="AB103" s="646"/>
      <c r="AC103" s="679">
        <f t="shared" si="25"/>
        <v>0</v>
      </c>
      <c r="AD103" s="680">
        <f t="shared" si="36"/>
        <v>0.56000000000000005</v>
      </c>
      <c r="AE103" s="681">
        <f t="shared" si="37"/>
        <v>0</v>
      </c>
      <c r="AF103" s="681">
        <f t="shared" si="38"/>
        <v>0</v>
      </c>
      <c r="AG103" s="681">
        <f t="shared" si="39"/>
        <v>0</v>
      </c>
      <c r="AH103" s="682">
        <f t="shared" si="40"/>
        <v>0</v>
      </c>
      <c r="AI103" s="682" t="str">
        <f t="shared" si="41"/>
        <v/>
      </c>
      <c r="AJ103" s="682">
        <f t="shared" si="42"/>
        <v>0</v>
      </c>
      <c r="AK103" s="683">
        <f>IF(OR(I103="ID1",OR(I103="ID2",OR(I103="ID3",OR(I103&lt;8)))),tab!B$173,tab!B$171)</f>
        <v>0.5</v>
      </c>
      <c r="AL103" s="600">
        <f t="shared" si="43"/>
        <v>0</v>
      </c>
      <c r="AM103" s="646">
        <f t="shared" si="44"/>
        <v>0</v>
      </c>
      <c r="AN103" s="743" t="str">
        <f t="shared" si="45"/>
        <v/>
      </c>
      <c r="AO103" s="746" t="str">
        <f t="shared" si="46"/>
        <v/>
      </c>
      <c r="AP103" s="750">
        <f t="shared" si="26"/>
        <v>0.5</v>
      </c>
      <c r="AT103" s="17"/>
      <c r="AU103" s="17"/>
      <c r="AV103" s="59"/>
      <c r="AW103" s="85"/>
    </row>
    <row r="104" spans="2:49" ht="12.75" customHeight="1" x14ac:dyDescent="0.2">
      <c r="B104" s="16"/>
      <c r="C104" s="2"/>
      <c r="D104" s="752" t="str">
        <f t="shared" ref="D104:H104" si="72">IF(D42="","",D42)</f>
        <v/>
      </c>
      <c r="E104" s="752" t="str">
        <f t="shared" si="72"/>
        <v/>
      </c>
      <c r="F104" s="752" t="str">
        <f t="shared" si="72"/>
        <v/>
      </c>
      <c r="G104" s="752" t="str">
        <f t="shared" si="28"/>
        <v/>
      </c>
      <c r="H104" s="753" t="str">
        <f t="shared" si="72"/>
        <v/>
      </c>
      <c r="I104" s="737" t="str">
        <f t="shared" si="29"/>
        <v/>
      </c>
      <c r="J104" s="737" t="str">
        <f t="shared" si="24"/>
        <v/>
      </c>
      <c r="K104" s="754" t="str">
        <f t="shared" si="30"/>
        <v/>
      </c>
      <c r="L104" s="735"/>
      <c r="M104" s="655">
        <v>0</v>
      </c>
      <c r="N104" s="623">
        <v>0</v>
      </c>
      <c r="O104" s="620" t="str">
        <f t="shared" si="31"/>
        <v/>
      </c>
      <c r="P104" s="612" t="str">
        <f t="shared" si="32"/>
        <v/>
      </c>
      <c r="Q104" s="624">
        <v>0</v>
      </c>
      <c r="R104" s="755"/>
      <c r="S104" s="708" t="str">
        <f t="shared" si="33"/>
        <v/>
      </c>
      <c r="T104" s="50" t="str">
        <f t="shared" si="34"/>
        <v/>
      </c>
      <c r="U104" s="50">
        <f>ROUND(IF(K104="",0,+Q104/1659*(AC104*12*(1+tab!$D$181+tab!$D$180)-tab!$D$179)*tab!$D$177),-1)</f>
        <v>0</v>
      </c>
      <c r="V104" s="36" t="str">
        <f t="shared" si="35"/>
        <v/>
      </c>
      <c r="W104" s="696"/>
      <c r="X104" s="672"/>
      <c r="Y104" s="646"/>
      <c r="Z104" s="670"/>
      <c r="AA104" s="600"/>
      <c r="AB104" s="646"/>
      <c r="AC104" s="679">
        <f t="shared" si="25"/>
        <v>0</v>
      </c>
      <c r="AD104" s="680">
        <f t="shared" si="36"/>
        <v>0.56000000000000005</v>
      </c>
      <c r="AE104" s="681">
        <f t="shared" si="37"/>
        <v>0</v>
      </c>
      <c r="AF104" s="681">
        <f t="shared" si="38"/>
        <v>0</v>
      </c>
      <c r="AG104" s="681">
        <f t="shared" si="39"/>
        <v>0</v>
      </c>
      <c r="AH104" s="682">
        <f t="shared" si="40"/>
        <v>0</v>
      </c>
      <c r="AI104" s="682" t="str">
        <f t="shared" si="41"/>
        <v/>
      </c>
      <c r="AJ104" s="682">
        <f t="shared" si="42"/>
        <v>0</v>
      </c>
      <c r="AK104" s="683">
        <f>IF(OR(I104="ID1",OR(I104="ID2",OR(I104="ID3",OR(I104&lt;8)))),tab!B$173,tab!B$171)</f>
        <v>0.5</v>
      </c>
      <c r="AL104" s="600">
        <f t="shared" si="43"/>
        <v>0</v>
      </c>
      <c r="AM104" s="646">
        <f t="shared" si="44"/>
        <v>0</v>
      </c>
      <c r="AN104" s="743" t="str">
        <f t="shared" si="45"/>
        <v/>
      </c>
      <c r="AO104" s="746" t="str">
        <f t="shared" si="46"/>
        <v/>
      </c>
      <c r="AP104" s="750">
        <f t="shared" si="26"/>
        <v>0.5</v>
      </c>
      <c r="AT104" s="17"/>
      <c r="AU104" s="17"/>
      <c r="AV104" s="59"/>
      <c r="AW104" s="85"/>
    </row>
    <row r="105" spans="2:49" ht="12.75" customHeight="1" x14ac:dyDescent="0.2">
      <c r="B105" s="16"/>
      <c r="C105" s="2"/>
      <c r="D105" s="752" t="str">
        <f t="shared" ref="D105:H105" si="73">IF(D43="","",D43)</f>
        <v/>
      </c>
      <c r="E105" s="752" t="str">
        <f t="shared" si="73"/>
        <v/>
      </c>
      <c r="F105" s="752" t="str">
        <f t="shared" si="73"/>
        <v/>
      </c>
      <c r="G105" s="752" t="str">
        <f t="shared" si="28"/>
        <v/>
      </c>
      <c r="H105" s="753" t="str">
        <f t="shared" si="73"/>
        <v/>
      </c>
      <c r="I105" s="737" t="str">
        <f t="shared" si="29"/>
        <v/>
      </c>
      <c r="J105" s="737" t="str">
        <f t="shared" si="24"/>
        <v/>
      </c>
      <c r="K105" s="754" t="str">
        <f t="shared" si="30"/>
        <v/>
      </c>
      <c r="L105" s="735"/>
      <c r="M105" s="655">
        <v>0</v>
      </c>
      <c r="N105" s="623">
        <v>0</v>
      </c>
      <c r="O105" s="620" t="str">
        <f t="shared" si="31"/>
        <v/>
      </c>
      <c r="P105" s="612" t="str">
        <f t="shared" si="32"/>
        <v/>
      </c>
      <c r="Q105" s="624">
        <v>0</v>
      </c>
      <c r="R105" s="755"/>
      <c r="S105" s="708" t="str">
        <f t="shared" si="33"/>
        <v/>
      </c>
      <c r="T105" s="50" t="str">
        <f t="shared" si="34"/>
        <v/>
      </c>
      <c r="U105" s="50">
        <f>ROUND(IF(K105="",0,+Q105/1659*(AC105*12*(1+tab!$D$181+tab!$D$180)-tab!$D$179)*tab!$D$177),-1)</f>
        <v>0</v>
      </c>
      <c r="V105" s="36" t="str">
        <f t="shared" si="35"/>
        <v/>
      </c>
      <c r="W105" s="696"/>
      <c r="X105" s="672"/>
      <c r="Y105" s="646"/>
      <c r="Z105" s="670"/>
      <c r="AA105" s="600"/>
      <c r="AB105" s="646"/>
      <c r="AC105" s="679">
        <f t="shared" si="25"/>
        <v>0</v>
      </c>
      <c r="AD105" s="680">
        <f t="shared" si="36"/>
        <v>0.56000000000000005</v>
      </c>
      <c r="AE105" s="681">
        <f t="shared" si="37"/>
        <v>0</v>
      </c>
      <c r="AF105" s="681">
        <f t="shared" si="38"/>
        <v>0</v>
      </c>
      <c r="AG105" s="681">
        <f t="shared" si="39"/>
        <v>0</v>
      </c>
      <c r="AH105" s="682">
        <f t="shared" si="40"/>
        <v>0</v>
      </c>
      <c r="AI105" s="682" t="str">
        <f t="shared" si="41"/>
        <v/>
      </c>
      <c r="AJ105" s="682">
        <f t="shared" si="42"/>
        <v>0</v>
      </c>
      <c r="AK105" s="683">
        <f>IF(OR(I105="ID1",OR(I105="ID2",OR(I105="ID3",OR(I105&lt;8)))),tab!B$173,tab!B$171)</f>
        <v>0.5</v>
      </c>
      <c r="AL105" s="600">
        <f t="shared" si="43"/>
        <v>0</v>
      </c>
      <c r="AM105" s="646">
        <f t="shared" si="44"/>
        <v>0</v>
      </c>
      <c r="AN105" s="743" t="str">
        <f t="shared" si="45"/>
        <v/>
      </c>
      <c r="AO105" s="746" t="str">
        <f t="shared" si="46"/>
        <v/>
      </c>
      <c r="AP105" s="750">
        <f t="shared" si="26"/>
        <v>0.5</v>
      </c>
      <c r="AT105" s="17"/>
      <c r="AU105" s="17"/>
      <c r="AV105" s="59"/>
      <c r="AW105" s="85"/>
    </row>
    <row r="106" spans="2:49" ht="12.75" customHeight="1" x14ac:dyDescent="0.2">
      <c r="B106" s="16"/>
      <c r="C106" s="2"/>
      <c r="D106" s="752" t="str">
        <f t="shared" ref="D106:H106" si="74">IF(D44="","",D44)</f>
        <v/>
      </c>
      <c r="E106" s="752" t="str">
        <f t="shared" si="74"/>
        <v/>
      </c>
      <c r="F106" s="752" t="str">
        <f t="shared" si="74"/>
        <v/>
      </c>
      <c r="G106" s="752" t="str">
        <f t="shared" si="28"/>
        <v/>
      </c>
      <c r="H106" s="753" t="str">
        <f t="shared" si="74"/>
        <v/>
      </c>
      <c r="I106" s="737" t="str">
        <f t="shared" si="29"/>
        <v/>
      </c>
      <c r="J106" s="737" t="str">
        <f t="shared" si="24"/>
        <v/>
      </c>
      <c r="K106" s="754" t="str">
        <f t="shared" si="30"/>
        <v/>
      </c>
      <c r="L106" s="735"/>
      <c r="M106" s="655">
        <v>0</v>
      </c>
      <c r="N106" s="623">
        <v>0</v>
      </c>
      <c r="O106" s="620" t="str">
        <f t="shared" si="31"/>
        <v/>
      </c>
      <c r="P106" s="612" t="str">
        <f t="shared" si="32"/>
        <v/>
      </c>
      <c r="Q106" s="624">
        <v>0</v>
      </c>
      <c r="R106" s="755"/>
      <c r="S106" s="708" t="str">
        <f t="shared" si="33"/>
        <v/>
      </c>
      <c r="T106" s="50" t="str">
        <f t="shared" si="34"/>
        <v/>
      </c>
      <c r="U106" s="50">
        <f>ROUND(IF(K106="",0,+Q106/1659*(AC106*12*(1+tab!$D$181+tab!$D$180)-tab!$D$179)*tab!$D$177),-1)</f>
        <v>0</v>
      </c>
      <c r="V106" s="36" t="str">
        <f t="shared" si="35"/>
        <v/>
      </c>
      <c r="W106" s="696"/>
      <c r="X106" s="672"/>
      <c r="Y106" s="646"/>
      <c r="Z106" s="670"/>
      <c r="AA106" s="600"/>
      <c r="AB106" s="646"/>
      <c r="AC106" s="679">
        <f t="shared" si="25"/>
        <v>0</v>
      </c>
      <c r="AD106" s="680">
        <f t="shared" si="36"/>
        <v>0.56000000000000005</v>
      </c>
      <c r="AE106" s="681">
        <f t="shared" si="37"/>
        <v>0</v>
      </c>
      <c r="AF106" s="681">
        <f t="shared" si="38"/>
        <v>0</v>
      </c>
      <c r="AG106" s="681">
        <f t="shared" si="39"/>
        <v>0</v>
      </c>
      <c r="AH106" s="682">
        <f t="shared" si="40"/>
        <v>0</v>
      </c>
      <c r="AI106" s="682" t="str">
        <f t="shared" si="41"/>
        <v/>
      </c>
      <c r="AJ106" s="682">
        <f t="shared" si="42"/>
        <v>0</v>
      </c>
      <c r="AK106" s="683">
        <f>IF(OR(I106="ID1",OR(I106="ID2",OR(I106="ID3",OR(I106&lt;8)))),tab!B$173,tab!B$171)</f>
        <v>0.5</v>
      </c>
      <c r="AL106" s="600">
        <f t="shared" si="43"/>
        <v>0</v>
      </c>
      <c r="AM106" s="646">
        <f t="shared" si="44"/>
        <v>0</v>
      </c>
      <c r="AN106" s="743" t="str">
        <f t="shared" si="45"/>
        <v/>
      </c>
      <c r="AO106" s="746" t="str">
        <f t="shared" si="46"/>
        <v/>
      </c>
      <c r="AP106" s="750">
        <f t="shared" si="26"/>
        <v>0.5</v>
      </c>
      <c r="AT106" s="17"/>
      <c r="AU106" s="17"/>
      <c r="AV106" s="59"/>
      <c r="AW106" s="85"/>
    </row>
    <row r="107" spans="2:49" ht="12.75" customHeight="1" x14ac:dyDescent="0.2">
      <c r="B107" s="16"/>
      <c r="C107" s="2"/>
      <c r="D107" s="752" t="str">
        <f t="shared" ref="D107:H107" si="75">IF(D45="","",D45)</f>
        <v/>
      </c>
      <c r="E107" s="752" t="str">
        <f t="shared" si="75"/>
        <v/>
      </c>
      <c r="F107" s="752" t="str">
        <f t="shared" si="75"/>
        <v/>
      </c>
      <c r="G107" s="752" t="str">
        <f t="shared" si="28"/>
        <v/>
      </c>
      <c r="H107" s="753" t="str">
        <f t="shared" si="75"/>
        <v/>
      </c>
      <c r="I107" s="737" t="str">
        <f t="shared" si="29"/>
        <v/>
      </c>
      <c r="J107" s="737" t="str">
        <f t="shared" si="24"/>
        <v/>
      </c>
      <c r="K107" s="754" t="str">
        <f t="shared" si="30"/>
        <v/>
      </c>
      <c r="L107" s="735"/>
      <c r="M107" s="655">
        <v>0</v>
      </c>
      <c r="N107" s="623">
        <v>0</v>
      </c>
      <c r="O107" s="620" t="str">
        <f t="shared" si="31"/>
        <v/>
      </c>
      <c r="P107" s="612" t="str">
        <f t="shared" si="32"/>
        <v/>
      </c>
      <c r="Q107" s="624">
        <v>0</v>
      </c>
      <c r="R107" s="755"/>
      <c r="S107" s="708" t="str">
        <f t="shared" si="33"/>
        <v/>
      </c>
      <c r="T107" s="50" t="str">
        <f t="shared" si="34"/>
        <v/>
      </c>
      <c r="U107" s="50">
        <f>ROUND(IF(K107="",0,+Q107/1659*(AC107*12*(1+tab!$D$181+tab!$D$180)-tab!$D$179)*tab!$D$177),-1)</f>
        <v>0</v>
      </c>
      <c r="V107" s="36" t="str">
        <f t="shared" si="35"/>
        <v/>
      </c>
      <c r="W107" s="696"/>
      <c r="X107" s="672"/>
      <c r="Y107" s="646"/>
      <c r="Z107" s="670"/>
      <c r="AA107" s="600"/>
      <c r="AB107" s="646"/>
      <c r="AC107" s="679">
        <f t="shared" si="25"/>
        <v>0</v>
      </c>
      <c r="AD107" s="680">
        <f t="shared" si="36"/>
        <v>0.56000000000000005</v>
      </c>
      <c r="AE107" s="681">
        <f t="shared" si="37"/>
        <v>0</v>
      </c>
      <c r="AF107" s="681">
        <f t="shared" si="38"/>
        <v>0</v>
      </c>
      <c r="AG107" s="681">
        <f t="shared" si="39"/>
        <v>0</v>
      </c>
      <c r="AH107" s="682">
        <f t="shared" si="40"/>
        <v>0</v>
      </c>
      <c r="AI107" s="682" t="str">
        <f t="shared" si="41"/>
        <v/>
      </c>
      <c r="AJ107" s="682">
        <f t="shared" si="42"/>
        <v>0</v>
      </c>
      <c r="AK107" s="683">
        <f>IF(OR(I107="ID1",OR(I107="ID2",OR(I107="ID3",OR(I107&lt;8)))),tab!B$173,tab!B$171)</f>
        <v>0.5</v>
      </c>
      <c r="AL107" s="600">
        <f t="shared" si="43"/>
        <v>0</v>
      </c>
      <c r="AM107" s="646">
        <f t="shared" si="44"/>
        <v>0</v>
      </c>
      <c r="AN107" s="743" t="str">
        <f t="shared" si="45"/>
        <v/>
      </c>
      <c r="AO107" s="746" t="str">
        <f t="shared" si="46"/>
        <v/>
      </c>
      <c r="AP107" s="750">
        <f t="shared" si="26"/>
        <v>0.5</v>
      </c>
      <c r="AT107" s="17"/>
      <c r="AU107" s="17"/>
      <c r="AV107" s="59"/>
      <c r="AW107" s="85"/>
    </row>
    <row r="108" spans="2:49" ht="12.75" customHeight="1" x14ac:dyDescent="0.2">
      <c r="B108" s="16"/>
      <c r="C108" s="2"/>
      <c r="D108" s="752" t="str">
        <f t="shared" ref="D108:H108" si="76">IF(D46="","",D46)</f>
        <v/>
      </c>
      <c r="E108" s="752" t="str">
        <f t="shared" si="76"/>
        <v/>
      </c>
      <c r="F108" s="752" t="str">
        <f t="shared" si="76"/>
        <v/>
      </c>
      <c r="G108" s="752" t="str">
        <f t="shared" si="28"/>
        <v/>
      </c>
      <c r="H108" s="753" t="str">
        <f t="shared" si="76"/>
        <v/>
      </c>
      <c r="I108" s="737" t="str">
        <f t="shared" si="29"/>
        <v/>
      </c>
      <c r="J108" s="737" t="str">
        <f t="shared" si="24"/>
        <v/>
      </c>
      <c r="K108" s="754" t="str">
        <f t="shared" si="30"/>
        <v/>
      </c>
      <c r="L108" s="735"/>
      <c r="M108" s="655">
        <v>0</v>
      </c>
      <c r="N108" s="623">
        <v>0</v>
      </c>
      <c r="O108" s="620" t="str">
        <f t="shared" si="31"/>
        <v/>
      </c>
      <c r="P108" s="612" t="str">
        <f t="shared" si="32"/>
        <v/>
      </c>
      <c r="Q108" s="624">
        <v>0</v>
      </c>
      <c r="R108" s="755"/>
      <c r="S108" s="708" t="str">
        <f t="shared" si="33"/>
        <v/>
      </c>
      <c r="T108" s="50" t="str">
        <f t="shared" si="34"/>
        <v/>
      </c>
      <c r="U108" s="50">
        <f>ROUND(IF(K108="",0,+Q108/1659*(AC108*12*(1+tab!$D$181+tab!$D$180)-tab!$D$179)*tab!$D$177),-1)</f>
        <v>0</v>
      </c>
      <c r="V108" s="36" t="str">
        <f t="shared" si="35"/>
        <v/>
      </c>
      <c r="W108" s="696"/>
      <c r="X108" s="672"/>
      <c r="Y108" s="646"/>
      <c r="Z108" s="670"/>
      <c r="AA108" s="600"/>
      <c r="AB108" s="646"/>
      <c r="AC108" s="679">
        <f t="shared" si="25"/>
        <v>0</v>
      </c>
      <c r="AD108" s="680">
        <f t="shared" si="36"/>
        <v>0.56000000000000005</v>
      </c>
      <c r="AE108" s="681">
        <f t="shared" si="37"/>
        <v>0</v>
      </c>
      <c r="AF108" s="681">
        <f t="shared" si="38"/>
        <v>0</v>
      </c>
      <c r="AG108" s="681">
        <f t="shared" si="39"/>
        <v>0</v>
      </c>
      <c r="AH108" s="682">
        <f t="shared" si="40"/>
        <v>0</v>
      </c>
      <c r="AI108" s="682" t="str">
        <f t="shared" si="41"/>
        <v/>
      </c>
      <c r="AJ108" s="682">
        <f t="shared" si="42"/>
        <v>0</v>
      </c>
      <c r="AK108" s="683">
        <f>IF(OR(I108="ID1",OR(I108="ID2",OR(I108="ID3",OR(I108&lt;8)))),tab!B$173,tab!B$171)</f>
        <v>0.5</v>
      </c>
      <c r="AL108" s="600">
        <f t="shared" si="43"/>
        <v>0</v>
      </c>
      <c r="AM108" s="646">
        <f t="shared" si="44"/>
        <v>0</v>
      </c>
      <c r="AN108" s="743" t="str">
        <f t="shared" si="45"/>
        <v/>
      </c>
      <c r="AO108" s="746" t="str">
        <f t="shared" si="46"/>
        <v/>
      </c>
      <c r="AP108" s="750">
        <f t="shared" si="26"/>
        <v>0.5</v>
      </c>
      <c r="AT108" s="17"/>
      <c r="AU108" s="17"/>
      <c r="AV108" s="59"/>
      <c r="AW108" s="85"/>
    </row>
    <row r="109" spans="2:49" ht="12.75" customHeight="1" x14ac:dyDescent="0.2">
      <c r="B109" s="16"/>
      <c r="C109" s="2"/>
      <c r="D109" s="752" t="str">
        <f t="shared" ref="D109:H109" si="77">IF(D47="","",D47)</f>
        <v/>
      </c>
      <c r="E109" s="752" t="str">
        <f t="shared" si="77"/>
        <v/>
      </c>
      <c r="F109" s="752" t="str">
        <f t="shared" si="77"/>
        <v/>
      </c>
      <c r="G109" s="752" t="str">
        <f t="shared" si="28"/>
        <v/>
      </c>
      <c r="H109" s="753" t="str">
        <f t="shared" si="77"/>
        <v/>
      </c>
      <c r="I109" s="737" t="str">
        <f t="shared" si="29"/>
        <v/>
      </c>
      <c r="J109" s="737" t="str">
        <f t="shared" ref="J109:J126" si="78">IF(I109=12,VLOOKUP(J47+1,overgangstabel,4,FALSE),IF(E109="","",IF((J47+1)&gt;VLOOKUP(I47,sal20aug,18,FALSE),J47,J47+1)))</f>
        <v/>
      </c>
      <c r="K109" s="754" t="str">
        <f t="shared" si="30"/>
        <v/>
      </c>
      <c r="L109" s="735"/>
      <c r="M109" s="655">
        <v>0</v>
      </c>
      <c r="N109" s="623">
        <v>0</v>
      </c>
      <c r="O109" s="620" t="str">
        <f t="shared" si="31"/>
        <v/>
      </c>
      <c r="P109" s="612" t="str">
        <f t="shared" si="32"/>
        <v/>
      </c>
      <c r="Q109" s="624">
        <v>0</v>
      </c>
      <c r="R109" s="755"/>
      <c r="S109" s="708" t="str">
        <f t="shared" si="33"/>
        <v/>
      </c>
      <c r="T109" s="50" t="str">
        <f t="shared" si="34"/>
        <v/>
      </c>
      <c r="U109" s="50">
        <f>ROUND(IF(K109="",0,+Q109/1659*(AC109*12*(1+tab!$D$181+tab!$D$180)-tab!$D$179)*tab!$D$177),-1)</f>
        <v>0</v>
      </c>
      <c r="V109" s="36" t="str">
        <f t="shared" si="35"/>
        <v/>
      </c>
      <c r="W109" s="696"/>
      <c r="X109" s="672"/>
      <c r="Y109" s="646"/>
      <c r="Z109" s="670"/>
      <c r="AA109" s="600"/>
      <c r="AB109" s="646"/>
      <c r="AC109" s="679">
        <f t="shared" ref="AC109:AC126" si="79">IF(K109="",0,5/12*VLOOKUP(I109,sal20aug,J109+1,FALSE)+7/12*VLOOKUP(I109,sal20aug,J109+1,FALSE))</f>
        <v>0</v>
      </c>
      <c r="AD109" s="680">
        <f t="shared" si="36"/>
        <v>0.56000000000000005</v>
      </c>
      <c r="AE109" s="681">
        <f t="shared" si="37"/>
        <v>0</v>
      </c>
      <c r="AF109" s="681">
        <f t="shared" si="38"/>
        <v>0</v>
      </c>
      <c r="AG109" s="681">
        <f t="shared" si="39"/>
        <v>0</v>
      </c>
      <c r="AH109" s="682">
        <f t="shared" si="40"/>
        <v>0</v>
      </c>
      <c r="AI109" s="682" t="str">
        <f t="shared" si="41"/>
        <v/>
      </c>
      <c r="AJ109" s="682">
        <f t="shared" si="42"/>
        <v>0</v>
      </c>
      <c r="AK109" s="683">
        <f>IF(OR(I109="ID1",OR(I109="ID2",OR(I109="ID3",OR(I109&lt;8)))),tab!B$173,tab!B$171)</f>
        <v>0.5</v>
      </c>
      <c r="AL109" s="600">
        <f t="shared" si="43"/>
        <v>0</v>
      </c>
      <c r="AM109" s="646">
        <f t="shared" si="44"/>
        <v>0</v>
      </c>
      <c r="AN109" s="743" t="str">
        <f t="shared" si="45"/>
        <v/>
      </c>
      <c r="AO109" s="746" t="str">
        <f t="shared" si="46"/>
        <v/>
      </c>
      <c r="AP109" s="750">
        <f t="shared" si="26"/>
        <v>0.5</v>
      </c>
      <c r="AT109" s="17"/>
      <c r="AU109" s="17"/>
      <c r="AV109" s="59"/>
      <c r="AW109" s="85"/>
    </row>
    <row r="110" spans="2:49" ht="12.75" customHeight="1" x14ac:dyDescent="0.2">
      <c r="B110" s="16"/>
      <c r="C110" s="2"/>
      <c r="D110" s="752" t="str">
        <f t="shared" ref="D110:H110" si="80">IF(D48="","",D48)</f>
        <v/>
      </c>
      <c r="E110" s="752" t="str">
        <f t="shared" si="80"/>
        <v/>
      </c>
      <c r="F110" s="752" t="str">
        <f t="shared" si="80"/>
        <v/>
      </c>
      <c r="G110" s="752" t="str">
        <f t="shared" si="28"/>
        <v/>
      </c>
      <c r="H110" s="753" t="str">
        <f t="shared" si="80"/>
        <v/>
      </c>
      <c r="I110" s="737" t="str">
        <f t="shared" si="29"/>
        <v/>
      </c>
      <c r="J110" s="737" t="str">
        <f t="shared" si="78"/>
        <v/>
      </c>
      <c r="K110" s="754" t="str">
        <f t="shared" si="30"/>
        <v/>
      </c>
      <c r="L110" s="735"/>
      <c r="M110" s="655">
        <v>0</v>
      </c>
      <c r="N110" s="623">
        <v>0</v>
      </c>
      <c r="O110" s="620" t="str">
        <f t="shared" si="31"/>
        <v/>
      </c>
      <c r="P110" s="612" t="str">
        <f t="shared" si="32"/>
        <v/>
      </c>
      <c r="Q110" s="624">
        <v>0</v>
      </c>
      <c r="R110" s="755"/>
      <c r="S110" s="708" t="str">
        <f t="shared" si="33"/>
        <v/>
      </c>
      <c r="T110" s="50" t="str">
        <f t="shared" si="34"/>
        <v/>
      </c>
      <c r="U110" s="50">
        <f>ROUND(IF(K110="",0,+Q110/1659*(AC110*12*(1+tab!$D$181+tab!$D$180)-tab!$D$179)*tab!$D$177),-1)</f>
        <v>0</v>
      </c>
      <c r="V110" s="36" t="str">
        <f t="shared" si="35"/>
        <v/>
      </c>
      <c r="W110" s="696"/>
      <c r="X110" s="672"/>
      <c r="Y110" s="646"/>
      <c r="Z110" s="670"/>
      <c r="AA110" s="600"/>
      <c r="AB110" s="646"/>
      <c r="AC110" s="679">
        <f t="shared" si="79"/>
        <v>0</v>
      </c>
      <c r="AD110" s="680">
        <f t="shared" si="36"/>
        <v>0.56000000000000005</v>
      </c>
      <c r="AE110" s="681">
        <f t="shared" si="37"/>
        <v>0</v>
      </c>
      <c r="AF110" s="681">
        <f t="shared" si="38"/>
        <v>0</v>
      </c>
      <c r="AG110" s="681">
        <f t="shared" si="39"/>
        <v>0</v>
      </c>
      <c r="AH110" s="682">
        <f t="shared" si="40"/>
        <v>0</v>
      </c>
      <c r="AI110" s="682" t="str">
        <f t="shared" si="41"/>
        <v/>
      </c>
      <c r="AJ110" s="682">
        <f t="shared" si="42"/>
        <v>0</v>
      </c>
      <c r="AK110" s="683">
        <f>IF(OR(I110="ID1",OR(I110="ID2",OR(I110="ID3",OR(I110&lt;8)))),tab!B$173,tab!B$171)</f>
        <v>0.5</v>
      </c>
      <c r="AL110" s="600">
        <f t="shared" si="43"/>
        <v>0</v>
      </c>
      <c r="AM110" s="646">
        <f t="shared" si="44"/>
        <v>0</v>
      </c>
      <c r="AN110" s="743" t="str">
        <f t="shared" si="45"/>
        <v/>
      </c>
      <c r="AO110" s="746" t="str">
        <f t="shared" si="46"/>
        <v/>
      </c>
      <c r="AP110" s="750">
        <f t="shared" si="26"/>
        <v>0.5</v>
      </c>
      <c r="AT110" s="17"/>
      <c r="AU110" s="17"/>
      <c r="AV110" s="59"/>
      <c r="AW110" s="85"/>
    </row>
    <row r="111" spans="2:49" ht="12.75" customHeight="1" x14ac:dyDescent="0.2">
      <c r="B111" s="16"/>
      <c r="C111" s="2"/>
      <c r="D111" s="752" t="str">
        <f t="shared" ref="D111:H111" si="81">IF(D49="","",D49)</f>
        <v/>
      </c>
      <c r="E111" s="752" t="str">
        <f t="shared" si="81"/>
        <v/>
      </c>
      <c r="F111" s="752" t="str">
        <f t="shared" si="81"/>
        <v/>
      </c>
      <c r="G111" s="752" t="str">
        <f t="shared" si="28"/>
        <v/>
      </c>
      <c r="H111" s="753" t="str">
        <f t="shared" si="81"/>
        <v/>
      </c>
      <c r="I111" s="737" t="str">
        <f t="shared" si="29"/>
        <v/>
      </c>
      <c r="J111" s="737" t="str">
        <f t="shared" si="78"/>
        <v/>
      </c>
      <c r="K111" s="754" t="str">
        <f t="shared" si="30"/>
        <v/>
      </c>
      <c r="L111" s="735"/>
      <c r="M111" s="655">
        <v>0</v>
      </c>
      <c r="N111" s="623">
        <v>0</v>
      </c>
      <c r="O111" s="620" t="str">
        <f t="shared" si="31"/>
        <v/>
      </c>
      <c r="P111" s="612" t="str">
        <f t="shared" si="32"/>
        <v/>
      </c>
      <c r="Q111" s="624">
        <v>0</v>
      </c>
      <c r="R111" s="755"/>
      <c r="S111" s="708" t="str">
        <f t="shared" si="33"/>
        <v/>
      </c>
      <c r="T111" s="50" t="str">
        <f t="shared" si="34"/>
        <v/>
      </c>
      <c r="U111" s="50">
        <f>ROUND(IF(K111="",0,+Q111/1659*(AC111*12*(1+tab!$D$181+tab!$D$180)-tab!$D$179)*tab!$D$177),-1)</f>
        <v>0</v>
      </c>
      <c r="V111" s="36" t="str">
        <f t="shared" si="35"/>
        <v/>
      </c>
      <c r="W111" s="696"/>
      <c r="X111" s="672"/>
      <c r="Y111" s="646"/>
      <c r="Z111" s="670"/>
      <c r="AA111" s="600"/>
      <c r="AB111" s="646"/>
      <c r="AC111" s="679">
        <f t="shared" si="79"/>
        <v>0</v>
      </c>
      <c r="AD111" s="680">
        <f t="shared" si="36"/>
        <v>0.56000000000000005</v>
      </c>
      <c r="AE111" s="681">
        <f t="shared" si="37"/>
        <v>0</v>
      </c>
      <c r="AF111" s="681">
        <f t="shared" si="38"/>
        <v>0</v>
      </c>
      <c r="AG111" s="681">
        <f t="shared" si="39"/>
        <v>0</v>
      </c>
      <c r="AH111" s="682">
        <f t="shared" si="40"/>
        <v>0</v>
      </c>
      <c r="AI111" s="682" t="str">
        <f t="shared" si="41"/>
        <v/>
      </c>
      <c r="AJ111" s="682">
        <f t="shared" si="42"/>
        <v>0</v>
      </c>
      <c r="AK111" s="683">
        <f>IF(OR(I111="ID1",OR(I111="ID2",OR(I111="ID3",OR(I111&lt;8)))),tab!B$173,tab!B$171)</f>
        <v>0.5</v>
      </c>
      <c r="AL111" s="600">
        <f t="shared" si="43"/>
        <v>0</v>
      </c>
      <c r="AM111" s="646">
        <f t="shared" si="44"/>
        <v>0</v>
      </c>
      <c r="AN111" s="743" t="str">
        <f t="shared" si="45"/>
        <v/>
      </c>
      <c r="AO111" s="746" t="str">
        <f t="shared" si="46"/>
        <v/>
      </c>
      <c r="AP111" s="750">
        <f t="shared" si="26"/>
        <v>0.5</v>
      </c>
      <c r="AT111" s="17"/>
      <c r="AU111" s="17"/>
      <c r="AV111" s="59"/>
      <c r="AW111" s="85"/>
    </row>
    <row r="112" spans="2:49" ht="12.75" customHeight="1" x14ac:dyDescent="0.2">
      <c r="B112" s="16"/>
      <c r="C112" s="2"/>
      <c r="D112" s="752" t="str">
        <f t="shared" ref="D112:H112" si="82">IF(D50="","",D50)</f>
        <v/>
      </c>
      <c r="E112" s="752" t="str">
        <f t="shared" si="82"/>
        <v/>
      </c>
      <c r="F112" s="752" t="str">
        <f t="shared" si="82"/>
        <v/>
      </c>
      <c r="G112" s="752" t="str">
        <f t="shared" si="28"/>
        <v/>
      </c>
      <c r="H112" s="753" t="str">
        <f t="shared" si="82"/>
        <v/>
      </c>
      <c r="I112" s="737" t="str">
        <f t="shared" si="29"/>
        <v/>
      </c>
      <c r="J112" s="737" t="str">
        <f t="shared" si="78"/>
        <v/>
      </c>
      <c r="K112" s="754" t="str">
        <f t="shared" si="30"/>
        <v/>
      </c>
      <c r="L112" s="735"/>
      <c r="M112" s="655">
        <v>0</v>
      </c>
      <c r="N112" s="623">
        <v>0</v>
      </c>
      <c r="O112" s="620" t="str">
        <f t="shared" si="31"/>
        <v/>
      </c>
      <c r="P112" s="612" t="str">
        <f t="shared" si="32"/>
        <v/>
      </c>
      <c r="Q112" s="624">
        <v>0</v>
      </c>
      <c r="R112" s="755"/>
      <c r="S112" s="708" t="str">
        <f t="shared" si="33"/>
        <v/>
      </c>
      <c r="T112" s="50" t="str">
        <f t="shared" si="34"/>
        <v/>
      </c>
      <c r="U112" s="50">
        <f>ROUND(IF(K112="",0,+Q112/1659*(AC112*12*(1+tab!$D$181+tab!$D$180)-tab!$D$179)*tab!$D$177),-1)</f>
        <v>0</v>
      </c>
      <c r="V112" s="36" t="str">
        <f t="shared" si="35"/>
        <v/>
      </c>
      <c r="W112" s="696"/>
      <c r="X112" s="672"/>
      <c r="Y112" s="646"/>
      <c r="Z112" s="670"/>
      <c r="AA112" s="600"/>
      <c r="AB112" s="646"/>
      <c r="AC112" s="679">
        <f t="shared" si="79"/>
        <v>0</v>
      </c>
      <c r="AD112" s="680">
        <f t="shared" si="36"/>
        <v>0.56000000000000005</v>
      </c>
      <c r="AE112" s="681">
        <f t="shared" si="37"/>
        <v>0</v>
      </c>
      <c r="AF112" s="681">
        <f t="shared" si="38"/>
        <v>0</v>
      </c>
      <c r="AG112" s="681">
        <f t="shared" si="39"/>
        <v>0</v>
      </c>
      <c r="AH112" s="682">
        <f t="shared" si="40"/>
        <v>0</v>
      </c>
      <c r="AI112" s="682" t="str">
        <f t="shared" si="41"/>
        <v/>
      </c>
      <c r="AJ112" s="682">
        <f t="shared" si="42"/>
        <v>0</v>
      </c>
      <c r="AK112" s="683">
        <f>IF(OR(I112="ID1",OR(I112="ID2",OR(I112="ID3",OR(I112&lt;8)))),tab!B$173,tab!B$171)</f>
        <v>0.5</v>
      </c>
      <c r="AL112" s="600">
        <f t="shared" si="43"/>
        <v>0</v>
      </c>
      <c r="AM112" s="646">
        <f t="shared" si="44"/>
        <v>0</v>
      </c>
      <c r="AN112" s="743" t="str">
        <f t="shared" si="45"/>
        <v/>
      </c>
      <c r="AO112" s="746" t="str">
        <f t="shared" si="46"/>
        <v/>
      </c>
      <c r="AP112" s="750">
        <f t="shared" si="26"/>
        <v>0.5</v>
      </c>
      <c r="AT112" s="17"/>
      <c r="AU112" s="17"/>
      <c r="AV112" s="59"/>
      <c r="AW112" s="85"/>
    </row>
    <row r="113" spans="2:49" ht="12.75" customHeight="1" x14ac:dyDescent="0.2">
      <c r="B113" s="16"/>
      <c r="C113" s="2"/>
      <c r="D113" s="752" t="str">
        <f t="shared" ref="D113:H113" si="83">IF(D51="","",D51)</f>
        <v/>
      </c>
      <c r="E113" s="752" t="str">
        <f t="shared" si="83"/>
        <v/>
      </c>
      <c r="F113" s="752" t="str">
        <f t="shared" si="83"/>
        <v/>
      </c>
      <c r="G113" s="752" t="str">
        <f t="shared" si="28"/>
        <v/>
      </c>
      <c r="H113" s="753" t="str">
        <f t="shared" si="83"/>
        <v/>
      </c>
      <c r="I113" s="737" t="str">
        <f t="shared" si="29"/>
        <v/>
      </c>
      <c r="J113" s="737" t="str">
        <f t="shared" si="78"/>
        <v/>
      </c>
      <c r="K113" s="754" t="str">
        <f t="shared" si="30"/>
        <v/>
      </c>
      <c r="L113" s="735"/>
      <c r="M113" s="655">
        <v>0</v>
      </c>
      <c r="N113" s="623">
        <v>0</v>
      </c>
      <c r="O113" s="620" t="str">
        <f t="shared" si="31"/>
        <v/>
      </c>
      <c r="P113" s="612" t="str">
        <f t="shared" si="32"/>
        <v/>
      </c>
      <c r="Q113" s="624">
        <v>0</v>
      </c>
      <c r="R113" s="755"/>
      <c r="S113" s="708" t="str">
        <f t="shared" si="33"/>
        <v/>
      </c>
      <c r="T113" s="50" t="str">
        <f t="shared" si="34"/>
        <v/>
      </c>
      <c r="U113" s="50">
        <f>ROUND(IF(K113="",0,+Q113/1659*(AC113*12*(1+tab!$D$181+tab!$D$180)-tab!$D$179)*tab!$D$177),-1)</f>
        <v>0</v>
      </c>
      <c r="V113" s="36" t="str">
        <f t="shared" si="35"/>
        <v/>
      </c>
      <c r="W113" s="696"/>
      <c r="X113" s="672"/>
      <c r="Y113" s="646"/>
      <c r="Z113" s="670"/>
      <c r="AA113" s="600"/>
      <c r="AB113" s="646"/>
      <c r="AC113" s="679">
        <f t="shared" si="79"/>
        <v>0</v>
      </c>
      <c r="AD113" s="680">
        <f t="shared" si="36"/>
        <v>0.56000000000000005</v>
      </c>
      <c r="AE113" s="681">
        <f t="shared" si="37"/>
        <v>0</v>
      </c>
      <c r="AF113" s="681">
        <f t="shared" si="38"/>
        <v>0</v>
      </c>
      <c r="AG113" s="681">
        <f t="shared" si="39"/>
        <v>0</v>
      </c>
      <c r="AH113" s="682">
        <f t="shared" si="40"/>
        <v>0</v>
      </c>
      <c r="AI113" s="682" t="str">
        <f t="shared" si="41"/>
        <v/>
      </c>
      <c r="AJ113" s="682">
        <f t="shared" si="42"/>
        <v>0</v>
      </c>
      <c r="AK113" s="683">
        <f>IF(OR(I113="ID1",OR(I113="ID2",OR(I113="ID3",OR(I113&lt;8)))),tab!B$173,tab!B$171)</f>
        <v>0.5</v>
      </c>
      <c r="AL113" s="600">
        <f t="shared" si="43"/>
        <v>0</v>
      </c>
      <c r="AM113" s="646">
        <f t="shared" si="44"/>
        <v>0</v>
      </c>
      <c r="AN113" s="743" t="str">
        <f t="shared" si="45"/>
        <v/>
      </c>
      <c r="AO113" s="746" t="str">
        <f t="shared" si="46"/>
        <v/>
      </c>
      <c r="AP113" s="750">
        <f t="shared" si="26"/>
        <v>0.5</v>
      </c>
      <c r="AT113" s="17"/>
      <c r="AU113" s="17"/>
      <c r="AV113" s="59"/>
      <c r="AW113" s="85"/>
    </row>
    <row r="114" spans="2:49" ht="12.75" customHeight="1" x14ac:dyDescent="0.2">
      <c r="B114" s="16"/>
      <c r="C114" s="2"/>
      <c r="D114" s="752" t="str">
        <f t="shared" ref="D114:H114" si="84">IF(D52="","",D52)</f>
        <v/>
      </c>
      <c r="E114" s="752" t="str">
        <f t="shared" si="84"/>
        <v/>
      </c>
      <c r="F114" s="752" t="str">
        <f t="shared" si="84"/>
        <v/>
      </c>
      <c r="G114" s="752" t="str">
        <f t="shared" si="28"/>
        <v/>
      </c>
      <c r="H114" s="753" t="str">
        <f t="shared" si="84"/>
        <v/>
      </c>
      <c r="I114" s="737" t="str">
        <f t="shared" si="29"/>
        <v/>
      </c>
      <c r="J114" s="737" t="str">
        <f t="shared" si="78"/>
        <v/>
      </c>
      <c r="K114" s="754" t="str">
        <f t="shared" si="30"/>
        <v/>
      </c>
      <c r="L114" s="735"/>
      <c r="M114" s="655">
        <v>0</v>
      </c>
      <c r="N114" s="623">
        <v>0</v>
      </c>
      <c r="O114" s="620" t="str">
        <f t="shared" si="31"/>
        <v/>
      </c>
      <c r="P114" s="612" t="str">
        <f t="shared" si="32"/>
        <v/>
      </c>
      <c r="Q114" s="624">
        <v>0</v>
      </c>
      <c r="R114" s="755"/>
      <c r="S114" s="708" t="str">
        <f t="shared" si="33"/>
        <v/>
      </c>
      <c r="T114" s="50" t="str">
        <f t="shared" si="34"/>
        <v/>
      </c>
      <c r="U114" s="50">
        <f>ROUND(IF(K114="",0,+Q114/1659*(AC114*12*(1+tab!$D$181+tab!$D$180)-tab!$D$179)*tab!$D$177),-1)</f>
        <v>0</v>
      </c>
      <c r="V114" s="36" t="str">
        <f t="shared" si="35"/>
        <v/>
      </c>
      <c r="W114" s="696"/>
      <c r="X114" s="672"/>
      <c r="Y114" s="646"/>
      <c r="Z114" s="670"/>
      <c r="AA114" s="600"/>
      <c r="AB114" s="646"/>
      <c r="AC114" s="679">
        <f t="shared" si="79"/>
        <v>0</v>
      </c>
      <c r="AD114" s="680">
        <f t="shared" si="36"/>
        <v>0.56000000000000005</v>
      </c>
      <c r="AE114" s="681">
        <f t="shared" si="37"/>
        <v>0</v>
      </c>
      <c r="AF114" s="681">
        <f t="shared" si="38"/>
        <v>0</v>
      </c>
      <c r="AG114" s="681">
        <f t="shared" si="39"/>
        <v>0</v>
      </c>
      <c r="AH114" s="682">
        <f t="shared" si="40"/>
        <v>0</v>
      </c>
      <c r="AI114" s="682" t="str">
        <f t="shared" si="41"/>
        <v/>
      </c>
      <c r="AJ114" s="682">
        <f t="shared" si="42"/>
        <v>0</v>
      </c>
      <c r="AK114" s="683">
        <f>IF(OR(I114="ID1",OR(I114="ID2",OR(I114="ID3",OR(I114&lt;8)))),tab!B$173,tab!B$171)</f>
        <v>0.5</v>
      </c>
      <c r="AL114" s="600">
        <f t="shared" si="43"/>
        <v>0</v>
      </c>
      <c r="AM114" s="646">
        <f t="shared" si="44"/>
        <v>0</v>
      </c>
      <c r="AN114" s="743" t="str">
        <f t="shared" si="45"/>
        <v/>
      </c>
      <c r="AO114" s="746" t="str">
        <f t="shared" si="46"/>
        <v/>
      </c>
      <c r="AP114" s="750">
        <f t="shared" si="26"/>
        <v>0.5</v>
      </c>
      <c r="AT114" s="17"/>
      <c r="AU114" s="17"/>
      <c r="AV114" s="59"/>
      <c r="AW114" s="85"/>
    </row>
    <row r="115" spans="2:49" ht="12.75" customHeight="1" x14ac:dyDescent="0.2">
      <c r="B115" s="16"/>
      <c r="C115" s="2"/>
      <c r="D115" s="752" t="str">
        <f t="shared" ref="D115:H115" si="85">IF(D53="","",D53)</f>
        <v/>
      </c>
      <c r="E115" s="752" t="str">
        <f t="shared" si="85"/>
        <v/>
      </c>
      <c r="F115" s="752" t="str">
        <f t="shared" si="85"/>
        <v/>
      </c>
      <c r="G115" s="752" t="str">
        <f t="shared" si="28"/>
        <v/>
      </c>
      <c r="H115" s="753" t="str">
        <f t="shared" si="85"/>
        <v/>
      </c>
      <c r="I115" s="737" t="str">
        <f t="shared" si="29"/>
        <v/>
      </c>
      <c r="J115" s="737" t="str">
        <f t="shared" si="78"/>
        <v/>
      </c>
      <c r="K115" s="754" t="str">
        <f t="shared" si="30"/>
        <v/>
      </c>
      <c r="L115" s="735"/>
      <c r="M115" s="655">
        <v>0</v>
      </c>
      <c r="N115" s="623">
        <v>0</v>
      </c>
      <c r="O115" s="620" t="str">
        <f t="shared" si="31"/>
        <v/>
      </c>
      <c r="P115" s="612" t="str">
        <f t="shared" si="32"/>
        <v/>
      </c>
      <c r="Q115" s="624">
        <v>0</v>
      </c>
      <c r="R115" s="755"/>
      <c r="S115" s="708" t="str">
        <f t="shared" si="33"/>
        <v/>
      </c>
      <c r="T115" s="50" t="str">
        <f t="shared" si="34"/>
        <v/>
      </c>
      <c r="U115" s="50">
        <f>ROUND(IF(K115="",0,+Q115/1659*(AC115*12*(1+tab!$D$181+tab!$D$180)-tab!$D$179)*tab!$D$177),-1)</f>
        <v>0</v>
      </c>
      <c r="V115" s="36" t="str">
        <f t="shared" si="35"/>
        <v/>
      </c>
      <c r="W115" s="696"/>
      <c r="X115" s="672"/>
      <c r="Y115" s="646"/>
      <c r="Z115" s="670"/>
      <c r="AA115" s="600"/>
      <c r="AB115" s="646"/>
      <c r="AC115" s="679">
        <f t="shared" si="79"/>
        <v>0</v>
      </c>
      <c r="AD115" s="680">
        <f t="shared" si="36"/>
        <v>0.56000000000000005</v>
      </c>
      <c r="AE115" s="681">
        <f t="shared" si="37"/>
        <v>0</v>
      </c>
      <c r="AF115" s="681">
        <f t="shared" si="38"/>
        <v>0</v>
      </c>
      <c r="AG115" s="681">
        <f t="shared" si="39"/>
        <v>0</v>
      </c>
      <c r="AH115" s="682">
        <f t="shared" si="40"/>
        <v>0</v>
      </c>
      <c r="AI115" s="682" t="str">
        <f t="shared" si="41"/>
        <v/>
      </c>
      <c r="AJ115" s="682">
        <f t="shared" si="42"/>
        <v>0</v>
      </c>
      <c r="AK115" s="683">
        <f>IF(OR(I115="ID1",OR(I115="ID2",OR(I115="ID3",OR(I115&lt;8)))),tab!B$173,tab!B$171)</f>
        <v>0.5</v>
      </c>
      <c r="AL115" s="600">
        <f t="shared" si="43"/>
        <v>0</v>
      </c>
      <c r="AM115" s="646">
        <f t="shared" si="44"/>
        <v>0</v>
      </c>
      <c r="AN115" s="743" t="str">
        <f t="shared" si="45"/>
        <v/>
      </c>
      <c r="AO115" s="746" t="str">
        <f t="shared" si="46"/>
        <v/>
      </c>
      <c r="AP115" s="750">
        <f t="shared" si="26"/>
        <v>0.5</v>
      </c>
      <c r="AT115" s="17"/>
      <c r="AU115" s="17"/>
      <c r="AV115" s="59"/>
      <c r="AW115" s="85"/>
    </row>
    <row r="116" spans="2:49" ht="12.75" customHeight="1" x14ac:dyDescent="0.2">
      <c r="B116" s="16"/>
      <c r="C116" s="2"/>
      <c r="D116" s="752" t="str">
        <f t="shared" ref="D116:H116" si="86">IF(D54="","",D54)</f>
        <v/>
      </c>
      <c r="E116" s="752" t="str">
        <f t="shared" si="86"/>
        <v/>
      </c>
      <c r="F116" s="752" t="str">
        <f t="shared" si="86"/>
        <v/>
      </c>
      <c r="G116" s="752" t="str">
        <f t="shared" si="28"/>
        <v/>
      </c>
      <c r="H116" s="753" t="str">
        <f t="shared" si="86"/>
        <v/>
      </c>
      <c r="I116" s="737" t="str">
        <f t="shared" si="29"/>
        <v/>
      </c>
      <c r="J116" s="737" t="str">
        <f t="shared" si="78"/>
        <v/>
      </c>
      <c r="K116" s="754" t="str">
        <f t="shared" si="30"/>
        <v/>
      </c>
      <c r="L116" s="735"/>
      <c r="M116" s="655">
        <v>0</v>
      </c>
      <c r="N116" s="623">
        <v>0</v>
      </c>
      <c r="O116" s="620" t="str">
        <f t="shared" si="31"/>
        <v/>
      </c>
      <c r="P116" s="612" t="str">
        <f t="shared" si="32"/>
        <v/>
      </c>
      <c r="Q116" s="624">
        <v>0</v>
      </c>
      <c r="R116" s="755"/>
      <c r="S116" s="708" t="str">
        <f t="shared" si="33"/>
        <v/>
      </c>
      <c r="T116" s="50" t="str">
        <f t="shared" si="34"/>
        <v/>
      </c>
      <c r="U116" s="50">
        <f>ROUND(IF(K116="",0,+Q116/1659*(AC116*12*(1+tab!$D$181+tab!$D$180)-tab!$D$179)*tab!$D$177),-1)</f>
        <v>0</v>
      </c>
      <c r="V116" s="36" t="str">
        <f t="shared" si="35"/>
        <v/>
      </c>
      <c r="W116" s="696"/>
      <c r="X116" s="672"/>
      <c r="Y116" s="646"/>
      <c r="Z116" s="670"/>
      <c r="AA116" s="600"/>
      <c r="AB116" s="646"/>
      <c r="AC116" s="679">
        <f t="shared" si="79"/>
        <v>0</v>
      </c>
      <c r="AD116" s="680">
        <f t="shared" si="36"/>
        <v>0.56000000000000005</v>
      </c>
      <c r="AE116" s="681">
        <f t="shared" si="37"/>
        <v>0</v>
      </c>
      <c r="AF116" s="681">
        <f t="shared" si="38"/>
        <v>0</v>
      </c>
      <c r="AG116" s="681">
        <f t="shared" si="39"/>
        <v>0</v>
      </c>
      <c r="AH116" s="682">
        <f t="shared" si="40"/>
        <v>0</v>
      </c>
      <c r="AI116" s="682" t="str">
        <f t="shared" si="41"/>
        <v/>
      </c>
      <c r="AJ116" s="682">
        <f t="shared" si="42"/>
        <v>0</v>
      </c>
      <c r="AK116" s="683">
        <f>IF(OR(I116="ID1",OR(I116="ID2",OR(I116="ID3",OR(I116&lt;8)))),tab!B$173,tab!B$171)</f>
        <v>0.5</v>
      </c>
      <c r="AL116" s="600">
        <f t="shared" si="43"/>
        <v>0</v>
      </c>
      <c r="AM116" s="646">
        <f t="shared" si="44"/>
        <v>0</v>
      </c>
      <c r="AN116" s="743" t="str">
        <f t="shared" si="45"/>
        <v/>
      </c>
      <c r="AO116" s="746" t="str">
        <f t="shared" si="46"/>
        <v/>
      </c>
      <c r="AP116" s="750">
        <f t="shared" si="26"/>
        <v>0.5</v>
      </c>
      <c r="AT116" s="17"/>
      <c r="AU116" s="17"/>
      <c r="AV116" s="59"/>
      <c r="AW116" s="85"/>
    </row>
    <row r="117" spans="2:49" ht="12.75" customHeight="1" x14ac:dyDescent="0.2">
      <c r="B117" s="16"/>
      <c r="C117" s="2"/>
      <c r="D117" s="752" t="str">
        <f t="shared" ref="D117:H117" si="87">IF(D55="","",D55)</f>
        <v/>
      </c>
      <c r="E117" s="752" t="str">
        <f t="shared" si="87"/>
        <v/>
      </c>
      <c r="F117" s="752" t="str">
        <f t="shared" si="87"/>
        <v/>
      </c>
      <c r="G117" s="752" t="str">
        <f t="shared" si="28"/>
        <v/>
      </c>
      <c r="H117" s="753" t="str">
        <f t="shared" si="87"/>
        <v/>
      </c>
      <c r="I117" s="737" t="str">
        <f t="shared" si="29"/>
        <v/>
      </c>
      <c r="J117" s="737" t="str">
        <f t="shared" si="78"/>
        <v/>
      </c>
      <c r="K117" s="754" t="str">
        <f t="shared" si="30"/>
        <v/>
      </c>
      <c r="L117" s="735"/>
      <c r="M117" s="655">
        <v>0</v>
      </c>
      <c r="N117" s="623">
        <v>0</v>
      </c>
      <c r="O117" s="620" t="str">
        <f t="shared" si="31"/>
        <v/>
      </c>
      <c r="P117" s="612" t="str">
        <f t="shared" si="32"/>
        <v/>
      </c>
      <c r="Q117" s="624">
        <v>0</v>
      </c>
      <c r="R117" s="755"/>
      <c r="S117" s="708" t="str">
        <f t="shared" si="33"/>
        <v/>
      </c>
      <c r="T117" s="50" t="str">
        <f t="shared" si="34"/>
        <v/>
      </c>
      <c r="U117" s="50">
        <f>ROUND(IF(K117="",0,+Q117/1659*(AC117*12*(1+tab!$D$181+tab!$D$180)-tab!$D$179)*tab!$D$177),-1)</f>
        <v>0</v>
      </c>
      <c r="V117" s="36" t="str">
        <f t="shared" si="35"/>
        <v/>
      </c>
      <c r="W117" s="696"/>
      <c r="X117" s="672"/>
      <c r="Y117" s="646"/>
      <c r="Z117" s="670"/>
      <c r="AA117" s="600"/>
      <c r="AB117" s="646"/>
      <c r="AC117" s="679">
        <f t="shared" si="79"/>
        <v>0</v>
      </c>
      <c r="AD117" s="680">
        <f t="shared" si="36"/>
        <v>0.56000000000000005</v>
      </c>
      <c r="AE117" s="681">
        <f t="shared" si="37"/>
        <v>0</v>
      </c>
      <c r="AF117" s="681">
        <f t="shared" si="38"/>
        <v>0</v>
      </c>
      <c r="AG117" s="681">
        <f t="shared" si="39"/>
        <v>0</v>
      </c>
      <c r="AH117" s="682">
        <f t="shared" si="40"/>
        <v>0</v>
      </c>
      <c r="AI117" s="682" t="str">
        <f t="shared" si="41"/>
        <v/>
      </c>
      <c r="AJ117" s="682">
        <f t="shared" si="42"/>
        <v>0</v>
      </c>
      <c r="AK117" s="683">
        <f>IF(OR(I117="ID1",OR(I117="ID2",OR(I117="ID3",OR(I117&lt;8)))),tab!B$173,tab!B$171)</f>
        <v>0.5</v>
      </c>
      <c r="AL117" s="600">
        <f t="shared" si="43"/>
        <v>0</v>
      </c>
      <c r="AM117" s="646">
        <f t="shared" si="44"/>
        <v>0</v>
      </c>
      <c r="AN117" s="743" t="str">
        <f t="shared" si="45"/>
        <v/>
      </c>
      <c r="AO117" s="746" t="str">
        <f t="shared" si="46"/>
        <v/>
      </c>
      <c r="AP117" s="750">
        <f t="shared" si="26"/>
        <v>0.5</v>
      </c>
      <c r="AT117" s="17"/>
      <c r="AU117" s="17"/>
      <c r="AV117" s="59"/>
      <c r="AW117" s="85"/>
    </row>
    <row r="118" spans="2:49" ht="12.75" customHeight="1" x14ac:dyDescent="0.2">
      <c r="B118" s="16"/>
      <c r="C118" s="2"/>
      <c r="D118" s="752" t="str">
        <f t="shared" ref="D118:H118" si="88">IF(D56="","",D56)</f>
        <v/>
      </c>
      <c r="E118" s="752" t="str">
        <f t="shared" si="88"/>
        <v/>
      </c>
      <c r="F118" s="752" t="str">
        <f t="shared" si="88"/>
        <v/>
      </c>
      <c r="G118" s="752" t="str">
        <f t="shared" si="28"/>
        <v/>
      </c>
      <c r="H118" s="753" t="str">
        <f t="shared" si="88"/>
        <v/>
      </c>
      <c r="I118" s="737" t="str">
        <f t="shared" si="29"/>
        <v/>
      </c>
      <c r="J118" s="737" t="str">
        <f t="shared" si="78"/>
        <v/>
      </c>
      <c r="K118" s="754" t="str">
        <f t="shared" si="30"/>
        <v/>
      </c>
      <c r="L118" s="735"/>
      <c r="M118" s="655">
        <v>0</v>
      </c>
      <c r="N118" s="623">
        <v>0</v>
      </c>
      <c r="O118" s="620" t="str">
        <f t="shared" si="31"/>
        <v/>
      </c>
      <c r="P118" s="612" t="str">
        <f t="shared" si="32"/>
        <v/>
      </c>
      <c r="Q118" s="624">
        <v>0</v>
      </c>
      <c r="R118" s="755"/>
      <c r="S118" s="708" t="str">
        <f t="shared" si="33"/>
        <v/>
      </c>
      <c r="T118" s="50" t="str">
        <f t="shared" si="34"/>
        <v/>
      </c>
      <c r="U118" s="50">
        <f>ROUND(IF(K118="",0,+Q118/1659*(AC118*12*(1+tab!$D$181+tab!$D$180)-tab!$D$179)*tab!$D$177),-1)</f>
        <v>0</v>
      </c>
      <c r="V118" s="36" t="str">
        <f t="shared" si="35"/>
        <v/>
      </c>
      <c r="W118" s="696"/>
      <c r="X118" s="672"/>
      <c r="Y118" s="646"/>
      <c r="Z118" s="670"/>
      <c r="AA118" s="600"/>
      <c r="AB118" s="646"/>
      <c r="AC118" s="679">
        <f t="shared" si="79"/>
        <v>0</v>
      </c>
      <c r="AD118" s="680">
        <f t="shared" si="36"/>
        <v>0.56000000000000005</v>
      </c>
      <c r="AE118" s="681">
        <f t="shared" si="37"/>
        <v>0</v>
      </c>
      <c r="AF118" s="681">
        <f t="shared" si="38"/>
        <v>0</v>
      </c>
      <c r="AG118" s="681">
        <f t="shared" si="39"/>
        <v>0</v>
      </c>
      <c r="AH118" s="682">
        <f t="shared" si="40"/>
        <v>0</v>
      </c>
      <c r="AI118" s="682" t="str">
        <f t="shared" si="41"/>
        <v/>
      </c>
      <c r="AJ118" s="682">
        <f t="shared" si="42"/>
        <v>0</v>
      </c>
      <c r="AK118" s="683">
        <f>IF(OR(I118="ID1",OR(I118="ID2",OR(I118="ID3",OR(I118&lt;8)))),tab!B$173,tab!B$171)</f>
        <v>0.5</v>
      </c>
      <c r="AL118" s="600">
        <f t="shared" si="43"/>
        <v>0</v>
      </c>
      <c r="AM118" s="646">
        <f t="shared" si="44"/>
        <v>0</v>
      </c>
      <c r="AN118" s="743" t="str">
        <f t="shared" si="45"/>
        <v/>
      </c>
      <c r="AO118" s="746" t="str">
        <f t="shared" si="46"/>
        <v/>
      </c>
      <c r="AP118" s="750">
        <f t="shared" si="26"/>
        <v>0.5</v>
      </c>
      <c r="AT118" s="17"/>
      <c r="AU118" s="17"/>
      <c r="AV118" s="59"/>
      <c r="AW118" s="85"/>
    </row>
    <row r="119" spans="2:49" ht="12.75" customHeight="1" x14ac:dyDescent="0.2">
      <c r="B119" s="16"/>
      <c r="C119" s="2"/>
      <c r="D119" s="752" t="str">
        <f t="shared" ref="D119:H119" si="89">IF(D57="","",D57)</f>
        <v/>
      </c>
      <c r="E119" s="752" t="str">
        <f t="shared" si="89"/>
        <v/>
      </c>
      <c r="F119" s="752" t="str">
        <f t="shared" si="89"/>
        <v/>
      </c>
      <c r="G119" s="752" t="str">
        <f t="shared" si="28"/>
        <v/>
      </c>
      <c r="H119" s="753" t="str">
        <f t="shared" si="89"/>
        <v/>
      </c>
      <c r="I119" s="737" t="str">
        <f t="shared" si="29"/>
        <v/>
      </c>
      <c r="J119" s="737" t="str">
        <f t="shared" si="78"/>
        <v/>
      </c>
      <c r="K119" s="754" t="str">
        <f t="shared" si="30"/>
        <v/>
      </c>
      <c r="L119" s="735"/>
      <c r="M119" s="655">
        <v>0</v>
      </c>
      <c r="N119" s="623">
        <v>0</v>
      </c>
      <c r="O119" s="620" t="str">
        <f t="shared" si="31"/>
        <v/>
      </c>
      <c r="P119" s="612" t="str">
        <f t="shared" si="32"/>
        <v/>
      </c>
      <c r="Q119" s="624">
        <v>0</v>
      </c>
      <c r="R119" s="755"/>
      <c r="S119" s="708" t="str">
        <f t="shared" si="33"/>
        <v/>
      </c>
      <c r="T119" s="50" t="str">
        <f t="shared" si="34"/>
        <v/>
      </c>
      <c r="U119" s="50">
        <f>ROUND(IF(K119="",0,+Q119/1659*(AC119*12*(1+tab!$D$181+tab!$D$180)-tab!$D$179)*tab!$D$177),-1)</f>
        <v>0</v>
      </c>
      <c r="V119" s="36" t="str">
        <f t="shared" si="35"/>
        <v/>
      </c>
      <c r="W119" s="696"/>
      <c r="X119" s="672"/>
      <c r="Y119" s="646"/>
      <c r="Z119" s="670"/>
      <c r="AA119" s="600"/>
      <c r="AB119" s="646"/>
      <c r="AC119" s="679">
        <f t="shared" si="79"/>
        <v>0</v>
      </c>
      <c r="AD119" s="680">
        <f t="shared" si="36"/>
        <v>0.56000000000000005</v>
      </c>
      <c r="AE119" s="681">
        <f t="shared" si="37"/>
        <v>0</v>
      </c>
      <c r="AF119" s="681">
        <f t="shared" si="38"/>
        <v>0</v>
      </c>
      <c r="AG119" s="681">
        <f t="shared" si="39"/>
        <v>0</v>
      </c>
      <c r="AH119" s="682">
        <f t="shared" si="40"/>
        <v>0</v>
      </c>
      <c r="AI119" s="682" t="str">
        <f t="shared" si="41"/>
        <v/>
      </c>
      <c r="AJ119" s="682">
        <f t="shared" si="42"/>
        <v>0</v>
      </c>
      <c r="AK119" s="683">
        <f>IF(OR(I119="ID1",OR(I119="ID2",OR(I119="ID3",OR(I119&lt;8)))),tab!B$173,tab!B$171)</f>
        <v>0.5</v>
      </c>
      <c r="AL119" s="600">
        <f t="shared" si="43"/>
        <v>0</v>
      </c>
      <c r="AM119" s="646">
        <f t="shared" si="44"/>
        <v>0</v>
      </c>
      <c r="AN119" s="743" t="str">
        <f t="shared" si="45"/>
        <v/>
      </c>
      <c r="AO119" s="746" t="str">
        <f t="shared" si="46"/>
        <v/>
      </c>
      <c r="AP119" s="750">
        <f t="shared" si="26"/>
        <v>0.5</v>
      </c>
      <c r="AT119" s="17"/>
      <c r="AU119" s="17"/>
      <c r="AV119" s="59"/>
      <c r="AW119" s="85"/>
    </row>
    <row r="120" spans="2:49" ht="12.75" customHeight="1" x14ac:dyDescent="0.2">
      <c r="B120" s="16"/>
      <c r="C120" s="2"/>
      <c r="D120" s="752" t="str">
        <f t="shared" ref="D120:H120" si="90">IF(D58="","",D58)</f>
        <v/>
      </c>
      <c r="E120" s="752" t="str">
        <f t="shared" si="90"/>
        <v/>
      </c>
      <c r="F120" s="752" t="str">
        <f t="shared" si="90"/>
        <v/>
      </c>
      <c r="G120" s="752" t="str">
        <f t="shared" si="28"/>
        <v/>
      </c>
      <c r="H120" s="753" t="str">
        <f t="shared" si="90"/>
        <v/>
      </c>
      <c r="I120" s="737" t="str">
        <f t="shared" si="29"/>
        <v/>
      </c>
      <c r="J120" s="737" t="str">
        <f t="shared" si="78"/>
        <v/>
      </c>
      <c r="K120" s="754" t="str">
        <f t="shared" si="30"/>
        <v/>
      </c>
      <c r="L120" s="735"/>
      <c r="M120" s="655">
        <v>0</v>
      </c>
      <c r="N120" s="623">
        <v>0</v>
      </c>
      <c r="O120" s="620" t="str">
        <f t="shared" si="31"/>
        <v/>
      </c>
      <c r="P120" s="612" t="str">
        <f t="shared" si="32"/>
        <v/>
      </c>
      <c r="Q120" s="624">
        <v>0</v>
      </c>
      <c r="R120" s="755"/>
      <c r="S120" s="708" t="str">
        <f t="shared" si="33"/>
        <v/>
      </c>
      <c r="T120" s="50" t="str">
        <f t="shared" si="34"/>
        <v/>
      </c>
      <c r="U120" s="50">
        <f>ROUND(IF(K120="",0,+Q120/1659*(AC120*12*(1+tab!$D$181+tab!$D$180)-tab!$D$179)*tab!$D$177),-1)</f>
        <v>0</v>
      </c>
      <c r="V120" s="36" t="str">
        <f t="shared" si="35"/>
        <v/>
      </c>
      <c r="W120" s="696"/>
      <c r="X120" s="672"/>
      <c r="Y120" s="646"/>
      <c r="Z120" s="670"/>
      <c r="AA120" s="600"/>
      <c r="AB120" s="646"/>
      <c r="AC120" s="679">
        <f t="shared" si="79"/>
        <v>0</v>
      </c>
      <c r="AD120" s="680">
        <f t="shared" si="36"/>
        <v>0.56000000000000005</v>
      </c>
      <c r="AE120" s="681">
        <f t="shared" si="37"/>
        <v>0</v>
      </c>
      <c r="AF120" s="681">
        <f t="shared" si="38"/>
        <v>0</v>
      </c>
      <c r="AG120" s="681">
        <f t="shared" si="39"/>
        <v>0</v>
      </c>
      <c r="AH120" s="682">
        <f t="shared" si="40"/>
        <v>0</v>
      </c>
      <c r="AI120" s="682" t="str">
        <f t="shared" si="41"/>
        <v/>
      </c>
      <c r="AJ120" s="682">
        <f t="shared" si="42"/>
        <v>0</v>
      </c>
      <c r="AK120" s="683">
        <f>IF(OR(I120="ID1",OR(I120="ID2",OR(I120="ID3",OR(I120&lt;8)))),tab!B$173,tab!B$171)</f>
        <v>0.5</v>
      </c>
      <c r="AL120" s="600">
        <f t="shared" si="43"/>
        <v>0</v>
      </c>
      <c r="AM120" s="646">
        <f t="shared" si="44"/>
        <v>0</v>
      </c>
      <c r="AN120" s="743" t="str">
        <f t="shared" si="45"/>
        <v/>
      </c>
      <c r="AO120" s="746" t="str">
        <f t="shared" si="46"/>
        <v/>
      </c>
      <c r="AP120" s="750">
        <f t="shared" si="26"/>
        <v>0.5</v>
      </c>
      <c r="AT120" s="17"/>
      <c r="AU120" s="17"/>
      <c r="AV120" s="59"/>
      <c r="AW120" s="85"/>
    </row>
    <row r="121" spans="2:49" ht="12.75" customHeight="1" x14ac:dyDescent="0.2">
      <c r="B121" s="16"/>
      <c r="C121" s="2"/>
      <c r="D121" s="752" t="str">
        <f t="shared" ref="D121:H121" si="91">IF(D59="","",D59)</f>
        <v/>
      </c>
      <c r="E121" s="752" t="str">
        <f t="shared" si="91"/>
        <v/>
      </c>
      <c r="F121" s="752" t="str">
        <f t="shared" si="91"/>
        <v/>
      </c>
      <c r="G121" s="752" t="str">
        <f t="shared" si="28"/>
        <v/>
      </c>
      <c r="H121" s="753" t="str">
        <f t="shared" si="91"/>
        <v/>
      </c>
      <c r="I121" s="737" t="str">
        <f t="shared" si="29"/>
        <v/>
      </c>
      <c r="J121" s="737" t="str">
        <f t="shared" si="78"/>
        <v/>
      </c>
      <c r="K121" s="754" t="str">
        <f t="shared" si="30"/>
        <v/>
      </c>
      <c r="L121" s="735"/>
      <c r="M121" s="655">
        <v>0</v>
      </c>
      <c r="N121" s="623">
        <v>0</v>
      </c>
      <c r="O121" s="620" t="str">
        <f t="shared" si="31"/>
        <v/>
      </c>
      <c r="P121" s="612" t="str">
        <f t="shared" si="32"/>
        <v/>
      </c>
      <c r="Q121" s="624">
        <v>0</v>
      </c>
      <c r="R121" s="755"/>
      <c r="S121" s="708" t="str">
        <f t="shared" si="33"/>
        <v/>
      </c>
      <c r="T121" s="50" t="str">
        <f t="shared" si="34"/>
        <v/>
      </c>
      <c r="U121" s="50">
        <f>ROUND(IF(K121="",0,+Q121/1659*(AC121*12*(1+tab!$D$181+tab!$D$180)-tab!$D$179)*tab!$D$177),-1)</f>
        <v>0</v>
      </c>
      <c r="V121" s="36" t="str">
        <f t="shared" si="35"/>
        <v/>
      </c>
      <c r="W121" s="696"/>
      <c r="X121" s="672"/>
      <c r="Y121" s="646"/>
      <c r="Z121" s="670"/>
      <c r="AA121" s="600"/>
      <c r="AB121" s="646"/>
      <c r="AC121" s="679">
        <f t="shared" si="79"/>
        <v>0</v>
      </c>
      <c r="AD121" s="680">
        <f t="shared" si="36"/>
        <v>0.56000000000000005</v>
      </c>
      <c r="AE121" s="681">
        <f t="shared" si="37"/>
        <v>0</v>
      </c>
      <c r="AF121" s="681">
        <f t="shared" si="38"/>
        <v>0</v>
      </c>
      <c r="AG121" s="681">
        <f t="shared" si="39"/>
        <v>0</v>
      </c>
      <c r="AH121" s="682">
        <f t="shared" si="40"/>
        <v>0</v>
      </c>
      <c r="AI121" s="682" t="str">
        <f t="shared" si="41"/>
        <v/>
      </c>
      <c r="AJ121" s="682">
        <f t="shared" si="42"/>
        <v>0</v>
      </c>
      <c r="AK121" s="683">
        <f>IF(OR(I121="ID1",OR(I121="ID2",OR(I121="ID3",OR(I121&lt;8)))),tab!B$173,tab!B$171)</f>
        <v>0.5</v>
      </c>
      <c r="AL121" s="600">
        <f t="shared" si="43"/>
        <v>0</v>
      </c>
      <c r="AM121" s="646">
        <f t="shared" si="44"/>
        <v>0</v>
      </c>
      <c r="AN121" s="743" t="str">
        <f t="shared" si="45"/>
        <v/>
      </c>
      <c r="AO121" s="746" t="str">
        <f t="shared" si="46"/>
        <v/>
      </c>
      <c r="AP121" s="750">
        <f t="shared" si="26"/>
        <v>0.5</v>
      </c>
      <c r="AT121" s="17"/>
      <c r="AU121" s="17"/>
      <c r="AV121" s="59"/>
      <c r="AW121" s="85"/>
    </row>
    <row r="122" spans="2:49" ht="12.75" customHeight="1" x14ac:dyDescent="0.2">
      <c r="B122" s="16"/>
      <c r="C122" s="2"/>
      <c r="D122" s="752" t="str">
        <f t="shared" ref="D122:H122" si="92">IF(D60="","",D60)</f>
        <v/>
      </c>
      <c r="E122" s="752" t="str">
        <f t="shared" si="92"/>
        <v/>
      </c>
      <c r="F122" s="752" t="str">
        <f t="shared" si="92"/>
        <v/>
      </c>
      <c r="G122" s="752" t="str">
        <f t="shared" si="28"/>
        <v/>
      </c>
      <c r="H122" s="753" t="str">
        <f t="shared" si="92"/>
        <v/>
      </c>
      <c r="I122" s="737" t="str">
        <f t="shared" si="29"/>
        <v/>
      </c>
      <c r="J122" s="737" t="str">
        <f t="shared" si="78"/>
        <v/>
      </c>
      <c r="K122" s="754" t="str">
        <f t="shared" si="30"/>
        <v/>
      </c>
      <c r="L122" s="735"/>
      <c r="M122" s="655">
        <v>0</v>
      </c>
      <c r="N122" s="623">
        <v>0</v>
      </c>
      <c r="O122" s="620" t="str">
        <f t="shared" si="31"/>
        <v/>
      </c>
      <c r="P122" s="612" t="str">
        <f t="shared" si="32"/>
        <v/>
      </c>
      <c r="Q122" s="624">
        <v>0</v>
      </c>
      <c r="R122" s="755"/>
      <c r="S122" s="708" t="str">
        <f t="shared" si="33"/>
        <v/>
      </c>
      <c r="T122" s="50" t="str">
        <f t="shared" si="34"/>
        <v/>
      </c>
      <c r="U122" s="50">
        <f>ROUND(IF(K122="",0,+Q122/1659*(AC122*12*(1+tab!$D$181+tab!$D$180)-tab!$D$179)*tab!$D$177),-1)</f>
        <v>0</v>
      </c>
      <c r="V122" s="36" t="str">
        <f t="shared" si="35"/>
        <v/>
      </c>
      <c r="W122" s="696"/>
      <c r="X122" s="672"/>
      <c r="Y122" s="646"/>
      <c r="Z122" s="670"/>
      <c r="AA122" s="600"/>
      <c r="AB122" s="646"/>
      <c r="AC122" s="679">
        <f t="shared" si="79"/>
        <v>0</v>
      </c>
      <c r="AD122" s="680">
        <f t="shared" si="36"/>
        <v>0.56000000000000005</v>
      </c>
      <c r="AE122" s="681">
        <f t="shared" si="37"/>
        <v>0</v>
      </c>
      <c r="AF122" s="681">
        <f t="shared" si="38"/>
        <v>0</v>
      </c>
      <c r="AG122" s="681">
        <f t="shared" si="39"/>
        <v>0</v>
      </c>
      <c r="AH122" s="682">
        <f t="shared" si="40"/>
        <v>0</v>
      </c>
      <c r="AI122" s="682" t="str">
        <f t="shared" si="41"/>
        <v/>
      </c>
      <c r="AJ122" s="682">
        <f t="shared" si="42"/>
        <v>0</v>
      </c>
      <c r="AK122" s="683">
        <f>IF(OR(I122="ID1",OR(I122="ID2",OR(I122="ID3",OR(I122&lt;8)))),tab!B$173,tab!B$171)</f>
        <v>0.5</v>
      </c>
      <c r="AL122" s="600">
        <f t="shared" si="43"/>
        <v>0</v>
      </c>
      <c r="AM122" s="646">
        <f t="shared" si="44"/>
        <v>0</v>
      </c>
      <c r="AN122" s="743" t="str">
        <f t="shared" si="45"/>
        <v/>
      </c>
      <c r="AO122" s="746" t="str">
        <f t="shared" si="46"/>
        <v/>
      </c>
      <c r="AP122" s="750">
        <f t="shared" si="26"/>
        <v>0.5</v>
      </c>
      <c r="AT122" s="17"/>
      <c r="AU122" s="17"/>
      <c r="AV122" s="59"/>
      <c r="AW122" s="85"/>
    </row>
    <row r="123" spans="2:49" ht="12.75" customHeight="1" x14ac:dyDescent="0.2">
      <c r="B123" s="16"/>
      <c r="C123" s="2"/>
      <c r="D123" s="752" t="str">
        <f t="shared" ref="D123:H123" si="93">IF(D61="","",D61)</f>
        <v/>
      </c>
      <c r="E123" s="752" t="str">
        <f t="shared" si="93"/>
        <v/>
      </c>
      <c r="F123" s="752" t="str">
        <f t="shared" si="93"/>
        <v/>
      </c>
      <c r="G123" s="752" t="str">
        <f t="shared" si="28"/>
        <v/>
      </c>
      <c r="H123" s="753" t="str">
        <f t="shared" si="93"/>
        <v/>
      </c>
      <c r="I123" s="737" t="str">
        <f t="shared" si="29"/>
        <v/>
      </c>
      <c r="J123" s="737" t="str">
        <f t="shared" si="78"/>
        <v/>
      </c>
      <c r="K123" s="754" t="str">
        <f t="shared" si="30"/>
        <v/>
      </c>
      <c r="L123" s="735"/>
      <c r="M123" s="655">
        <v>0</v>
      </c>
      <c r="N123" s="623">
        <v>0</v>
      </c>
      <c r="O123" s="620" t="str">
        <f t="shared" si="31"/>
        <v/>
      </c>
      <c r="P123" s="612" t="str">
        <f t="shared" si="32"/>
        <v/>
      </c>
      <c r="Q123" s="624">
        <v>0</v>
      </c>
      <c r="R123" s="755"/>
      <c r="S123" s="708" t="str">
        <f t="shared" si="33"/>
        <v/>
      </c>
      <c r="T123" s="50" t="str">
        <f t="shared" si="34"/>
        <v/>
      </c>
      <c r="U123" s="50">
        <f>ROUND(IF(K123="",0,+Q123/1659*(AC123*12*(1+tab!$D$181+tab!$D$180)-tab!$D$179)*tab!$D$177),-1)</f>
        <v>0</v>
      </c>
      <c r="V123" s="36" t="str">
        <f t="shared" si="35"/>
        <v/>
      </c>
      <c r="W123" s="696"/>
      <c r="X123" s="672"/>
      <c r="Y123" s="646"/>
      <c r="Z123" s="670"/>
      <c r="AA123" s="600"/>
      <c r="AB123" s="646"/>
      <c r="AC123" s="679">
        <f t="shared" si="79"/>
        <v>0</v>
      </c>
      <c r="AD123" s="680">
        <f t="shared" si="36"/>
        <v>0.56000000000000005</v>
      </c>
      <c r="AE123" s="681">
        <f t="shared" si="37"/>
        <v>0</v>
      </c>
      <c r="AF123" s="681">
        <f t="shared" si="38"/>
        <v>0</v>
      </c>
      <c r="AG123" s="681">
        <f t="shared" si="39"/>
        <v>0</v>
      </c>
      <c r="AH123" s="682">
        <f t="shared" si="40"/>
        <v>0</v>
      </c>
      <c r="AI123" s="682" t="str">
        <f t="shared" si="41"/>
        <v/>
      </c>
      <c r="AJ123" s="682">
        <f t="shared" si="42"/>
        <v>0</v>
      </c>
      <c r="AK123" s="683">
        <f>IF(OR(I123="ID1",OR(I123="ID2",OR(I123="ID3",OR(I123&lt;8)))),tab!B$173,tab!B$171)</f>
        <v>0.5</v>
      </c>
      <c r="AL123" s="600">
        <f t="shared" si="43"/>
        <v>0</v>
      </c>
      <c r="AM123" s="646">
        <f t="shared" si="44"/>
        <v>0</v>
      </c>
      <c r="AN123" s="743" t="str">
        <f t="shared" si="45"/>
        <v/>
      </c>
      <c r="AO123" s="746" t="str">
        <f t="shared" si="46"/>
        <v/>
      </c>
      <c r="AP123" s="750">
        <f t="shared" si="26"/>
        <v>0.5</v>
      </c>
      <c r="AT123" s="17"/>
      <c r="AU123" s="17"/>
      <c r="AV123" s="59"/>
      <c r="AW123" s="85"/>
    </row>
    <row r="124" spans="2:49" ht="12.75" customHeight="1" x14ac:dyDescent="0.2">
      <c r="B124" s="16"/>
      <c r="C124" s="2"/>
      <c r="D124" s="752" t="str">
        <f t="shared" ref="D124:H124" si="94">IF(D62="","",D62)</f>
        <v/>
      </c>
      <c r="E124" s="752" t="str">
        <f t="shared" si="94"/>
        <v/>
      </c>
      <c r="F124" s="752" t="str">
        <f t="shared" si="94"/>
        <v/>
      </c>
      <c r="G124" s="752" t="str">
        <f t="shared" si="28"/>
        <v/>
      </c>
      <c r="H124" s="753" t="str">
        <f t="shared" si="94"/>
        <v/>
      </c>
      <c r="I124" s="737" t="str">
        <f t="shared" si="29"/>
        <v/>
      </c>
      <c r="J124" s="737" t="str">
        <f t="shared" si="78"/>
        <v/>
      </c>
      <c r="K124" s="754" t="str">
        <f t="shared" si="30"/>
        <v/>
      </c>
      <c r="L124" s="735"/>
      <c r="M124" s="655">
        <v>0</v>
      </c>
      <c r="N124" s="623">
        <v>0</v>
      </c>
      <c r="O124" s="620" t="str">
        <f t="shared" si="31"/>
        <v/>
      </c>
      <c r="P124" s="612" t="str">
        <f t="shared" si="32"/>
        <v/>
      </c>
      <c r="Q124" s="624">
        <v>0</v>
      </c>
      <c r="R124" s="755"/>
      <c r="S124" s="708" t="str">
        <f t="shared" si="33"/>
        <v/>
      </c>
      <c r="T124" s="50" t="str">
        <f t="shared" si="34"/>
        <v/>
      </c>
      <c r="U124" s="50">
        <f>ROUND(IF(K124="",0,+Q124/1659*(AC124*12*(1+tab!$D$181+tab!$D$180)-tab!$D$179)*tab!$D$177),-1)</f>
        <v>0</v>
      </c>
      <c r="V124" s="36" t="str">
        <f t="shared" si="35"/>
        <v/>
      </c>
      <c r="W124" s="696"/>
      <c r="X124" s="672"/>
      <c r="Y124" s="646"/>
      <c r="Z124" s="670"/>
      <c r="AA124" s="600"/>
      <c r="AB124" s="646"/>
      <c r="AC124" s="679">
        <f t="shared" si="79"/>
        <v>0</v>
      </c>
      <c r="AD124" s="680">
        <f t="shared" si="36"/>
        <v>0.56000000000000005</v>
      </c>
      <c r="AE124" s="681">
        <f t="shared" si="37"/>
        <v>0</v>
      </c>
      <c r="AF124" s="681">
        <f t="shared" si="38"/>
        <v>0</v>
      </c>
      <c r="AG124" s="681">
        <f t="shared" si="39"/>
        <v>0</v>
      </c>
      <c r="AH124" s="682">
        <f t="shared" si="40"/>
        <v>0</v>
      </c>
      <c r="AI124" s="682" t="str">
        <f t="shared" si="41"/>
        <v/>
      </c>
      <c r="AJ124" s="682">
        <f t="shared" si="42"/>
        <v>0</v>
      </c>
      <c r="AK124" s="683">
        <f>IF(OR(I124="ID1",OR(I124="ID2",OR(I124="ID3",OR(I124&lt;8)))),tab!B$173,tab!B$171)</f>
        <v>0.5</v>
      </c>
      <c r="AL124" s="600">
        <f t="shared" si="43"/>
        <v>0</v>
      </c>
      <c r="AM124" s="646">
        <f t="shared" si="44"/>
        <v>0</v>
      </c>
      <c r="AN124" s="743" t="str">
        <f t="shared" si="45"/>
        <v/>
      </c>
      <c r="AO124" s="746" t="str">
        <f t="shared" si="46"/>
        <v/>
      </c>
      <c r="AP124" s="750">
        <f t="shared" si="26"/>
        <v>0.5</v>
      </c>
      <c r="AT124" s="17"/>
      <c r="AU124" s="17"/>
      <c r="AV124" s="59"/>
      <c r="AW124" s="85"/>
    </row>
    <row r="125" spans="2:49" ht="12.75" customHeight="1" x14ac:dyDescent="0.2">
      <c r="B125" s="16"/>
      <c r="C125" s="2"/>
      <c r="D125" s="752" t="str">
        <f t="shared" ref="D125:H125" si="95">IF(D63="","",D63)</f>
        <v/>
      </c>
      <c r="E125" s="752" t="str">
        <f t="shared" si="95"/>
        <v/>
      </c>
      <c r="F125" s="752" t="str">
        <f t="shared" si="95"/>
        <v/>
      </c>
      <c r="G125" s="752" t="str">
        <f t="shared" si="28"/>
        <v/>
      </c>
      <c r="H125" s="753" t="str">
        <f t="shared" si="95"/>
        <v/>
      </c>
      <c r="I125" s="737" t="str">
        <f t="shared" si="29"/>
        <v/>
      </c>
      <c r="J125" s="737" t="str">
        <f t="shared" si="78"/>
        <v/>
      </c>
      <c r="K125" s="754" t="str">
        <f t="shared" si="30"/>
        <v/>
      </c>
      <c r="L125" s="735"/>
      <c r="M125" s="655">
        <v>0</v>
      </c>
      <c r="N125" s="623">
        <v>0</v>
      </c>
      <c r="O125" s="620" t="str">
        <f t="shared" si="31"/>
        <v/>
      </c>
      <c r="P125" s="612" t="str">
        <f t="shared" si="32"/>
        <v/>
      </c>
      <c r="Q125" s="624">
        <v>0</v>
      </c>
      <c r="R125" s="755"/>
      <c r="S125" s="708" t="str">
        <f t="shared" si="33"/>
        <v/>
      </c>
      <c r="T125" s="50" t="str">
        <f t="shared" si="34"/>
        <v/>
      </c>
      <c r="U125" s="50">
        <f>ROUND(IF(K125="",0,+Q125/1659*(AC125*12*(1+tab!$D$181+tab!$D$180)-tab!$D$179)*tab!$D$177),-1)</f>
        <v>0</v>
      </c>
      <c r="V125" s="36" t="str">
        <f t="shared" si="35"/>
        <v/>
      </c>
      <c r="W125" s="696"/>
      <c r="X125" s="672"/>
      <c r="Y125" s="646"/>
      <c r="Z125" s="670"/>
      <c r="AA125" s="600"/>
      <c r="AB125" s="646"/>
      <c r="AC125" s="679">
        <f t="shared" si="79"/>
        <v>0</v>
      </c>
      <c r="AD125" s="680">
        <f t="shared" si="36"/>
        <v>0.56000000000000005</v>
      </c>
      <c r="AE125" s="681">
        <f t="shared" si="37"/>
        <v>0</v>
      </c>
      <c r="AF125" s="681">
        <f t="shared" si="38"/>
        <v>0</v>
      </c>
      <c r="AG125" s="681">
        <f t="shared" si="39"/>
        <v>0</v>
      </c>
      <c r="AH125" s="682">
        <f t="shared" si="40"/>
        <v>0</v>
      </c>
      <c r="AI125" s="682" t="str">
        <f t="shared" si="41"/>
        <v/>
      </c>
      <c r="AJ125" s="682">
        <f t="shared" si="42"/>
        <v>0</v>
      </c>
      <c r="AK125" s="683">
        <f>IF(OR(I125="ID1",OR(I125="ID2",OR(I125="ID3",OR(I125&lt;8)))),tab!B$173,tab!B$171)</f>
        <v>0.5</v>
      </c>
      <c r="AL125" s="600">
        <f t="shared" si="43"/>
        <v>0</v>
      </c>
      <c r="AM125" s="646">
        <f t="shared" si="44"/>
        <v>0</v>
      </c>
      <c r="AN125" s="743" t="str">
        <f t="shared" si="45"/>
        <v/>
      </c>
      <c r="AO125" s="746" t="str">
        <f t="shared" si="46"/>
        <v/>
      </c>
      <c r="AP125" s="750">
        <f t="shared" si="26"/>
        <v>0.5</v>
      </c>
      <c r="AT125" s="17"/>
      <c r="AU125" s="17"/>
      <c r="AV125" s="85"/>
      <c r="AW125" s="59"/>
    </row>
    <row r="126" spans="2:49" ht="12.75" customHeight="1" x14ac:dyDescent="0.2">
      <c r="B126" s="16"/>
      <c r="C126" s="2"/>
      <c r="D126" s="752" t="str">
        <f t="shared" ref="D126:H126" si="96">IF(D64="","",D64)</f>
        <v/>
      </c>
      <c r="E126" s="752" t="str">
        <f t="shared" si="96"/>
        <v/>
      </c>
      <c r="F126" s="752" t="str">
        <f t="shared" si="96"/>
        <v/>
      </c>
      <c r="G126" s="752" t="str">
        <f t="shared" si="28"/>
        <v/>
      </c>
      <c r="H126" s="753" t="str">
        <f t="shared" si="96"/>
        <v/>
      </c>
      <c r="I126" s="737" t="str">
        <f t="shared" si="29"/>
        <v/>
      </c>
      <c r="J126" s="737" t="str">
        <f t="shared" si="78"/>
        <v/>
      </c>
      <c r="K126" s="754" t="str">
        <f t="shared" si="30"/>
        <v/>
      </c>
      <c r="L126" s="735"/>
      <c r="M126" s="655">
        <v>0</v>
      </c>
      <c r="N126" s="623">
        <v>0</v>
      </c>
      <c r="O126" s="620" t="str">
        <f t="shared" si="31"/>
        <v/>
      </c>
      <c r="P126" s="612" t="str">
        <f t="shared" si="32"/>
        <v/>
      </c>
      <c r="Q126" s="624">
        <v>0</v>
      </c>
      <c r="R126" s="755"/>
      <c r="S126" s="708" t="str">
        <f t="shared" si="33"/>
        <v/>
      </c>
      <c r="T126" s="50" t="str">
        <f t="shared" si="34"/>
        <v/>
      </c>
      <c r="U126" s="50">
        <f>ROUND(IF(K126="",0,+Q126/1659*(AC126*12*(1+tab!$D$181+tab!$D$180)-tab!$D$179)*tab!$D$177),-1)</f>
        <v>0</v>
      </c>
      <c r="V126" s="36" t="str">
        <f t="shared" si="35"/>
        <v/>
      </c>
      <c r="W126" s="696"/>
      <c r="X126" s="672"/>
      <c r="Y126" s="646"/>
      <c r="Z126" s="670"/>
      <c r="AA126" s="600"/>
      <c r="AB126" s="646"/>
      <c r="AC126" s="679">
        <f t="shared" si="79"/>
        <v>0</v>
      </c>
      <c r="AD126" s="680">
        <f t="shared" si="36"/>
        <v>0.56000000000000005</v>
      </c>
      <c r="AE126" s="681">
        <f t="shared" si="37"/>
        <v>0</v>
      </c>
      <c r="AF126" s="681">
        <f t="shared" si="38"/>
        <v>0</v>
      </c>
      <c r="AG126" s="681">
        <f t="shared" si="39"/>
        <v>0</v>
      </c>
      <c r="AH126" s="682">
        <f t="shared" si="40"/>
        <v>0</v>
      </c>
      <c r="AI126" s="682" t="str">
        <f t="shared" si="41"/>
        <v/>
      </c>
      <c r="AJ126" s="682">
        <f t="shared" si="42"/>
        <v>0</v>
      </c>
      <c r="AK126" s="683">
        <f>IF(OR(I126="ID1",OR(I126="ID2",OR(I126="ID3",OR(I126&lt;8)))),tab!B$173,tab!B$171)</f>
        <v>0.5</v>
      </c>
      <c r="AL126" s="600">
        <f t="shared" si="43"/>
        <v>0</v>
      </c>
      <c r="AM126" s="646">
        <f t="shared" si="44"/>
        <v>0</v>
      </c>
      <c r="AN126" s="743" t="str">
        <f t="shared" si="45"/>
        <v/>
      </c>
      <c r="AO126" s="746" t="str">
        <f t="shared" si="46"/>
        <v/>
      </c>
      <c r="AP126" s="750">
        <f t="shared" si="26"/>
        <v>0.5</v>
      </c>
      <c r="AT126" s="17"/>
      <c r="AU126" s="17"/>
      <c r="AV126" s="85"/>
      <c r="AW126" s="59"/>
    </row>
    <row r="127" spans="2:49" ht="12.75" customHeight="1" x14ac:dyDescent="0.2">
      <c r="B127" s="16"/>
      <c r="C127" s="2"/>
      <c r="D127" s="250"/>
      <c r="E127" s="4"/>
      <c r="F127" s="4"/>
      <c r="G127" s="242"/>
      <c r="H127" s="243"/>
      <c r="I127" s="242"/>
      <c r="J127" s="3"/>
      <c r="K127" s="739">
        <f>SUM(K77:K126)</f>
        <v>2</v>
      </c>
      <c r="L127" s="242"/>
      <c r="M127" s="721">
        <f>SUM(M77:M126)</f>
        <v>0</v>
      </c>
      <c r="N127" s="721">
        <f t="shared" ref="N127" si="97">SUM(N77:N126)</f>
        <v>0</v>
      </c>
      <c r="O127" s="721">
        <f t="shared" ref="O127" si="98">SUM(O77:O126)</f>
        <v>100</v>
      </c>
      <c r="P127" s="721">
        <f t="shared" ref="P127" si="99">SUM(P77:P126)</f>
        <v>100</v>
      </c>
      <c r="Q127" s="721">
        <f t="shared" ref="Q127" si="100">SUM(Q77:Q126)</f>
        <v>0</v>
      </c>
      <c r="R127" s="764"/>
      <c r="S127" s="722">
        <f>SUM(S77:S126)</f>
        <v>126491.49135623872</v>
      </c>
      <c r="T127" s="722">
        <f t="shared" ref="T127:V127" si="101">SUM(T77:T126)</f>
        <v>3930.7486437613024</v>
      </c>
      <c r="U127" s="722">
        <f t="shared" si="101"/>
        <v>0</v>
      </c>
      <c r="V127" s="722">
        <f t="shared" si="101"/>
        <v>130422.24000000002</v>
      </c>
      <c r="W127" s="697"/>
      <c r="X127" s="704"/>
      <c r="Y127" s="639"/>
      <c r="Z127" s="675"/>
      <c r="AA127" s="647"/>
      <c r="AB127" s="639"/>
      <c r="AC127" s="665">
        <f>SUM(AC77:AC126)</f>
        <v>6967</v>
      </c>
      <c r="AD127" s="639"/>
      <c r="AE127" s="640">
        <f t="shared" si="37"/>
        <v>50.394213381555154</v>
      </c>
      <c r="AF127" s="691"/>
      <c r="AG127" s="647"/>
      <c r="AH127" s="684"/>
      <c r="AI127" s="600"/>
      <c r="AJ127" s="631"/>
      <c r="AK127" s="630"/>
      <c r="AL127" s="630"/>
      <c r="AM127" s="718">
        <f>SUM(AM77:AM126)</f>
        <v>2683.8</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25"/>
      <c r="S128" s="212"/>
      <c r="T128" s="32"/>
      <c r="U128" s="245"/>
      <c r="V128" s="245"/>
      <c r="W128" s="697"/>
      <c r="X128" s="704"/>
      <c r="Y128" s="639"/>
      <c r="Z128" s="675"/>
      <c r="AA128" s="648"/>
      <c r="AB128" s="639"/>
      <c r="AC128" s="640"/>
      <c r="AD128" s="640"/>
      <c r="AE128" s="640"/>
      <c r="AF128" s="691"/>
      <c r="AG128" s="647"/>
      <c r="AH128" s="684"/>
      <c r="AI128" s="600"/>
      <c r="AJ128" s="631"/>
      <c r="AK128" s="630"/>
      <c r="AL128" s="630"/>
      <c r="AT128" s="17"/>
      <c r="AU128" s="17"/>
      <c r="AV128" s="59"/>
      <c r="AW128" s="85"/>
    </row>
    <row r="129" spans="2:49" ht="12.75" customHeight="1" x14ac:dyDescent="0.2">
      <c r="B129" s="16"/>
      <c r="I129" s="69"/>
      <c r="J129" s="11"/>
      <c r="L129" s="177"/>
      <c r="M129" s="177"/>
      <c r="N129" s="177"/>
      <c r="S129" s="259"/>
      <c r="T129" s="69"/>
      <c r="U129" s="308"/>
      <c r="V129" s="308"/>
      <c r="W129" s="674"/>
      <c r="X129" s="704"/>
      <c r="Y129" s="639"/>
      <c r="Z129" s="675"/>
      <c r="AA129" s="648"/>
      <c r="AB129" s="639"/>
      <c r="AC129" s="640"/>
      <c r="AD129" s="640"/>
      <c r="AE129" s="640"/>
      <c r="AF129" s="691"/>
      <c r="AG129" s="647"/>
      <c r="AH129" s="684"/>
      <c r="AI129" s="600"/>
      <c r="AJ129" s="631"/>
      <c r="AK129" s="630"/>
      <c r="AL129" s="630"/>
      <c r="AT129" s="17"/>
      <c r="AU129" s="17"/>
      <c r="AV129" s="59"/>
      <c r="AW129" s="85"/>
    </row>
    <row r="130" spans="2:49" ht="12.75" customHeight="1" x14ac:dyDescent="0.2">
      <c r="B130" s="16"/>
      <c r="I130" s="69"/>
      <c r="J130" s="11"/>
      <c r="L130" s="177"/>
      <c r="M130" s="177"/>
      <c r="N130" s="177"/>
      <c r="S130" s="259"/>
      <c r="T130" s="69"/>
      <c r="U130" s="308"/>
      <c r="V130" s="308"/>
      <c r="W130" s="674"/>
      <c r="X130" s="704"/>
      <c r="Y130" s="639"/>
      <c r="Z130" s="675"/>
      <c r="AA130" s="648"/>
      <c r="AB130" s="639"/>
      <c r="AC130" s="640"/>
      <c r="AD130" s="640"/>
      <c r="AE130" s="640"/>
      <c r="AF130" s="691"/>
      <c r="AG130" s="647"/>
      <c r="AH130" s="684"/>
      <c r="AI130" s="600"/>
      <c r="AJ130" s="631"/>
      <c r="AK130" s="630"/>
      <c r="AL130" s="630"/>
      <c r="AT130" s="17"/>
      <c r="AU130" s="17"/>
      <c r="AV130" s="59"/>
      <c r="AW130" s="85"/>
    </row>
    <row r="131" spans="2:49" ht="12.75" customHeight="1" x14ac:dyDescent="0.2">
      <c r="B131" s="16"/>
      <c r="C131" s="17" t="s">
        <v>60</v>
      </c>
      <c r="E131" s="433" t="str">
        <f>+dir!E61</f>
        <v xml:space="preserve"> 2021/22</v>
      </c>
      <c r="I131" s="69"/>
      <c r="J131" s="11"/>
      <c r="L131" s="177"/>
      <c r="M131" s="177"/>
      <c r="N131" s="177"/>
      <c r="S131" s="259"/>
      <c r="T131" s="69"/>
      <c r="U131" s="308"/>
      <c r="V131" s="308"/>
      <c r="W131" s="674"/>
      <c r="X131" s="704"/>
      <c r="Y131" s="639"/>
      <c r="Z131" s="675"/>
      <c r="AA131" s="648"/>
      <c r="AB131" s="639"/>
      <c r="AC131" s="640"/>
      <c r="AD131" s="640"/>
      <c r="AE131" s="640"/>
      <c r="AF131" s="691"/>
      <c r="AG131" s="647"/>
      <c r="AH131" s="684"/>
      <c r="AI131" s="600"/>
      <c r="AJ131" s="631"/>
      <c r="AK131" s="630"/>
      <c r="AL131" s="630"/>
      <c r="AT131" s="17"/>
      <c r="AU131" s="17"/>
      <c r="AV131" s="59"/>
      <c r="AW131" s="85"/>
    </row>
    <row r="132" spans="2:49" ht="12.75" customHeight="1" x14ac:dyDescent="0.2">
      <c r="B132" s="16"/>
      <c r="C132" s="69" t="s">
        <v>142</v>
      </c>
      <c r="E132" s="451">
        <f>dir!E62</f>
        <v>44470</v>
      </c>
      <c r="F132" s="327"/>
      <c r="I132" s="69"/>
      <c r="J132" s="11"/>
      <c r="L132" s="177"/>
      <c r="M132" s="177"/>
      <c r="N132" s="177"/>
      <c r="S132" s="259"/>
      <c r="T132" s="69"/>
      <c r="U132" s="308"/>
      <c r="V132" s="308"/>
      <c r="W132" s="674"/>
      <c r="X132" s="704"/>
      <c r="Y132" s="639"/>
      <c r="Z132" s="675"/>
      <c r="AA132" s="648"/>
      <c r="AB132" s="639"/>
      <c r="AC132" s="640"/>
      <c r="AD132" s="640"/>
      <c r="AE132" s="640"/>
      <c r="AF132" s="691"/>
      <c r="AG132" s="647"/>
      <c r="AH132" s="684"/>
      <c r="AI132" s="600"/>
      <c r="AJ132" s="631"/>
      <c r="AK132" s="630"/>
      <c r="AL132" s="630"/>
      <c r="AT132" s="17"/>
      <c r="AU132" s="17"/>
      <c r="AV132" s="59"/>
      <c r="AW132" s="85"/>
    </row>
    <row r="133" spans="2:49" ht="12.75" customHeight="1" x14ac:dyDescent="0.2">
      <c r="B133" s="16"/>
      <c r="I133" s="69"/>
      <c r="J133" s="11"/>
      <c r="L133" s="177"/>
      <c r="M133" s="177"/>
      <c r="N133" s="177"/>
      <c r="S133" s="259"/>
      <c r="T133" s="69"/>
      <c r="U133" s="308"/>
      <c r="V133" s="308"/>
      <c r="W133" s="674"/>
      <c r="X133" s="704"/>
      <c r="Y133" s="639"/>
      <c r="Z133" s="675"/>
      <c r="AA133" s="648"/>
      <c r="AB133" s="639"/>
      <c r="AC133" s="640"/>
      <c r="AD133" s="640"/>
      <c r="AE133" s="640"/>
      <c r="AF133" s="691"/>
      <c r="AG133" s="647"/>
      <c r="AH133" s="684"/>
      <c r="AI133" s="600"/>
      <c r="AJ133" s="631"/>
      <c r="AK133" s="630"/>
      <c r="AL133" s="630"/>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25"/>
      <c r="S134" s="213"/>
      <c r="T134" s="2"/>
      <c r="U134" s="2"/>
      <c r="V134" s="2"/>
      <c r="W134" s="692"/>
      <c r="X134" s="700"/>
      <c r="AC134" s="630"/>
      <c r="AD134" s="630"/>
      <c r="AE134" s="630"/>
      <c r="AF134" s="630"/>
      <c r="AG134" s="630"/>
      <c r="AH134" s="630"/>
      <c r="AI134" s="630"/>
      <c r="AJ134" s="630"/>
      <c r="AK134" s="640"/>
      <c r="AL134" s="629"/>
      <c r="AM134" s="117"/>
      <c r="AN134" s="117"/>
      <c r="AO134" s="117"/>
      <c r="AP134" s="117"/>
      <c r="AQ134" s="259"/>
      <c r="AR134" s="177"/>
      <c r="AS134" s="260"/>
      <c r="AT134" s="88"/>
      <c r="AU134" s="259"/>
    </row>
    <row r="135" spans="2:49" s="405" customFormat="1" ht="12.75" customHeight="1" x14ac:dyDescent="0.2">
      <c r="B135" s="599"/>
      <c r="C135" s="28"/>
      <c r="D135" s="598" t="s">
        <v>143</v>
      </c>
      <c r="E135" s="222"/>
      <c r="F135" s="222"/>
      <c r="G135" s="222"/>
      <c r="H135" s="222"/>
      <c r="I135" s="724"/>
      <c r="J135" s="725"/>
      <c r="K135" s="725"/>
      <c r="L135" s="757"/>
      <c r="M135" s="598" t="s">
        <v>555</v>
      </c>
      <c r="N135" s="610"/>
      <c r="O135" s="725"/>
      <c r="P135" s="725"/>
      <c r="Q135" s="610"/>
      <c r="R135" s="658"/>
      <c r="S135" s="459" t="s">
        <v>145</v>
      </c>
      <c r="T135" s="724"/>
      <c r="U135" s="724"/>
      <c r="V135" s="724"/>
      <c r="W135" s="693"/>
      <c r="X135" s="703"/>
      <c r="Y135" s="669"/>
      <c r="Z135" s="606"/>
      <c r="AA135" s="631"/>
      <c r="AB135" s="632"/>
      <c r="AC135" s="600"/>
      <c r="AD135" s="609"/>
      <c r="AE135" s="600"/>
      <c r="AF135" s="671"/>
      <c r="AG135" s="671"/>
      <c r="AH135" s="684"/>
      <c r="AI135" s="686"/>
      <c r="AJ135" s="684"/>
      <c r="AK135" s="687"/>
      <c r="AL135" s="687"/>
      <c r="AV135" s="301"/>
      <c r="AW135" s="301"/>
    </row>
    <row r="136" spans="2:49" ht="12.75" customHeight="1" x14ac:dyDescent="0.2">
      <c r="B136" s="16"/>
      <c r="C136" s="2"/>
      <c r="D136" s="225" t="s">
        <v>146</v>
      </c>
      <c r="E136" s="224" t="s">
        <v>147</v>
      </c>
      <c r="F136" s="224" t="s">
        <v>148</v>
      </c>
      <c r="G136" s="225" t="s">
        <v>149</v>
      </c>
      <c r="H136" s="226" t="s">
        <v>150</v>
      </c>
      <c r="I136" s="225" t="s">
        <v>151</v>
      </c>
      <c r="J136" s="225" t="s">
        <v>152</v>
      </c>
      <c r="K136" s="230" t="s">
        <v>154</v>
      </c>
      <c r="L136" s="758"/>
      <c r="M136" s="232" t="s">
        <v>557</v>
      </c>
      <c r="N136" s="230" t="s">
        <v>538</v>
      </c>
      <c r="O136" s="231" t="s">
        <v>556</v>
      </c>
      <c r="P136" s="611" t="s">
        <v>540</v>
      </c>
      <c r="Q136" s="230" t="s">
        <v>559</v>
      </c>
      <c r="R136" s="760"/>
      <c r="S136" s="231" t="s">
        <v>157</v>
      </c>
      <c r="T136" s="232" t="s">
        <v>563</v>
      </c>
      <c r="U136" s="232" t="s">
        <v>575</v>
      </c>
      <c r="V136" s="232" t="s">
        <v>157</v>
      </c>
      <c r="W136" s="694"/>
      <c r="X136" s="688"/>
      <c r="Y136" s="634"/>
      <c r="Z136" s="670"/>
      <c r="AA136" s="633"/>
      <c r="AB136" s="634"/>
      <c r="AC136" s="650" t="s">
        <v>541</v>
      </c>
      <c r="AD136" s="651" t="s">
        <v>542</v>
      </c>
      <c r="AE136" s="652" t="s">
        <v>543</v>
      </c>
      <c r="AF136" s="652" t="s">
        <v>543</v>
      </c>
      <c r="AG136" s="652" t="s">
        <v>544</v>
      </c>
      <c r="AH136" s="652" t="s">
        <v>559</v>
      </c>
      <c r="AI136" s="652" t="s">
        <v>545</v>
      </c>
      <c r="AJ136" s="652" t="s">
        <v>546</v>
      </c>
      <c r="AK136" s="652" t="s">
        <v>547</v>
      </c>
      <c r="AL136" s="652" t="s">
        <v>159</v>
      </c>
      <c r="AM136" s="653" t="s">
        <v>548</v>
      </c>
      <c r="AN136" s="742" t="s">
        <v>605</v>
      </c>
      <c r="AO136" s="742" t="s">
        <v>582</v>
      </c>
      <c r="AP136" s="741" t="s">
        <v>547</v>
      </c>
      <c r="AT136" s="17"/>
      <c r="AU136" s="17"/>
      <c r="AV136" s="301"/>
      <c r="AW136" s="303"/>
    </row>
    <row r="137" spans="2:49" ht="12.75" customHeight="1" x14ac:dyDescent="0.2">
      <c r="B137" s="16"/>
      <c r="C137" s="2"/>
      <c r="D137" s="140"/>
      <c r="E137" s="224"/>
      <c r="F137" s="235"/>
      <c r="G137" s="225" t="s">
        <v>160</v>
      </c>
      <c r="H137" s="226" t="s">
        <v>161</v>
      </c>
      <c r="I137" s="225"/>
      <c r="J137" s="225"/>
      <c r="K137" s="225"/>
      <c r="L137" s="759"/>
      <c r="M137" s="228" t="s">
        <v>561</v>
      </c>
      <c r="N137" s="230" t="s">
        <v>558</v>
      </c>
      <c r="O137" s="231" t="s">
        <v>539</v>
      </c>
      <c r="P137" s="611" t="s">
        <v>16</v>
      </c>
      <c r="Q137" s="230" t="s">
        <v>560</v>
      </c>
      <c r="R137" s="760"/>
      <c r="S137" s="231" t="s">
        <v>562</v>
      </c>
      <c r="T137" s="328" t="s">
        <v>564</v>
      </c>
      <c r="U137" s="328" t="s">
        <v>574</v>
      </c>
      <c r="V137" s="232" t="s">
        <v>16</v>
      </c>
      <c r="W137" s="694"/>
      <c r="X137" s="688"/>
      <c r="Y137" s="634"/>
      <c r="AA137" s="633"/>
      <c r="AB137" s="634"/>
      <c r="AC137" s="652" t="s">
        <v>549</v>
      </c>
      <c r="AD137" s="654">
        <f>tab!$C$170</f>
        <v>0.56000000000000005</v>
      </c>
      <c r="AE137" s="652" t="s">
        <v>550</v>
      </c>
      <c r="AF137" s="652" t="s">
        <v>551</v>
      </c>
      <c r="AG137" s="652" t="s">
        <v>552</v>
      </c>
      <c r="AH137" s="652" t="s">
        <v>560</v>
      </c>
      <c r="AI137" s="652" t="s">
        <v>553</v>
      </c>
      <c r="AJ137" s="652" t="s">
        <v>553</v>
      </c>
      <c r="AK137" s="652" t="s">
        <v>554</v>
      </c>
      <c r="AL137" s="652"/>
      <c r="AM137" s="652" t="s">
        <v>158</v>
      </c>
      <c r="AN137" s="742" t="s">
        <v>606</v>
      </c>
      <c r="AO137" s="742" t="s">
        <v>583</v>
      </c>
      <c r="AP137" s="741" t="s">
        <v>585</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62"/>
      <c r="S138" s="136"/>
      <c r="T138" s="136"/>
      <c r="U138" s="239"/>
      <c r="V138" s="239"/>
      <c r="W138" s="695"/>
      <c r="X138" s="688"/>
      <c r="Y138" s="634"/>
      <c r="AA138" s="633"/>
      <c r="AB138" s="634"/>
      <c r="AC138" s="630"/>
      <c r="AD138" s="635"/>
      <c r="AE138" s="630"/>
      <c r="AF138" s="630"/>
      <c r="AG138" s="630"/>
      <c r="AH138" s="630"/>
      <c r="AI138" s="630"/>
      <c r="AJ138" s="630"/>
      <c r="AK138" s="630"/>
      <c r="AL138" s="630"/>
      <c r="AM138" s="630"/>
      <c r="AP138" s="747" t="s">
        <v>586</v>
      </c>
      <c r="AT138" s="17"/>
      <c r="AU138" s="17"/>
      <c r="AW138" s="85"/>
    </row>
    <row r="139" spans="2:49" ht="12.75" customHeight="1" x14ac:dyDescent="0.2">
      <c r="B139" s="16"/>
      <c r="C139" s="2"/>
      <c r="D139" s="752" t="str">
        <f>IF(D77="","",D77)</f>
        <v/>
      </c>
      <c r="E139" s="752" t="str">
        <f t="shared" ref="E139:H139" si="102">IF(E77="","",E77)</f>
        <v>truus</v>
      </c>
      <c r="F139" s="752" t="str">
        <f t="shared" si="102"/>
        <v>hoofd adm</v>
      </c>
      <c r="G139" s="752">
        <f>IF(G77="","",G77+1)</f>
        <v>26</v>
      </c>
      <c r="H139" s="753">
        <f t="shared" si="102"/>
        <v>26665</v>
      </c>
      <c r="I139" s="737">
        <f>IF(I77=0,"",I77)</f>
        <v>12</v>
      </c>
      <c r="J139" s="737">
        <f t="shared" ref="J139:J170" si="103">IF(E139="","",IF((J77+1)&gt;VLOOKUP(I77,sal20aug,18,FALSE),J77,J77+1))</f>
        <v>11</v>
      </c>
      <c r="K139" s="754">
        <f>IF(K77="","",K77)</f>
        <v>1</v>
      </c>
      <c r="L139" s="735"/>
      <c r="M139" s="655">
        <v>0</v>
      </c>
      <c r="N139" s="623">
        <v>0</v>
      </c>
      <c r="O139" s="620">
        <f>IF(K139="","",K139*50)</f>
        <v>50</v>
      </c>
      <c r="P139" s="612">
        <f>IF(K139="","",SUM(M139:O139))</f>
        <v>50</v>
      </c>
      <c r="Q139" s="624">
        <v>0</v>
      </c>
      <c r="R139" s="755"/>
      <c r="S139" s="708">
        <f>IF(K139="","",(1659*K139-P139)*AF139)</f>
        <v>96607.036817359854</v>
      </c>
      <c r="T139" s="50">
        <f>IF(K139="","",P139*AG139+AE139*(AI139+AJ139*(1-AK139)))</f>
        <v>3002.0831826401445</v>
      </c>
      <c r="U139" s="50">
        <f>ROUND(IF(K139="",0,+Q139/1659*(AC139*12*(1+tab!$D$181+tab!$D$180)-tab!$D$179)*tab!$D$177),-1)</f>
        <v>0</v>
      </c>
      <c r="V139" s="36">
        <f>IF(K139="","",IF(E139=0,0,(S139+T139+U139)))</f>
        <v>99609.12</v>
      </c>
      <c r="W139" s="626"/>
      <c r="X139" s="672"/>
      <c r="Y139" s="605"/>
      <c r="Z139" s="605"/>
      <c r="AA139" s="605"/>
      <c r="AB139" s="605"/>
      <c r="AC139" s="679">
        <f t="shared" ref="AC139:AC170" si="104">IF(K139="",0,5/12*VLOOKUP(I139,sal20aug,J139+1,FALSE)+7/12*VLOOKUP(I139,sal20aug,J139+1,FALSE))</f>
        <v>5321</v>
      </c>
      <c r="AD139" s="680">
        <f>+AD$13</f>
        <v>0.56000000000000005</v>
      </c>
      <c r="AE139" s="681">
        <f>AC139*12/1659</f>
        <v>38.488245931283906</v>
      </c>
      <c r="AF139" s="681">
        <f>AC139*12*(1+AD139)/1659</f>
        <v>60.041663652802896</v>
      </c>
      <c r="AG139" s="681">
        <f>+AF139-AE139</f>
        <v>21.55341772151899</v>
      </c>
      <c r="AH139" s="682">
        <f>Q139</f>
        <v>0</v>
      </c>
      <c r="AI139" s="682">
        <f>+O139</f>
        <v>50</v>
      </c>
      <c r="AJ139" s="682">
        <f>(M139+N139)</f>
        <v>0</v>
      </c>
      <c r="AK139" s="683">
        <f>IF(OR(I139="ID1",OR(I139="ID2",OR(I139="ID3",OR(I139&lt;8)))),tab!B$173,tab!B$171)</f>
        <v>0.5</v>
      </c>
      <c r="AL139" s="600">
        <f>IF(G139&lt;25,0,IF(G139=25,25,IF(G139&lt;40,0,IF(G139=40,40,IF(G139&gt;=40,0)))))</f>
        <v>0</v>
      </c>
      <c r="AM139" s="646">
        <f>IF(AL139=25,AC139*1.08*K139/2,IF(AL139=40,AC139*1.08*K139,0))</f>
        <v>0</v>
      </c>
      <c r="AN139" s="743">
        <f>IF(K139="","",IF(AN$3&gt;AO139,1,0))</f>
        <v>0</v>
      </c>
      <c r="AO139" s="746">
        <f>IF(K139="","",DATE(YEAR(H139)+61,MONTH(H139),DAY(H139)))</f>
        <v>48945</v>
      </c>
      <c r="AP139" s="750">
        <f t="shared" ref="AP139:AP188" si="105">IF(AK139&gt;40%,50%,IF(AN139=1,20%,40%))</f>
        <v>0.5</v>
      </c>
      <c r="AR139" s="326"/>
    </row>
    <row r="140" spans="2:49" ht="12.75" customHeight="1" x14ac:dyDescent="0.2">
      <c r="B140" s="16"/>
      <c r="C140" s="2"/>
      <c r="D140" s="752" t="str">
        <f t="shared" ref="D140:H140" si="106">IF(D78="","",D78)</f>
        <v/>
      </c>
      <c r="E140" s="752" t="str">
        <f t="shared" si="106"/>
        <v>piet</v>
      </c>
      <c r="F140" s="752" t="str">
        <f t="shared" si="106"/>
        <v>assistent</v>
      </c>
      <c r="G140" s="752">
        <f t="shared" ref="G140:G188" si="107">IF(G78="","",G78+1)</f>
        <v>4</v>
      </c>
      <c r="H140" s="753">
        <f t="shared" si="106"/>
        <v>36161</v>
      </c>
      <c r="I140" s="737">
        <f t="shared" ref="I140:I188" si="108">IF(I78=0,"",I78)</f>
        <v>4</v>
      </c>
      <c r="J140" s="737">
        <f t="shared" si="103"/>
        <v>4</v>
      </c>
      <c r="K140" s="754">
        <f t="shared" ref="K140:K188" si="109">IF(K78="","",K78)</f>
        <v>1</v>
      </c>
      <c r="L140" s="735"/>
      <c r="M140" s="655">
        <v>0</v>
      </c>
      <c r="N140" s="623">
        <v>0</v>
      </c>
      <c r="O140" s="620">
        <f t="shared" ref="O140:O188" si="110">IF(K140="","",K140*50)</f>
        <v>50</v>
      </c>
      <c r="P140" s="612">
        <f t="shared" ref="P140:P188" si="111">IF(K140="","",SUM(M140:O140))</f>
        <v>50</v>
      </c>
      <c r="Q140" s="624">
        <v>0</v>
      </c>
      <c r="R140" s="755"/>
      <c r="S140" s="708">
        <f t="shared" ref="S140:S188" si="112">IF(K140="","",(1659*K140-P140)*AF140)</f>
        <v>38145.345678119353</v>
      </c>
      <c r="T140" s="50">
        <f t="shared" ref="T140:T188" si="113">IF(K140="","",P140*AG140+AE140*(AI140+AJ140*(1-AK140)))</f>
        <v>1185.374321880651</v>
      </c>
      <c r="U140" s="50">
        <f>ROUND(IF(K140="",0,+Q140/1659*(AC140*12*(1+tab!$D$181+tab!$D$180)-tab!$D$179)*tab!$D$177),-1)</f>
        <v>0</v>
      </c>
      <c r="V140" s="36">
        <f t="shared" ref="V140:V188" si="114">IF(K140="","",IF(E140=0,0,(S140+T140+U140)))</f>
        <v>39330.720000000001</v>
      </c>
      <c r="W140" s="696"/>
      <c r="X140" s="672"/>
      <c r="Y140" s="646"/>
      <c r="Z140" s="670"/>
      <c r="AA140" s="600"/>
      <c r="AB140" s="646"/>
      <c r="AC140" s="679">
        <f t="shared" si="104"/>
        <v>2101</v>
      </c>
      <c r="AD140" s="680">
        <f t="shared" ref="AD140:AD188" si="115">+AD$13</f>
        <v>0.56000000000000005</v>
      </c>
      <c r="AE140" s="681">
        <f t="shared" ref="AE140:AE189" si="116">AC140*12/1659</f>
        <v>15.197106690777577</v>
      </c>
      <c r="AF140" s="681">
        <f t="shared" ref="AF140:AF188" si="117">AC140*12*(1+AD140)/1659</f>
        <v>23.707486437613021</v>
      </c>
      <c r="AG140" s="681">
        <f t="shared" ref="AG140:AG188" si="118">+AF140-AE140</f>
        <v>8.5103797468354436</v>
      </c>
      <c r="AH140" s="682">
        <f t="shared" ref="AH140:AH188" si="119">Q140</f>
        <v>0</v>
      </c>
      <c r="AI140" s="682">
        <f t="shared" ref="AI140:AI188" si="120">+O140</f>
        <v>50</v>
      </c>
      <c r="AJ140" s="682">
        <f t="shared" ref="AJ140:AJ188" si="121">(M140+N140)</f>
        <v>0</v>
      </c>
      <c r="AK140" s="683">
        <f>IF(OR(I140="ID1",OR(I140="ID2",OR(I140="ID3",OR(I140&lt;8)))),tab!B$173,tab!B$171)</f>
        <v>0.4</v>
      </c>
      <c r="AL140" s="600">
        <f t="shared" ref="AL140:AL188" si="122">IF(G140&lt;25,0,IF(G140=25,25,IF(G140&lt;40,0,IF(G140=40,40,IF(G140&gt;=40,0)))))</f>
        <v>0</v>
      </c>
      <c r="AM140" s="646">
        <f t="shared" ref="AM140:AM188" si="123">IF(AL140=25,AC140*1.08*K140/2,IF(AL140=40,AC140*1.08*K140,0))</f>
        <v>0</v>
      </c>
      <c r="AN140" s="743">
        <f t="shared" ref="AN140:AN188" si="124">IF(K140="","",IF(AN$3&gt;AO140,1,0))</f>
        <v>0</v>
      </c>
      <c r="AO140" s="746">
        <f t="shared" ref="AO140:AO188" si="125">IF(K140="","",DATE(YEAR(H140)+61,MONTH(H140),DAY(H140)))</f>
        <v>58441</v>
      </c>
      <c r="AP140" s="750">
        <f t="shared" si="105"/>
        <v>0.4</v>
      </c>
      <c r="AR140" s="326"/>
    </row>
    <row r="141" spans="2:49" ht="12.75" customHeight="1" x14ac:dyDescent="0.2">
      <c r="B141" s="16"/>
      <c r="C141" s="2"/>
      <c r="D141" s="752" t="str">
        <f t="shared" ref="D141:H141" si="126">IF(D79="","",D79)</f>
        <v/>
      </c>
      <c r="E141" s="752" t="str">
        <f t="shared" si="126"/>
        <v/>
      </c>
      <c r="F141" s="752" t="str">
        <f t="shared" si="126"/>
        <v/>
      </c>
      <c r="G141" s="752" t="str">
        <f t="shared" si="107"/>
        <v/>
      </c>
      <c r="H141" s="753" t="str">
        <f t="shared" si="126"/>
        <v/>
      </c>
      <c r="I141" s="737" t="str">
        <f t="shared" si="108"/>
        <v/>
      </c>
      <c r="J141" s="737" t="str">
        <f t="shared" si="103"/>
        <v/>
      </c>
      <c r="K141" s="754" t="str">
        <f t="shared" si="109"/>
        <v/>
      </c>
      <c r="L141" s="735"/>
      <c r="M141" s="655">
        <v>0</v>
      </c>
      <c r="N141" s="623">
        <v>0</v>
      </c>
      <c r="O141" s="620" t="str">
        <f t="shared" si="110"/>
        <v/>
      </c>
      <c r="P141" s="612" t="str">
        <f t="shared" si="111"/>
        <v/>
      </c>
      <c r="Q141" s="624">
        <v>0</v>
      </c>
      <c r="R141" s="755"/>
      <c r="S141" s="708" t="str">
        <f t="shared" si="112"/>
        <v/>
      </c>
      <c r="T141" s="50" t="str">
        <f t="shared" si="113"/>
        <v/>
      </c>
      <c r="U141" s="50">
        <f>ROUND(IF(K141="",0,+Q141/1659*(AC141*12*(1+tab!$D$181+tab!$D$180)-tab!$D$179)*tab!$D$177),-1)</f>
        <v>0</v>
      </c>
      <c r="V141" s="36" t="str">
        <f t="shared" si="114"/>
        <v/>
      </c>
      <c r="W141" s="696"/>
      <c r="X141" s="672"/>
      <c r="Y141" s="646"/>
      <c r="Z141" s="670"/>
      <c r="AA141" s="600"/>
      <c r="AB141" s="646"/>
      <c r="AC141" s="679">
        <f t="shared" si="104"/>
        <v>0</v>
      </c>
      <c r="AD141" s="680">
        <f t="shared" si="115"/>
        <v>0.56000000000000005</v>
      </c>
      <c r="AE141" s="681">
        <f t="shared" si="116"/>
        <v>0</v>
      </c>
      <c r="AF141" s="681">
        <f t="shared" si="117"/>
        <v>0</v>
      </c>
      <c r="AG141" s="681">
        <f t="shared" si="118"/>
        <v>0</v>
      </c>
      <c r="AH141" s="682">
        <f t="shared" si="119"/>
        <v>0</v>
      </c>
      <c r="AI141" s="682" t="str">
        <f t="shared" si="120"/>
        <v/>
      </c>
      <c r="AJ141" s="682">
        <f t="shared" si="121"/>
        <v>0</v>
      </c>
      <c r="AK141" s="683">
        <f>IF(OR(I141="ID1",OR(I141="ID2",OR(I141="ID3",OR(I141&lt;8)))),tab!B$173,tab!B$171)</f>
        <v>0.5</v>
      </c>
      <c r="AL141" s="600">
        <f t="shared" si="122"/>
        <v>0</v>
      </c>
      <c r="AM141" s="646">
        <f t="shared" si="123"/>
        <v>0</v>
      </c>
      <c r="AN141" s="743" t="str">
        <f t="shared" si="124"/>
        <v/>
      </c>
      <c r="AO141" s="746" t="str">
        <f t="shared" si="125"/>
        <v/>
      </c>
      <c r="AP141" s="750">
        <f t="shared" si="105"/>
        <v>0.5</v>
      </c>
      <c r="AR141" s="326"/>
    </row>
    <row r="142" spans="2:49" ht="12.75" customHeight="1" x14ac:dyDescent="0.2">
      <c r="B142" s="16"/>
      <c r="C142" s="2"/>
      <c r="D142" s="752" t="str">
        <f t="shared" ref="D142:H142" si="127">IF(D80="","",D80)</f>
        <v/>
      </c>
      <c r="E142" s="752" t="str">
        <f t="shared" si="127"/>
        <v/>
      </c>
      <c r="F142" s="752" t="str">
        <f t="shared" si="127"/>
        <v/>
      </c>
      <c r="G142" s="752" t="str">
        <f t="shared" si="107"/>
        <v/>
      </c>
      <c r="H142" s="753" t="str">
        <f t="shared" si="127"/>
        <v/>
      </c>
      <c r="I142" s="737" t="str">
        <f t="shared" si="108"/>
        <v/>
      </c>
      <c r="J142" s="737" t="str">
        <f t="shared" si="103"/>
        <v/>
      </c>
      <c r="K142" s="754" t="str">
        <f t="shared" si="109"/>
        <v/>
      </c>
      <c r="L142" s="735"/>
      <c r="M142" s="655">
        <v>0</v>
      </c>
      <c r="N142" s="623">
        <v>0</v>
      </c>
      <c r="O142" s="620" t="str">
        <f t="shared" si="110"/>
        <v/>
      </c>
      <c r="P142" s="612" t="str">
        <f t="shared" si="111"/>
        <v/>
      </c>
      <c r="Q142" s="624">
        <v>0</v>
      </c>
      <c r="R142" s="755"/>
      <c r="S142" s="708" t="str">
        <f t="shared" si="112"/>
        <v/>
      </c>
      <c r="T142" s="50" t="str">
        <f t="shared" si="113"/>
        <v/>
      </c>
      <c r="U142" s="50">
        <f>ROUND(IF(K142="",0,+Q142/1659*(AC142*12*(1+tab!$D$181+tab!$D$180)-tab!$D$179)*tab!$D$177),-1)</f>
        <v>0</v>
      </c>
      <c r="V142" s="36" t="str">
        <f t="shared" si="114"/>
        <v/>
      </c>
      <c r="W142" s="696"/>
      <c r="X142" s="672"/>
      <c r="Y142" s="646"/>
      <c r="Z142" s="670"/>
      <c r="AA142" s="600"/>
      <c r="AB142" s="646"/>
      <c r="AC142" s="679">
        <f t="shared" si="104"/>
        <v>0</v>
      </c>
      <c r="AD142" s="680">
        <f t="shared" si="115"/>
        <v>0.56000000000000005</v>
      </c>
      <c r="AE142" s="681">
        <f t="shared" si="116"/>
        <v>0</v>
      </c>
      <c r="AF142" s="681">
        <f t="shared" si="117"/>
        <v>0</v>
      </c>
      <c r="AG142" s="681">
        <f t="shared" si="118"/>
        <v>0</v>
      </c>
      <c r="AH142" s="682">
        <f t="shared" si="119"/>
        <v>0</v>
      </c>
      <c r="AI142" s="682" t="str">
        <f t="shared" si="120"/>
        <v/>
      </c>
      <c r="AJ142" s="682">
        <f t="shared" si="121"/>
        <v>0</v>
      </c>
      <c r="AK142" s="683">
        <f>IF(OR(I142="ID1",OR(I142="ID2",OR(I142="ID3",OR(I142&lt;8)))),tab!B$173,tab!B$171)</f>
        <v>0.5</v>
      </c>
      <c r="AL142" s="600">
        <f t="shared" si="122"/>
        <v>0</v>
      </c>
      <c r="AM142" s="646">
        <f t="shared" si="123"/>
        <v>0</v>
      </c>
      <c r="AN142" s="743" t="str">
        <f t="shared" si="124"/>
        <v/>
      </c>
      <c r="AO142" s="746" t="str">
        <f t="shared" si="125"/>
        <v/>
      </c>
      <c r="AP142" s="750">
        <f t="shared" si="105"/>
        <v>0.5</v>
      </c>
      <c r="AR142" s="326"/>
    </row>
    <row r="143" spans="2:49" ht="12.75" customHeight="1" x14ac:dyDescent="0.2">
      <c r="B143" s="16"/>
      <c r="C143" s="2"/>
      <c r="D143" s="752" t="str">
        <f t="shared" ref="D143:H143" si="128">IF(D81="","",D81)</f>
        <v/>
      </c>
      <c r="E143" s="752" t="str">
        <f t="shared" si="128"/>
        <v/>
      </c>
      <c r="F143" s="752" t="str">
        <f t="shared" si="128"/>
        <v/>
      </c>
      <c r="G143" s="752" t="str">
        <f t="shared" si="107"/>
        <v/>
      </c>
      <c r="H143" s="753" t="str">
        <f t="shared" si="128"/>
        <v/>
      </c>
      <c r="I143" s="737" t="str">
        <f t="shared" si="108"/>
        <v/>
      </c>
      <c r="J143" s="737" t="str">
        <f t="shared" si="103"/>
        <v/>
      </c>
      <c r="K143" s="754" t="str">
        <f t="shared" si="109"/>
        <v/>
      </c>
      <c r="L143" s="735"/>
      <c r="M143" s="655">
        <v>0</v>
      </c>
      <c r="N143" s="623">
        <v>0</v>
      </c>
      <c r="O143" s="620" t="str">
        <f t="shared" si="110"/>
        <v/>
      </c>
      <c r="P143" s="612" t="str">
        <f t="shared" si="111"/>
        <v/>
      </c>
      <c r="Q143" s="624">
        <v>0</v>
      </c>
      <c r="R143" s="755"/>
      <c r="S143" s="708" t="str">
        <f t="shared" si="112"/>
        <v/>
      </c>
      <c r="T143" s="50" t="str">
        <f t="shared" si="113"/>
        <v/>
      </c>
      <c r="U143" s="50">
        <f>ROUND(IF(K143="",0,+Q143/1659*(AC143*12*(1+tab!$D$181+tab!$D$180)-tab!$D$179)*tab!$D$177),-1)</f>
        <v>0</v>
      </c>
      <c r="V143" s="36" t="str">
        <f t="shared" si="114"/>
        <v/>
      </c>
      <c r="W143" s="696"/>
      <c r="X143" s="672"/>
      <c r="Y143" s="646"/>
      <c r="Z143" s="670"/>
      <c r="AA143" s="600"/>
      <c r="AB143" s="646"/>
      <c r="AC143" s="679">
        <f t="shared" si="104"/>
        <v>0</v>
      </c>
      <c r="AD143" s="680">
        <f t="shared" si="115"/>
        <v>0.56000000000000005</v>
      </c>
      <c r="AE143" s="681">
        <f t="shared" si="116"/>
        <v>0</v>
      </c>
      <c r="AF143" s="681">
        <f t="shared" si="117"/>
        <v>0</v>
      </c>
      <c r="AG143" s="681">
        <f t="shared" si="118"/>
        <v>0</v>
      </c>
      <c r="AH143" s="682">
        <f t="shared" si="119"/>
        <v>0</v>
      </c>
      <c r="AI143" s="682" t="str">
        <f t="shared" si="120"/>
        <v/>
      </c>
      <c r="AJ143" s="682">
        <f t="shared" si="121"/>
        <v>0</v>
      </c>
      <c r="AK143" s="683">
        <f>IF(OR(I143="ID1",OR(I143="ID2",OR(I143="ID3",OR(I143&lt;8)))),tab!B$173,tab!B$171)</f>
        <v>0.5</v>
      </c>
      <c r="AL143" s="600">
        <f t="shared" si="122"/>
        <v>0</v>
      </c>
      <c r="AM143" s="646">
        <f t="shared" si="123"/>
        <v>0</v>
      </c>
      <c r="AN143" s="743" t="str">
        <f t="shared" si="124"/>
        <v/>
      </c>
      <c r="AO143" s="746" t="str">
        <f t="shared" si="125"/>
        <v/>
      </c>
      <c r="AP143" s="750">
        <f t="shared" si="105"/>
        <v>0.5</v>
      </c>
      <c r="AR143" s="326"/>
    </row>
    <row r="144" spans="2:49" ht="12.75" customHeight="1" x14ac:dyDescent="0.2">
      <c r="B144" s="16"/>
      <c r="C144" s="2"/>
      <c r="D144" s="752" t="str">
        <f t="shared" ref="D144:H144" si="129">IF(D82="","",D82)</f>
        <v/>
      </c>
      <c r="E144" s="752" t="str">
        <f t="shared" si="129"/>
        <v/>
      </c>
      <c r="F144" s="752" t="str">
        <f t="shared" si="129"/>
        <v/>
      </c>
      <c r="G144" s="752" t="str">
        <f t="shared" si="107"/>
        <v/>
      </c>
      <c r="H144" s="753" t="str">
        <f t="shared" si="129"/>
        <v/>
      </c>
      <c r="I144" s="737" t="str">
        <f t="shared" si="108"/>
        <v/>
      </c>
      <c r="J144" s="737" t="str">
        <f t="shared" si="103"/>
        <v/>
      </c>
      <c r="K144" s="754" t="str">
        <f t="shared" si="109"/>
        <v/>
      </c>
      <c r="L144" s="735"/>
      <c r="M144" s="655">
        <v>0</v>
      </c>
      <c r="N144" s="623">
        <v>0</v>
      </c>
      <c r="O144" s="620" t="str">
        <f t="shared" si="110"/>
        <v/>
      </c>
      <c r="P144" s="612" t="str">
        <f t="shared" si="111"/>
        <v/>
      </c>
      <c r="Q144" s="624">
        <v>0</v>
      </c>
      <c r="R144" s="755"/>
      <c r="S144" s="708" t="str">
        <f t="shared" si="112"/>
        <v/>
      </c>
      <c r="T144" s="50" t="str">
        <f t="shared" si="113"/>
        <v/>
      </c>
      <c r="U144" s="50">
        <f>ROUND(IF(K144="",0,+Q144/1659*(AC144*12*(1+tab!$D$181+tab!$D$180)-tab!$D$179)*tab!$D$177),-1)</f>
        <v>0</v>
      </c>
      <c r="V144" s="36" t="str">
        <f t="shared" si="114"/>
        <v/>
      </c>
      <c r="W144" s="696"/>
      <c r="X144" s="672"/>
      <c r="Y144" s="646"/>
      <c r="Z144" s="670"/>
      <c r="AA144" s="600"/>
      <c r="AB144" s="646"/>
      <c r="AC144" s="679">
        <f t="shared" si="104"/>
        <v>0</v>
      </c>
      <c r="AD144" s="680">
        <f t="shared" si="115"/>
        <v>0.56000000000000005</v>
      </c>
      <c r="AE144" s="681">
        <f t="shared" si="116"/>
        <v>0</v>
      </c>
      <c r="AF144" s="681">
        <f t="shared" si="117"/>
        <v>0</v>
      </c>
      <c r="AG144" s="681">
        <f t="shared" si="118"/>
        <v>0</v>
      </c>
      <c r="AH144" s="682">
        <f t="shared" si="119"/>
        <v>0</v>
      </c>
      <c r="AI144" s="682" t="str">
        <f t="shared" si="120"/>
        <v/>
      </c>
      <c r="AJ144" s="682">
        <f t="shared" si="121"/>
        <v>0</v>
      </c>
      <c r="AK144" s="683">
        <f>IF(OR(I144="ID1",OR(I144="ID2",OR(I144="ID3",OR(I144&lt;8)))),tab!B$173,tab!B$171)</f>
        <v>0.5</v>
      </c>
      <c r="AL144" s="600">
        <f t="shared" si="122"/>
        <v>0</v>
      </c>
      <c r="AM144" s="646">
        <f t="shared" si="123"/>
        <v>0</v>
      </c>
      <c r="AN144" s="743" t="str">
        <f t="shared" si="124"/>
        <v/>
      </c>
      <c r="AO144" s="746" t="str">
        <f t="shared" si="125"/>
        <v/>
      </c>
      <c r="AP144" s="750">
        <f t="shared" si="105"/>
        <v>0.5</v>
      </c>
      <c r="AR144" s="326"/>
    </row>
    <row r="145" spans="2:44" ht="12.75" customHeight="1" x14ac:dyDescent="0.2">
      <c r="B145" s="16"/>
      <c r="C145" s="2"/>
      <c r="D145" s="752" t="str">
        <f t="shared" ref="D145:H145" si="130">IF(D83="","",D83)</f>
        <v/>
      </c>
      <c r="E145" s="752" t="str">
        <f t="shared" si="130"/>
        <v/>
      </c>
      <c r="F145" s="752" t="str">
        <f t="shared" si="130"/>
        <v/>
      </c>
      <c r="G145" s="752" t="str">
        <f t="shared" si="107"/>
        <v/>
      </c>
      <c r="H145" s="753" t="str">
        <f t="shared" si="130"/>
        <v/>
      </c>
      <c r="I145" s="737" t="str">
        <f t="shared" si="108"/>
        <v/>
      </c>
      <c r="J145" s="737" t="str">
        <f t="shared" si="103"/>
        <v/>
      </c>
      <c r="K145" s="754" t="str">
        <f t="shared" si="109"/>
        <v/>
      </c>
      <c r="L145" s="735"/>
      <c r="M145" s="655">
        <v>0</v>
      </c>
      <c r="N145" s="623">
        <v>0</v>
      </c>
      <c r="O145" s="620" t="str">
        <f t="shared" si="110"/>
        <v/>
      </c>
      <c r="P145" s="612" t="str">
        <f t="shared" si="111"/>
        <v/>
      </c>
      <c r="Q145" s="624">
        <v>0</v>
      </c>
      <c r="R145" s="755"/>
      <c r="S145" s="708" t="str">
        <f t="shared" si="112"/>
        <v/>
      </c>
      <c r="T145" s="50" t="str">
        <f t="shared" si="113"/>
        <v/>
      </c>
      <c r="U145" s="50">
        <f>ROUND(IF(K145="",0,+Q145/1659*(AC145*12*(1+tab!$D$181+tab!$D$180)-tab!$D$179)*tab!$D$177),-1)</f>
        <v>0</v>
      </c>
      <c r="V145" s="36" t="str">
        <f t="shared" si="114"/>
        <v/>
      </c>
      <c r="W145" s="696"/>
      <c r="X145" s="672"/>
      <c r="Y145" s="646"/>
      <c r="Z145" s="670"/>
      <c r="AA145" s="600"/>
      <c r="AB145" s="646"/>
      <c r="AC145" s="679">
        <f t="shared" si="104"/>
        <v>0</v>
      </c>
      <c r="AD145" s="680">
        <f t="shared" si="115"/>
        <v>0.56000000000000005</v>
      </c>
      <c r="AE145" s="681">
        <f t="shared" si="116"/>
        <v>0</v>
      </c>
      <c r="AF145" s="681">
        <f t="shared" si="117"/>
        <v>0</v>
      </c>
      <c r="AG145" s="681">
        <f t="shared" si="118"/>
        <v>0</v>
      </c>
      <c r="AH145" s="682">
        <f t="shared" si="119"/>
        <v>0</v>
      </c>
      <c r="AI145" s="682" t="str">
        <f t="shared" si="120"/>
        <v/>
      </c>
      <c r="AJ145" s="682">
        <f t="shared" si="121"/>
        <v>0</v>
      </c>
      <c r="AK145" s="683">
        <f>IF(OR(I145="ID1",OR(I145="ID2",OR(I145="ID3",OR(I145&lt;8)))),tab!B$173,tab!B$171)</f>
        <v>0.5</v>
      </c>
      <c r="AL145" s="600">
        <f t="shared" si="122"/>
        <v>0</v>
      </c>
      <c r="AM145" s="646">
        <f t="shared" si="123"/>
        <v>0</v>
      </c>
      <c r="AN145" s="743" t="str">
        <f t="shared" si="124"/>
        <v/>
      </c>
      <c r="AO145" s="746" t="str">
        <f t="shared" si="125"/>
        <v/>
      </c>
      <c r="AP145" s="750">
        <f t="shared" si="105"/>
        <v>0.5</v>
      </c>
      <c r="AR145" s="326"/>
    </row>
    <row r="146" spans="2:44" ht="12.75" customHeight="1" x14ac:dyDescent="0.2">
      <c r="B146" s="16"/>
      <c r="C146" s="2"/>
      <c r="D146" s="752" t="str">
        <f t="shared" ref="D146:H146" si="131">IF(D84="","",D84)</f>
        <v/>
      </c>
      <c r="E146" s="752" t="str">
        <f t="shared" si="131"/>
        <v/>
      </c>
      <c r="F146" s="752" t="str">
        <f t="shared" si="131"/>
        <v/>
      </c>
      <c r="G146" s="752" t="str">
        <f t="shared" si="107"/>
        <v/>
      </c>
      <c r="H146" s="753" t="str">
        <f t="shared" si="131"/>
        <v/>
      </c>
      <c r="I146" s="737" t="str">
        <f t="shared" si="108"/>
        <v/>
      </c>
      <c r="J146" s="737" t="str">
        <f t="shared" si="103"/>
        <v/>
      </c>
      <c r="K146" s="754" t="str">
        <f t="shared" si="109"/>
        <v/>
      </c>
      <c r="L146" s="735"/>
      <c r="M146" s="655">
        <v>0</v>
      </c>
      <c r="N146" s="623">
        <v>0</v>
      </c>
      <c r="O146" s="620" t="str">
        <f t="shared" si="110"/>
        <v/>
      </c>
      <c r="P146" s="612" t="str">
        <f t="shared" si="111"/>
        <v/>
      </c>
      <c r="Q146" s="624">
        <v>0</v>
      </c>
      <c r="R146" s="755"/>
      <c r="S146" s="708" t="str">
        <f t="shared" si="112"/>
        <v/>
      </c>
      <c r="T146" s="50" t="str">
        <f t="shared" si="113"/>
        <v/>
      </c>
      <c r="U146" s="50">
        <f>ROUND(IF(K146="",0,+Q146/1659*(AC146*12*(1+tab!$D$181+tab!$D$180)-tab!$D$179)*tab!$D$177),-1)</f>
        <v>0</v>
      </c>
      <c r="V146" s="36" t="str">
        <f t="shared" si="114"/>
        <v/>
      </c>
      <c r="W146" s="696"/>
      <c r="X146" s="672"/>
      <c r="Y146" s="646"/>
      <c r="Z146" s="670"/>
      <c r="AA146" s="600"/>
      <c r="AB146" s="646"/>
      <c r="AC146" s="679">
        <f t="shared" si="104"/>
        <v>0</v>
      </c>
      <c r="AD146" s="680">
        <f t="shared" si="115"/>
        <v>0.56000000000000005</v>
      </c>
      <c r="AE146" s="681">
        <f t="shared" si="116"/>
        <v>0</v>
      </c>
      <c r="AF146" s="681">
        <f t="shared" si="117"/>
        <v>0</v>
      </c>
      <c r="AG146" s="681">
        <f t="shared" si="118"/>
        <v>0</v>
      </c>
      <c r="AH146" s="682">
        <f t="shared" si="119"/>
        <v>0</v>
      </c>
      <c r="AI146" s="682" t="str">
        <f t="shared" si="120"/>
        <v/>
      </c>
      <c r="AJ146" s="682">
        <f t="shared" si="121"/>
        <v>0</v>
      </c>
      <c r="AK146" s="683">
        <f>IF(OR(I146="ID1",OR(I146="ID2",OR(I146="ID3",OR(I146&lt;8)))),tab!B$173,tab!B$171)</f>
        <v>0.5</v>
      </c>
      <c r="AL146" s="600">
        <f t="shared" si="122"/>
        <v>0</v>
      </c>
      <c r="AM146" s="646">
        <f t="shared" si="123"/>
        <v>0</v>
      </c>
      <c r="AN146" s="743" t="str">
        <f t="shared" si="124"/>
        <v/>
      </c>
      <c r="AO146" s="746" t="str">
        <f t="shared" si="125"/>
        <v/>
      </c>
      <c r="AP146" s="750">
        <f t="shared" si="105"/>
        <v>0.5</v>
      </c>
      <c r="AR146" s="326"/>
    </row>
    <row r="147" spans="2:44" ht="12.75" customHeight="1" x14ac:dyDescent="0.2">
      <c r="B147" s="16"/>
      <c r="C147" s="2"/>
      <c r="D147" s="752" t="str">
        <f t="shared" ref="D147:H147" si="132">IF(D85="","",D85)</f>
        <v/>
      </c>
      <c r="E147" s="752" t="str">
        <f t="shared" si="132"/>
        <v/>
      </c>
      <c r="F147" s="752" t="str">
        <f t="shared" si="132"/>
        <v/>
      </c>
      <c r="G147" s="752" t="str">
        <f t="shared" si="107"/>
        <v/>
      </c>
      <c r="H147" s="753" t="str">
        <f t="shared" si="132"/>
        <v/>
      </c>
      <c r="I147" s="737" t="str">
        <f t="shared" si="108"/>
        <v/>
      </c>
      <c r="J147" s="737" t="str">
        <f t="shared" si="103"/>
        <v/>
      </c>
      <c r="K147" s="754" t="str">
        <f t="shared" si="109"/>
        <v/>
      </c>
      <c r="L147" s="735"/>
      <c r="M147" s="655">
        <v>0</v>
      </c>
      <c r="N147" s="623">
        <v>0</v>
      </c>
      <c r="O147" s="620" t="str">
        <f t="shared" si="110"/>
        <v/>
      </c>
      <c r="P147" s="612" t="str">
        <f t="shared" si="111"/>
        <v/>
      </c>
      <c r="Q147" s="624">
        <v>0</v>
      </c>
      <c r="R147" s="755"/>
      <c r="S147" s="708" t="str">
        <f t="shared" si="112"/>
        <v/>
      </c>
      <c r="T147" s="50" t="str">
        <f t="shared" si="113"/>
        <v/>
      </c>
      <c r="U147" s="50">
        <f>ROUND(IF(K147="",0,+Q147/1659*(AC147*12*(1+tab!$D$181+tab!$D$180)-tab!$D$179)*tab!$D$177),-1)</f>
        <v>0</v>
      </c>
      <c r="V147" s="36" t="str">
        <f t="shared" si="114"/>
        <v/>
      </c>
      <c r="W147" s="696"/>
      <c r="X147" s="672"/>
      <c r="Y147" s="646"/>
      <c r="Z147" s="670"/>
      <c r="AA147" s="600"/>
      <c r="AB147" s="646"/>
      <c r="AC147" s="679">
        <f t="shared" si="104"/>
        <v>0</v>
      </c>
      <c r="AD147" s="680">
        <f t="shared" si="115"/>
        <v>0.56000000000000005</v>
      </c>
      <c r="AE147" s="681">
        <f t="shared" si="116"/>
        <v>0</v>
      </c>
      <c r="AF147" s="681">
        <f t="shared" si="117"/>
        <v>0</v>
      </c>
      <c r="AG147" s="681">
        <f t="shared" si="118"/>
        <v>0</v>
      </c>
      <c r="AH147" s="682">
        <f t="shared" si="119"/>
        <v>0</v>
      </c>
      <c r="AI147" s="682" t="str">
        <f t="shared" si="120"/>
        <v/>
      </c>
      <c r="AJ147" s="682">
        <f t="shared" si="121"/>
        <v>0</v>
      </c>
      <c r="AK147" s="683">
        <f>IF(OR(I147="ID1",OR(I147="ID2",OR(I147="ID3",OR(I147&lt;8)))),tab!B$173,tab!B$171)</f>
        <v>0.5</v>
      </c>
      <c r="AL147" s="600">
        <f t="shared" si="122"/>
        <v>0</v>
      </c>
      <c r="AM147" s="646">
        <f t="shared" si="123"/>
        <v>0</v>
      </c>
      <c r="AN147" s="743" t="str">
        <f t="shared" si="124"/>
        <v/>
      </c>
      <c r="AO147" s="746" t="str">
        <f t="shared" si="125"/>
        <v/>
      </c>
      <c r="AP147" s="750">
        <f t="shared" si="105"/>
        <v>0.5</v>
      </c>
      <c r="AR147" s="326"/>
    </row>
    <row r="148" spans="2:44" ht="12.75" customHeight="1" x14ac:dyDescent="0.2">
      <c r="B148" s="16"/>
      <c r="C148" s="2"/>
      <c r="D148" s="752" t="str">
        <f t="shared" ref="D148:H148" si="133">IF(D86="","",D86)</f>
        <v/>
      </c>
      <c r="E148" s="752" t="str">
        <f t="shared" si="133"/>
        <v/>
      </c>
      <c r="F148" s="752" t="str">
        <f t="shared" si="133"/>
        <v/>
      </c>
      <c r="G148" s="752" t="str">
        <f t="shared" si="107"/>
        <v/>
      </c>
      <c r="H148" s="753" t="str">
        <f t="shared" si="133"/>
        <v/>
      </c>
      <c r="I148" s="737" t="str">
        <f t="shared" si="108"/>
        <v/>
      </c>
      <c r="J148" s="737" t="str">
        <f t="shared" si="103"/>
        <v/>
      </c>
      <c r="K148" s="754" t="str">
        <f t="shared" si="109"/>
        <v/>
      </c>
      <c r="L148" s="735"/>
      <c r="M148" s="655">
        <v>0</v>
      </c>
      <c r="N148" s="623">
        <v>0</v>
      </c>
      <c r="O148" s="620" t="str">
        <f t="shared" si="110"/>
        <v/>
      </c>
      <c r="P148" s="612" t="str">
        <f t="shared" si="111"/>
        <v/>
      </c>
      <c r="Q148" s="624">
        <v>0</v>
      </c>
      <c r="R148" s="755"/>
      <c r="S148" s="708" t="str">
        <f t="shared" si="112"/>
        <v/>
      </c>
      <c r="T148" s="50" t="str">
        <f t="shared" si="113"/>
        <v/>
      </c>
      <c r="U148" s="50">
        <f>ROUND(IF(K148="",0,+Q148/1659*(AC148*12*(1+tab!$D$181+tab!$D$180)-tab!$D$179)*tab!$D$177),-1)</f>
        <v>0</v>
      </c>
      <c r="V148" s="36" t="str">
        <f t="shared" si="114"/>
        <v/>
      </c>
      <c r="W148" s="696"/>
      <c r="X148" s="672"/>
      <c r="Y148" s="646"/>
      <c r="Z148" s="670"/>
      <c r="AA148" s="600"/>
      <c r="AB148" s="646"/>
      <c r="AC148" s="679">
        <f t="shared" si="104"/>
        <v>0</v>
      </c>
      <c r="AD148" s="680">
        <f t="shared" si="115"/>
        <v>0.56000000000000005</v>
      </c>
      <c r="AE148" s="681">
        <f t="shared" si="116"/>
        <v>0</v>
      </c>
      <c r="AF148" s="681">
        <f t="shared" si="117"/>
        <v>0</v>
      </c>
      <c r="AG148" s="681">
        <f t="shared" si="118"/>
        <v>0</v>
      </c>
      <c r="AH148" s="682">
        <f t="shared" si="119"/>
        <v>0</v>
      </c>
      <c r="AI148" s="682" t="str">
        <f t="shared" si="120"/>
        <v/>
      </c>
      <c r="AJ148" s="682">
        <f t="shared" si="121"/>
        <v>0</v>
      </c>
      <c r="AK148" s="683">
        <f>IF(OR(I148="ID1",OR(I148="ID2",OR(I148="ID3",OR(I148&lt;8)))),tab!B$173,tab!B$171)</f>
        <v>0.5</v>
      </c>
      <c r="AL148" s="600">
        <f t="shared" si="122"/>
        <v>0</v>
      </c>
      <c r="AM148" s="646">
        <f t="shared" si="123"/>
        <v>0</v>
      </c>
      <c r="AN148" s="743" t="str">
        <f t="shared" si="124"/>
        <v/>
      </c>
      <c r="AO148" s="746" t="str">
        <f t="shared" si="125"/>
        <v/>
      </c>
      <c r="AP148" s="750">
        <f t="shared" si="105"/>
        <v>0.5</v>
      </c>
      <c r="AR148" s="326"/>
    </row>
    <row r="149" spans="2:44" ht="12.75" customHeight="1" x14ac:dyDescent="0.2">
      <c r="B149" s="16"/>
      <c r="C149" s="2"/>
      <c r="D149" s="752" t="str">
        <f t="shared" ref="D149:H149" si="134">IF(D87="","",D87)</f>
        <v/>
      </c>
      <c r="E149" s="752" t="str">
        <f t="shared" si="134"/>
        <v/>
      </c>
      <c r="F149" s="752" t="str">
        <f t="shared" si="134"/>
        <v/>
      </c>
      <c r="G149" s="752" t="str">
        <f t="shared" si="107"/>
        <v/>
      </c>
      <c r="H149" s="753" t="str">
        <f t="shared" si="134"/>
        <v/>
      </c>
      <c r="I149" s="737" t="str">
        <f t="shared" si="108"/>
        <v/>
      </c>
      <c r="J149" s="737" t="str">
        <f t="shared" si="103"/>
        <v/>
      </c>
      <c r="K149" s="754" t="str">
        <f t="shared" si="109"/>
        <v/>
      </c>
      <c r="L149" s="735"/>
      <c r="M149" s="655">
        <v>0</v>
      </c>
      <c r="N149" s="623">
        <v>0</v>
      </c>
      <c r="O149" s="620" t="str">
        <f t="shared" si="110"/>
        <v/>
      </c>
      <c r="P149" s="612" t="str">
        <f t="shared" si="111"/>
        <v/>
      </c>
      <c r="Q149" s="624">
        <v>0</v>
      </c>
      <c r="R149" s="755"/>
      <c r="S149" s="708" t="str">
        <f t="shared" si="112"/>
        <v/>
      </c>
      <c r="T149" s="50" t="str">
        <f t="shared" si="113"/>
        <v/>
      </c>
      <c r="U149" s="50">
        <f>ROUND(IF(K149="",0,+Q149/1659*(AC149*12*(1+tab!$D$181+tab!$D$180)-tab!$D$179)*tab!$D$177),-1)</f>
        <v>0</v>
      </c>
      <c r="V149" s="36" t="str">
        <f t="shared" si="114"/>
        <v/>
      </c>
      <c r="W149" s="696"/>
      <c r="X149" s="672"/>
      <c r="Y149" s="646"/>
      <c r="Z149" s="670"/>
      <c r="AA149" s="600"/>
      <c r="AB149" s="646"/>
      <c r="AC149" s="679">
        <f t="shared" si="104"/>
        <v>0</v>
      </c>
      <c r="AD149" s="680">
        <f t="shared" si="115"/>
        <v>0.56000000000000005</v>
      </c>
      <c r="AE149" s="681">
        <f t="shared" si="116"/>
        <v>0</v>
      </c>
      <c r="AF149" s="681">
        <f t="shared" si="117"/>
        <v>0</v>
      </c>
      <c r="AG149" s="681">
        <f t="shared" si="118"/>
        <v>0</v>
      </c>
      <c r="AH149" s="682">
        <f t="shared" si="119"/>
        <v>0</v>
      </c>
      <c r="AI149" s="682" t="str">
        <f t="shared" si="120"/>
        <v/>
      </c>
      <c r="AJ149" s="682">
        <f t="shared" si="121"/>
        <v>0</v>
      </c>
      <c r="AK149" s="683">
        <f>IF(OR(I149="ID1",OR(I149="ID2",OR(I149="ID3",OR(I149&lt;8)))),tab!B$173,tab!B$171)</f>
        <v>0.5</v>
      </c>
      <c r="AL149" s="600">
        <f t="shared" si="122"/>
        <v>0</v>
      </c>
      <c r="AM149" s="646">
        <f t="shared" si="123"/>
        <v>0</v>
      </c>
      <c r="AN149" s="743" t="str">
        <f t="shared" si="124"/>
        <v/>
      </c>
      <c r="AO149" s="746" t="str">
        <f t="shared" si="125"/>
        <v/>
      </c>
      <c r="AP149" s="750">
        <f t="shared" si="105"/>
        <v>0.5</v>
      </c>
      <c r="AR149" s="326"/>
    </row>
    <row r="150" spans="2:44" ht="12.75" customHeight="1" x14ac:dyDescent="0.2">
      <c r="B150" s="16"/>
      <c r="C150" s="2"/>
      <c r="D150" s="752" t="str">
        <f t="shared" ref="D150:H150" si="135">IF(D88="","",D88)</f>
        <v/>
      </c>
      <c r="E150" s="752" t="str">
        <f t="shared" si="135"/>
        <v/>
      </c>
      <c r="F150" s="752" t="str">
        <f t="shared" si="135"/>
        <v/>
      </c>
      <c r="G150" s="752" t="str">
        <f t="shared" si="107"/>
        <v/>
      </c>
      <c r="H150" s="753" t="str">
        <f t="shared" si="135"/>
        <v/>
      </c>
      <c r="I150" s="737" t="str">
        <f t="shared" si="108"/>
        <v/>
      </c>
      <c r="J150" s="737" t="str">
        <f t="shared" si="103"/>
        <v/>
      </c>
      <c r="K150" s="754" t="str">
        <f t="shared" si="109"/>
        <v/>
      </c>
      <c r="L150" s="735"/>
      <c r="M150" s="655">
        <v>0</v>
      </c>
      <c r="N150" s="623">
        <v>0</v>
      </c>
      <c r="O150" s="620" t="str">
        <f t="shared" si="110"/>
        <v/>
      </c>
      <c r="P150" s="612" t="str">
        <f t="shared" si="111"/>
        <v/>
      </c>
      <c r="Q150" s="624">
        <v>0</v>
      </c>
      <c r="R150" s="755"/>
      <c r="S150" s="708" t="str">
        <f t="shared" si="112"/>
        <v/>
      </c>
      <c r="T150" s="50" t="str">
        <f t="shared" si="113"/>
        <v/>
      </c>
      <c r="U150" s="50">
        <f>ROUND(IF(K150="",0,+Q150/1659*(AC150*12*(1+tab!$D$181+tab!$D$180)-tab!$D$179)*tab!$D$177),-1)</f>
        <v>0</v>
      </c>
      <c r="V150" s="36" t="str">
        <f t="shared" si="114"/>
        <v/>
      </c>
      <c r="W150" s="696"/>
      <c r="X150" s="672"/>
      <c r="Y150" s="646"/>
      <c r="Z150" s="670"/>
      <c r="AA150" s="600"/>
      <c r="AB150" s="646"/>
      <c r="AC150" s="679">
        <f t="shared" si="104"/>
        <v>0</v>
      </c>
      <c r="AD150" s="680">
        <f t="shared" si="115"/>
        <v>0.56000000000000005</v>
      </c>
      <c r="AE150" s="681">
        <f t="shared" si="116"/>
        <v>0</v>
      </c>
      <c r="AF150" s="681">
        <f t="shared" si="117"/>
        <v>0</v>
      </c>
      <c r="AG150" s="681">
        <f t="shared" si="118"/>
        <v>0</v>
      </c>
      <c r="AH150" s="682">
        <f t="shared" si="119"/>
        <v>0</v>
      </c>
      <c r="AI150" s="682" t="str">
        <f t="shared" si="120"/>
        <v/>
      </c>
      <c r="AJ150" s="682">
        <f t="shared" si="121"/>
        <v>0</v>
      </c>
      <c r="AK150" s="683">
        <f>IF(OR(I150="ID1",OR(I150="ID2",OR(I150="ID3",OR(I150&lt;8)))),tab!B$173,tab!B$171)</f>
        <v>0.5</v>
      </c>
      <c r="AL150" s="600">
        <f t="shared" si="122"/>
        <v>0</v>
      </c>
      <c r="AM150" s="646">
        <f t="shared" si="123"/>
        <v>0</v>
      </c>
      <c r="AN150" s="743" t="str">
        <f t="shared" si="124"/>
        <v/>
      </c>
      <c r="AO150" s="746" t="str">
        <f t="shared" si="125"/>
        <v/>
      </c>
      <c r="AP150" s="750">
        <f t="shared" si="105"/>
        <v>0.5</v>
      </c>
      <c r="AR150" s="326"/>
    </row>
    <row r="151" spans="2:44" ht="12.75" customHeight="1" x14ac:dyDescent="0.2">
      <c r="B151" s="16"/>
      <c r="C151" s="2"/>
      <c r="D151" s="752" t="str">
        <f t="shared" ref="D151:H151" si="136">IF(D89="","",D89)</f>
        <v/>
      </c>
      <c r="E151" s="752" t="str">
        <f t="shared" si="136"/>
        <v/>
      </c>
      <c r="F151" s="752" t="str">
        <f t="shared" si="136"/>
        <v/>
      </c>
      <c r="G151" s="752" t="str">
        <f t="shared" si="107"/>
        <v/>
      </c>
      <c r="H151" s="753" t="str">
        <f t="shared" si="136"/>
        <v/>
      </c>
      <c r="I151" s="737" t="str">
        <f t="shared" si="108"/>
        <v/>
      </c>
      <c r="J151" s="737" t="str">
        <f t="shared" si="103"/>
        <v/>
      </c>
      <c r="K151" s="754" t="str">
        <f t="shared" si="109"/>
        <v/>
      </c>
      <c r="L151" s="735"/>
      <c r="M151" s="655">
        <v>0</v>
      </c>
      <c r="N151" s="623">
        <v>0</v>
      </c>
      <c r="O151" s="620" t="str">
        <f t="shared" si="110"/>
        <v/>
      </c>
      <c r="P151" s="612" t="str">
        <f t="shared" si="111"/>
        <v/>
      </c>
      <c r="Q151" s="624">
        <v>0</v>
      </c>
      <c r="R151" s="755"/>
      <c r="S151" s="708" t="str">
        <f t="shared" si="112"/>
        <v/>
      </c>
      <c r="T151" s="50" t="str">
        <f t="shared" si="113"/>
        <v/>
      </c>
      <c r="U151" s="50">
        <f>ROUND(IF(K151="",0,+Q151/1659*(AC151*12*(1+tab!$D$181+tab!$D$180)-tab!$D$179)*tab!$D$177),-1)</f>
        <v>0</v>
      </c>
      <c r="V151" s="36" t="str">
        <f t="shared" si="114"/>
        <v/>
      </c>
      <c r="W151" s="696"/>
      <c r="X151" s="672"/>
      <c r="Y151" s="646"/>
      <c r="Z151" s="670"/>
      <c r="AA151" s="600"/>
      <c r="AB151" s="646"/>
      <c r="AC151" s="679">
        <f t="shared" si="104"/>
        <v>0</v>
      </c>
      <c r="AD151" s="680">
        <f t="shared" si="115"/>
        <v>0.56000000000000005</v>
      </c>
      <c r="AE151" s="681">
        <f t="shared" si="116"/>
        <v>0</v>
      </c>
      <c r="AF151" s="681">
        <f t="shared" si="117"/>
        <v>0</v>
      </c>
      <c r="AG151" s="681">
        <f t="shared" si="118"/>
        <v>0</v>
      </c>
      <c r="AH151" s="682">
        <f t="shared" si="119"/>
        <v>0</v>
      </c>
      <c r="AI151" s="682" t="str">
        <f t="shared" si="120"/>
        <v/>
      </c>
      <c r="AJ151" s="682">
        <f t="shared" si="121"/>
        <v>0</v>
      </c>
      <c r="AK151" s="683">
        <f>IF(OR(I151="ID1",OR(I151="ID2",OR(I151="ID3",OR(I151&lt;8)))),tab!B$173,tab!B$171)</f>
        <v>0.5</v>
      </c>
      <c r="AL151" s="600">
        <f t="shared" si="122"/>
        <v>0</v>
      </c>
      <c r="AM151" s="646">
        <f t="shared" si="123"/>
        <v>0</v>
      </c>
      <c r="AN151" s="743" t="str">
        <f t="shared" si="124"/>
        <v/>
      </c>
      <c r="AO151" s="746" t="str">
        <f t="shared" si="125"/>
        <v/>
      </c>
      <c r="AP151" s="750">
        <f t="shared" si="105"/>
        <v>0.5</v>
      </c>
      <c r="AR151" s="326"/>
    </row>
    <row r="152" spans="2:44" ht="12.75" customHeight="1" x14ac:dyDescent="0.2">
      <c r="B152" s="16"/>
      <c r="C152" s="2"/>
      <c r="D152" s="752" t="str">
        <f t="shared" ref="D152:H152" si="137">IF(D90="","",D90)</f>
        <v/>
      </c>
      <c r="E152" s="752" t="str">
        <f t="shared" si="137"/>
        <v/>
      </c>
      <c r="F152" s="752" t="str">
        <f t="shared" si="137"/>
        <v/>
      </c>
      <c r="G152" s="752" t="str">
        <f t="shared" si="107"/>
        <v/>
      </c>
      <c r="H152" s="753" t="str">
        <f t="shared" si="137"/>
        <v/>
      </c>
      <c r="I152" s="737" t="str">
        <f t="shared" si="108"/>
        <v/>
      </c>
      <c r="J152" s="737" t="str">
        <f t="shared" si="103"/>
        <v/>
      </c>
      <c r="K152" s="754" t="str">
        <f t="shared" si="109"/>
        <v/>
      </c>
      <c r="L152" s="735"/>
      <c r="M152" s="655">
        <v>0</v>
      </c>
      <c r="N152" s="623">
        <v>0</v>
      </c>
      <c r="O152" s="620" t="str">
        <f t="shared" si="110"/>
        <v/>
      </c>
      <c r="P152" s="612" t="str">
        <f t="shared" si="111"/>
        <v/>
      </c>
      <c r="Q152" s="624">
        <v>0</v>
      </c>
      <c r="R152" s="755"/>
      <c r="S152" s="708" t="str">
        <f t="shared" si="112"/>
        <v/>
      </c>
      <c r="T152" s="50" t="str">
        <f t="shared" si="113"/>
        <v/>
      </c>
      <c r="U152" s="50">
        <f>ROUND(IF(K152="",0,+Q152/1659*(AC152*12*(1+tab!$D$181+tab!$D$180)-tab!$D$179)*tab!$D$177),-1)</f>
        <v>0</v>
      </c>
      <c r="V152" s="36" t="str">
        <f t="shared" si="114"/>
        <v/>
      </c>
      <c r="W152" s="696"/>
      <c r="X152" s="672"/>
      <c r="Y152" s="646"/>
      <c r="Z152" s="670"/>
      <c r="AA152" s="600"/>
      <c r="AB152" s="646"/>
      <c r="AC152" s="679">
        <f t="shared" si="104"/>
        <v>0</v>
      </c>
      <c r="AD152" s="680">
        <f t="shared" si="115"/>
        <v>0.56000000000000005</v>
      </c>
      <c r="AE152" s="681">
        <f t="shared" si="116"/>
        <v>0</v>
      </c>
      <c r="AF152" s="681">
        <f t="shared" si="117"/>
        <v>0</v>
      </c>
      <c r="AG152" s="681">
        <f t="shared" si="118"/>
        <v>0</v>
      </c>
      <c r="AH152" s="682">
        <f t="shared" si="119"/>
        <v>0</v>
      </c>
      <c r="AI152" s="682" t="str">
        <f t="shared" si="120"/>
        <v/>
      </c>
      <c r="AJ152" s="682">
        <f t="shared" si="121"/>
        <v>0</v>
      </c>
      <c r="AK152" s="683">
        <f>IF(OR(I152="ID1",OR(I152="ID2",OR(I152="ID3",OR(I152&lt;8)))),tab!B$173,tab!B$171)</f>
        <v>0.5</v>
      </c>
      <c r="AL152" s="600">
        <f t="shared" si="122"/>
        <v>0</v>
      </c>
      <c r="AM152" s="646">
        <f t="shared" si="123"/>
        <v>0</v>
      </c>
      <c r="AN152" s="743" t="str">
        <f t="shared" si="124"/>
        <v/>
      </c>
      <c r="AO152" s="746" t="str">
        <f t="shared" si="125"/>
        <v/>
      </c>
      <c r="AP152" s="750">
        <f t="shared" si="105"/>
        <v>0.5</v>
      </c>
      <c r="AR152" s="326"/>
    </row>
    <row r="153" spans="2:44" ht="12.75" customHeight="1" x14ac:dyDescent="0.2">
      <c r="B153" s="16"/>
      <c r="C153" s="2"/>
      <c r="D153" s="752" t="str">
        <f t="shared" ref="D153:H153" si="138">IF(D91="","",D91)</f>
        <v/>
      </c>
      <c r="E153" s="752" t="str">
        <f t="shared" si="138"/>
        <v/>
      </c>
      <c r="F153" s="752" t="str">
        <f t="shared" si="138"/>
        <v/>
      </c>
      <c r="G153" s="752" t="str">
        <f t="shared" si="107"/>
        <v/>
      </c>
      <c r="H153" s="753" t="str">
        <f t="shared" si="138"/>
        <v/>
      </c>
      <c r="I153" s="737" t="str">
        <f t="shared" si="108"/>
        <v/>
      </c>
      <c r="J153" s="737" t="str">
        <f t="shared" si="103"/>
        <v/>
      </c>
      <c r="K153" s="754" t="str">
        <f t="shared" si="109"/>
        <v/>
      </c>
      <c r="L153" s="735"/>
      <c r="M153" s="655">
        <v>0</v>
      </c>
      <c r="N153" s="623">
        <v>0</v>
      </c>
      <c r="O153" s="620" t="str">
        <f t="shared" si="110"/>
        <v/>
      </c>
      <c r="P153" s="612" t="str">
        <f t="shared" si="111"/>
        <v/>
      </c>
      <c r="Q153" s="624">
        <v>0</v>
      </c>
      <c r="R153" s="755"/>
      <c r="S153" s="708" t="str">
        <f t="shared" si="112"/>
        <v/>
      </c>
      <c r="T153" s="50" t="str">
        <f t="shared" si="113"/>
        <v/>
      </c>
      <c r="U153" s="50">
        <f>ROUND(IF(K153="",0,+Q153/1659*(AC153*12*(1+tab!$D$181+tab!$D$180)-tab!$D$179)*tab!$D$177),-1)</f>
        <v>0</v>
      </c>
      <c r="V153" s="36" t="str">
        <f t="shared" si="114"/>
        <v/>
      </c>
      <c r="W153" s="696"/>
      <c r="X153" s="672"/>
      <c r="Y153" s="646"/>
      <c r="Z153" s="670"/>
      <c r="AA153" s="600"/>
      <c r="AB153" s="646"/>
      <c r="AC153" s="679">
        <f t="shared" si="104"/>
        <v>0</v>
      </c>
      <c r="AD153" s="680">
        <f t="shared" si="115"/>
        <v>0.56000000000000005</v>
      </c>
      <c r="AE153" s="681">
        <f t="shared" si="116"/>
        <v>0</v>
      </c>
      <c r="AF153" s="681">
        <f t="shared" si="117"/>
        <v>0</v>
      </c>
      <c r="AG153" s="681">
        <f t="shared" si="118"/>
        <v>0</v>
      </c>
      <c r="AH153" s="682">
        <f t="shared" si="119"/>
        <v>0</v>
      </c>
      <c r="AI153" s="682" t="str">
        <f t="shared" si="120"/>
        <v/>
      </c>
      <c r="AJ153" s="682">
        <f t="shared" si="121"/>
        <v>0</v>
      </c>
      <c r="AK153" s="683">
        <f>IF(OR(I153="ID1",OR(I153="ID2",OR(I153="ID3",OR(I153&lt;8)))),tab!B$173,tab!B$171)</f>
        <v>0.5</v>
      </c>
      <c r="AL153" s="600">
        <f t="shared" si="122"/>
        <v>0</v>
      </c>
      <c r="AM153" s="646">
        <f t="shared" si="123"/>
        <v>0</v>
      </c>
      <c r="AN153" s="743" t="str">
        <f t="shared" si="124"/>
        <v/>
      </c>
      <c r="AO153" s="746" t="str">
        <f t="shared" si="125"/>
        <v/>
      </c>
      <c r="AP153" s="750">
        <f t="shared" si="105"/>
        <v>0.5</v>
      </c>
      <c r="AR153" s="326"/>
    </row>
    <row r="154" spans="2:44" ht="12.75" customHeight="1" x14ac:dyDescent="0.2">
      <c r="B154" s="16"/>
      <c r="C154" s="2"/>
      <c r="D154" s="752" t="str">
        <f t="shared" ref="D154:H154" si="139">IF(D92="","",D92)</f>
        <v/>
      </c>
      <c r="E154" s="752" t="str">
        <f t="shared" si="139"/>
        <v/>
      </c>
      <c r="F154" s="752" t="str">
        <f t="shared" si="139"/>
        <v/>
      </c>
      <c r="G154" s="752" t="str">
        <f t="shared" si="107"/>
        <v/>
      </c>
      <c r="H154" s="753" t="str">
        <f t="shared" si="139"/>
        <v/>
      </c>
      <c r="I154" s="737" t="str">
        <f t="shared" si="108"/>
        <v/>
      </c>
      <c r="J154" s="737" t="str">
        <f t="shared" si="103"/>
        <v/>
      </c>
      <c r="K154" s="754" t="str">
        <f t="shared" si="109"/>
        <v/>
      </c>
      <c r="L154" s="735"/>
      <c r="M154" s="655">
        <v>0</v>
      </c>
      <c r="N154" s="623">
        <v>0</v>
      </c>
      <c r="O154" s="620" t="str">
        <f t="shared" si="110"/>
        <v/>
      </c>
      <c r="P154" s="612" t="str">
        <f t="shared" si="111"/>
        <v/>
      </c>
      <c r="Q154" s="624">
        <v>0</v>
      </c>
      <c r="R154" s="755"/>
      <c r="S154" s="708" t="str">
        <f t="shared" si="112"/>
        <v/>
      </c>
      <c r="T154" s="50" t="str">
        <f t="shared" si="113"/>
        <v/>
      </c>
      <c r="U154" s="50">
        <f>ROUND(IF(K154="",0,+Q154/1659*(AC154*12*(1+tab!$D$181+tab!$D$180)-tab!$D$179)*tab!$D$177),-1)</f>
        <v>0</v>
      </c>
      <c r="V154" s="36" t="str">
        <f t="shared" si="114"/>
        <v/>
      </c>
      <c r="W154" s="696"/>
      <c r="X154" s="672"/>
      <c r="Y154" s="646"/>
      <c r="Z154" s="670"/>
      <c r="AA154" s="600"/>
      <c r="AB154" s="646"/>
      <c r="AC154" s="679">
        <f t="shared" si="104"/>
        <v>0</v>
      </c>
      <c r="AD154" s="680">
        <f t="shared" si="115"/>
        <v>0.56000000000000005</v>
      </c>
      <c r="AE154" s="681">
        <f t="shared" si="116"/>
        <v>0</v>
      </c>
      <c r="AF154" s="681">
        <f t="shared" si="117"/>
        <v>0</v>
      </c>
      <c r="AG154" s="681">
        <f t="shared" si="118"/>
        <v>0</v>
      </c>
      <c r="AH154" s="682">
        <f t="shared" si="119"/>
        <v>0</v>
      </c>
      <c r="AI154" s="682" t="str">
        <f t="shared" si="120"/>
        <v/>
      </c>
      <c r="AJ154" s="682">
        <f t="shared" si="121"/>
        <v>0</v>
      </c>
      <c r="AK154" s="683">
        <f>IF(OR(I154="ID1",OR(I154="ID2",OR(I154="ID3",OR(I154&lt;8)))),tab!B$173,tab!B$171)</f>
        <v>0.5</v>
      </c>
      <c r="AL154" s="600">
        <f t="shared" si="122"/>
        <v>0</v>
      </c>
      <c r="AM154" s="646">
        <f t="shared" si="123"/>
        <v>0</v>
      </c>
      <c r="AN154" s="743" t="str">
        <f t="shared" si="124"/>
        <v/>
      </c>
      <c r="AO154" s="746" t="str">
        <f t="shared" si="125"/>
        <v/>
      </c>
      <c r="AP154" s="750">
        <f t="shared" si="105"/>
        <v>0.5</v>
      </c>
      <c r="AR154" s="326"/>
    </row>
    <row r="155" spans="2:44" ht="12.75" customHeight="1" x14ac:dyDescent="0.2">
      <c r="B155" s="16"/>
      <c r="C155" s="2"/>
      <c r="D155" s="752" t="str">
        <f t="shared" ref="D155:H155" si="140">IF(D93="","",D93)</f>
        <v/>
      </c>
      <c r="E155" s="752" t="str">
        <f t="shared" si="140"/>
        <v/>
      </c>
      <c r="F155" s="752" t="str">
        <f t="shared" si="140"/>
        <v/>
      </c>
      <c r="G155" s="752" t="str">
        <f t="shared" si="107"/>
        <v/>
      </c>
      <c r="H155" s="753" t="str">
        <f t="shared" si="140"/>
        <v/>
      </c>
      <c r="I155" s="737" t="str">
        <f t="shared" si="108"/>
        <v/>
      </c>
      <c r="J155" s="737" t="str">
        <f t="shared" si="103"/>
        <v/>
      </c>
      <c r="K155" s="754" t="str">
        <f t="shared" si="109"/>
        <v/>
      </c>
      <c r="L155" s="735"/>
      <c r="M155" s="655">
        <v>0</v>
      </c>
      <c r="N155" s="623">
        <v>0</v>
      </c>
      <c r="O155" s="620" t="str">
        <f t="shared" si="110"/>
        <v/>
      </c>
      <c r="P155" s="612" t="str">
        <f t="shared" si="111"/>
        <v/>
      </c>
      <c r="Q155" s="624">
        <v>0</v>
      </c>
      <c r="R155" s="755"/>
      <c r="S155" s="708" t="str">
        <f t="shared" si="112"/>
        <v/>
      </c>
      <c r="T155" s="50" t="str">
        <f t="shared" si="113"/>
        <v/>
      </c>
      <c r="U155" s="50">
        <f>ROUND(IF(K155="",0,+Q155/1659*(AC155*12*(1+tab!$D$181+tab!$D$180)-tab!$D$179)*tab!$D$177),-1)</f>
        <v>0</v>
      </c>
      <c r="V155" s="36" t="str">
        <f t="shared" si="114"/>
        <v/>
      </c>
      <c r="W155" s="696"/>
      <c r="X155" s="672"/>
      <c r="Y155" s="646"/>
      <c r="Z155" s="670"/>
      <c r="AA155" s="600"/>
      <c r="AB155" s="646"/>
      <c r="AC155" s="679">
        <f t="shared" si="104"/>
        <v>0</v>
      </c>
      <c r="AD155" s="680">
        <f t="shared" si="115"/>
        <v>0.56000000000000005</v>
      </c>
      <c r="AE155" s="681">
        <f t="shared" si="116"/>
        <v>0</v>
      </c>
      <c r="AF155" s="681">
        <f t="shared" si="117"/>
        <v>0</v>
      </c>
      <c r="AG155" s="681">
        <f t="shared" si="118"/>
        <v>0</v>
      </c>
      <c r="AH155" s="682">
        <f t="shared" si="119"/>
        <v>0</v>
      </c>
      <c r="AI155" s="682" t="str">
        <f t="shared" si="120"/>
        <v/>
      </c>
      <c r="AJ155" s="682">
        <f t="shared" si="121"/>
        <v>0</v>
      </c>
      <c r="AK155" s="683">
        <f>IF(OR(I155="ID1",OR(I155="ID2",OR(I155="ID3",OR(I155&lt;8)))),tab!B$173,tab!B$171)</f>
        <v>0.5</v>
      </c>
      <c r="AL155" s="600">
        <f t="shared" si="122"/>
        <v>0</v>
      </c>
      <c r="AM155" s="646">
        <f t="shared" si="123"/>
        <v>0</v>
      </c>
      <c r="AN155" s="743" t="str">
        <f t="shared" si="124"/>
        <v/>
      </c>
      <c r="AO155" s="746" t="str">
        <f t="shared" si="125"/>
        <v/>
      </c>
      <c r="AP155" s="750">
        <f t="shared" si="105"/>
        <v>0.5</v>
      </c>
      <c r="AR155" s="326"/>
    </row>
    <row r="156" spans="2:44" ht="12.75" customHeight="1" x14ac:dyDescent="0.2">
      <c r="B156" s="16"/>
      <c r="C156" s="2"/>
      <c r="D156" s="752" t="str">
        <f t="shared" ref="D156:H156" si="141">IF(D94="","",D94)</f>
        <v/>
      </c>
      <c r="E156" s="752" t="str">
        <f t="shared" si="141"/>
        <v/>
      </c>
      <c r="F156" s="752" t="str">
        <f t="shared" si="141"/>
        <v/>
      </c>
      <c r="G156" s="752" t="str">
        <f t="shared" si="107"/>
        <v/>
      </c>
      <c r="H156" s="753" t="str">
        <f t="shared" si="141"/>
        <v/>
      </c>
      <c r="I156" s="737" t="str">
        <f t="shared" si="108"/>
        <v/>
      </c>
      <c r="J156" s="737" t="str">
        <f t="shared" si="103"/>
        <v/>
      </c>
      <c r="K156" s="754" t="str">
        <f t="shared" si="109"/>
        <v/>
      </c>
      <c r="L156" s="735"/>
      <c r="M156" s="655">
        <v>0</v>
      </c>
      <c r="N156" s="623">
        <v>0</v>
      </c>
      <c r="O156" s="620" t="str">
        <f t="shared" si="110"/>
        <v/>
      </c>
      <c r="P156" s="612" t="str">
        <f t="shared" si="111"/>
        <v/>
      </c>
      <c r="Q156" s="624">
        <v>0</v>
      </c>
      <c r="R156" s="755"/>
      <c r="S156" s="708" t="str">
        <f t="shared" si="112"/>
        <v/>
      </c>
      <c r="T156" s="50" t="str">
        <f t="shared" si="113"/>
        <v/>
      </c>
      <c r="U156" s="50">
        <f>ROUND(IF(K156="",0,+Q156/1659*(AC156*12*(1+tab!$D$181+tab!$D$180)-tab!$D$179)*tab!$D$177),-1)</f>
        <v>0</v>
      </c>
      <c r="V156" s="36" t="str">
        <f t="shared" si="114"/>
        <v/>
      </c>
      <c r="W156" s="696"/>
      <c r="X156" s="672"/>
      <c r="Y156" s="646"/>
      <c r="Z156" s="670"/>
      <c r="AA156" s="600"/>
      <c r="AB156" s="646"/>
      <c r="AC156" s="679">
        <f t="shared" si="104"/>
        <v>0</v>
      </c>
      <c r="AD156" s="680">
        <f t="shared" si="115"/>
        <v>0.56000000000000005</v>
      </c>
      <c r="AE156" s="681">
        <f t="shared" si="116"/>
        <v>0</v>
      </c>
      <c r="AF156" s="681">
        <f t="shared" si="117"/>
        <v>0</v>
      </c>
      <c r="AG156" s="681">
        <f t="shared" si="118"/>
        <v>0</v>
      </c>
      <c r="AH156" s="682">
        <f t="shared" si="119"/>
        <v>0</v>
      </c>
      <c r="AI156" s="682" t="str">
        <f t="shared" si="120"/>
        <v/>
      </c>
      <c r="AJ156" s="682">
        <f t="shared" si="121"/>
        <v>0</v>
      </c>
      <c r="AK156" s="683">
        <f>IF(OR(I156="ID1",OR(I156="ID2",OR(I156="ID3",OR(I156&lt;8)))),tab!B$173,tab!B$171)</f>
        <v>0.5</v>
      </c>
      <c r="AL156" s="600">
        <f t="shared" si="122"/>
        <v>0</v>
      </c>
      <c r="AM156" s="646">
        <f t="shared" si="123"/>
        <v>0</v>
      </c>
      <c r="AN156" s="743" t="str">
        <f t="shared" si="124"/>
        <v/>
      </c>
      <c r="AO156" s="746" t="str">
        <f t="shared" si="125"/>
        <v/>
      </c>
      <c r="AP156" s="750">
        <f t="shared" si="105"/>
        <v>0.5</v>
      </c>
      <c r="AR156" s="326"/>
    </row>
    <row r="157" spans="2:44" ht="12.75" customHeight="1" x14ac:dyDescent="0.2">
      <c r="B157" s="16"/>
      <c r="C157" s="2"/>
      <c r="D157" s="752" t="str">
        <f t="shared" ref="D157:H157" si="142">IF(D95="","",D95)</f>
        <v/>
      </c>
      <c r="E157" s="752" t="str">
        <f t="shared" si="142"/>
        <v/>
      </c>
      <c r="F157" s="752" t="str">
        <f t="shared" si="142"/>
        <v/>
      </c>
      <c r="G157" s="752" t="str">
        <f t="shared" si="107"/>
        <v/>
      </c>
      <c r="H157" s="753" t="str">
        <f t="shared" si="142"/>
        <v/>
      </c>
      <c r="I157" s="737" t="str">
        <f t="shared" si="108"/>
        <v/>
      </c>
      <c r="J157" s="737" t="str">
        <f t="shared" si="103"/>
        <v/>
      </c>
      <c r="K157" s="754" t="str">
        <f t="shared" si="109"/>
        <v/>
      </c>
      <c r="L157" s="735"/>
      <c r="M157" s="655">
        <v>0</v>
      </c>
      <c r="N157" s="623">
        <v>0</v>
      </c>
      <c r="O157" s="620" t="str">
        <f t="shared" si="110"/>
        <v/>
      </c>
      <c r="P157" s="612" t="str">
        <f t="shared" si="111"/>
        <v/>
      </c>
      <c r="Q157" s="624">
        <v>0</v>
      </c>
      <c r="R157" s="755"/>
      <c r="S157" s="708" t="str">
        <f t="shared" si="112"/>
        <v/>
      </c>
      <c r="T157" s="50" t="str">
        <f t="shared" si="113"/>
        <v/>
      </c>
      <c r="U157" s="50">
        <f>ROUND(IF(K157="",0,+Q157/1659*(AC157*12*(1+tab!$D$181+tab!$D$180)-tab!$D$179)*tab!$D$177),-1)</f>
        <v>0</v>
      </c>
      <c r="V157" s="36" t="str">
        <f t="shared" si="114"/>
        <v/>
      </c>
      <c r="W157" s="696"/>
      <c r="X157" s="672"/>
      <c r="Y157" s="646"/>
      <c r="Z157" s="670"/>
      <c r="AA157" s="600"/>
      <c r="AB157" s="646"/>
      <c r="AC157" s="679">
        <f t="shared" si="104"/>
        <v>0</v>
      </c>
      <c r="AD157" s="680">
        <f t="shared" si="115"/>
        <v>0.56000000000000005</v>
      </c>
      <c r="AE157" s="681">
        <f t="shared" si="116"/>
        <v>0</v>
      </c>
      <c r="AF157" s="681">
        <f t="shared" si="117"/>
        <v>0</v>
      </c>
      <c r="AG157" s="681">
        <f t="shared" si="118"/>
        <v>0</v>
      </c>
      <c r="AH157" s="682">
        <f t="shared" si="119"/>
        <v>0</v>
      </c>
      <c r="AI157" s="682" t="str">
        <f t="shared" si="120"/>
        <v/>
      </c>
      <c r="AJ157" s="682">
        <f t="shared" si="121"/>
        <v>0</v>
      </c>
      <c r="AK157" s="683">
        <f>IF(OR(I157="ID1",OR(I157="ID2",OR(I157="ID3",OR(I157&lt;8)))),tab!B$173,tab!B$171)</f>
        <v>0.5</v>
      </c>
      <c r="AL157" s="600">
        <f t="shared" si="122"/>
        <v>0</v>
      </c>
      <c r="AM157" s="646">
        <f t="shared" si="123"/>
        <v>0</v>
      </c>
      <c r="AN157" s="743" t="str">
        <f t="shared" si="124"/>
        <v/>
      </c>
      <c r="AO157" s="746" t="str">
        <f t="shared" si="125"/>
        <v/>
      </c>
      <c r="AP157" s="750">
        <f t="shared" si="105"/>
        <v>0.5</v>
      </c>
      <c r="AR157" s="326"/>
    </row>
    <row r="158" spans="2:44" ht="12.75" customHeight="1" x14ac:dyDescent="0.2">
      <c r="B158" s="16"/>
      <c r="C158" s="2"/>
      <c r="D158" s="752" t="str">
        <f t="shared" ref="D158:H158" si="143">IF(D96="","",D96)</f>
        <v/>
      </c>
      <c r="E158" s="752" t="str">
        <f t="shared" si="143"/>
        <v/>
      </c>
      <c r="F158" s="752" t="str">
        <f t="shared" si="143"/>
        <v/>
      </c>
      <c r="G158" s="752" t="str">
        <f t="shared" si="107"/>
        <v/>
      </c>
      <c r="H158" s="753" t="str">
        <f t="shared" si="143"/>
        <v/>
      </c>
      <c r="I158" s="737" t="str">
        <f t="shared" si="108"/>
        <v/>
      </c>
      <c r="J158" s="737" t="str">
        <f t="shared" si="103"/>
        <v/>
      </c>
      <c r="K158" s="754" t="str">
        <f t="shared" si="109"/>
        <v/>
      </c>
      <c r="L158" s="735"/>
      <c r="M158" s="655">
        <v>0</v>
      </c>
      <c r="N158" s="623">
        <v>0</v>
      </c>
      <c r="O158" s="620" t="str">
        <f t="shared" si="110"/>
        <v/>
      </c>
      <c r="P158" s="612" t="str">
        <f t="shared" si="111"/>
        <v/>
      </c>
      <c r="Q158" s="624">
        <v>0</v>
      </c>
      <c r="R158" s="755"/>
      <c r="S158" s="708" t="str">
        <f t="shared" si="112"/>
        <v/>
      </c>
      <c r="T158" s="50" t="str">
        <f t="shared" si="113"/>
        <v/>
      </c>
      <c r="U158" s="50">
        <f>ROUND(IF(K158="",0,+Q158/1659*(AC158*12*(1+tab!$D$181+tab!$D$180)-tab!$D$179)*tab!$D$177),-1)</f>
        <v>0</v>
      </c>
      <c r="V158" s="36" t="str">
        <f t="shared" si="114"/>
        <v/>
      </c>
      <c r="W158" s="696"/>
      <c r="X158" s="672"/>
      <c r="Y158" s="646"/>
      <c r="Z158" s="670"/>
      <c r="AA158" s="600"/>
      <c r="AB158" s="646"/>
      <c r="AC158" s="679">
        <f t="shared" si="104"/>
        <v>0</v>
      </c>
      <c r="AD158" s="680">
        <f t="shared" si="115"/>
        <v>0.56000000000000005</v>
      </c>
      <c r="AE158" s="681">
        <f t="shared" si="116"/>
        <v>0</v>
      </c>
      <c r="AF158" s="681">
        <f t="shared" si="117"/>
        <v>0</v>
      </c>
      <c r="AG158" s="681">
        <f t="shared" si="118"/>
        <v>0</v>
      </c>
      <c r="AH158" s="682">
        <f t="shared" si="119"/>
        <v>0</v>
      </c>
      <c r="AI158" s="682" t="str">
        <f t="shared" si="120"/>
        <v/>
      </c>
      <c r="AJ158" s="682">
        <f t="shared" si="121"/>
        <v>0</v>
      </c>
      <c r="AK158" s="683">
        <f>IF(OR(I158="ID1",OR(I158="ID2",OR(I158="ID3",OR(I158&lt;8)))),tab!B$173,tab!B$171)</f>
        <v>0.5</v>
      </c>
      <c r="AL158" s="600">
        <f t="shared" si="122"/>
        <v>0</v>
      </c>
      <c r="AM158" s="646">
        <f t="shared" si="123"/>
        <v>0</v>
      </c>
      <c r="AN158" s="743" t="str">
        <f t="shared" si="124"/>
        <v/>
      </c>
      <c r="AO158" s="746" t="str">
        <f t="shared" si="125"/>
        <v/>
      </c>
      <c r="AP158" s="750">
        <f t="shared" si="105"/>
        <v>0.5</v>
      </c>
      <c r="AR158" s="326"/>
    </row>
    <row r="159" spans="2:44" ht="12.75" customHeight="1" x14ac:dyDescent="0.2">
      <c r="B159" s="16"/>
      <c r="C159" s="2"/>
      <c r="D159" s="752" t="str">
        <f t="shared" ref="D159:H159" si="144">IF(D97="","",D97)</f>
        <v/>
      </c>
      <c r="E159" s="752" t="str">
        <f t="shared" si="144"/>
        <v/>
      </c>
      <c r="F159" s="752" t="str">
        <f t="shared" si="144"/>
        <v/>
      </c>
      <c r="G159" s="752" t="str">
        <f t="shared" si="107"/>
        <v/>
      </c>
      <c r="H159" s="753" t="str">
        <f t="shared" si="144"/>
        <v/>
      </c>
      <c r="I159" s="737" t="str">
        <f t="shared" si="108"/>
        <v/>
      </c>
      <c r="J159" s="737" t="str">
        <f t="shared" si="103"/>
        <v/>
      </c>
      <c r="K159" s="754" t="str">
        <f t="shared" si="109"/>
        <v/>
      </c>
      <c r="L159" s="735"/>
      <c r="M159" s="655">
        <v>0</v>
      </c>
      <c r="N159" s="623">
        <v>0</v>
      </c>
      <c r="O159" s="620" t="str">
        <f t="shared" si="110"/>
        <v/>
      </c>
      <c r="P159" s="612" t="str">
        <f t="shared" si="111"/>
        <v/>
      </c>
      <c r="Q159" s="624">
        <v>0</v>
      </c>
      <c r="R159" s="755"/>
      <c r="S159" s="708" t="str">
        <f t="shared" si="112"/>
        <v/>
      </c>
      <c r="T159" s="50" t="str">
        <f t="shared" si="113"/>
        <v/>
      </c>
      <c r="U159" s="50">
        <f>ROUND(IF(K159="",0,+Q159/1659*(AC159*12*(1+tab!$D$181+tab!$D$180)-tab!$D$179)*tab!$D$177),-1)</f>
        <v>0</v>
      </c>
      <c r="V159" s="36" t="str">
        <f t="shared" si="114"/>
        <v/>
      </c>
      <c r="W159" s="696"/>
      <c r="X159" s="672"/>
      <c r="Y159" s="646"/>
      <c r="Z159" s="670"/>
      <c r="AA159" s="600"/>
      <c r="AB159" s="646"/>
      <c r="AC159" s="679">
        <f t="shared" si="104"/>
        <v>0</v>
      </c>
      <c r="AD159" s="680">
        <f t="shared" si="115"/>
        <v>0.56000000000000005</v>
      </c>
      <c r="AE159" s="681">
        <f t="shared" si="116"/>
        <v>0</v>
      </c>
      <c r="AF159" s="681">
        <f t="shared" si="117"/>
        <v>0</v>
      </c>
      <c r="AG159" s="681">
        <f t="shared" si="118"/>
        <v>0</v>
      </c>
      <c r="AH159" s="682">
        <f t="shared" si="119"/>
        <v>0</v>
      </c>
      <c r="AI159" s="682" t="str">
        <f t="shared" si="120"/>
        <v/>
      </c>
      <c r="AJ159" s="682">
        <f t="shared" si="121"/>
        <v>0</v>
      </c>
      <c r="AK159" s="683">
        <f>IF(OR(I159="ID1",OR(I159="ID2",OR(I159="ID3",OR(I159&lt;8)))),tab!B$173,tab!B$171)</f>
        <v>0.5</v>
      </c>
      <c r="AL159" s="600">
        <f t="shared" si="122"/>
        <v>0</v>
      </c>
      <c r="AM159" s="646">
        <f t="shared" si="123"/>
        <v>0</v>
      </c>
      <c r="AN159" s="743" t="str">
        <f t="shared" si="124"/>
        <v/>
      </c>
      <c r="AO159" s="746" t="str">
        <f t="shared" si="125"/>
        <v/>
      </c>
      <c r="AP159" s="750">
        <f t="shared" si="105"/>
        <v>0.5</v>
      </c>
      <c r="AR159" s="326"/>
    </row>
    <row r="160" spans="2:44" ht="12.75" customHeight="1" x14ac:dyDescent="0.2">
      <c r="B160" s="16"/>
      <c r="C160" s="2"/>
      <c r="D160" s="752" t="str">
        <f t="shared" ref="D160:H160" si="145">IF(D98="","",D98)</f>
        <v/>
      </c>
      <c r="E160" s="752" t="str">
        <f t="shared" si="145"/>
        <v/>
      </c>
      <c r="F160" s="752" t="str">
        <f t="shared" si="145"/>
        <v/>
      </c>
      <c r="G160" s="752" t="str">
        <f t="shared" si="107"/>
        <v/>
      </c>
      <c r="H160" s="753" t="str">
        <f t="shared" si="145"/>
        <v/>
      </c>
      <c r="I160" s="737" t="str">
        <f t="shared" si="108"/>
        <v/>
      </c>
      <c r="J160" s="737" t="str">
        <f t="shared" si="103"/>
        <v/>
      </c>
      <c r="K160" s="754" t="str">
        <f t="shared" si="109"/>
        <v/>
      </c>
      <c r="L160" s="735"/>
      <c r="M160" s="655">
        <v>0</v>
      </c>
      <c r="N160" s="623">
        <v>0</v>
      </c>
      <c r="O160" s="620" t="str">
        <f t="shared" si="110"/>
        <v/>
      </c>
      <c r="P160" s="612" t="str">
        <f t="shared" si="111"/>
        <v/>
      </c>
      <c r="Q160" s="624">
        <v>0</v>
      </c>
      <c r="R160" s="755"/>
      <c r="S160" s="708" t="str">
        <f t="shared" si="112"/>
        <v/>
      </c>
      <c r="T160" s="50" t="str">
        <f t="shared" si="113"/>
        <v/>
      </c>
      <c r="U160" s="50">
        <f>ROUND(IF(K160="",0,+Q160/1659*(AC160*12*(1+tab!$D$181+tab!$D$180)-tab!$D$179)*tab!$D$177),-1)</f>
        <v>0</v>
      </c>
      <c r="V160" s="36" t="str">
        <f t="shared" si="114"/>
        <v/>
      </c>
      <c r="W160" s="696"/>
      <c r="X160" s="672"/>
      <c r="Y160" s="646"/>
      <c r="Z160" s="670"/>
      <c r="AA160" s="600"/>
      <c r="AB160" s="646"/>
      <c r="AC160" s="679">
        <f t="shared" si="104"/>
        <v>0</v>
      </c>
      <c r="AD160" s="680">
        <f t="shared" si="115"/>
        <v>0.56000000000000005</v>
      </c>
      <c r="AE160" s="681">
        <f t="shared" si="116"/>
        <v>0</v>
      </c>
      <c r="AF160" s="681">
        <f t="shared" si="117"/>
        <v>0</v>
      </c>
      <c r="AG160" s="681">
        <f t="shared" si="118"/>
        <v>0</v>
      </c>
      <c r="AH160" s="682">
        <f t="shared" si="119"/>
        <v>0</v>
      </c>
      <c r="AI160" s="682" t="str">
        <f t="shared" si="120"/>
        <v/>
      </c>
      <c r="AJ160" s="682">
        <f t="shared" si="121"/>
        <v>0</v>
      </c>
      <c r="AK160" s="683">
        <f>IF(OR(I160="ID1",OR(I160="ID2",OR(I160="ID3",OR(I160&lt;8)))),tab!B$173,tab!B$171)</f>
        <v>0.5</v>
      </c>
      <c r="AL160" s="600">
        <f t="shared" si="122"/>
        <v>0</v>
      </c>
      <c r="AM160" s="646">
        <f t="shared" si="123"/>
        <v>0</v>
      </c>
      <c r="AN160" s="743" t="str">
        <f t="shared" si="124"/>
        <v/>
      </c>
      <c r="AO160" s="746" t="str">
        <f t="shared" si="125"/>
        <v/>
      </c>
      <c r="AP160" s="750">
        <f t="shared" si="105"/>
        <v>0.5</v>
      </c>
      <c r="AR160" s="326"/>
    </row>
    <row r="161" spans="2:44" ht="12.75" customHeight="1" x14ac:dyDescent="0.2">
      <c r="B161" s="16"/>
      <c r="C161" s="2"/>
      <c r="D161" s="752" t="str">
        <f t="shared" ref="D161:H161" si="146">IF(D99="","",D99)</f>
        <v/>
      </c>
      <c r="E161" s="752" t="str">
        <f t="shared" si="146"/>
        <v/>
      </c>
      <c r="F161" s="752" t="str">
        <f t="shared" si="146"/>
        <v/>
      </c>
      <c r="G161" s="752" t="str">
        <f t="shared" si="107"/>
        <v/>
      </c>
      <c r="H161" s="753" t="str">
        <f t="shared" si="146"/>
        <v/>
      </c>
      <c r="I161" s="737" t="str">
        <f t="shared" si="108"/>
        <v/>
      </c>
      <c r="J161" s="737" t="str">
        <f t="shared" si="103"/>
        <v/>
      </c>
      <c r="K161" s="754" t="str">
        <f t="shared" si="109"/>
        <v/>
      </c>
      <c r="L161" s="735"/>
      <c r="M161" s="655">
        <v>0</v>
      </c>
      <c r="N161" s="623">
        <v>0</v>
      </c>
      <c r="O161" s="620" t="str">
        <f t="shared" si="110"/>
        <v/>
      </c>
      <c r="P161" s="612" t="str">
        <f t="shared" si="111"/>
        <v/>
      </c>
      <c r="Q161" s="624">
        <v>0</v>
      </c>
      <c r="R161" s="755"/>
      <c r="S161" s="708" t="str">
        <f t="shared" si="112"/>
        <v/>
      </c>
      <c r="T161" s="50" t="str">
        <f t="shared" si="113"/>
        <v/>
      </c>
      <c r="U161" s="50">
        <f>ROUND(IF(K161="",0,+Q161/1659*(AC161*12*(1+tab!$D$181+tab!$D$180)-tab!$D$179)*tab!$D$177),-1)</f>
        <v>0</v>
      </c>
      <c r="V161" s="36" t="str">
        <f t="shared" si="114"/>
        <v/>
      </c>
      <c r="W161" s="696"/>
      <c r="X161" s="672"/>
      <c r="Y161" s="646"/>
      <c r="Z161" s="670"/>
      <c r="AA161" s="600"/>
      <c r="AB161" s="646"/>
      <c r="AC161" s="679">
        <f t="shared" si="104"/>
        <v>0</v>
      </c>
      <c r="AD161" s="680">
        <f t="shared" si="115"/>
        <v>0.56000000000000005</v>
      </c>
      <c r="AE161" s="681">
        <f t="shared" si="116"/>
        <v>0</v>
      </c>
      <c r="AF161" s="681">
        <f t="shared" si="117"/>
        <v>0</v>
      </c>
      <c r="AG161" s="681">
        <f t="shared" si="118"/>
        <v>0</v>
      </c>
      <c r="AH161" s="682">
        <f t="shared" si="119"/>
        <v>0</v>
      </c>
      <c r="AI161" s="682" t="str">
        <f t="shared" si="120"/>
        <v/>
      </c>
      <c r="AJ161" s="682">
        <f t="shared" si="121"/>
        <v>0</v>
      </c>
      <c r="AK161" s="683">
        <f>IF(OR(I161="ID1",OR(I161="ID2",OR(I161="ID3",OR(I161&lt;8)))),tab!B$173,tab!B$171)</f>
        <v>0.5</v>
      </c>
      <c r="AL161" s="600">
        <f t="shared" si="122"/>
        <v>0</v>
      </c>
      <c r="AM161" s="646">
        <f t="shared" si="123"/>
        <v>0</v>
      </c>
      <c r="AN161" s="743" t="str">
        <f t="shared" si="124"/>
        <v/>
      </c>
      <c r="AO161" s="746" t="str">
        <f t="shared" si="125"/>
        <v/>
      </c>
      <c r="AP161" s="750">
        <f t="shared" si="105"/>
        <v>0.5</v>
      </c>
      <c r="AR161" s="326"/>
    </row>
    <row r="162" spans="2:44" ht="12.75" customHeight="1" x14ac:dyDescent="0.2">
      <c r="B162" s="16"/>
      <c r="C162" s="2"/>
      <c r="D162" s="752" t="str">
        <f t="shared" ref="D162:H162" si="147">IF(D100="","",D100)</f>
        <v/>
      </c>
      <c r="E162" s="752" t="str">
        <f t="shared" si="147"/>
        <v/>
      </c>
      <c r="F162" s="752" t="str">
        <f t="shared" si="147"/>
        <v/>
      </c>
      <c r="G162" s="752" t="str">
        <f t="shared" si="107"/>
        <v/>
      </c>
      <c r="H162" s="753" t="str">
        <f t="shared" si="147"/>
        <v/>
      </c>
      <c r="I162" s="737" t="str">
        <f t="shared" si="108"/>
        <v/>
      </c>
      <c r="J162" s="737" t="str">
        <f t="shared" si="103"/>
        <v/>
      </c>
      <c r="K162" s="754" t="str">
        <f t="shared" si="109"/>
        <v/>
      </c>
      <c r="L162" s="735"/>
      <c r="M162" s="655">
        <v>0</v>
      </c>
      <c r="N162" s="623">
        <v>0</v>
      </c>
      <c r="O162" s="620" t="str">
        <f t="shared" si="110"/>
        <v/>
      </c>
      <c r="P162" s="612" t="str">
        <f t="shared" si="111"/>
        <v/>
      </c>
      <c r="Q162" s="624">
        <v>0</v>
      </c>
      <c r="R162" s="755"/>
      <c r="S162" s="708" t="str">
        <f t="shared" si="112"/>
        <v/>
      </c>
      <c r="T162" s="50" t="str">
        <f t="shared" si="113"/>
        <v/>
      </c>
      <c r="U162" s="50">
        <f>ROUND(IF(K162="",0,+Q162/1659*(AC162*12*(1+tab!$D$181+tab!$D$180)-tab!$D$179)*tab!$D$177),-1)</f>
        <v>0</v>
      </c>
      <c r="V162" s="36" t="str">
        <f t="shared" si="114"/>
        <v/>
      </c>
      <c r="W162" s="696"/>
      <c r="X162" s="672"/>
      <c r="Y162" s="646"/>
      <c r="Z162" s="670"/>
      <c r="AA162" s="600"/>
      <c r="AB162" s="646"/>
      <c r="AC162" s="679">
        <f t="shared" si="104"/>
        <v>0</v>
      </c>
      <c r="AD162" s="680">
        <f t="shared" si="115"/>
        <v>0.56000000000000005</v>
      </c>
      <c r="AE162" s="681">
        <f t="shared" si="116"/>
        <v>0</v>
      </c>
      <c r="AF162" s="681">
        <f t="shared" si="117"/>
        <v>0</v>
      </c>
      <c r="AG162" s="681">
        <f t="shared" si="118"/>
        <v>0</v>
      </c>
      <c r="AH162" s="682">
        <f t="shared" si="119"/>
        <v>0</v>
      </c>
      <c r="AI162" s="682" t="str">
        <f t="shared" si="120"/>
        <v/>
      </c>
      <c r="AJ162" s="682">
        <f t="shared" si="121"/>
        <v>0</v>
      </c>
      <c r="AK162" s="683">
        <f>IF(OR(I162="ID1",OR(I162="ID2",OR(I162="ID3",OR(I162&lt;8)))),tab!B$173,tab!B$171)</f>
        <v>0.5</v>
      </c>
      <c r="AL162" s="600">
        <f t="shared" si="122"/>
        <v>0</v>
      </c>
      <c r="AM162" s="646">
        <f t="shared" si="123"/>
        <v>0</v>
      </c>
      <c r="AN162" s="743" t="str">
        <f t="shared" si="124"/>
        <v/>
      </c>
      <c r="AO162" s="746" t="str">
        <f t="shared" si="125"/>
        <v/>
      </c>
      <c r="AP162" s="750">
        <f t="shared" si="105"/>
        <v>0.5</v>
      </c>
      <c r="AR162" s="326"/>
    </row>
    <row r="163" spans="2:44" ht="12.75" customHeight="1" x14ac:dyDescent="0.2">
      <c r="B163" s="16"/>
      <c r="C163" s="2"/>
      <c r="D163" s="752" t="str">
        <f t="shared" ref="D163:H163" si="148">IF(D101="","",D101)</f>
        <v/>
      </c>
      <c r="E163" s="752" t="str">
        <f t="shared" si="148"/>
        <v/>
      </c>
      <c r="F163" s="752" t="str">
        <f t="shared" si="148"/>
        <v/>
      </c>
      <c r="G163" s="752" t="str">
        <f t="shared" si="107"/>
        <v/>
      </c>
      <c r="H163" s="753" t="str">
        <f t="shared" si="148"/>
        <v/>
      </c>
      <c r="I163" s="737" t="str">
        <f t="shared" si="108"/>
        <v/>
      </c>
      <c r="J163" s="737" t="str">
        <f t="shared" si="103"/>
        <v/>
      </c>
      <c r="K163" s="754" t="str">
        <f t="shared" si="109"/>
        <v/>
      </c>
      <c r="L163" s="735"/>
      <c r="M163" s="655">
        <v>0</v>
      </c>
      <c r="N163" s="623">
        <v>0</v>
      </c>
      <c r="O163" s="620" t="str">
        <f t="shared" si="110"/>
        <v/>
      </c>
      <c r="P163" s="612" t="str">
        <f t="shared" si="111"/>
        <v/>
      </c>
      <c r="Q163" s="624">
        <v>0</v>
      </c>
      <c r="R163" s="755"/>
      <c r="S163" s="708" t="str">
        <f t="shared" si="112"/>
        <v/>
      </c>
      <c r="T163" s="50" t="str">
        <f t="shared" si="113"/>
        <v/>
      </c>
      <c r="U163" s="50">
        <f>ROUND(IF(K163="",0,+Q163/1659*(AC163*12*(1+tab!$D$181+tab!$D$180)-tab!$D$179)*tab!$D$177),-1)</f>
        <v>0</v>
      </c>
      <c r="V163" s="36" t="str">
        <f t="shared" si="114"/>
        <v/>
      </c>
      <c r="W163" s="696"/>
      <c r="X163" s="672"/>
      <c r="Y163" s="646"/>
      <c r="Z163" s="670"/>
      <c r="AA163" s="600"/>
      <c r="AB163" s="646"/>
      <c r="AC163" s="679">
        <f t="shared" si="104"/>
        <v>0</v>
      </c>
      <c r="AD163" s="680">
        <f t="shared" si="115"/>
        <v>0.56000000000000005</v>
      </c>
      <c r="AE163" s="681">
        <f t="shared" si="116"/>
        <v>0</v>
      </c>
      <c r="AF163" s="681">
        <f t="shared" si="117"/>
        <v>0</v>
      </c>
      <c r="AG163" s="681">
        <f t="shared" si="118"/>
        <v>0</v>
      </c>
      <c r="AH163" s="682">
        <f t="shared" si="119"/>
        <v>0</v>
      </c>
      <c r="AI163" s="682" t="str">
        <f t="shared" si="120"/>
        <v/>
      </c>
      <c r="AJ163" s="682">
        <f t="shared" si="121"/>
        <v>0</v>
      </c>
      <c r="AK163" s="683">
        <f>IF(OR(I163="ID1",OR(I163="ID2",OR(I163="ID3",OR(I163&lt;8)))),tab!B$173,tab!B$171)</f>
        <v>0.5</v>
      </c>
      <c r="AL163" s="600">
        <f t="shared" si="122"/>
        <v>0</v>
      </c>
      <c r="AM163" s="646">
        <f t="shared" si="123"/>
        <v>0</v>
      </c>
      <c r="AN163" s="743" t="str">
        <f t="shared" si="124"/>
        <v/>
      </c>
      <c r="AO163" s="746" t="str">
        <f t="shared" si="125"/>
        <v/>
      </c>
      <c r="AP163" s="750">
        <f t="shared" si="105"/>
        <v>0.5</v>
      </c>
      <c r="AR163" s="326"/>
    </row>
    <row r="164" spans="2:44" ht="12.75" customHeight="1" x14ac:dyDescent="0.2">
      <c r="B164" s="16"/>
      <c r="C164" s="2"/>
      <c r="D164" s="752" t="str">
        <f t="shared" ref="D164:H164" si="149">IF(D102="","",D102)</f>
        <v/>
      </c>
      <c r="E164" s="752" t="str">
        <f t="shared" si="149"/>
        <v/>
      </c>
      <c r="F164" s="752" t="str">
        <f t="shared" si="149"/>
        <v/>
      </c>
      <c r="G164" s="752" t="str">
        <f t="shared" si="107"/>
        <v/>
      </c>
      <c r="H164" s="753" t="str">
        <f t="shared" si="149"/>
        <v/>
      </c>
      <c r="I164" s="737" t="str">
        <f t="shared" si="108"/>
        <v/>
      </c>
      <c r="J164" s="737" t="str">
        <f t="shared" si="103"/>
        <v/>
      </c>
      <c r="K164" s="754" t="str">
        <f t="shared" si="109"/>
        <v/>
      </c>
      <c r="L164" s="735"/>
      <c r="M164" s="655">
        <v>0</v>
      </c>
      <c r="N164" s="623">
        <v>0</v>
      </c>
      <c r="O164" s="620" t="str">
        <f t="shared" si="110"/>
        <v/>
      </c>
      <c r="P164" s="612" t="str">
        <f t="shared" si="111"/>
        <v/>
      </c>
      <c r="Q164" s="624">
        <v>0</v>
      </c>
      <c r="R164" s="755"/>
      <c r="S164" s="708" t="str">
        <f t="shared" si="112"/>
        <v/>
      </c>
      <c r="T164" s="50" t="str">
        <f t="shared" si="113"/>
        <v/>
      </c>
      <c r="U164" s="50">
        <f>ROUND(IF(K164="",0,+Q164/1659*(AC164*12*(1+tab!$D$181+tab!$D$180)-tab!$D$179)*tab!$D$177),-1)</f>
        <v>0</v>
      </c>
      <c r="V164" s="36" t="str">
        <f t="shared" si="114"/>
        <v/>
      </c>
      <c r="W164" s="696"/>
      <c r="X164" s="672"/>
      <c r="Y164" s="646"/>
      <c r="Z164" s="670"/>
      <c r="AA164" s="600"/>
      <c r="AB164" s="646"/>
      <c r="AC164" s="679">
        <f t="shared" si="104"/>
        <v>0</v>
      </c>
      <c r="AD164" s="680">
        <f t="shared" si="115"/>
        <v>0.56000000000000005</v>
      </c>
      <c r="AE164" s="681">
        <f t="shared" si="116"/>
        <v>0</v>
      </c>
      <c r="AF164" s="681">
        <f t="shared" si="117"/>
        <v>0</v>
      </c>
      <c r="AG164" s="681">
        <f t="shared" si="118"/>
        <v>0</v>
      </c>
      <c r="AH164" s="682">
        <f t="shared" si="119"/>
        <v>0</v>
      </c>
      <c r="AI164" s="682" t="str">
        <f t="shared" si="120"/>
        <v/>
      </c>
      <c r="AJ164" s="682">
        <f t="shared" si="121"/>
        <v>0</v>
      </c>
      <c r="AK164" s="683">
        <f>IF(OR(I164="ID1",OR(I164="ID2",OR(I164="ID3",OR(I164&lt;8)))),tab!B$173,tab!B$171)</f>
        <v>0.5</v>
      </c>
      <c r="AL164" s="600">
        <f t="shared" si="122"/>
        <v>0</v>
      </c>
      <c r="AM164" s="646">
        <f t="shared" si="123"/>
        <v>0</v>
      </c>
      <c r="AN164" s="743" t="str">
        <f t="shared" si="124"/>
        <v/>
      </c>
      <c r="AO164" s="746" t="str">
        <f t="shared" si="125"/>
        <v/>
      </c>
      <c r="AP164" s="750">
        <f t="shared" si="105"/>
        <v>0.5</v>
      </c>
      <c r="AR164" s="326"/>
    </row>
    <row r="165" spans="2:44" ht="12.75" customHeight="1" x14ac:dyDescent="0.2">
      <c r="B165" s="16"/>
      <c r="C165" s="2"/>
      <c r="D165" s="752" t="str">
        <f t="shared" ref="D165:H165" si="150">IF(D103="","",D103)</f>
        <v/>
      </c>
      <c r="E165" s="752" t="str">
        <f t="shared" si="150"/>
        <v/>
      </c>
      <c r="F165" s="752" t="str">
        <f t="shared" si="150"/>
        <v/>
      </c>
      <c r="G165" s="752" t="str">
        <f t="shared" si="107"/>
        <v/>
      </c>
      <c r="H165" s="753" t="str">
        <f t="shared" si="150"/>
        <v/>
      </c>
      <c r="I165" s="737" t="str">
        <f t="shared" si="108"/>
        <v/>
      </c>
      <c r="J165" s="737" t="str">
        <f t="shared" si="103"/>
        <v/>
      </c>
      <c r="K165" s="754" t="str">
        <f t="shared" si="109"/>
        <v/>
      </c>
      <c r="L165" s="735"/>
      <c r="M165" s="655">
        <v>0</v>
      </c>
      <c r="N165" s="623">
        <v>0</v>
      </c>
      <c r="O165" s="620" t="str">
        <f t="shared" si="110"/>
        <v/>
      </c>
      <c r="P165" s="612" t="str">
        <f t="shared" si="111"/>
        <v/>
      </c>
      <c r="Q165" s="624">
        <v>0</v>
      </c>
      <c r="R165" s="755"/>
      <c r="S165" s="708" t="str">
        <f t="shared" si="112"/>
        <v/>
      </c>
      <c r="T165" s="50" t="str">
        <f t="shared" si="113"/>
        <v/>
      </c>
      <c r="U165" s="50">
        <f>ROUND(IF(K165="",0,+Q165/1659*(AC165*12*(1+tab!$D$181+tab!$D$180)-tab!$D$179)*tab!$D$177),-1)</f>
        <v>0</v>
      </c>
      <c r="V165" s="36" t="str">
        <f t="shared" si="114"/>
        <v/>
      </c>
      <c r="W165" s="696"/>
      <c r="X165" s="672"/>
      <c r="Y165" s="646"/>
      <c r="Z165" s="670"/>
      <c r="AA165" s="600"/>
      <c r="AB165" s="646"/>
      <c r="AC165" s="679">
        <f t="shared" si="104"/>
        <v>0</v>
      </c>
      <c r="AD165" s="680">
        <f t="shared" si="115"/>
        <v>0.56000000000000005</v>
      </c>
      <c r="AE165" s="681">
        <f t="shared" si="116"/>
        <v>0</v>
      </c>
      <c r="AF165" s="681">
        <f t="shared" si="117"/>
        <v>0</v>
      </c>
      <c r="AG165" s="681">
        <f t="shared" si="118"/>
        <v>0</v>
      </c>
      <c r="AH165" s="682">
        <f t="shared" si="119"/>
        <v>0</v>
      </c>
      <c r="AI165" s="682" t="str">
        <f t="shared" si="120"/>
        <v/>
      </c>
      <c r="AJ165" s="682">
        <f t="shared" si="121"/>
        <v>0</v>
      </c>
      <c r="AK165" s="683">
        <f>IF(OR(I165="ID1",OR(I165="ID2",OR(I165="ID3",OR(I165&lt;8)))),tab!B$173,tab!B$171)</f>
        <v>0.5</v>
      </c>
      <c r="AL165" s="600">
        <f t="shared" si="122"/>
        <v>0</v>
      </c>
      <c r="AM165" s="646">
        <f t="shared" si="123"/>
        <v>0</v>
      </c>
      <c r="AN165" s="743" t="str">
        <f t="shared" si="124"/>
        <v/>
      </c>
      <c r="AO165" s="746" t="str">
        <f t="shared" si="125"/>
        <v/>
      </c>
      <c r="AP165" s="750">
        <f t="shared" si="105"/>
        <v>0.5</v>
      </c>
      <c r="AR165" s="326"/>
    </row>
    <row r="166" spans="2:44" ht="12.75" customHeight="1" x14ac:dyDescent="0.2">
      <c r="B166" s="16"/>
      <c r="C166" s="2"/>
      <c r="D166" s="752" t="str">
        <f t="shared" ref="D166:H166" si="151">IF(D104="","",D104)</f>
        <v/>
      </c>
      <c r="E166" s="752" t="str">
        <f t="shared" si="151"/>
        <v/>
      </c>
      <c r="F166" s="752" t="str">
        <f t="shared" si="151"/>
        <v/>
      </c>
      <c r="G166" s="752" t="str">
        <f t="shared" si="107"/>
        <v/>
      </c>
      <c r="H166" s="753" t="str">
        <f t="shared" si="151"/>
        <v/>
      </c>
      <c r="I166" s="737" t="str">
        <f t="shared" si="108"/>
        <v/>
      </c>
      <c r="J166" s="737" t="str">
        <f t="shared" si="103"/>
        <v/>
      </c>
      <c r="K166" s="754" t="str">
        <f t="shared" si="109"/>
        <v/>
      </c>
      <c r="L166" s="735"/>
      <c r="M166" s="655">
        <v>0</v>
      </c>
      <c r="N166" s="623">
        <v>0</v>
      </c>
      <c r="O166" s="620" t="str">
        <f t="shared" si="110"/>
        <v/>
      </c>
      <c r="P166" s="612" t="str">
        <f t="shared" si="111"/>
        <v/>
      </c>
      <c r="Q166" s="624">
        <v>0</v>
      </c>
      <c r="R166" s="755"/>
      <c r="S166" s="708" t="str">
        <f t="shared" si="112"/>
        <v/>
      </c>
      <c r="T166" s="50" t="str">
        <f t="shared" si="113"/>
        <v/>
      </c>
      <c r="U166" s="50">
        <f>ROUND(IF(K166="",0,+Q166/1659*(AC166*12*(1+tab!$D$181+tab!$D$180)-tab!$D$179)*tab!$D$177),-1)</f>
        <v>0</v>
      </c>
      <c r="V166" s="36" t="str">
        <f t="shared" si="114"/>
        <v/>
      </c>
      <c r="W166" s="696"/>
      <c r="X166" s="672"/>
      <c r="Y166" s="646"/>
      <c r="Z166" s="670"/>
      <c r="AA166" s="600"/>
      <c r="AB166" s="646"/>
      <c r="AC166" s="679">
        <f t="shared" si="104"/>
        <v>0</v>
      </c>
      <c r="AD166" s="680">
        <f t="shared" si="115"/>
        <v>0.56000000000000005</v>
      </c>
      <c r="AE166" s="681">
        <f t="shared" si="116"/>
        <v>0</v>
      </c>
      <c r="AF166" s="681">
        <f t="shared" si="117"/>
        <v>0</v>
      </c>
      <c r="AG166" s="681">
        <f t="shared" si="118"/>
        <v>0</v>
      </c>
      <c r="AH166" s="682">
        <f t="shared" si="119"/>
        <v>0</v>
      </c>
      <c r="AI166" s="682" t="str">
        <f t="shared" si="120"/>
        <v/>
      </c>
      <c r="AJ166" s="682">
        <f t="shared" si="121"/>
        <v>0</v>
      </c>
      <c r="AK166" s="683">
        <f>IF(OR(I166="ID1",OR(I166="ID2",OR(I166="ID3",OR(I166&lt;8)))),tab!B$173,tab!B$171)</f>
        <v>0.5</v>
      </c>
      <c r="AL166" s="600">
        <f t="shared" si="122"/>
        <v>0</v>
      </c>
      <c r="AM166" s="646">
        <f t="shared" si="123"/>
        <v>0</v>
      </c>
      <c r="AN166" s="743" t="str">
        <f t="shared" si="124"/>
        <v/>
      </c>
      <c r="AO166" s="746" t="str">
        <f t="shared" si="125"/>
        <v/>
      </c>
      <c r="AP166" s="750">
        <f t="shared" si="105"/>
        <v>0.5</v>
      </c>
      <c r="AR166" s="326"/>
    </row>
    <row r="167" spans="2:44" ht="12.75" customHeight="1" x14ac:dyDescent="0.2">
      <c r="B167" s="16"/>
      <c r="C167" s="2"/>
      <c r="D167" s="752" t="str">
        <f t="shared" ref="D167:H167" si="152">IF(D105="","",D105)</f>
        <v/>
      </c>
      <c r="E167" s="752" t="str">
        <f t="shared" si="152"/>
        <v/>
      </c>
      <c r="F167" s="752" t="str">
        <f t="shared" si="152"/>
        <v/>
      </c>
      <c r="G167" s="752" t="str">
        <f t="shared" si="107"/>
        <v/>
      </c>
      <c r="H167" s="753" t="str">
        <f t="shared" si="152"/>
        <v/>
      </c>
      <c r="I167" s="737" t="str">
        <f t="shared" si="108"/>
        <v/>
      </c>
      <c r="J167" s="737" t="str">
        <f t="shared" si="103"/>
        <v/>
      </c>
      <c r="K167" s="754" t="str">
        <f t="shared" si="109"/>
        <v/>
      </c>
      <c r="L167" s="735"/>
      <c r="M167" s="655">
        <v>0</v>
      </c>
      <c r="N167" s="623">
        <v>0</v>
      </c>
      <c r="O167" s="620" t="str">
        <f t="shared" si="110"/>
        <v/>
      </c>
      <c r="P167" s="612" t="str">
        <f t="shared" si="111"/>
        <v/>
      </c>
      <c r="Q167" s="624">
        <v>0</v>
      </c>
      <c r="R167" s="755"/>
      <c r="S167" s="708" t="str">
        <f t="shared" si="112"/>
        <v/>
      </c>
      <c r="T167" s="50" t="str">
        <f t="shared" si="113"/>
        <v/>
      </c>
      <c r="U167" s="50">
        <f>ROUND(IF(K167="",0,+Q167/1659*(AC167*12*(1+tab!$D$181+tab!$D$180)-tab!$D$179)*tab!$D$177),-1)</f>
        <v>0</v>
      </c>
      <c r="V167" s="36" t="str">
        <f t="shared" si="114"/>
        <v/>
      </c>
      <c r="W167" s="696"/>
      <c r="X167" s="672"/>
      <c r="Y167" s="646"/>
      <c r="Z167" s="670"/>
      <c r="AA167" s="600"/>
      <c r="AB167" s="646"/>
      <c r="AC167" s="679">
        <f t="shared" si="104"/>
        <v>0</v>
      </c>
      <c r="AD167" s="680">
        <f t="shared" si="115"/>
        <v>0.56000000000000005</v>
      </c>
      <c r="AE167" s="681">
        <f t="shared" si="116"/>
        <v>0</v>
      </c>
      <c r="AF167" s="681">
        <f t="shared" si="117"/>
        <v>0</v>
      </c>
      <c r="AG167" s="681">
        <f t="shared" si="118"/>
        <v>0</v>
      </c>
      <c r="AH167" s="682">
        <f t="shared" si="119"/>
        <v>0</v>
      </c>
      <c r="AI167" s="682" t="str">
        <f t="shared" si="120"/>
        <v/>
      </c>
      <c r="AJ167" s="682">
        <f t="shared" si="121"/>
        <v>0</v>
      </c>
      <c r="AK167" s="683">
        <f>IF(OR(I167="ID1",OR(I167="ID2",OR(I167="ID3",OR(I167&lt;8)))),tab!B$173,tab!B$171)</f>
        <v>0.5</v>
      </c>
      <c r="AL167" s="600">
        <f t="shared" si="122"/>
        <v>0</v>
      </c>
      <c r="AM167" s="646">
        <f t="shared" si="123"/>
        <v>0</v>
      </c>
      <c r="AN167" s="743" t="str">
        <f t="shared" si="124"/>
        <v/>
      </c>
      <c r="AO167" s="746" t="str">
        <f t="shared" si="125"/>
        <v/>
      </c>
      <c r="AP167" s="750">
        <f t="shared" si="105"/>
        <v>0.5</v>
      </c>
      <c r="AR167" s="326"/>
    </row>
    <row r="168" spans="2:44" ht="12.75" customHeight="1" x14ac:dyDescent="0.2">
      <c r="B168" s="16"/>
      <c r="C168" s="2"/>
      <c r="D168" s="752" t="str">
        <f t="shared" ref="D168:H168" si="153">IF(D106="","",D106)</f>
        <v/>
      </c>
      <c r="E168" s="752" t="str">
        <f t="shared" si="153"/>
        <v/>
      </c>
      <c r="F168" s="752" t="str">
        <f t="shared" si="153"/>
        <v/>
      </c>
      <c r="G168" s="752" t="str">
        <f t="shared" si="107"/>
        <v/>
      </c>
      <c r="H168" s="753" t="str">
        <f t="shared" si="153"/>
        <v/>
      </c>
      <c r="I168" s="737" t="str">
        <f t="shared" si="108"/>
        <v/>
      </c>
      <c r="J168" s="737" t="str">
        <f t="shared" si="103"/>
        <v/>
      </c>
      <c r="K168" s="754" t="str">
        <f t="shared" si="109"/>
        <v/>
      </c>
      <c r="L168" s="735"/>
      <c r="M168" s="655">
        <v>0</v>
      </c>
      <c r="N168" s="623">
        <v>0</v>
      </c>
      <c r="O168" s="620" t="str">
        <f t="shared" si="110"/>
        <v/>
      </c>
      <c r="P168" s="612" t="str">
        <f t="shared" si="111"/>
        <v/>
      </c>
      <c r="Q168" s="624">
        <v>0</v>
      </c>
      <c r="R168" s="755"/>
      <c r="S168" s="708" t="str">
        <f t="shared" si="112"/>
        <v/>
      </c>
      <c r="T168" s="50" t="str">
        <f t="shared" si="113"/>
        <v/>
      </c>
      <c r="U168" s="50">
        <f>ROUND(IF(K168="",0,+Q168/1659*(AC168*12*(1+tab!$D$181+tab!$D$180)-tab!$D$179)*tab!$D$177),-1)</f>
        <v>0</v>
      </c>
      <c r="V168" s="36" t="str">
        <f t="shared" si="114"/>
        <v/>
      </c>
      <c r="W168" s="696"/>
      <c r="X168" s="672"/>
      <c r="Y168" s="646"/>
      <c r="Z168" s="670"/>
      <c r="AA168" s="600"/>
      <c r="AB168" s="646"/>
      <c r="AC168" s="679">
        <f t="shared" si="104"/>
        <v>0</v>
      </c>
      <c r="AD168" s="680">
        <f t="shared" si="115"/>
        <v>0.56000000000000005</v>
      </c>
      <c r="AE168" s="681">
        <f t="shared" si="116"/>
        <v>0</v>
      </c>
      <c r="AF168" s="681">
        <f t="shared" si="117"/>
        <v>0</v>
      </c>
      <c r="AG168" s="681">
        <f t="shared" si="118"/>
        <v>0</v>
      </c>
      <c r="AH168" s="682">
        <f t="shared" si="119"/>
        <v>0</v>
      </c>
      <c r="AI168" s="682" t="str">
        <f t="shared" si="120"/>
        <v/>
      </c>
      <c r="AJ168" s="682">
        <f t="shared" si="121"/>
        <v>0</v>
      </c>
      <c r="AK168" s="683">
        <f>IF(OR(I168="ID1",OR(I168="ID2",OR(I168="ID3",OR(I168&lt;8)))),tab!B$173,tab!B$171)</f>
        <v>0.5</v>
      </c>
      <c r="AL168" s="600">
        <f t="shared" si="122"/>
        <v>0</v>
      </c>
      <c r="AM168" s="646">
        <f t="shared" si="123"/>
        <v>0</v>
      </c>
      <c r="AN168" s="743" t="str">
        <f t="shared" si="124"/>
        <v/>
      </c>
      <c r="AO168" s="746" t="str">
        <f t="shared" si="125"/>
        <v/>
      </c>
      <c r="AP168" s="750">
        <f t="shared" si="105"/>
        <v>0.5</v>
      </c>
      <c r="AR168" s="326"/>
    </row>
    <row r="169" spans="2:44" ht="12.75" customHeight="1" x14ac:dyDescent="0.2">
      <c r="B169" s="16"/>
      <c r="C169" s="2"/>
      <c r="D169" s="752" t="str">
        <f t="shared" ref="D169:H169" si="154">IF(D107="","",D107)</f>
        <v/>
      </c>
      <c r="E169" s="752" t="str">
        <f t="shared" si="154"/>
        <v/>
      </c>
      <c r="F169" s="752" t="str">
        <f t="shared" si="154"/>
        <v/>
      </c>
      <c r="G169" s="752" t="str">
        <f t="shared" si="107"/>
        <v/>
      </c>
      <c r="H169" s="753" t="str">
        <f t="shared" si="154"/>
        <v/>
      </c>
      <c r="I169" s="737" t="str">
        <f t="shared" si="108"/>
        <v/>
      </c>
      <c r="J169" s="737" t="str">
        <f t="shared" si="103"/>
        <v/>
      </c>
      <c r="K169" s="754" t="str">
        <f t="shared" si="109"/>
        <v/>
      </c>
      <c r="L169" s="735"/>
      <c r="M169" s="655">
        <v>0</v>
      </c>
      <c r="N169" s="623">
        <v>0</v>
      </c>
      <c r="O169" s="620" t="str">
        <f t="shared" si="110"/>
        <v/>
      </c>
      <c r="P169" s="612" t="str">
        <f t="shared" si="111"/>
        <v/>
      </c>
      <c r="Q169" s="624">
        <v>0</v>
      </c>
      <c r="R169" s="755"/>
      <c r="S169" s="708" t="str">
        <f t="shared" si="112"/>
        <v/>
      </c>
      <c r="T169" s="50" t="str">
        <f t="shared" si="113"/>
        <v/>
      </c>
      <c r="U169" s="50">
        <f>ROUND(IF(K169="",0,+Q169/1659*(AC169*12*(1+tab!$D$181+tab!$D$180)-tab!$D$179)*tab!$D$177),-1)</f>
        <v>0</v>
      </c>
      <c r="V169" s="36" t="str">
        <f t="shared" si="114"/>
        <v/>
      </c>
      <c r="W169" s="696"/>
      <c r="X169" s="672"/>
      <c r="Y169" s="646"/>
      <c r="Z169" s="670"/>
      <c r="AA169" s="600"/>
      <c r="AB169" s="646"/>
      <c r="AC169" s="679">
        <f t="shared" si="104"/>
        <v>0</v>
      </c>
      <c r="AD169" s="680">
        <f t="shared" si="115"/>
        <v>0.56000000000000005</v>
      </c>
      <c r="AE169" s="681">
        <f t="shared" si="116"/>
        <v>0</v>
      </c>
      <c r="AF169" s="681">
        <f t="shared" si="117"/>
        <v>0</v>
      </c>
      <c r="AG169" s="681">
        <f t="shared" si="118"/>
        <v>0</v>
      </c>
      <c r="AH169" s="682">
        <f t="shared" si="119"/>
        <v>0</v>
      </c>
      <c r="AI169" s="682" t="str">
        <f t="shared" si="120"/>
        <v/>
      </c>
      <c r="AJ169" s="682">
        <f t="shared" si="121"/>
        <v>0</v>
      </c>
      <c r="AK169" s="683">
        <f>IF(OR(I169="ID1",OR(I169="ID2",OR(I169="ID3",OR(I169&lt;8)))),tab!B$173,tab!B$171)</f>
        <v>0.5</v>
      </c>
      <c r="AL169" s="600">
        <f t="shared" si="122"/>
        <v>0</v>
      </c>
      <c r="AM169" s="646">
        <f t="shared" si="123"/>
        <v>0</v>
      </c>
      <c r="AN169" s="743" t="str">
        <f t="shared" si="124"/>
        <v/>
      </c>
      <c r="AO169" s="746" t="str">
        <f t="shared" si="125"/>
        <v/>
      </c>
      <c r="AP169" s="750">
        <f t="shared" si="105"/>
        <v>0.5</v>
      </c>
      <c r="AR169" s="326"/>
    </row>
    <row r="170" spans="2:44" ht="12.75" customHeight="1" x14ac:dyDescent="0.2">
      <c r="B170" s="16"/>
      <c r="C170" s="2"/>
      <c r="D170" s="752" t="str">
        <f t="shared" ref="D170:H170" si="155">IF(D108="","",D108)</f>
        <v/>
      </c>
      <c r="E170" s="752" t="str">
        <f t="shared" si="155"/>
        <v/>
      </c>
      <c r="F170" s="752" t="str">
        <f t="shared" si="155"/>
        <v/>
      </c>
      <c r="G170" s="752" t="str">
        <f t="shared" si="107"/>
        <v/>
      </c>
      <c r="H170" s="753" t="str">
        <f t="shared" si="155"/>
        <v/>
      </c>
      <c r="I170" s="737" t="str">
        <f t="shared" si="108"/>
        <v/>
      </c>
      <c r="J170" s="737" t="str">
        <f t="shared" si="103"/>
        <v/>
      </c>
      <c r="K170" s="754" t="str">
        <f t="shared" si="109"/>
        <v/>
      </c>
      <c r="L170" s="735"/>
      <c r="M170" s="655">
        <v>0</v>
      </c>
      <c r="N170" s="623">
        <v>0</v>
      </c>
      <c r="O170" s="620" t="str">
        <f t="shared" si="110"/>
        <v/>
      </c>
      <c r="P170" s="612" t="str">
        <f t="shared" si="111"/>
        <v/>
      </c>
      <c r="Q170" s="624">
        <v>0</v>
      </c>
      <c r="R170" s="755"/>
      <c r="S170" s="708" t="str">
        <f t="shared" si="112"/>
        <v/>
      </c>
      <c r="T170" s="50" t="str">
        <f t="shared" si="113"/>
        <v/>
      </c>
      <c r="U170" s="50">
        <f>ROUND(IF(K170="",0,+Q170/1659*(AC170*12*(1+tab!$D$181+tab!$D$180)-tab!$D$179)*tab!$D$177),-1)</f>
        <v>0</v>
      </c>
      <c r="V170" s="36" t="str">
        <f t="shared" si="114"/>
        <v/>
      </c>
      <c r="W170" s="696"/>
      <c r="X170" s="672"/>
      <c r="Y170" s="646"/>
      <c r="Z170" s="670"/>
      <c r="AA170" s="600"/>
      <c r="AB170" s="646"/>
      <c r="AC170" s="679">
        <f t="shared" si="104"/>
        <v>0</v>
      </c>
      <c r="AD170" s="680">
        <f t="shared" si="115"/>
        <v>0.56000000000000005</v>
      </c>
      <c r="AE170" s="681">
        <f t="shared" si="116"/>
        <v>0</v>
      </c>
      <c r="AF170" s="681">
        <f t="shared" si="117"/>
        <v>0</v>
      </c>
      <c r="AG170" s="681">
        <f t="shared" si="118"/>
        <v>0</v>
      </c>
      <c r="AH170" s="682">
        <f t="shared" si="119"/>
        <v>0</v>
      </c>
      <c r="AI170" s="682" t="str">
        <f t="shared" si="120"/>
        <v/>
      </c>
      <c r="AJ170" s="682">
        <f t="shared" si="121"/>
        <v>0</v>
      </c>
      <c r="AK170" s="683">
        <f>IF(OR(I170="ID1",OR(I170="ID2",OR(I170="ID3",OR(I170&lt;8)))),tab!B$173,tab!B$171)</f>
        <v>0.5</v>
      </c>
      <c r="AL170" s="600">
        <f t="shared" si="122"/>
        <v>0</v>
      </c>
      <c r="AM170" s="646">
        <f t="shared" si="123"/>
        <v>0</v>
      </c>
      <c r="AN170" s="743" t="str">
        <f t="shared" si="124"/>
        <v/>
      </c>
      <c r="AO170" s="746" t="str">
        <f t="shared" si="125"/>
        <v/>
      </c>
      <c r="AP170" s="750">
        <f t="shared" si="105"/>
        <v>0.5</v>
      </c>
      <c r="AR170" s="326"/>
    </row>
    <row r="171" spans="2:44" ht="12.75" customHeight="1" x14ac:dyDescent="0.2">
      <c r="B171" s="16"/>
      <c r="C171" s="2"/>
      <c r="D171" s="752" t="str">
        <f t="shared" ref="D171:H171" si="156">IF(D109="","",D109)</f>
        <v/>
      </c>
      <c r="E171" s="752" t="str">
        <f t="shared" si="156"/>
        <v/>
      </c>
      <c r="F171" s="752" t="str">
        <f t="shared" si="156"/>
        <v/>
      </c>
      <c r="G171" s="752" t="str">
        <f t="shared" si="107"/>
        <v/>
      </c>
      <c r="H171" s="753" t="str">
        <f t="shared" si="156"/>
        <v/>
      </c>
      <c r="I171" s="737" t="str">
        <f t="shared" si="108"/>
        <v/>
      </c>
      <c r="J171" s="737" t="str">
        <f t="shared" ref="J171:J188" si="157">IF(E171="","",IF((J109+1)&gt;VLOOKUP(I109,sal20aug,18,FALSE),J109,J109+1))</f>
        <v/>
      </c>
      <c r="K171" s="754" t="str">
        <f t="shared" si="109"/>
        <v/>
      </c>
      <c r="L171" s="735"/>
      <c r="M171" s="655">
        <v>0</v>
      </c>
      <c r="N171" s="623">
        <v>0</v>
      </c>
      <c r="O171" s="620" t="str">
        <f t="shared" si="110"/>
        <v/>
      </c>
      <c r="P171" s="612" t="str">
        <f t="shared" si="111"/>
        <v/>
      </c>
      <c r="Q171" s="624">
        <v>0</v>
      </c>
      <c r="R171" s="755"/>
      <c r="S171" s="708" t="str">
        <f t="shared" si="112"/>
        <v/>
      </c>
      <c r="T171" s="50" t="str">
        <f t="shared" si="113"/>
        <v/>
      </c>
      <c r="U171" s="50">
        <f>ROUND(IF(K171="",0,+Q171/1659*(AC171*12*(1+tab!$D$181+tab!$D$180)-tab!$D$179)*tab!$D$177),-1)</f>
        <v>0</v>
      </c>
      <c r="V171" s="36" t="str">
        <f t="shared" si="114"/>
        <v/>
      </c>
      <c r="W171" s="696"/>
      <c r="X171" s="672"/>
      <c r="Y171" s="646"/>
      <c r="Z171" s="670"/>
      <c r="AA171" s="600"/>
      <c r="AB171" s="646"/>
      <c r="AC171" s="679">
        <f t="shared" ref="AC171:AC188" si="158">IF(K171="",0,5/12*VLOOKUP(I171,sal20aug,J171+1,FALSE)+7/12*VLOOKUP(I171,sal20aug,J171+1,FALSE))</f>
        <v>0</v>
      </c>
      <c r="AD171" s="680">
        <f t="shared" si="115"/>
        <v>0.56000000000000005</v>
      </c>
      <c r="AE171" s="681">
        <f t="shared" si="116"/>
        <v>0</v>
      </c>
      <c r="AF171" s="681">
        <f t="shared" si="117"/>
        <v>0</v>
      </c>
      <c r="AG171" s="681">
        <f t="shared" si="118"/>
        <v>0</v>
      </c>
      <c r="AH171" s="682">
        <f t="shared" si="119"/>
        <v>0</v>
      </c>
      <c r="AI171" s="682" t="str">
        <f t="shared" si="120"/>
        <v/>
      </c>
      <c r="AJ171" s="682">
        <f t="shared" si="121"/>
        <v>0</v>
      </c>
      <c r="AK171" s="683">
        <f>IF(OR(I171="ID1",OR(I171="ID2",OR(I171="ID3",OR(I171&lt;8)))),tab!B$173,tab!B$171)</f>
        <v>0.5</v>
      </c>
      <c r="AL171" s="600">
        <f t="shared" si="122"/>
        <v>0</v>
      </c>
      <c r="AM171" s="646">
        <f t="shared" si="123"/>
        <v>0</v>
      </c>
      <c r="AN171" s="743" t="str">
        <f t="shared" si="124"/>
        <v/>
      </c>
      <c r="AO171" s="746" t="str">
        <f t="shared" si="125"/>
        <v/>
      </c>
      <c r="AP171" s="750">
        <f t="shared" si="105"/>
        <v>0.5</v>
      </c>
      <c r="AR171" s="326"/>
    </row>
    <row r="172" spans="2:44" ht="12.75" customHeight="1" x14ac:dyDescent="0.2">
      <c r="B172" s="16"/>
      <c r="C172" s="2"/>
      <c r="D172" s="752" t="str">
        <f t="shared" ref="D172:H172" si="159">IF(D110="","",D110)</f>
        <v/>
      </c>
      <c r="E172" s="752" t="str">
        <f t="shared" si="159"/>
        <v/>
      </c>
      <c r="F172" s="752" t="str">
        <f t="shared" si="159"/>
        <v/>
      </c>
      <c r="G172" s="752" t="str">
        <f t="shared" si="107"/>
        <v/>
      </c>
      <c r="H172" s="753" t="str">
        <f t="shared" si="159"/>
        <v/>
      </c>
      <c r="I172" s="737" t="str">
        <f t="shared" si="108"/>
        <v/>
      </c>
      <c r="J172" s="737" t="str">
        <f t="shared" si="157"/>
        <v/>
      </c>
      <c r="K172" s="754" t="str">
        <f t="shared" si="109"/>
        <v/>
      </c>
      <c r="L172" s="735"/>
      <c r="M172" s="655">
        <v>0</v>
      </c>
      <c r="N172" s="623">
        <v>0</v>
      </c>
      <c r="O172" s="620" t="str">
        <f t="shared" si="110"/>
        <v/>
      </c>
      <c r="P172" s="612" t="str">
        <f t="shared" si="111"/>
        <v/>
      </c>
      <c r="Q172" s="624">
        <v>0</v>
      </c>
      <c r="R172" s="755"/>
      <c r="S172" s="708" t="str">
        <f t="shared" si="112"/>
        <v/>
      </c>
      <c r="T172" s="50" t="str">
        <f t="shared" si="113"/>
        <v/>
      </c>
      <c r="U172" s="50">
        <f>ROUND(IF(K172="",0,+Q172/1659*(AC172*12*(1+tab!$D$181+tab!$D$180)-tab!$D$179)*tab!$D$177),-1)</f>
        <v>0</v>
      </c>
      <c r="V172" s="36" t="str">
        <f t="shared" si="114"/>
        <v/>
      </c>
      <c r="W172" s="696"/>
      <c r="X172" s="672"/>
      <c r="Y172" s="646"/>
      <c r="Z172" s="670"/>
      <c r="AA172" s="600"/>
      <c r="AB172" s="646"/>
      <c r="AC172" s="679">
        <f t="shared" si="158"/>
        <v>0</v>
      </c>
      <c r="AD172" s="680">
        <f t="shared" si="115"/>
        <v>0.56000000000000005</v>
      </c>
      <c r="AE172" s="681">
        <f t="shared" si="116"/>
        <v>0</v>
      </c>
      <c r="AF172" s="681">
        <f t="shared" si="117"/>
        <v>0</v>
      </c>
      <c r="AG172" s="681">
        <f t="shared" si="118"/>
        <v>0</v>
      </c>
      <c r="AH172" s="682">
        <f t="shared" si="119"/>
        <v>0</v>
      </c>
      <c r="AI172" s="682" t="str">
        <f t="shared" si="120"/>
        <v/>
      </c>
      <c r="AJ172" s="682">
        <f t="shared" si="121"/>
        <v>0</v>
      </c>
      <c r="AK172" s="683">
        <f>IF(OR(I172="ID1",OR(I172="ID2",OR(I172="ID3",OR(I172&lt;8)))),tab!B$173,tab!B$171)</f>
        <v>0.5</v>
      </c>
      <c r="AL172" s="600">
        <f t="shared" si="122"/>
        <v>0</v>
      </c>
      <c r="AM172" s="646">
        <f t="shared" si="123"/>
        <v>0</v>
      </c>
      <c r="AN172" s="743" t="str">
        <f t="shared" si="124"/>
        <v/>
      </c>
      <c r="AO172" s="746" t="str">
        <f t="shared" si="125"/>
        <v/>
      </c>
      <c r="AP172" s="750">
        <f t="shared" si="105"/>
        <v>0.5</v>
      </c>
      <c r="AR172" s="326"/>
    </row>
    <row r="173" spans="2:44" ht="12.75" customHeight="1" x14ac:dyDescent="0.2">
      <c r="B173" s="16"/>
      <c r="C173" s="2"/>
      <c r="D173" s="752" t="str">
        <f t="shared" ref="D173:H173" si="160">IF(D111="","",D111)</f>
        <v/>
      </c>
      <c r="E173" s="752" t="str">
        <f t="shared" si="160"/>
        <v/>
      </c>
      <c r="F173" s="752" t="str">
        <f t="shared" si="160"/>
        <v/>
      </c>
      <c r="G173" s="752" t="str">
        <f t="shared" si="107"/>
        <v/>
      </c>
      <c r="H173" s="753" t="str">
        <f t="shared" si="160"/>
        <v/>
      </c>
      <c r="I173" s="737" t="str">
        <f t="shared" si="108"/>
        <v/>
      </c>
      <c r="J173" s="737" t="str">
        <f t="shared" si="157"/>
        <v/>
      </c>
      <c r="K173" s="754" t="str">
        <f t="shared" si="109"/>
        <v/>
      </c>
      <c r="L173" s="735"/>
      <c r="M173" s="655">
        <v>0</v>
      </c>
      <c r="N173" s="623">
        <v>0</v>
      </c>
      <c r="O173" s="620" t="str">
        <f t="shared" si="110"/>
        <v/>
      </c>
      <c r="P173" s="612" t="str">
        <f t="shared" si="111"/>
        <v/>
      </c>
      <c r="Q173" s="624">
        <v>0</v>
      </c>
      <c r="R173" s="755"/>
      <c r="S173" s="708" t="str">
        <f t="shared" si="112"/>
        <v/>
      </c>
      <c r="T173" s="50" t="str">
        <f t="shared" si="113"/>
        <v/>
      </c>
      <c r="U173" s="50">
        <f>ROUND(IF(K173="",0,+Q173/1659*(AC173*12*(1+tab!$D$181+tab!$D$180)-tab!$D$179)*tab!$D$177),-1)</f>
        <v>0</v>
      </c>
      <c r="V173" s="36" t="str">
        <f t="shared" si="114"/>
        <v/>
      </c>
      <c r="W173" s="696"/>
      <c r="X173" s="672"/>
      <c r="Y173" s="646"/>
      <c r="Z173" s="670"/>
      <c r="AA173" s="600"/>
      <c r="AB173" s="646"/>
      <c r="AC173" s="679">
        <f t="shared" si="158"/>
        <v>0</v>
      </c>
      <c r="AD173" s="680">
        <f t="shared" si="115"/>
        <v>0.56000000000000005</v>
      </c>
      <c r="AE173" s="681">
        <f t="shared" si="116"/>
        <v>0</v>
      </c>
      <c r="AF173" s="681">
        <f t="shared" si="117"/>
        <v>0</v>
      </c>
      <c r="AG173" s="681">
        <f t="shared" si="118"/>
        <v>0</v>
      </c>
      <c r="AH173" s="682">
        <f t="shared" si="119"/>
        <v>0</v>
      </c>
      <c r="AI173" s="682" t="str">
        <f t="shared" si="120"/>
        <v/>
      </c>
      <c r="AJ173" s="682">
        <f t="shared" si="121"/>
        <v>0</v>
      </c>
      <c r="AK173" s="683">
        <f>IF(OR(I173="ID1",OR(I173="ID2",OR(I173="ID3",OR(I173&lt;8)))),tab!B$173,tab!B$171)</f>
        <v>0.5</v>
      </c>
      <c r="AL173" s="600">
        <f t="shared" si="122"/>
        <v>0</v>
      </c>
      <c r="AM173" s="646">
        <f t="shared" si="123"/>
        <v>0</v>
      </c>
      <c r="AN173" s="743" t="str">
        <f t="shared" si="124"/>
        <v/>
      </c>
      <c r="AO173" s="746" t="str">
        <f t="shared" si="125"/>
        <v/>
      </c>
      <c r="AP173" s="750">
        <f t="shared" si="105"/>
        <v>0.5</v>
      </c>
      <c r="AR173" s="326"/>
    </row>
    <row r="174" spans="2:44" ht="12.75" customHeight="1" x14ac:dyDescent="0.2">
      <c r="B174" s="16"/>
      <c r="C174" s="2"/>
      <c r="D174" s="752" t="str">
        <f t="shared" ref="D174:H174" si="161">IF(D112="","",D112)</f>
        <v/>
      </c>
      <c r="E174" s="752" t="str">
        <f t="shared" si="161"/>
        <v/>
      </c>
      <c r="F174" s="752" t="str">
        <f t="shared" si="161"/>
        <v/>
      </c>
      <c r="G174" s="752" t="str">
        <f t="shared" si="107"/>
        <v/>
      </c>
      <c r="H174" s="753" t="str">
        <f t="shared" si="161"/>
        <v/>
      </c>
      <c r="I174" s="737" t="str">
        <f t="shared" si="108"/>
        <v/>
      </c>
      <c r="J174" s="737" t="str">
        <f t="shared" si="157"/>
        <v/>
      </c>
      <c r="K174" s="754" t="str">
        <f t="shared" si="109"/>
        <v/>
      </c>
      <c r="L174" s="735"/>
      <c r="M174" s="655">
        <v>0</v>
      </c>
      <c r="N174" s="623">
        <v>0</v>
      </c>
      <c r="O174" s="620" t="str">
        <f t="shared" si="110"/>
        <v/>
      </c>
      <c r="P174" s="612" t="str">
        <f t="shared" si="111"/>
        <v/>
      </c>
      <c r="Q174" s="624">
        <v>0</v>
      </c>
      <c r="R174" s="755"/>
      <c r="S174" s="708" t="str">
        <f t="shared" si="112"/>
        <v/>
      </c>
      <c r="T174" s="50" t="str">
        <f t="shared" si="113"/>
        <v/>
      </c>
      <c r="U174" s="50">
        <f>ROUND(IF(K174="",0,+Q174/1659*(AC174*12*(1+tab!$D$181+tab!$D$180)-tab!$D$179)*tab!$D$177),-1)</f>
        <v>0</v>
      </c>
      <c r="V174" s="36" t="str">
        <f t="shared" si="114"/>
        <v/>
      </c>
      <c r="W174" s="696"/>
      <c r="X174" s="672"/>
      <c r="Y174" s="646"/>
      <c r="Z174" s="670"/>
      <c r="AA174" s="600"/>
      <c r="AB174" s="646"/>
      <c r="AC174" s="679">
        <f t="shared" si="158"/>
        <v>0</v>
      </c>
      <c r="AD174" s="680">
        <f t="shared" si="115"/>
        <v>0.56000000000000005</v>
      </c>
      <c r="AE174" s="681">
        <f t="shared" si="116"/>
        <v>0</v>
      </c>
      <c r="AF174" s="681">
        <f t="shared" si="117"/>
        <v>0</v>
      </c>
      <c r="AG174" s="681">
        <f t="shared" si="118"/>
        <v>0</v>
      </c>
      <c r="AH174" s="682">
        <f t="shared" si="119"/>
        <v>0</v>
      </c>
      <c r="AI174" s="682" t="str">
        <f t="shared" si="120"/>
        <v/>
      </c>
      <c r="AJ174" s="682">
        <f t="shared" si="121"/>
        <v>0</v>
      </c>
      <c r="AK174" s="683">
        <f>IF(OR(I174="ID1",OR(I174="ID2",OR(I174="ID3",OR(I174&lt;8)))),tab!B$173,tab!B$171)</f>
        <v>0.5</v>
      </c>
      <c r="AL174" s="600">
        <f t="shared" si="122"/>
        <v>0</v>
      </c>
      <c r="AM174" s="646">
        <f t="shared" si="123"/>
        <v>0</v>
      </c>
      <c r="AN174" s="743" t="str">
        <f t="shared" si="124"/>
        <v/>
      </c>
      <c r="AO174" s="746" t="str">
        <f t="shared" si="125"/>
        <v/>
      </c>
      <c r="AP174" s="750">
        <f t="shared" si="105"/>
        <v>0.5</v>
      </c>
      <c r="AR174" s="326"/>
    </row>
    <row r="175" spans="2:44" ht="12.75" customHeight="1" x14ac:dyDescent="0.2">
      <c r="B175" s="16"/>
      <c r="C175" s="2"/>
      <c r="D175" s="752" t="str">
        <f t="shared" ref="D175:H175" si="162">IF(D113="","",D113)</f>
        <v/>
      </c>
      <c r="E175" s="752" t="str">
        <f t="shared" si="162"/>
        <v/>
      </c>
      <c r="F175" s="752" t="str">
        <f t="shared" si="162"/>
        <v/>
      </c>
      <c r="G175" s="752" t="str">
        <f t="shared" si="107"/>
        <v/>
      </c>
      <c r="H175" s="753" t="str">
        <f t="shared" si="162"/>
        <v/>
      </c>
      <c r="I175" s="737" t="str">
        <f t="shared" si="108"/>
        <v/>
      </c>
      <c r="J175" s="737" t="str">
        <f t="shared" si="157"/>
        <v/>
      </c>
      <c r="K175" s="754" t="str">
        <f t="shared" si="109"/>
        <v/>
      </c>
      <c r="L175" s="735"/>
      <c r="M175" s="655">
        <v>0</v>
      </c>
      <c r="N175" s="623">
        <v>0</v>
      </c>
      <c r="O175" s="620" t="str">
        <f t="shared" si="110"/>
        <v/>
      </c>
      <c r="P175" s="612" t="str">
        <f t="shared" si="111"/>
        <v/>
      </c>
      <c r="Q175" s="624">
        <v>0</v>
      </c>
      <c r="R175" s="755"/>
      <c r="S175" s="708" t="str">
        <f t="shared" si="112"/>
        <v/>
      </c>
      <c r="T175" s="50" t="str">
        <f t="shared" si="113"/>
        <v/>
      </c>
      <c r="U175" s="50">
        <f>ROUND(IF(K175="",0,+Q175/1659*(AC175*12*(1+tab!$D$181+tab!$D$180)-tab!$D$179)*tab!$D$177),-1)</f>
        <v>0</v>
      </c>
      <c r="V175" s="36" t="str">
        <f t="shared" si="114"/>
        <v/>
      </c>
      <c r="W175" s="696"/>
      <c r="X175" s="672"/>
      <c r="Y175" s="646"/>
      <c r="Z175" s="670"/>
      <c r="AA175" s="600"/>
      <c r="AB175" s="646"/>
      <c r="AC175" s="679">
        <f t="shared" si="158"/>
        <v>0</v>
      </c>
      <c r="AD175" s="680">
        <f t="shared" si="115"/>
        <v>0.56000000000000005</v>
      </c>
      <c r="AE175" s="681">
        <f t="shared" si="116"/>
        <v>0</v>
      </c>
      <c r="AF175" s="681">
        <f t="shared" si="117"/>
        <v>0</v>
      </c>
      <c r="AG175" s="681">
        <f t="shared" si="118"/>
        <v>0</v>
      </c>
      <c r="AH175" s="682">
        <f t="shared" si="119"/>
        <v>0</v>
      </c>
      <c r="AI175" s="682" t="str">
        <f t="shared" si="120"/>
        <v/>
      </c>
      <c r="AJ175" s="682">
        <f t="shared" si="121"/>
        <v>0</v>
      </c>
      <c r="AK175" s="683">
        <f>IF(OR(I175="ID1",OR(I175="ID2",OR(I175="ID3",OR(I175&lt;8)))),tab!B$173,tab!B$171)</f>
        <v>0.5</v>
      </c>
      <c r="AL175" s="600">
        <f t="shared" si="122"/>
        <v>0</v>
      </c>
      <c r="AM175" s="646">
        <f t="shared" si="123"/>
        <v>0</v>
      </c>
      <c r="AN175" s="743" t="str">
        <f t="shared" si="124"/>
        <v/>
      </c>
      <c r="AO175" s="746" t="str">
        <f t="shared" si="125"/>
        <v/>
      </c>
      <c r="AP175" s="750">
        <f t="shared" si="105"/>
        <v>0.5</v>
      </c>
      <c r="AR175" s="326"/>
    </row>
    <row r="176" spans="2:44" ht="12.75" customHeight="1" x14ac:dyDescent="0.2">
      <c r="B176" s="16"/>
      <c r="C176" s="2"/>
      <c r="D176" s="752" t="str">
        <f t="shared" ref="D176:H176" si="163">IF(D114="","",D114)</f>
        <v/>
      </c>
      <c r="E176" s="752" t="str">
        <f t="shared" si="163"/>
        <v/>
      </c>
      <c r="F176" s="752" t="str">
        <f t="shared" si="163"/>
        <v/>
      </c>
      <c r="G176" s="752" t="str">
        <f t="shared" si="107"/>
        <v/>
      </c>
      <c r="H176" s="753" t="str">
        <f t="shared" si="163"/>
        <v/>
      </c>
      <c r="I176" s="737" t="str">
        <f t="shared" si="108"/>
        <v/>
      </c>
      <c r="J176" s="737" t="str">
        <f t="shared" si="157"/>
        <v/>
      </c>
      <c r="K176" s="754" t="str">
        <f t="shared" si="109"/>
        <v/>
      </c>
      <c r="L176" s="735"/>
      <c r="M176" s="655">
        <v>0</v>
      </c>
      <c r="N176" s="623">
        <v>0</v>
      </c>
      <c r="O176" s="620" t="str">
        <f t="shared" si="110"/>
        <v/>
      </c>
      <c r="P176" s="612" t="str">
        <f t="shared" si="111"/>
        <v/>
      </c>
      <c r="Q176" s="624">
        <v>0</v>
      </c>
      <c r="R176" s="755"/>
      <c r="S176" s="708" t="str">
        <f t="shared" si="112"/>
        <v/>
      </c>
      <c r="T176" s="50" t="str">
        <f t="shared" si="113"/>
        <v/>
      </c>
      <c r="U176" s="50">
        <f>ROUND(IF(K176="",0,+Q176/1659*(AC176*12*(1+tab!$D$181+tab!$D$180)-tab!$D$179)*tab!$D$177),-1)</f>
        <v>0</v>
      </c>
      <c r="V176" s="36" t="str">
        <f t="shared" si="114"/>
        <v/>
      </c>
      <c r="W176" s="696"/>
      <c r="X176" s="672"/>
      <c r="Y176" s="646"/>
      <c r="Z176" s="670"/>
      <c r="AA176" s="600"/>
      <c r="AB176" s="646"/>
      <c r="AC176" s="679">
        <f t="shared" si="158"/>
        <v>0</v>
      </c>
      <c r="AD176" s="680">
        <f t="shared" si="115"/>
        <v>0.56000000000000005</v>
      </c>
      <c r="AE176" s="681">
        <f t="shared" si="116"/>
        <v>0</v>
      </c>
      <c r="AF176" s="681">
        <f t="shared" si="117"/>
        <v>0</v>
      </c>
      <c r="AG176" s="681">
        <f t="shared" si="118"/>
        <v>0</v>
      </c>
      <c r="AH176" s="682">
        <f t="shared" si="119"/>
        <v>0</v>
      </c>
      <c r="AI176" s="682" t="str">
        <f t="shared" si="120"/>
        <v/>
      </c>
      <c r="AJ176" s="682">
        <f t="shared" si="121"/>
        <v>0</v>
      </c>
      <c r="AK176" s="683">
        <f>IF(OR(I176="ID1",OR(I176="ID2",OR(I176="ID3",OR(I176&lt;8)))),tab!B$173,tab!B$171)</f>
        <v>0.5</v>
      </c>
      <c r="AL176" s="600">
        <f t="shared" si="122"/>
        <v>0</v>
      </c>
      <c r="AM176" s="646">
        <f t="shared" si="123"/>
        <v>0</v>
      </c>
      <c r="AN176" s="743" t="str">
        <f t="shared" si="124"/>
        <v/>
      </c>
      <c r="AO176" s="746" t="str">
        <f t="shared" si="125"/>
        <v/>
      </c>
      <c r="AP176" s="750">
        <f t="shared" si="105"/>
        <v>0.5</v>
      </c>
      <c r="AR176" s="326"/>
    </row>
    <row r="177" spans="2:44" ht="12.75" customHeight="1" x14ac:dyDescent="0.2">
      <c r="B177" s="16"/>
      <c r="C177" s="2"/>
      <c r="D177" s="752" t="str">
        <f t="shared" ref="D177:H177" si="164">IF(D115="","",D115)</f>
        <v/>
      </c>
      <c r="E177" s="752" t="str">
        <f t="shared" si="164"/>
        <v/>
      </c>
      <c r="F177" s="752" t="str">
        <f t="shared" si="164"/>
        <v/>
      </c>
      <c r="G177" s="752" t="str">
        <f t="shared" si="107"/>
        <v/>
      </c>
      <c r="H177" s="753" t="str">
        <f t="shared" si="164"/>
        <v/>
      </c>
      <c r="I177" s="737" t="str">
        <f t="shared" si="108"/>
        <v/>
      </c>
      <c r="J177" s="737" t="str">
        <f t="shared" si="157"/>
        <v/>
      </c>
      <c r="K177" s="754" t="str">
        <f t="shared" si="109"/>
        <v/>
      </c>
      <c r="L177" s="735"/>
      <c r="M177" s="655">
        <v>0</v>
      </c>
      <c r="N177" s="623">
        <v>0</v>
      </c>
      <c r="O177" s="620" t="str">
        <f t="shared" si="110"/>
        <v/>
      </c>
      <c r="P177" s="612" t="str">
        <f t="shared" si="111"/>
        <v/>
      </c>
      <c r="Q177" s="624">
        <v>0</v>
      </c>
      <c r="R177" s="755"/>
      <c r="S177" s="708" t="str">
        <f t="shared" si="112"/>
        <v/>
      </c>
      <c r="T177" s="50" t="str">
        <f t="shared" si="113"/>
        <v/>
      </c>
      <c r="U177" s="50">
        <f>ROUND(IF(K177="",0,+Q177/1659*(AC177*12*(1+tab!$D$181+tab!$D$180)-tab!$D$179)*tab!$D$177),-1)</f>
        <v>0</v>
      </c>
      <c r="V177" s="36" t="str">
        <f t="shared" si="114"/>
        <v/>
      </c>
      <c r="W177" s="696"/>
      <c r="X177" s="672"/>
      <c r="Y177" s="646"/>
      <c r="Z177" s="670"/>
      <c r="AA177" s="600"/>
      <c r="AB177" s="646"/>
      <c r="AC177" s="679">
        <f t="shared" si="158"/>
        <v>0</v>
      </c>
      <c r="AD177" s="680">
        <f t="shared" si="115"/>
        <v>0.56000000000000005</v>
      </c>
      <c r="AE177" s="681">
        <f t="shared" si="116"/>
        <v>0</v>
      </c>
      <c r="AF177" s="681">
        <f t="shared" si="117"/>
        <v>0</v>
      </c>
      <c r="AG177" s="681">
        <f t="shared" si="118"/>
        <v>0</v>
      </c>
      <c r="AH177" s="682">
        <f t="shared" si="119"/>
        <v>0</v>
      </c>
      <c r="AI177" s="682" t="str">
        <f t="shared" si="120"/>
        <v/>
      </c>
      <c r="AJ177" s="682">
        <f t="shared" si="121"/>
        <v>0</v>
      </c>
      <c r="AK177" s="683">
        <f>IF(OR(I177="ID1",OR(I177="ID2",OR(I177="ID3",OR(I177&lt;8)))),tab!B$173,tab!B$171)</f>
        <v>0.5</v>
      </c>
      <c r="AL177" s="600">
        <f t="shared" si="122"/>
        <v>0</v>
      </c>
      <c r="AM177" s="646">
        <f t="shared" si="123"/>
        <v>0</v>
      </c>
      <c r="AN177" s="743" t="str">
        <f t="shared" si="124"/>
        <v/>
      </c>
      <c r="AO177" s="746" t="str">
        <f t="shared" si="125"/>
        <v/>
      </c>
      <c r="AP177" s="750">
        <f t="shared" si="105"/>
        <v>0.5</v>
      </c>
      <c r="AR177" s="326"/>
    </row>
    <row r="178" spans="2:44" ht="12.75" customHeight="1" x14ac:dyDescent="0.2">
      <c r="B178" s="16"/>
      <c r="C178" s="2"/>
      <c r="D178" s="752" t="str">
        <f t="shared" ref="D178:H178" si="165">IF(D116="","",D116)</f>
        <v/>
      </c>
      <c r="E178" s="752" t="str">
        <f t="shared" si="165"/>
        <v/>
      </c>
      <c r="F178" s="752" t="str">
        <f t="shared" si="165"/>
        <v/>
      </c>
      <c r="G178" s="752" t="str">
        <f t="shared" si="107"/>
        <v/>
      </c>
      <c r="H178" s="753" t="str">
        <f t="shared" si="165"/>
        <v/>
      </c>
      <c r="I178" s="737" t="str">
        <f t="shared" si="108"/>
        <v/>
      </c>
      <c r="J178" s="737" t="str">
        <f t="shared" si="157"/>
        <v/>
      </c>
      <c r="K178" s="754" t="str">
        <f t="shared" si="109"/>
        <v/>
      </c>
      <c r="L178" s="735"/>
      <c r="M178" s="655">
        <v>0</v>
      </c>
      <c r="N178" s="623">
        <v>0</v>
      </c>
      <c r="O178" s="620" t="str">
        <f t="shared" si="110"/>
        <v/>
      </c>
      <c r="P178" s="612" t="str">
        <f t="shared" si="111"/>
        <v/>
      </c>
      <c r="Q178" s="624">
        <v>0</v>
      </c>
      <c r="R178" s="755"/>
      <c r="S178" s="708" t="str">
        <f t="shared" si="112"/>
        <v/>
      </c>
      <c r="T178" s="50" t="str">
        <f t="shared" si="113"/>
        <v/>
      </c>
      <c r="U178" s="50">
        <f>ROUND(IF(K178="",0,+Q178/1659*(AC178*12*(1+tab!$D$181+tab!$D$180)-tab!$D$179)*tab!$D$177),-1)</f>
        <v>0</v>
      </c>
      <c r="V178" s="36" t="str">
        <f t="shared" si="114"/>
        <v/>
      </c>
      <c r="W178" s="696"/>
      <c r="X178" s="672"/>
      <c r="Y178" s="646"/>
      <c r="Z178" s="670"/>
      <c r="AA178" s="600"/>
      <c r="AB178" s="646"/>
      <c r="AC178" s="679">
        <f t="shared" si="158"/>
        <v>0</v>
      </c>
      <c r="AD178" s="680">
        <f t="shared" si="115"/>
        <v>0.56000000000000005</v>
      </c>
      <c r="AE178" s="681">
        <f t="shared" si="116"/>
        <v>0</v>
      </c>
      <c r="AF178" s="681">
        <f t="shared" si="117"/>
        <v>0</v>
      </c>
      <c r="AG178" s="681">
        <f t="shared" si="118"/>
        <v>0</v>
      </c>
      <c r="AH178" s="682">
        <f t="shared" si="119"/>
        <v>0</v>
      </c>
      <c r="AI178" s="682" t="str">
        <f t="shared" si="120"/>
        <v/>
      </c>
      <c r="AJ178" s="682">
        <f t="shared" si="121"/>
        <v>0</v>
      </c>
      <c r="AK178" s="683">
        <f>IF(OR(I178="ID1",OR(I178="ID2",OR(I178="ID3",OR(I178&lt;8)))),tab!B$173,tab!B$171)</f>
        <v>0.5</v>
      </c>
      <c r="AL178" s="600">
        <f t="shared" si="122"/>
        <v>0</v>
      </c>
      <c r="AM178" s="646">
        <f t="shared" si="123"/>
        <v>0</v>
      </c>
      <c r="AN178" s="743" t="str">
        <f t="shared" si="124"/>
        <v/>
      </c>
      <c r="AO178" s="746" t="str">
        <f t="shared" si="125"/>
        <v/>
      </c>
      <c r="AP178" s="750">
        <f t="shared" si="105"/>
        <v>0.5</v>
      </c>
      <c r="AR178" s="326"/>
    </row>
    <row r="179" spans="2:44" ht="12.75" customHeight="1" x14ac:dyDescent="0.2">
      <c r="B179" s="16"/>
      <c r="C179" s="2"/>
      <c r="D179" s="752" t="str">
        <f t="shared" ref="D179:H179" si="166">IF(D117="","",D117)</f>
        <v/>
      </c>
      <c r="E179" s="752" t="str">
        <f t="shared" si="166"/>
        <v/>
      </c>
      <c r="F179" s="752" t="str">
        <f t="shared" si="166"/>
        <v/>
      </c>
      <c r="G179" s="752" t="str">
        <f t="shared" si="107"/>
        <v/>
      </c>
      <c r="H179" s="753" t="str">
        <f t="shared" si="166"/>
        <v/>
      </c>
      <c r="I179" s="737" t="str">
        <f t="shared" si="108"/>
        <v/>
      </c>
      <c r="J179" s="737" t="str">
        <f t="shared" si="157"/>
        <v/>
      </c>
      <c r="K179" s="754" t="str">
        <f t="shared" si="109"/>
        <v/>
      </c>
      <c r="L179" s="735"/>
      <c r="M179" s="655">
        <v>0</v>
      </c>
      <c r="N179" s="623">
        <v>0</v>
      </c>
      <c r="O179" s="620" t="str">
        <f t="shared" si="110"/>
        <v/>
      </c>
      <c r="P179" s="612" t="str">
        <f t="shared" si="111"/>
        <v/>
      </c>
      <c r="Q179" s="624">
        <v>0</v>
      </c>
      <c r="R179" s="755"/>
      <c r="S179" s="708" t="str">
        <f t="shared" si="112"/>
        <v/>
      </c>
      <c r="T179" s="50" t="str">
        <f t="shared" si="113"/>
        <v/>
      </c>
      <c r="U179" s="50">
        <f>ROUND(IF(K179="",0,+Q179/1659*(AC179*12*(1+tab!$D$181+tab!$D$180)-tab!$D$179)*tab!$D$177),-1)</f>
        <v>0</v>
      </c>
      <c r="V179" s="36" t="str">
        <f t="shared" si="114"/>
        <v/>
      </c>
      <c r="W179" s="696"/>
      <c r="X179" s="672"/>
      <c r="Y179" s="646"/>
      <c r="Z179" s="670"/>
      <c r="AA179" s="600"/>
      <c r="AB179" s="646"/>
      <c r="AC179" s="679">
        <f t="shared" si="158"/>
        <v>0</v>
      </c>
      <c r="AD179" s="680">
        <f t="shared" si="115"/>
        <v>0.56000000000000005</v>
      </c>
      <c r="AE179" s="681">
        <f t="shared" si="116"/>
        <v>0</v>
      </c>
      <c r="AF179" s="681">
        <f t="shared" si="117"/>
        <v>0</v>
      </c>
      <c r="AG179" s="681">
        <f t="shared" si="118"/>
        <v>0</v>
      </c>
      <c r="AH179" s="682">
        <f t="shared" si="119"/>
        <v>0</v>
      </c>
      <c r="AI179" s="682" t="str">
        <f t="shared" si="120"/>
        <v/>
      </c>
      <c r="AJ179" s="682">
        <f t="shared" si="121"/>
        <v>0</v>
      </c>
      <c r="AK179" s="683">
        <f>IF(OR(I179="ID1",OR(I179="ID2",OR(I179="ID3",OR(I179&lt;8)))),tab!B$173,tab!B$171)</f>
        <v>0.5</v>
      </c>
      <c r="AL179" s="600">
        <f t="shared" si="122"/>
        <v>0</v>
      </c>
      <c r="AM179" s="646">
        <f t="shared" si="123"/>
        <v>0</v>
      </c>
      <c r="AN179" s="743" t="str">
        <f t="shared" si="124"/>
        <v/>
      </c>
      <c r="AO179" s="746" t="str">
        <f t="shared" si="125"/>
        <v/>
      </c>
      <c r="AP179" s="750">
        <f t="shared" si="105"/>
        <v>0.5</v>
      </c>
      <c r="AR179" s="326"/>
    </row>
    <row r="180" spans="2:44" ht="12.75" customHeight="1" x14ac:dyDescent="0.2">
      <c r="B180" s="16"/>
      <c r="C180" s="2"/>
      <c r="D180" s="752" t="str">
        <f t="shared" ref="D180:H180" si="167">IF(D118="","",D118)</f>
        <v/>
      </c>
      <c r="E180" s="752" t="str">
        <f t="shared" si="167"/>
        <v/>
      </c>
      <c r="F180" s="752" t="str">
        <f t="shared" si="167"/>
        <v/>
      </c>
      <c r="G180" s="752" t="str">
        <f t="shared" si="107"/>
        <v/>
      </c>
      <c r="H180" s="753" t="str">
        <f t="shared" si="167"/>
        <v/>
      </c>
      <c r="I180" s="737" t="str">
        <f t="shared" si="108"/>
        <v/>
      </c>
      <c r="J180" s="737" t="str">
        <f t="shared" si="157"/>
        <v/>
      </c>
      <c r="K180" s="754" t="str">
        <f t="shared" si="109"/>
        <v/>
      </c>
      <c r="L180" s="735"/>
      <c r="M180" s="655">
        <v>0</v>
      </c>
      <c r="N180" s="623">
        <v>0</v>
      </c>
      <c r="O180" s="620" t="str">
        <f t="shared" si="110"/>
        <v/>
      </c>
      <c r="P180" s="612" t="str">
        <f t="shared" si="111"/>
        <v/>
      </c>
      <c r="Q180" s="624">
        <v>0</v>
      </c>
      <c r="R180" s="755"/>
      <c r="S180" s="708" t="str">
        <f t="shared" si="112"/>
        <v/>
      </c>
      <c r="T180" s="50" t="str">
        <f t="shared" si="113"/>
        <v/>
      </c>
      <c r="U180" s="50">
        <f>ROUND(IF(K180="",0,+Q180/1659*(AC180*12*(1+tab!$D$181+tab!$D$180)-tab!$D$179)*tab!$D$177),-1)</f>
        <v>0</v>
      </c>
      <c r="V180" s="36" t="str">
        <f t="shared" si="114"/>
        <v/>
      </c>
      <c r="W180" s="696"/>
      <c r="X180" s="672"/>
      <c r="Y180" s="646"/>
      <c r="Z180" s="670"/>
      <c r="AA180" s="600"/>
      <c r="AB180" s="646"/>
      <c r="AC180" s="679">
        <f t="shared" si="158"/>
        <v>0</v>
      </c>
      <c r="AD180" s="680">
        <f t="shared" si="115"/>
        <v>0.56000000000000005</v>
      </c>
      <c r="AE180" s="681">
        <f t="shared" si="116"/>
        <v>0</v>
      </c>
      <c r="AF180" s="681">
        <f t="shared" si="117"/>
        <v>0</v>
      </c>
      <c r="AG180" s="681">
        <f t="shared" si="118"/>
        <v>0</v>
      </c>
      <c r="AH180" s="682">
        <f t="shared" si="119"/>
        <v>0</v>
      </c>
      <c r="AI180" s="682" t="str">
        <f t="shared" si="120"/>
        <v/>
      </c>
      <c r="AJ180" s="682">
        <f t="shared" si="121"/>
        <v>0</v>
      </c>
      <c r="AK180" s="683">
        <f>IF(OR(I180="ID1",OR(I180="ID2",OR(I180="ID3",OR(I180&lt;8)))),tab!B$173,tab!B$171)</f>
        <v>0.5</v>
      </c>
      <c r="AL180" s="600">
        <f t="shared" si="122"/>
        <v>0</v>
      </c>
      <c r="AM180" s="646">
        <f t="shared" si="123"/>
        <v>0</v>
      </c>
      <c r="AN180" s="743" t="str">
        <f t="shared" si="124"/>
        <v/>
      </c>
      <c r="AO180" s="746" t="str">
        <f t="shared" si="125"/>
        <v/>
      </c>
      <c r="AP180" s="750">
        <f t="shared" si="105"/>
        <v>0.5</v>
      </c>
      <c r="AR180" s="326"/>
    </row>
    <row r="181" spans="2:44" ht="12.75" customHeight="1" x14ac:dyDescent="0.2">
      <c r="B181" s="16"/>
      <c r="C181" s="2"/>
      <c r="D181" s="752" t="str">
        <f t="shared" ref="D181:H181" si="168">IF(D119="","",D119)</f>
        <v/>
      </c>
      <c r="E181" s="752" t="str">
        <f t="shared" si="168"/>
        <v/>
      </c>
      <c r="F181" s="752" t="str">
        <f t="shared" si="168"/>
        <v/>
      </c>
      <c r="G181" s="752" t="str">
        <f t="shared" si="107"/>
        <v/>
      </c>
      <c r="H181" s="753" t="str">
        <f t="shared" si="168"/>
        <v/>
      </c>
      <c r="I181" s="737" t="str">
        <f t="shared" si="108"/>
        <v/>
      </c>
      <c r="J181" s="737" t="str">
        <f t="shared" si="157"/>
        <v/>
      </c>
      <c r="K181" s="754" t="str">
        <f t="shared" si="109"/>
        <v/>
      </c>
      <c r="L181" s="735"/>
      <c r="M181" s="655">
        <v>0</v>
      </c>
      <c r="N181" s="623">
        <v>0</v>
      </c>
      <c r="O181" s="620" t="str">
        <f t="shared" si="110"/>
        <v/>
      </c>
      <c r="P181" s="612" t="str">
        <f t="shared" si="111"/>
        <v/>
      </c>
      <c r="Q181" s="624">
        <v>0</v>
      </c>
      <c r="R181" s="755"/>
      <c r="S181" s="708" t="str">
        <f t="shared" si="112"/>
        <v/>
      </c>
      <c r="T181" s="50" t="str">
        <f t="shared" si="113"/>
        <v/>
      </c>
      <c r="U181" s="50">
        <f>ROUND(IF(K181="",0,+Q181/1659*(AC181*12*(1+tab!$D$181+tab!$D$180)-tab!$D$179)*tab!$D$177),-1)</f>
        <v>0</v>
      </c>
      <c r="V181" s="36" t="str">
        <f t="shared" si="114"/>
        <v/>
      </c>
      <c r="W181" s="696"/>
      <c r="X181" s="672"/>
      <c r="Y181" s="646"/>
      <c r="Z181" s="670"/>
      <c r="AA181" s="600"/>
      <c r="AB181" s="646"/>
      <c r="AC181" s="679">
        <f t="shared" si="158"/>
        <v>0</v>
      </c>
      <c r="AD181" s="680">
        <f t="shared" si="115"/>
        <v>0.56000000000000005</v>
      </c>
      <c r="AE181" s="681">
        <f t="shared" si="116"/>
        <v>0</v>
      </c>
      <c r="AF181" s="681">
        <f t="shared" si="117"/>
        <v>0</v>
      </c>
      <c r="AG181" s="681">
        <f t="shared" si="118"/>
        <v>0</v>
      </c>
      <c r="AH181" s="682">
        <f t="shared" si="119"/>
        <v>0</v>
      </c>
      <c r="AI181" s="682" t="str">
        <f t="shared" si="120"/>
        <v/>
      </c>
      <c r="AJ181" s="682">
        <f t="shared" si="121"/>
        <v>0</v>
      </c>
      <c r="AK181" s="683">
        <f>IF(OR(I181="ID1",OR(I181="ID2",OR(I181="ID3",OR(I181&lt;8)))),tab!B$173,tab!B$171)</f>
        <v>0.5</v>
      </c>
      <c r="AL181" s="600">
        <f t="shared" si="122"/>
        <v>0</v>
      </c>
      <c r="AM181" s="646">
        <f t="shared" si="123"/>
        <v>0</v>
      </c>
      <c r="AN181" s="743" t="str">
        <f t="shared" si="124"/>
        <v/>
      </c>
      <c r="AO181" s="746" t="str">
        <f t="shared" si="125"/>
        <v/>
      </c>
      <c r="AP181" s="750">
        <f t="shared" si="105"/>
        <v>0.5</v>
      </c>
      <c r="AR181" s="326"/>
    </row>
    <row r="182" spans="2:44" ht="12.75" customHeight="1" x14ac:dyDescent="0.2">
      <c r="B182" s="16"/>
      <c r="C182" s="2"/>
      <c r="D182" s="752" t="str">
        <f t="shared" ref="D182:H182" si="169">IF(D120="","",D120)</f>
        <v/>
      </c>
      <c r="E182" s="752" t="str">
        <f t="shared" si="169"/>
        <v/>
      </c>
      <c r="F182" s="752" t="str">
        <f t="shared" si="169"/>
        <v/>
      </c>
      <c r="G182" s="752" t="str">
        <f t="shared" si="107"/>
        <v/>
      </c>
      <c r="H182" s="753" t="str">
        <f t="shared" si="169"/>
        <v/>
      </c>
      <c r="I182" s="737" t="str">
        <f t="shared" si="108"/>
        <v/>
      </c>
      <c r="J182" s="737" t="str">
        <f t="shared" si="157"/>
        <v/>
      </c>
      <c r="K182" s="754" t="str">
        <f t="shared" si="109"/>
        <v/>
      </c>
      <c r="L182" s="735"/>
      <c r="M182" s="655">
        <v>0</v>
      </c>
      <c r="N182" s="623">
        <v>0</v>
      </c>
      <c r="O182" s="620" t="str">
        <f t="shared" si="110"/>
        <v/>
      </c>
      <c r="P182" s="612" t="str">
        <f t="shared" si="111"/>
        <v/>
      </c>
      <c r="Q182" s="624">
        <v>0</v>
      </c>
      <c r="R182" s="755"/>
      <c r="S182" s="708" t="str">
        <f t="shared" si="112"/>
        <v/>
      </c>
      <c r="T182" s="50" t="str">
        <f t="shared" si="113"/>
        <v/>
      </c>
      <c r="U182" s="50">
        <f>ROUND(IF(K182="",0,+Q182/1659*(AC182*12*(1+tab!$D$181+tab!$D$180)-tab!$D$179)*tab!$D$177),-1)</f>
        <v>0</v>
      </c>
      <c r="V182" s="36" t="str">
        <f t="shared" si="114"/>
        <v/>
      </c>
      <c r="W182" s="696"/>
      <c r="X182" s="672"/>
      <c r="Y182" s="646"/>
      <c r="Z182" s="670"/>
      <c r="AA182" s="600"/>
      <c r="AB182" s="646"/>
      <c r="AC182" s="679">
        <f t="shared" si="158"/>
        <v>0</v>
      </c>
      <c r="AD182" s="680">
        <f t="shared" si="115"/>
        <v>0.56000000000000005</v>
      </c>
      <c r="AE182" s="681">
        <f t="shared" si="116"/>
        <v>0</v>
      </c>
      <c r="AF182" s="681">
        <f t="shared" si="117"/>
        <v>0</v>
      </c>
      <c r="AG182" s="681">
        <f t="shared" si="118"/>
        <v>0</v>
      </c>
      <c r="AH182" s="682">
        <f t="shared" si="119"/>
        <v>0</v>
      </c>
      <c r="AI182" s="682" t="str">
        <f t="shared" si="120"/>
        <v/>
      </c>
      <c r="AJ182" s="682">
        <f t="shared" si="121"/>
        <v>0</v>
      </c>
      <c r="AK182" s="683">
        <f>IF(OR(I182="ID1",OR(I182="ID2",OR(I182="ID3",OR(I182&lt;8)))),tab!B$173,tab!B$171)</f>
        <v>0.5</v>
      </c>
      <c r="AL182" s="600">
        <f t="shared" si="122"/>
        <v>0</v>
      </c>
      <c r="AM182" s="646">
        <f t="shared" si="123"/>
        <v>0</v>
      </c>
      <c r="AN182" s="743" t="str">
        <f t="shared" si="124"/>
        <v/>
      </c>
      <c r="AO182" s="746" t="str">
        <f t="shared" si="125"/>
        <v/>
      </c>
      <c r="AP182" s="750">
        <f t="shared" si="105"/>
        <v>0.5</v>
      </c>
      <c r="AR182" s="326"/>
    </row>
    <row r="183" spans="2:44" ht="12.75" customHeight="1" x14ac:dyDescent="0.2">
      <c r="B183" s="16"/>
      <c r="C183" s="2"/>
      <c r="D183" s="752" t="str">
        <f t="shared" ref="D183:H183" si="170">IF(D121="","",D121)</f>
        <v/>
      </c>
      <c r="E183" s="752" t="str">
        <f t="shared" si="170"/>
        <v/>
      </c>
      <c r="F183" s="752" t="str">
        <f t="shared" si="170"/>
        <v/>
      </c>
      <c r="G183" s="752" t="str">
        <f t="shared" si="107"/>
        <v/>
      </c>
      <c r="H183" s="753" t="str">
        <f t="shared" si="170"/>
        <v/>
      </c>
      <c r="I183" s="737" t="str">
        <f t="shared" si="108"/>
        <v/>
      </c>
      <c r="J183" s="737" t="str">
        <f t="shared" si="157"/>
        <v/>
      </c>
      <c r="K183" s="754" t="str">
        <f t="shared" si="109"/>
        <v/>
      </c>
      <c r="L183" s="735"/>
      <c r="M183" s="655">
        <v>0</v>
      </c>
      <c r="N183" s="623">
        <v>0</v>
      </c>
      <c r="O183" s="620" t="str">
        <f t="shared" si="110"/>
        <v/>
      </c>
      <c r="P183" s="612" t="str">
        <f t="shared" si="111"/>
        <v/>
      </c>
      <c r="Q183" s="624">
        <v>0</v>
      </c>
      <c r="R183" s="755"/>
      <c r="S183" s="708" t="str">
        <f t="shared" si="112"/>
        <v/>
      </c>
      <c r="T183" s="50" t="str">
        <f t="shared" si="113"/>
        <v/>
      </c>
      <c r="U183" s="50">
        <f>ROUND(IF(K183="",0,+Q183/1659*(AC183*12*(1+tab!$D$181+tab!$D$180)-tab!$D$179)*tab!$D$177),-1)</f>
        <v>0</v>
      </c>
      <c r="V183" s="36" t="str">
        <f t="shared" si="114"/>
        <v/>
      </c>
      <c r="W183" s="696"/>
      <c r="X183" s="672"/>
      <c r="Y183" s="646"/>
      <c r="Z183" s="670"/>
      <c r="AA183" s="600"/>
      <c r="AB183" s="646"/>
      <c r="AC183" s="679">
        <f t="shared" si="158"/>
        <v>0</v>
      </c>
      <c r="AD183" s="680">
        <f t="shared" si="115"/>
        <v>0.56000000000000005</v>
      </c>
      <c r="AE183" s="681">
        <f t="shared" si="116"/>
        <v>0</v>
      </c>
      <c r="AF183" s="681">
        <f t="shared" si="117"/>
        <v>0</v>
      </c>
      <c r="AG183" s="681">
        <f t="shared" si="118"/>
        <v>0</v>
      </c>
      <c r="AH183" s="682">
        <f t="shared" si="119"/>
        <v>0</v>
      </c>
      <c r="AI183" s="682" t="str">
        <f t="shared" si="120"/>
        <v/>
      </c>
      <c r="AJ183" s="682">
        <f t="shared" si="121"/>
        <v>0</v>
      </c>
      <c r="AK183" s="683">
        <f>IF(OR(I183="ID1",OR(I183="ID2",OR(I183="ID3",OR(I183&lt;8)))),tab!B$173,tab!B$171)</f>
        <v>0.5</v>
      </c>
      <c r="AL183" s="600">
        <f t="shared" si="122"/>
        <v>0</v>
      </c>
      <c r="AM183" s="646">
        <f t="shared" si="123"/>
        <v>0</v>
      </c>
      <c r="AN183" s="743" t="str">
        <f t="shared" si="124"/>
        <v/>
      </c>
      <c r="AO183" s="746" t="str">
        <f t="shared" si="125"/>
        <v/>
      </c>
      <c r="AP183" s="750">
        <f t="shared" si="105"/>
        <v>0.5</v>
      </c>
      <c r="AR183" s="326"/>
    </row>
    <row r="184" spans="2:44" ht="12.75" customHeight="1" x14ac:dyDescent="0.2">
      <c r="B184" s="16"/>
      <c r="C184" s="2"/>
      <c r="D184" s="752" t="str">
        <f t="shared" ref="D184:H184" si="171">IF(D122="","",D122)</f>
        <v/>
      </c>
      <c r="E184" s="752" t="str">
        <f t="shared" si="171"/>
        <v/>
      </c>
      <c r="F184" s="752" t="str">
        <f t="shared" si="171"/>
        <v/>
      </c>
      <c r="G184" s="752" t="str">
        <f t="shared" si="107"/>
        <v/>
      </c>
      <c r="H184" s="753" t="str">
        <f t="shared" si="171"/>
        <v/>
      </c>
      <c r="I184" s="737" t="str">
        <f t="shared" si="108"/>
        <v/>
      </c>
      <c r="J184" s="737" t="str">
        <f t="shared" si="157"/>
        <v/>
      </c>
      <c r="K184" s="754" t="str">
        <f t="shared" si="109"/>
        <v/>
      </c>
      <c r="L184" s="735"/>
      <c r="M184" s="655">
        <v>0</v>
      </c>
      <c r="N184" s="623">
        <v>0</v>
      </c>
      <c r="O184" s="620" t="str">
        <f t="shared" si="110"/>
        <v/>
      </c>
      <c r="P184" s="612" t="str">
        <f t="shared" si="111"/>
        <v/>
      </c>
      <c r="Q184" s="624">
        <v>0</v>
      </c>
      <c r="R184" s="755"/>
      <c r="S184" s="708" t="str">
        <f t="shared" si="112"/>
        <v/>
      </c>
      <c r="T184" s="50" t="str">
        <f t="shared" si="113"/>
        <v/>
      </c>
      <c r="U184" s="50">
        <f>ROUND(IF(K184="",0,+Q184/1659*(AC184*12*(1+tab!$D$181+tab!$D$180)-tab!$D$179)*tab!$D$177),-1)</f>
        <v>0</v>
      </c>
      <c r="V184" s="36" t="str">
        <f t="shared" si="114"/>
        <v/>
      </c>
      <c r="W184" s="696"/>
      <c r="X184" s="672"/>
      <c r="Y184" s="646"/>
      <c r="Z184" s="670"/>
      <c r="AA184" s="600"/>
      <c r="AB184" s="646"/>
      <c r="AC184" s="679">
        <f t="shared" si="158"/>
        <v>0</v>
      </c>
      <c r="AD184" s="680">
        <f t="shared" si="115"/>
        <v>0.56000000000000005</v>
      </c>
      <c r="AE184" s="681">
        <f t="shared" si="116"/>
        <v>0</v>
      </c>
      <c r="AF184" s="681">
        <f t="shared" si="117"/>
        <v>0</v>
      </c>
      <c r="AG184" s="681">
        <f t="shared" si="118"/>
        <v>0</v>
      </c>
      <c r="AH184" s="682">
        <f t="shared" si="119"/>
        <v>0</v>
      </c>
      <c r="AI184" s="682" t="str">
        <f t="shared" si="120"/>
        <v/>
      </c>
      <c r="AJ184" s="682">
        <f t="shared" si="121"/>
        <v>0</v>
      </c>
      <c r="AK184" s="683">
        <f>IF(OR(I184="ID1",OR(I184="ID2",OR(I184="ID3",OR(I184&lt;8)))),tab!B$173,tab!B$171)</f>
        <v>0.5</v>
      </c>
      <c r="AL184" s="600">
        <f t="shared" si="122"/>
        <v>0</v>
      </c>
      <c r="AM184" s="646">
        <f t="shared" si="123"/>
        <v>0</v>
      </c>
      <c r="AN184" s="743" t="str">
        <f t="shared" si="124"/>
        <v/>
      </c>
      <c r="AO184" s="746" t="str">
        <f t="shared" si="125"/>
        <v/>
      </c>
      <c r="AP184" s="750">
        <f t="shared" si="105"/>
        <v>0.5</v>
      </c>
      <c r="AR184" s="326"/>
    </row>
    <row r="185" spans="2:44" ht="12.75" customHeight="1" x14ac:dyDescent="0.2">
      <c r="B185" s="16"/>
      <c r="C185" s="2"/>
      <c r="D185" s="752" t="str">
        <f t="shared" ref="D185:H185" si="172">IF(D123="","",D123)</f>
        <v/>
      </c>
      <c r="E185" s="752" t="str">
        <f t="shared" si="172"/>
        <v/>
      </c>
      <c r="F185" s="752" t="str">
        <f t="shared" si="172"/>
        <v/>
      </c>
      <c r="G185" s="752" t="str">
        <f t="shared" si="107"/>
        <v/>
      </c>
      <c r="H185" s="753" t="str">
        <f t="shared" si="172"/>
        <v/>
      </c>
      <c r="I185" s="737" t="str">
        <f t="shared" si="108"/>
        <v/>
      </c>
      <c r="J185" s="737" t="str">
        <f t="shared" si="157"/>
        <v/>
      </c>
      <c r="K185" s="754" t="str">
        <f t="shared" si="109"/>
        <v/>
      </c>
      <c r="L185" s="735"/>
      <c r="M185" s="655">
        <v>0</v>
      </c>
      <c r="N185" s="623">
        <v>0</v>
      </c>
      <c r="O185" s="620" t="str">
        <f t="shared" si="110"/>
        <v/>
      </c>
      <c r="P185" s="612" t="str">
        <f t="shared" si="111"/>
        <v/>
      </c>
      <c r="Q185" s="624">
        <v>0</v>
      </c>
      <c r="R185" s="755"/>
      <c r="S185" s="708" t="str">
        <f t="shared" si="112"/>
        <v/>
      </c>
      <c r="T185" s="50" t="str">
        <f t="shared" si="113"/>
        <v/>
      </c>
      <c r="U185" s="50">
        <f>ROUND(IF(K185="",0,+Q185/1659*(AC185*12*(1+tab!$D$181+tab!$D$180)-tab!$D$179)*tab!$D$177),-1)</f>
        <v>0</v>
      </c>
      <c r="V185" s="36" t="str">
        <f t="shared" si="114"/>
        <v/>
      </c>
      <c r="W185" s="696"/>
      <c r="X185" s="672"/>
      <c r="Y185" s="646"/>
      <c r="Z185" s="670"/>
      <c r="AA185" s="600"/>
      <c r="AB185" s="646"/>
      <c r="AC185" s="679">
        <f t="shared" si="158"/>
        <v>0</v>
      </c>
      <c r="AD185" s="680">
        <f t="shared" si="115"/>
        <v>0.56000000000000005</v>
      </c>
      <c r="AE185" s="681">
        <f t="shared" si="116"/>
        <v>0</v>
      </c>
      <c r="AF185" s="681">
        <f t="shared" si="117"/>
        <v>0</v>
      </c>
      <c r="AG185" s="681">
        <f t="shared" si="118"/>
        <v>0</v>
      </c>
      <c r="AH185" s="682">
        <f t="shared" si="119"/>
        <v>0</v>
      </c>
      <c r="AI185" s="682" t="str">
        <f t="shared" si="120"/>
        <v/>
      </c>
      <c r="AJ185" s="682">
        <f t="shared" si="121"/>
        <v>0</v>
      </c>
      <c r="AK185" s="683">
        <f>IF(OR(I185="ID1",OR(I185="ID2",OR(I185="ID3",OR(I185&lt;8)))),tab!B$173,tab!B$171)</f>
        <v>0.5</v>
      </c>
      <c r="AL185" s="600">
        <f t="shared" si="122"/>
        <v>0</v>
      </c>
      <c r="AM185" s="646">
        <f t="shared" si="123"/>
        <v>0</v>
      </c>
      <c r="AN185" s="743" t="str">
        <f t="shared" si="124"/>
        <v/>
      </c>
      <c r="AO185" s="746" t="str">
        <f t="shared" si="125"/>
        <v/>
      </c>
      <c r="AP185" s="750">
        <f t="shared" si="105"/>
        <v>0.5</v>
      </c>
      <c r="AR185" s="326"/>
    </row>
    <row r="186" spans="2:44" ht="12.75" customHeight="1" x14ac:dyDescent="0.2">
      <c r="B186" s="16"/>
      <c r="C186" s="2"/>
      <c r="D186" s="752" t="str">
        <f t="shared" ref="D186:H186" si="173">IF(D124="","",D124)</f>
        <v/>
      </c>
      <c r="E186" s="752" t="str">
        <f t="shared" si="173"/>
        <v/>
      </c>
      <c r="F186" s="752" t="str">
        <f t="shared" si="173"/>
        <v/>
      </c>
      <c r="G186" s="752" t="str">
        <f t="shared" si="107"/>
        <v/>
      </c>
      <c r="H186" s="753" t="str">
        <f t="shared" si="173"/>
        <v/>
      </c>
      <c r="I186" s="737" t="str">
        <f t="shared" si="108"/>
        <v/>
      </c>
      <c r="J186" s="737" t="str">
        <f t="shared" si="157"/>
        <v/>
      </c>
      <c r="K186" s="754" t="str">
        <f t="shared" si="109"/>
        <v/>
      </c>
      <c r="L186" s="735"/>
      <c r="M186" s="655">
        <v>0</v>
      </c>
      <c r="N186" s="623">
        <v>0</v>
      </c>
      <c r="O186" s="620" t="str">
        <f t="shared" si="110"/>
        <v/>
      </c>
      <c r="P186" s="612" t="str">
        <f t="shared" si="111"/>
        <v/>
      </c>
      <c r="Q186" s="624">
        <v>0</v>
      </c>
      <c r="R186" s="755"/>
      <c r="S186" s="708" t="str">
        <f t="shared" si="112"/>
        <v/>
      </c>
      <c r="T186" s="50" t="str">
        <f t="shared" si="113"/>
        <v/>
      </c>
      <c r="U186" s="50">
        <f>ROUND(IF(K186="",0,+Q186/1659*(AC186*12*(1+tab!$D$181+tab!$D$180)-tab!$D$179)*tab!$D$177),-1)</f>
        <v>0</v>
      </c>
      <c r="V186" s="36" t="str">
        <f t="shared" si="114"/>
        <v/>
      </c>
      <c r="W186" s="696"/>
      <c r="X186" s="672"/>
      <c r="Y186" s="646"/>
      <c r="Z186" s="670"/>
      <c r="AA186" s="600"/>
      <c r="AB186" s="646"/>
      <c r="AC186" s="679">
        <f t="shared" si="158"/>
        <v>0</v>
      </c>
      <c r="AD186" s="680">
        <f t="shared" si="115"/>
        <v>0.56000000000000005</v>
      </c>
      <c r="AE186" s="681">
        <f t="shared" si="116"/>
        <v>0</v>
      </c>
      <c r="AF186" s="681">
        <f t="shared" si="117"/>
        <v>0</v>
      </c>
      <c r="AG186" s="681">
        <f t="shared" si="118"/>
        <v>0</v>
      </c>
      <c r="AH186" s="682">
        <f t="shared" si="119"/>
        <v>0</v>
      </c>
      <c r="AI186" s="682" t="str">
        <f t="shared" si="120"/>
        <v/>
      </c>
      <c r="AJ186" s="682">
        <f t="shared" si="121"/>
        <v>0</v>
      </c>
      <c r="AK186" s="683">
        <f>IF(OR(I186="ID1",OR(I186="ID2",OR(I186="ID3",OR(I186&lt;8)))),tab!B$173,tab!B$171)</f>
        <v>0.5</v>
      </c>
      <c r="AL186" s="600">
        <f t="shared" si="122"/>
        <v>0</v>
      </c>
      <c r="AM186" s="646">
        <f t="shared" si="123"/>
        <v>0</v>
      </c>
      <c r="AN186" s="743" t="str">
        <f t="shared" si="124"/>
        <v/>
      </c>
      <c r="AO186" s="746" t="str">
        <f t="shared" si="125"/>
        <v/>
      </c>
      <c r="AP186" s="750">
        <f t="shared" si="105"/>
        <v>0.5</v>
      </c>
      <c r="AR186" s="326"/>
    </row>
    <row r="187" spans="2:44" ht="12.75" customHeight="1" x14ac:dyDescent="0.2">
      <c r="B187" s="16"/>
      <c r="C187" s="2"/>
      <c r="D187" s="752" t="str">
        <f t="shared" ref="D187:H187" si="174">IF(D125="","",D125)</f>
        <v/>
      </c>
      <c r="E187" s="752" t="str">
        <f t="shared" si="174"/>
        <v/>
      </c>
      <c r="F187" s="752" t="str">
        <f t="shared" si="174"/>
        <v/>
      </c>
      <c r="G187" s="752" t="str">
        <f t="shared" si="107"/>
        <v/>
      </c>
      <c r="H187" s="753" t="str">
        <f t="shared" si="174"/>
        <v/>
      </c>
      <c r="I187" s="737" t="str">
        <f t="shared" si="108"/>
        <v/>
      </c>
      <c r="J187" s="737" t="str">
        <f t="shared" si="157"/>
        <v/>
      </c>
      <c r="K187" s="754" t="str">
        <f t="shared" si="109"/>
        <v/>
      </c>
      <c r="L187" s="735"/>
      <c r="M187" s="655">
        <v>0</v>
      </c>
      <c r="N187" s="623">
        <v>0</v>
      </c>
      <c r="O187" s="620" t="str">
        <f t="shared" si="110"/>
        <v/>
      </c>
      <c r="P187" s="612" t="str">
        <f t="shared" si="111"/>
        <v/>
      </c>
      <c r="Q187" s="624">
        <v>0</v>
      </c>
      <c r="R187" s="755"/>
      <c r="S187" s="708" t="str">
        <f t="shared" si="112"/>
        <v/>
      </c>
      <c r="T187" s="50" t="str">
        <f t="shared" si="113"/>
        <v/>
      </c>
      <c r="U187" s="50">
        <f>ROUND(IF(K187="",0,+Q187/1659*(AC187*12*(1+tab!$D$181+tab!$D$180)-tab!$D$179)*tab!$D$177),-1)</f>
        <v>0</v>
      </c>
      <c r="V187" s="36" t="str">
        <f t="shared" si="114"/>
        <v/>
      </c>
      <c r="W187" s="696"/>
      <c r="X187" s="672"/>
      <c r="Y187" s="646"/>
      <c r="Z187" s="670"/>
      <c r="AA187" s="600"/>
      <c r="AB187" s="646"/>
      <c r="AC187" s="679">
        <f t="shared" si="158"/>
        <v>0</v>
      </c>
      <c r="AD187" s="680">
        <f t="shared" si="115"/>
        <v>0.56000000000000005</v>
      </c>
      <c r="AE187" s="681">
        <f t="shared" si="116"/>
        <v>0</v>
      </c>
      <c r="AF187" s="681">
        <f t="shared" si="117"/>
        <v>0</v>
      </c>
      <c r="AG187" s="681">
        <f t="shared" si="118"/>
        <v>0</v>
      </c>
      <c r="AH187" s="682">
        <f t="shared" si="119"/>
        <v>0</v>
      </c>
      <c r="AI187" s="682" t="str">
        <f t="shared" si="120"/>
        <v/>
      </c>
      <c r="AJ187" s="682">
        <f t="shared" si="121"/>
        <v>0</v>
      </c>
      <c r="AK187" s="683">
        <f>IF(OR(I187="ID1",OR(I187="ID2",OR(I187="ID3",OR(I187&lt;8)))),tab!B$173,tab!B$171)</f>
        <v>0.5</v>
      </c>
      <c r="AL187" s="600">
        <f t="shared" si="122"/>
        <v>0</v>
      </c>
      <c r="AM187" s="646">
        <f t="shared" si="123"/>
        <v>0</v>
      </c>
      <c r="AN187" s="743" t="str">
        <f t="shared" si="124"/>
        <v/>
      </c>
      <c r="AO187" s="746" t="str">
        <f t="shared" si="125"/>
        <v/>
      </c>
      <c r="AP187" s="750">
        <f t="shared" si="105"/>
        <v>0.5</v>
      </c>
      <c r="AR187" s="326"/>
    </row>
    <row r="188" spans="2:44" ht="12.75" customHeight="1" x14ac:dyDescent="0.2">
      <c r="B188" s="16"/>
      <c r="C188" s="2"/>
      <c r="D188" s="752" t="str">
        <f t="shared" ref="D188:H188" si="175">IF(D126="","",D126)</f>
        <v/>
      </c>
      <c r="E188" s="752" t="str">
        <f t="shared" si="175"/>
        <v/>
      </c>
      <c r="F188" s="752" t="str">
        <f t="shared" si="175"/>
        <v/>
      </c>
      <c r="G188" s="752" t="str">
        <f t="shared" si="107"/>
        <v/>
      </c>
      <c r="H188" s="753" t="str">
        <f t="shared" si="175"/>
        <v/>
      </c>
      <c r="I188" s="737" t="str">
        <f t="shared" si="108"/>
        <v/>
      </c>
      <c r="J188" s="737" t="str">
        <f t="shared" si="157"/>
        <v/>
      </c>
      <c r="K188" s="754" t="str">
        <f t="shared" si="109"/>
        <v/>
      </c>
      <c r="L188" s="735"/>
      <c r="M188" s="655">
        <v>0</v>
      </c>
      <c r="N188" s="623">
        <v>0</v>
      </c>
      <c r="O188" s="620" t="str">
        <f t="shared" si="110"/>
        <v/>
      </c>
      <c r="P188" s="612" t="str">
        <f t="shared" si="111"/>
        <v/>
      </c>
      <c r="Q188" s="624">
        <v>0</v>
      </c>
      <c r="R188" s="755"/>
      <c r="S188" s="708" t="str">
        <f t="shared" si="112"/>
        <v/>
      </c>
      <c r="T188" s="50" t="str">
        <f t="shared" si="113"/>
        <v/>
      </c>
      <c r="U188" s="50">
        <f>ROUND(IF(K188="",0,+Q188/1659*(AC188*12*(1+tab!$D$181+tab!$D$180)-tab!$D$179)*tab!$D$177),-1)</f>
        <v>0</v>
      </c>
      <c r="V188" s="36" t="str">
        <f t="shared" si="114"/>
        <v/>
      </c>
      <c r="W188" s="696"/>
      <c r="X188" s="672"/>
      <c r="Y188" s="646"/>
      <c r="Z188" s="670"/>
      <c r="AA188" s="600"/>
      <c r="AB188" s="646"/>
      <c r="AC188" s="679">
        <f t="shared" si="158"/>
        <v>0</v>
      </c>
      <c r="AD188" s="680">
        <f t="shared" si="115"/>
        <v>0.56000000000000005</v>
      </c>
      <c r="AE188" s="681">
        <f t="shared" si="116"/>
        <v>0</v>
      </c>
      <c r="AF188" s="681">
        <f t="shared" si="117"/>
        <v>0</v>
      </c>
      <c r="AG188" s="681">
        <f t="shared" si="118"/>
        <v>0</v>
      </c>
      <c r="AH188" s="682">
        <f t="shared" si="119"/>
        <v>0</v>
      </c>
      <c r="AI188" s="682" t="str">
        <f t="shared" si="120"/>
        <v/>
      </c>
      <c r="AJ188" s="682">
        <f t="shared" si="121"/>
        <v>0</v>
      </c>
      <c r="AK188" s="683">
        <f>IF(OR(I188="ID1",OR(I188="ID2",OR(I188="ID3",OR(I188&lt;8)))),tab!B$173,tab!B$171)</f>
        <v>0.5</v>
      </c>
      <c r="AL188" s="600">
        <f t="shared" si="122"/>
        <v>0</v>
      </c>
      <c r="AM188" s="646">
        <f t="shared" si="123"/>
        <v>0</v>
      </c>
      <c r="AN188" s="743" t="str">
        <f t="shared" si="124"/>
        <v/>
      </c>
      <c r="AO188" s="746" t="str">
        <f t="shared" si="125"/>
        <v/>
      </c>
      <c r="AP188" s="750">
        <f t="shared" si="105"/>
        <v>0.5</v>
      </c>
      <c r="AR188" s="326"/>
    </row>
    <row r="189" spans="2:44" ht="12.75" customHeight="1" x14ac:dyDescent="0.2">
      <c r="B189" s="16"/>
      <c r="C189" s="2"/>
      <c r="D189" s="250"/>
      <c r="E189" s="4"/>
      <c r="F189" s="4"/>
      <c r="G189" s="242"/>
      <c r="H189" s="243"/>
      <c r="I189" s="242"/>
      <c r="J189" s="3"/>
      <c r="K189" s="739">
        <f>SUM(K139:K188)</f>
        <v>2</v>
      </c>
      <c r="L189" s="242"/>
      <c r="M189" s="721">
        <f>SUM(M139:M188)</f>
        <v>0</v>
      </c>
      <c r="N189" s="721">
        <f t="shared" ref="N189" si="176">SUM(N139:N188)</f>
        <v>0</v>
      </c>
      <c r="O189" s="721">
        <f t="shared" ref="O189" si="177">SUM(O139:O188)</f>
        <v>100</v>
      </c>
      <c r="P189" s="721">
        <f t="shared" ref="P189" si="178">SUM(P139:P188)</f>
        <v>100</v>
      </c>
      <c r="Q189" s="721">
        <f t="shared" ref="Q189" si="179">SUM(Q139:Q188)</f>
        <v>0</v>
      </c>
      <c r="R189" s="764"/>
      <c r="S189" s="722">
        <f>SUM(S139:S188)</f>
        <v>134752.38249547919</v>
      </c>
      <c r="T189" s="722">
        <f t="shared" ref="T189" si="180">SUM(T139:T188)</f>
        <v>4187.4575045207957</v>
      </c>
      <c r="U189" s="722">
        <f t="shared" ref="U189" si="181">SUM(U139:U188)</f>
        <v>0</v>
      </c>
      <c r="V189" s="722">
        <f t="shared" ref="V189" si="182">SUM(V139:V188)</f>
        <v>138939.84</v>
      </c>
      <c r="W189" s="697"/>
      <c r="X189" s="704"/>
      <c r="Y189" s="639"/>
      <c r="Z189" s="675"/>
      <c r="AA189" s="647"/>
      <c r="AB189" s="639"/>
      <c r="AC189" s="665">
        <f>SUM(AC139:AC188)</f>
        <v>7422</v>
      </c>
      <c r="AD189" s="639"/>
      <c r="AE189" s="640">
        <f t="shared" si="116"/>
        <v>53.68535262206148</v>
      </c>
      <c r="AF189" s="691"/>
      <c r="AG189" s="647"/>
      <c r="AH189" s="684"/>
      <c r="AI189" s="600"/>
      <c r="AJ189" s="631"/>
      <c r="AK189" s="630"/>
      <c r="AL189" s="630"/>
      <c r="AM189" s="718">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25"/>
      <c r="S190" s="212"/>
      <c r="T190" s="32"/>
      <c r="U190" s="245"/>
      <c r="V190" s="245"/>
      <c r="W190" s="697"/>
      <c r="X190" s="704"/>
      <c r="Y190" s="639"/>
      <c r="Z190" s="675"/>
      <c r="AA190" s="648"/>
      <c r="AB190" s="639"/>
      <c r="AC190" s="630"/>
      <c r="AD190" s="630"/>
      <c r="AE190" s="630"/>
      <c r="AF190" s="630"/>
      <c r="AG190" s="630"/>
      <c r="AH190" s="630"/>
      <c r="AI190" s="689"/>
      <c r="AJ190" s="630"/>
      <c r="AK190" s="606"/>
      <c r="AL190" s="690"/>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78"/>
      <c r="X191" s="717"/>
      <c r="Y191" s="646"/>
      <c r="Z191" s="670"/>
      <c r="AA191" s="649"/>
      <c r="AB191" s="646"/>
      <c r="AC191" s="630"/>
      <c r="AD191" s="630"/>
      <c r="AE191" s="630"/>
      <c r="AF191" s="630"/>
      <c r="AG191" s="630"/>
      <c r="AH191" s="630"/>
      <c r="AI191" s="630"/>
      <c r="AJ191" s="630"/>
      <c r="AK191" s="606"/>
      <c r="AL191" s="690"/>
    </row>
    <row r="192" spans="2:44" ht="12.75" customHeight="1" x14ac:dyDescent="0.2">
      <c r="J192" s="11"/>
      <c r="L192" s="177"/>
      <c r="M192" s="85"/>
      <c r="N192" s="85"/>
      <c r="O192" s="312"/>
      <c r="P192" s="259"/>
      <c r="Q192" s="259"/>
      <c r="R192" s="259"/>
      <c r="S192" s="259"/>
      <c r="U192" s="85"/>
      <c r="V192" s="85"/>
      <c r="W192" s="673"/>
      <c r="X192" s="605"/>
      <c r="Y192" s="646"/>
      <c r="Z192" s="670"/>
      <c r="AA192" s="649"/>
      <c r="AB192" s="646"/>
      <c r="AC192" s="630"/>
      <c r="AD192" s="630"/>
      <c r="AE192" s="630"/>
      <c r="AF192" s="630"/>
      <c r="AG192" s="630"/>
      <c r="AH192" s="630"/>
      <c r="AI192" s="630"/>
      <c r="AJ192" s="630"/>
      <c r="AK192" s="606"/>
      <c r="AL192" s="690"/>
    </row>
    <row r="193" spans="3:49" ht="12.75" customHeight="1" x14ac:dyDescent="0.2">
      <c r="C193" s="17" t="s">
        <v>60</v>
      </c>
      <c r="E193" s="433" t="str">
        <f>+dir!E88</f>
        <v xml:space="preserve"> 2022/23</v>
      </c>
      <c r="J193" s="11"/>
      <c r="L193" s="177"/>
      <c r="M193" s="85"/>
      <c r="N193" s="85"/>
      <c r="O193" s="312"/>
      <c r="P193" s="259"/>
      <c r="Q193" s="259"/>
      <c r="R193" s="259"/>
      <c r="S193" s="259"/>
      <c r="U193" s="85"/>
      <c r="V193" s="85"/>
      <c r="W193" s="673"/>
      <c r="X193" s="605"/>
      <c r="Y193" s="646"/>
      <c r="Z193" s="670"/>
      <c r="AA193" s="649"/>
      <c r="AB193" s="646"/>
      <c r="AC193" s="630"/>
      <c r="AD193" s="630"/>
      <c r="AE193" s="630"/>
      <c r="AF193" s="630"/>
      <c r="AG193" s="630"/>
      <c r="AH193" s="630"/>
      <c r="AI193" s="630"/>
      <c r="AJ193" s="630"/>
      <c r="AK193" s="606"/>
      <c r="AL193" s="690"/>
    </row>
    <row r="194" spans="3:49" ht="12.75" customHeight="1" x14ac:dyDescent="0.2">
      <c r="C194" s="69" t="s">
        <v>142</v>
      </c>
      <c r="E194" s="451">
        <f>dir!E89</f>
        <v>44835</v>
      </c>
      <c r="F194" s="327"/>
      <c r="J194" s="11"/>
      <c r="L194" s="177"/>
      <c r="M194" s="85"/>
      <c r="N194" s="85"/>
      <c r="O194" s="312"/>
      <c r="P194" s="259"/>
      <c r="Q194" s="259"/>
      <c r="R194" s="259"/>
      <c r="S194" s="259"/>
      <c r="U194" s="85"/>
      <c r="V194" s="85"/>
      <c r="W194" s="673"/>
      <c r="X194" s="605"/>
      <c r="Y194" s="646"/>
      <c r="Z194" s="670"/>
      <c r="AA194" s="649"/>
      <c r="AB194" s="646"/>
      <c r="AC194" s="630"/>
      <c r="AD194" s="630"/>
      <c r="AE194" s="630"/>
      <c r="AF194" s="630"/>
      <c r="AG194" s="630"/>
      <c r="AH194" s="630"/>
      <c r="AI194" s="630"/>
      <c r="AJ194" s="630"/>
      <c r="AK194" s="606"/>
      <c r="AL194" s="690"/>
    </row>
    <row r="195" spans="3:49" ht="12.75" customHeight="1" x14ac:dyDescent="0.2">
      <c r="J195" s="11"/>
      <c r="L195" s="177"/>
      <c r="M195" s="85"/>
      <c r="N195" s="85"/>
      <c r="O195" s="312"/>
      <c r="P195" s="259"/>
      <c r="Q195" s="259"/>
      <c r="R195" s="259"/>
      <c r="S195" s="259"/>
      <c r="U195" s="85"/>
      <c r="V195" s="85"/>
      <c r="W195" s="673"/>
      <c r="X195" s="605"/>
      <c r="Y195" s="646"/>
      <c r="Z195" s="670"/>
      <c r="AA195" s="649"/>
      <c r="AB195" s="646"/>
      <c r="AC195" s="630"/>
      <c r="AD195" s="630"/>
      <c r="AE195" s="630"/>
      <c r="AF195" s="630"/>
      <c r="AG195" s="630"/>
      <c r="AH195" s="630"/>
      <c r="AI195" s="630"/>
      <c r="AJ195" s="630"/>
      <c r="AK195" s="606"/>
      <c r="AL195" s="690"/>
    </row>
    <row r="196" spans="3:49" ht="12.75" customHeight="1" x14ac:dyDescent="0.2">
      <c r="C196" s="2"/>
      <c r="D196" s="211"/>
      <c r="E196" s="41"/>
      <c r="F196" s="32"/>
      <c r="G196" s="3"/>
      <c r="H196" s="210"/>
      <c r="I196" s="2"/>
      <c r="J196" s="211"/>
      <c r="K196" s="211"/>
      <c r="L196" s="114"/>
      <c r="M196" s="114"/>
      <c r="N196" s="114"/>
      <c r="O196" s="212"/>
      <c r="P196" s="211"/>
      <c r="Q196" s="211"/>
      <c r="R196" s="625"/>
      <c r="S196" s="213"/>
      <c r="T196" s="2"/>
      <c r="U196" s="2"/>
      <c r="V196" s="2"/>
      <c r="W196" s="692"/>
      <c r="AC196" s="630"/>
      <c r="AD196" s="630"/>
      <c r="AE196" s="630"/>
      <c r="AF196" s="630"/>
      <c r="AG196" s="630"/>
      <c r="AH196" s="630"/>
      <c r="AI196" s="630"/>
      <c r="AJ196" s="630"/>
      <c r="AK196" s="640"/>
      <c r="AL196" s="629"/>
      <c r="AM196" s="117"/>
      <c r="AN196" s="117"/>
      <c r="AO196" s="117"/>
      <c r="AP196" s="117"/>
      <c r="AQ196" s="259"/>
      <c r="AR196" s="177"/>
      <c r="AS196" s="260"/>
      <c r="AT196" s="88"/>
      <c r="AU196" s="259"/>
    </row>
    <row r="197" spans="3:49" s="405" customFormat="1" ht="12.75" customHeight="1" x14ac:dyDescent="0.2">
      <c r="C197" s="28"/>
      <c r="D197" s="598" t="s">
        <v>143</v>
      </c>
      <c r="E197" s="222"/>
      <c r="F197" s="222"/>
      <c r="G197" s="222"/>
      <c r="H197" s="222"/>
      <c r="I197" s="724"/>
      <c r="J197" s="725"/>
      <c r="K197" s="725"/>
      <c r="L197" s="757"/>
      <c r="M197" s="598" t="s">
        <v>555</v>
      </c>
      <c r="N197" s="610"/>
      <c r="O197" s="725"/>
      <c r="P197" s="725"/>
      <c r="Q197" s="610"/>
      <c r="R197" s="658"/>
      <c r="S197" s="459" t="s">
        <v>145</v>
      </c>
      <c r="T197" s="724"/>
      <c r="U197" s="724"/>
      <c r="V197" s="724"/>
      <c r="W197" s="693"/>
      <c r="X197" s="606"/>
      <c r="Y197" s="669"/>
      <c r="Z197" s="606"/>
      <c r="AA197" s="631"/>
      <c r="AB197" s="632"/>
      <c r="AC197" s="600"/>
      <c r="AD197" s="609"/>
      <c r="AE197" s="600"/>
      <c r="AF197" s="671"/>
      <c r="AG197" s="671"/>
      <c r="AH197" s="684"/>
      <c r="AI197" s="686"/>
      <c r="AJ197" s="684"/>
      <c r="AK197" s="687"/>
      <c r="AL197" s="687"/>
      <c r="AV197" s="301"/>
      <c r="AW197" s="301"/>
    </row>
    <row r="198" spans="3:49" ht="12.75" customHeight="1" x14ac:dyDescent="0.2">
      <c r="C198" s="2"/>
      <c r="D198" s="225" t="s">
        <v>146</v>
      </c>
      <c r="E198" s="224" t="s">
        <v>147</v>
      </c>
      <c r="F198" s="224" t="s">
        <v>148</v>
      </c>
      <c r="G198" s="225" t="s">
        <v>149</v>
      </c>
      <c r="H198" s="226" t="s">
        <v>150</v>
      </c>
      <c r="I198" s="225" t="s">
        <v>151</v>
      </c>
      <c r="J198" s="225" t="s">
        <v>152</v>
      </c>
      <c r="K198" s="230" t="s">
        <v>154</v>
      </c>
      <c r="L198" s="758"/>
      <c r="M198" s="232" t="s">
        <v>557</v>
      </c>
      <c r="N198" s="230" t="s">
        <v>538</v>
      </c>
      <c r="O198" s="231" t="s">
        <v>556</v>
      </c>
      <c r="P198" s="611" t="s">
        <v>540</v>
      </c>
      <c r="Q198" s="230" t="s">
        <v>559</v>
      </c>
      <c r="R198" s="760"/>
      <c r="S198" s="231" t="s">
        <v>157</v>
      </c>
      <c r="T198" s="232" t="s">
        <v>563</v>
      </c>
      <c r="U198" s="232" t="s">
        <v>575</v>
      </c>
      <c r="V198" s="232" t="s">
        <v>157</v>
      </c>
      <c r="W198" s="694"/>
      <c r="X198" s="635"/>
      <c r="Y198" s="634"/>
      <c r="Z198" s="670"/>
      <c r="AA198" s="633"/>
      <c r="AB198" s="634"/>
      <c r="AC198" s="650" t="s">
        <v>541</v>
      </c>
      <c r="AD198" s="651" t="s">
        <v>542</v>
      </c>
      <c r="AE198" s="652" t="s">
        <v>543</v>
      </c>
      <c r="AF198" s="652" t="s">
        <v>543</v>
      </c>
      <c r="AG198" s="652" t="s">
        <v>544</v>
      </c>
      <c r="AH198" s="652" t="s">
        <v>559</v>
      </c>
      <c r="AI198" s="652" t="s">
        <v>545</v>
      </c>
      <c r="AJ198" s="652" t="s">
        <v>546</v>
      </c>
      <c r="AK198" s="652" t="s">
        <v>547</v>
      </c>
      <c r="AL198" s="652" t="s">
        <v>159</v>
      </c>
      <c r="AM198" s="653" t="s">
        <v>548</v>
      </c>
      <c r="AN198" s="742" t="s">
        <v>605</v>
      </c>
      <c r="AO198" s="742" t="s">
        <v>582</v>
      </c>
      <c r="AP198" s="741" t="s">
        <v>547</v>
      </c>
      <c r="AT198" s="17"/>
      <c r="AU198" s="17"/>
      <c r="AV198" s="301"/>
      <c r="AW198" s="303"/>
    </row>
    <row r="199" spans="3:49" ht="12.75" customHeight="1" x14ac:dyDescent="0.2">
      <c r="C199" s="2"/>
      <c r="D199" s="140"/>
      <c r="E199" s="224"/>
      <c r="F199" s="235"/>
      <c r="G199" s="225" t="s">
        <v>160</v>
      </c>
      <c r="H199" s="226" t="s">
        <v>161</v>
      </c>
      <c r="I199" s="225"/>
      <c r="J199" s="225"/>
      <c r="K199" s="225"/>
      <c r="L199" s="759"/>
      <c r="M199" s="228" t="s">
        <v>561</v>
      </c>
      <c r="N199" s="230" t="s">
        <v>558</v>
      </c>
      <c r="O199" s="231" t="s">
        <v>539</v>
      </c>
      <c r="P199" s="611" t="s">
        <v>16</v>
      </c>
      <c r="Q199" s="230" t="s">
        <v>560</v>
      </c>
      <c r="R199" s="760"/>
      <c r="S199" s="231" t="s">
        <v>562</v>
      </c>
      <c r="T199" s="328" t="s">
        <v>564</v>
      </c>
      <c r="U199" s="328" t="s">
        <v>574</v>
      </c>
      <c r="V199" s="232" t="s">
        <v>16</v>
      </c>
      <c r="W199" s="694"/>
      <c r="X199" s="635"/>
      <c r="Y199" s="634"/>
      <c r="AA199" s="633"/>
      <c r="AB199" s="634"/>
      <c r="AC199" s="652" t="s">
        <v>549</v>
      </c>
      <c r="AD199" s="654">
        <f>tab!$C$170</f>
        <v>0.56000000000000005</v>
      </c>
      <c r="AE199" s="652" t="s">
        <v>550</v>
      </c>
      <c r="AF199" s="652" t="s">
        <v>551</v>
      </c>
      <c r="AG199" s="652" t="s">
        <v>552</v>
      </c>
      <c r="AH199" s="652" t="s">
        <v>560</v>
      </c>
      <c r="AI199" s="652" t="s">
        <v>553</v>
      </c>
      <c r="AJ199" s="652" t="s">
        <v>553</v>
      </c>
      <c r="AK199" s="652" t="s">
        <v>554</v>
      </c>
      <c r="AL199" s="652"/>
      <c r="AM199" s="652" t="s">
        <v>158</v>
      </c>
      <c r="AN199" s="742" t="s">
        <v>606</v>
      </c>
      <c r="AO199" s="742" t="s">
        <v>583</v>
      </c>
      <c r="AP199" s="741" t="s">
        <v>585</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62"/>
      <c r="S200" s="136"/>
      <c r="T200" s="136"/>
      <c r="U200" s="239"/>
      <c r="V200" s="239"/>
      <c r="W200" s="695"/>
      <c r="X200" s="635"/>
      <c r="Y200" s="634"/>
      <c r="AA200" s="633"/>
      <c r="AB200" s="634"/>
      <c r="AC200" s="630"/>
      <c r="AD200" s="635"/>
      <c r="AE200" s="630"/>
      <c r="AF200" s="630"/>
      <c r="AG200" s="630"/>
      <c r="AH200" s="630"/>
      <c r="AI200" s="630"/>
      <c r="AJ200" s="630"/>
      <c r="AK200" s="630"/>
      <c r="AL200" s="630"/>
      <c r="AM200" s="630"/>
      <c r="AP200" s="747" t="s">
        <v>586</v>
      </c>
      <c r="AT200" s="17"/>
      <c r="AU200" s="17"/>
      <c r="AW200" s="85"/>
    </row>
    <row r="201" spans="3:49" ht="12.75" customHeight="1" x14ac:dyDescent="0.2">
      <c r="C201" s="2"/>
      <c r="D201" s="752" t="str">
        <f>IF(D139="","",D139)</f>
        <v/>
      </c>
      <c r="E201" s="752" t="str">
        <f t="shared" ref="E201:H201" si="183">IF(E139="","",E139)</f>
        <v>truus</v>
      </c>
      <c r="F201" s="752" t="str">
        <f t="shared" si="183"/>
        <v>hoofd adm</v>
      </c>
      <c r="G201" s="752">
        <f>IF(G139="","",G139+1)</f>
        <v>27</v>
      </c>
      <c r="H201" s="753">
        <f t="shared" si="183"/>
        <v>26665</v>
      </c>
      <c r="I201" s="737">
        <f>IF(I139=0,"",I139)</f>
        <v>12</v>
      </c>
      <c r="J201" s="737">
        <f t="shared" ref="J201:J232" si="184">IF(E201="","",IF((J139+1)&gt;VLOOKUP(I139,sal20aug,18,FALSE),J139,J139+1))</f>
        <v>12</v>
      </c>
      <c r="K201" s="754">
        <f>IF(K139="","",K139)</f>
        <v>1</v>
      </c>
      <c r="L201" s="735"/>
      <c r="M201" s="655">
        <v>0</v>
      </c>
      <c r="N201" s="623">
        <v>0</v>
      </c>
      <c r="O201" s="620">
        <f>IF(K201="","",K201*50)</f>
        <v>50</v>
      </c>
      <c r="P201" s="612">
        <f>IF(K201="","",SUM(M201:O201))</f>
        <v>50</v>
      </c>
      <c r="Q201" s="624">
        <v>0</v>
      </c>
      <c r="R201" s="755"/>
      <c r="S201" s="708">
        <f>IF(K201="","",(1659*K201-P201)*AF201)</f>
        <v>103469.93099457504</v>
      </c>
      <c r="T201" s="50">
        <f>IF(K201="","",P201*AG201+AE201*(AI201+AJ201*(1-AK201)))</f>
        <v>3215.3490054249546</v>
      </c>
      <c r="U201" s="50">
        <f>ROUND(IF(K201="",0,+Q201/1659*(AC201*12*(1+tab!$D$181+tab!$D$180)-tab!$D$179)*tab!$D$177),-1)</f>
        <v>0</v>
      </c>
      <c r="V201" s="36">
        <f>IF(K201="","",IF(E201=0,0,(S201+T201+U201)))</f>
        <v>106685.28</v>
      </c>
      <c r="W201" s="626"/>
      <c r="X201" s="605"/>
      <c r="Y201" s="605"/>
      <c r="Z201" s="605"/>
      <c r="AA201" s="605"/>
      <c r="AB201" s="605"/>
      <c r="AC201" s="679">
        <f t="shared" ref="AC201:AC232" si="185">IF(K201="",0,5/12*VLOOKUP(I201,sal20aug,J201+1,FALSE)+7/12*VLOOKUP(I201,sal20aug,J201+1,FALSE))</f>
        <v>5699</v>
      </c>
      <c r="AD201" s="680">
        <f>+AD$13</f>
        <v>0.56000000000000005</v>
      </c>
      <c r="AE201" s="681">
        <f>AC201*12/1659</f>
        <v>41.22242314647378</v>
      </c>
      <c r="AF201" s="681">
        <f>AC201*12*(1+AD201)/1659</f>
        <v>64.30698010849909</v>
      </c>
      <c r="AG201" s="681">
        <f>+AF201-AE201</f>
        <v>23.08455696202531</v>
      </c>
      <c r="AH201" s="682">
        <f>Q201</f>
        <v>0</v>
      </c>
      <c r="AI201" s="682">
        <f>+O201</f>
        <v>50</v>
      </c>
      <c r="AJ201" s="682">
        <f>(M201+N201)</f>
        <v>0</v>
      </c>
      <c r="AK201" s="683">
        <f>IF(OR(I201="ID1",OR(I201="ID2",OR(I201="ID3",OR(I201&lt;8)))),tab!B$173,tab!B$171)</f>
        <v>0.5</v>
      </c>
      <c r="AL201" s="600">
        <f>IF(G201&lt;25,0,IF(G201=25,25,IF(G201&lt;40,0,IF(G201=40,40,IF(G201&gt;=40,0)))))</f>
        <v>0</v>
      </c>
      <c r="AM201" s="646">
        <f>IF(AL201=25,AC201*1.08*K201/2,IF(AL201=40,AC201*1.08*K201,0))</f>
        <v>0</v>
      </c>
      <c r="AN201" s="743">
        <f>IF(K201="","",IF(AN$3&gt;AO201,1,0))</f>
        <v>0</v>
      </c>
      <c r="AO201" s="746">
        <f>IF(K201="","",DATE(YEAR(H201)+61,MONTH(H201),DAY(H201)))</f>
        <v>48945</v>
      </c>
      <c r="AP201" s="750">
        <f t="shared" ref="AP201:AP250" si="186">IF(AK201&gt;40%,50%,IF(AN201=1,20%,40%))</f>
        <v>0.5</v>
      </c>
      <c r="AR201" s="326"/>
    </row>
    <row r="202" spans="3:49" ht="12.75" customHeight="1" x14ac:dyDescent="0.2">
      <c r="C202" s="2"/>
      <c r="D202" s="752" t="str">
        <f t="shared" ref="D202:H202" si="187">IF(D140="","",D140)</f>
        <v/>
      </c>
      <c r="E202" s="752" t="str">
        <f t="shared" si="187"/>
        <v>piet</v>
      </c>
      <c r="F202" s="752" t="str">
        <f t="shared" si="187"/>
        <v>assistent</v>
      </c>
      <c r="G202" s="752">
        <f t="shared" ref="G202:G250" si="188">IF(G140="","",G140+1)</f>
        <v>5</v>
      </c>
      <c r="H202" s="753">
        <f t="shared" si="187"/>
        <v>36161</v>
      </c>
      <c r="I202" s="737">
        <f t="shared" ref="I202:I250" si="189">IF(I140=0,"",I140)</f>
        <v>4</v>
      </c>
      <c r="J202" s="737">
        <f t="shared" si="184"/>
        <v>5</v>
      </c>
      <c r="K202" s="754">
        <f t="shared" ref="K202:K250" si="190">IF(K140="","",K140)</f>
        <v>1</v>
      </c>
      <c r="L202" s="735"/>
      <c r="M202" s="655">
        <v>0</v>
      </c>
      <c r="N202" s="623">
        <v>0</v>
      </c>
      <c r="O202" s="620">
        <f t="shared" ref="O202:O250" si="191">IF(K202="","",K202*50)</f>
        <v>50</v>
      </c>
      <c r="P202" s="612">
        <f t="shared" ref="P202:P250" si="192">IF(K202="","",SUM(M202:O202))</f>
        <v>50</v>
      </c>
      <c r="Q202" s="624">
        <v>0</v>
      </c>
      <c r="R202" s="755"/>
      <c r="S202" s="708">
        <f t="shared" ref="S202:S250" si="193">IF(K202="","",(1659*K202-P202)*AF202)</f>
        <v>39379.940397830018</v>
      </c>
      <c r="T202" s="50">
        <f t="shared" ref="T202:T250" si="194">IF(K202="","",P202*AG202+AE202*(AI202+AJ202*(1-AK202)))</f>
        <v>1223.7396021699819</v>
      </c>
      <c r="U202" s="50">
        <f>ROUND(IF(K202="",0,+Q202/1659*(AC202*12*(1+tab!$D$181+tab!$D$180)-tab!$D$179)*tab!$D$177),-1)</f>
        <v>0</v>
      </c>
      <c r="V202" s="36">
        <f t="shared" ref="V202:V250" si="195">IF(K202="","",IF(E202=0,0,(S202+T202+U202)))</f>
        <v>40603.68</v>
      </c>
      <c r="W202" s="696"/>
      <c r="X202" s="605"/>
      <c r="Y202" s="646"/>
      <c r="Z202" s="670"/>
      <c r="AA202" s="600"/>
      <c r="AB202" s="646"/>
      <c r="AC202" s="679">
        <f t="shared" si="185"/>
        <v>2169</v>
      </c>
      <c r="AD202" s="680">
        <f t="shared" ref="AD202:AD250" si="196">+AD$13</f>
        <v>0.56000000000000005</v>
      </c>
      <c r="AE202" s="681">
        <f t="shared" ref="AE202:AE251" si="197">AC202*12/1659</f>
        <v>15.688969258589513</v>
      </c>
      <c r="AF202" s="681">
        <f t="shared" ref="AF202:AF250" si="198">AC202*12*(1+AD202)/1659</f>
        <v>24.474792043399638</v>
      </c>
      <c r="AG202" s="681">
        <f t="shared" ref="AG202:AG250" si="199">+AF202-AE202</f>
        <v>8.7858227848101258</v>
      </c>
      <c r="AH202" s="682">
        <f t="shared" ref="AH202:AH250" si="200">Q202</f>
        <v>0</v>
      </c>
      <c r="AI202" s="682">
        <f t="shared" ref="AI202:AI250" si="201">+O202</f>
        <v>50</v>
      </c>
      <c r="AJ202" s="682">
        <f t="shared" ref="AJ202:AJ250" si="202">(M202+N202)</f>
        <v>0</v>
      </c>
      <c r="AK202" s="683">
        <f>IF(OR(I202="ID1",OR(I202="ID2",OR(I202="ID3",OR(I202&lt;8)))),tab!B$173,tab!B$171)</f>
        <v>0.4</v>
      </c>
      <c r="AL202" s="600">
        <f t="shared" ref="AL202:AL250" si="203">IF(G202&lt;25,0,IF(G202=25,25,IF(G202&lt;40,0,IF(G202=40,40,IF(G202&gt;=40,0)))))</f>
        <v>0</v>
      </c>
      <c r="AM202" s="646">
        <f t="shared" ref="AM202:AM250" si="204">IF(AL202=25,AC202*1.08*K202/2,IF(AL202=40,AC202*1.08*K202,0))</f>
        <v>0</v>
      </c>
      <c r="AN202" s="743">
        <f t="shared" ref="AN202:AN250" si="205">IF(K202="","",IF(AN$3&gt;AO202,1,0))</f>
        <v>0</v>
      </c>
      <c r="AO202" s="746">
        <f t="shared" ref="AO202:AO250" si="206">IF(K202="","",DATE(YEAR(H202)+61,MONTH(H202),DAY(H202)))</f>
        <v>58441</v>
      </c>
      <c r="AP202" s="750">
        <f t="shared" si="186"/>
        <v>0.4</v>
      </c>
      <c r="AR202" s="326"/>
    </row>
    <row r="203" spans="3:49" ht="12.75" customHeight="1" x14ac:dyDescent="0.2">
      <c r="C203" s="2"/>
      <c r="D203" s="752" t="str">
        <f t="shared" ref="D203:H203" si="207">IF(D141="","",D141)</f>
        <v/>
      </c>
      <c r="E203" s="752" t="str">
        <f t="shared" si="207"/>
        <v/>
      </c>
      <c r="F203" s="752" t="str">
        <f t="shared" si="207"/>
        <v/>
      </c>
      <c r="G203" s="752" t="str">
        <f t="shared" si="188"/>
        <v/>
      </c>
      <c r="H203" s="753" t="str">
        <f t="shared" si="207"/>
        <v/>
      </c>
      <c r="I203" s="737" t="str">
        <f t="shared" si="189"/>
        <v/>
      </c>
      <c r="J203" s="737" t="str">
        <f t="shared" si="184"/>
        <v/>
      </c>
      <c r="K203" s="754" t="str">
        <f t="shared" si="190"/>
        <v/>
      </c>
      <c r="L203" s="735"/>
      <c r="M203" s="655">
        <v>0</v>
      </c>
      <c r="N203" s="623">
        <v>0</v>
      </c>
      <c r="O203" s="620" t="str">
        <f t="shared" si="191"/>
        <v/>
      </c>
      <c r="P203" s="612" t="str">
        <f t="shared" si="192"/>
        <v/>
      </c>
      <c r="Q203" s="624">
        <v>0</v>
      </c>
      <c r="R203" s="755"/>
      <c r="S203" s="708" t="str">
        <f t="shared" si="193"/>
        <v/>
      </c>
      <c r="T203" s="50" t="str">
        <f t="shared" si="194"/>
        <v/>
      </c>
      <c r="U203" s="50">
        <f>ROUND(IF(K203="",0,+Q203/1659*(AC203*12*(1+tab!$D$181+tab!$D$180)-tab!$D$179)*tab!$D$177),-1)</f>
        <v>0</v>
      </c>
      <c r="V203" s="36" t="str">
        <f t="shared" si="195"/>
        <v/>
      </c>
      <c r="W203" s="696"/>
      <c r="X203" s="605"/>
      <c r="Y203" s="646"/>
      <c r="Z203" s="670"/>
      <c r="AA203" s="600"/>
      <c r="AB203" s="646"/>
      <c r="AC203" s="679">
        <f t="shared" si="185"/>
        <v>0</v>
      </c>
      <c r="AD203" s="680">
        <f t="shared" si="196"/>
        <v>0.56000000000000005</v>
      </c>
      <c r="AE203" s="681">
        <f t="shared" si="197"/>
        <v>0</v>
      </c>
      <c r="AF203" s="681">
        <f t="shared" si="198"/>
        <v>0</v>
      </c>
      <c r="AG203" s="681">
        <f t="shared" si="199"/>
        <v>0</v>
      </c>
      <c r="AH203" s="682">
        <f t="shared" si="200"/>
        <v>0</v>
      </c>
      <c r="AI203" s="682" t="str">
        <f t="shared" si="201"/>
        <v/>
      </c>
      <c r="AJ203" s="682">
        <f t="shared" si="202"/>
        <v>0</v>
      </c>
      <c r="AK203" s="683">
        <f>IF(OR(I203="ID1",OR(I203="ID2",OR(I203="ID3",OR(I203&lt;8)))),tab!B$173,tab!B$171)</f>
        <v>0.5</v>
      </c>
      <c r="AL203" s="600">
        <f t="shared" si="203"/>
        <v>0</v>
      </c>
      <c r="AM203" s="646">
        <f t="shared" si="204"/>
        <v>0</v>
      </c>
      <c r="AN203" s="743" t="str">
        <f t="shared" si="205"/>
        <v/>
      </c>
      <c r="AO203" s="746" t="str">
        <f t="shared" si="206"/>
        <v/>
      </c>
      <c r="AP203" s="750">
        <f t="shared" si="186"/>
        <v>0.5</v>
      </c>
      <c r="AR203" s="326"/>
    </row>
    <row r="204" spans="3:49" ht="12.75" customHeight="1" x14ac:dyDescent="0.2">
      <c r="C204" s="2"/>
      <c r="D204" s="752" t="str">
        <f t="shared" ref="D204:H204" si="208">IF(D142="","",D142)</f>
        <v/>
      </c>
      <c r="E204" s="752" t="str">
        <f t="shared" si="208"/>
        <v/>
      </c>
      <c r="F204" s="752" t="str">
        <f t="shared" si="208"/>
        <v/>
      </c>
      <c r="G204" s="752" t="str">
        <f t="shared" si="188"/>
        <v/>
      </c>
      <c r="H204" s="753" t="str">
        <f t="shared" si="208"/>
        <v/>
      </c>
      <c r="I204" s="737" t="str">
        <f t="shared" si="189"/>
        <v/>
      </c>
      <c r="J204" s="737" t="str">
        <f t="shared" si="184"/>
        <v/>
      </c>
      <c r="K204" s="754" t="str">
        <f t="shared" si="190"/>
        <v/>
      </c>
      <c r="L204" s="735"/>
      <c r="M204" s="655">
        <v>0</v>
      </c>
      <c r="N204" s="623">
        <v>0</v>
      </c>
      <c r="O204" s="620" t="str">
        <f t="shared" si="191"/>
        <v/>
      </c>
      <c r="P204" s="612" t="str">
        <f t="shared" si="192"/>
        <v/>
      </c>
      <c r="Q204" s="624">
        <v>0</v>
      </c>
      <c r="R204" s="755"/>
      <c r="S204" s="708" t="str">
        <f t="shared" si="193"/>
        <v/>
      </c>
      <c r="T204" s="50" t="str">
        <f t="shared" si="194"/>
        <v/>
      </c>
      <c r="U204" s="50">
        <f>ROUND(IF(K204="",0,+Q204/1659*(AC204*12*(1+tab!$D$181+tab!$D$180)-tab!$D$179)*tab!$D$177),-1)</f>
        <v>0</v>
      </c>
      <c r="V204" s="36" t="str">
        <f t="shared" si="195"/>
        <v/>
      </c>
      <c r="W204" s="696"/>
      <c r="X204" s="605"/>
      <c r="Y204" s="646"/>
      <c r="Z204" s="670"/>
      <c r="AA204" s="600"/>
      <c r="AB204" s="646"/>
      <c r="AC204" s="679">
        <f t="shared" si="185"/>
        <v>0</v>
      </c>
      <c r="AD204" s="680">
        <f t="shared" si="196"/>
        <v>0.56000000000000005</v>
      </c>
      <c r="AE204" s="681">
        <f t="shared" si="197"/>
        <v>0</v>
      </c>
      <c r="AF204" s="681">
        <f t="shared" si="198"/>
        <v>0</v>
      </c>
      <c r="AG204" s="681">
        <f t="shared" si="199"/>
        <v>0</v>
      </c>
      <c r="AH204" s="682">
        <f t="shared" si="200"/>
        <v>0</v>
      </c>
      <c r="AI204" s="682" t="str">
        <f t="shared" si="201"/>
        <v/>
      </c>
      <c r="AJ204" s="682">
        <f t="shared" si="202"/>
        <v>0</v>
      </c>
      <c r="AK204" s="683">
        <f>IF(OR(I204="ID1",OR(I204="ID2",OR(I204="ID3",OR(I204&lt;8)))),tab!B$173,tab!B$171)</f>
        <v>0.5</v>
      </c>
      <c r="AL204" s="600">
        <f t="shared" si="203"/>
        <v>0</v>
      </c>
      <c r="AM204" s="646">
        <f t="shared" si="204"/>
        <v>0</v>
      </c>
      <c r="AN204" s="743" t="str">
        <f t="shared" si="205"/>
        <v/>
      </c>
      <c r="AO204" s="746" t="str">
        <f t="shared" si="206"/>
        <v/>
      </c>
      <c r="AP204" s="750">
        <f t="shared" si="186"/>
        <v>0.5</v>
      </c>
      <c r="AR204" s="326"/>
    </row>
    <row r="205" spans="3:49" ht="12.75" customHeight="1" x14ac:dyDescent="0.2">
      <c r="C205" s="2"/>
      <c r="D205" s="752" t="str">
        <f t="shared" ref="D205:H205" si="209">IF(D143="","",D143)</f>
        <v/>
      </c>
      <c r="E205" s="752" t="str">
        <f t="shared" si="209"/>
        <v/>
      </c>
      <c r="F205" s="752" t="str">
        <f t="shared" si="209"/>
        <v/>
      </c>
      <c r="G205" s="752" t="str">
        <f t="shared" si="188"/>
        <v/>
      </c>
      <c r="H205" s="753" t="str">
        <f t="shared" si="209"/>
        <v/>
      </c>
      <c r="I205" s="737" t="str">
        <f t="shared" si="189"/>
        <v/>
      </c>
      <c r="J205" s="737" t="str">
        <f t="shared" si="184"/>
        <v/>
      </c>
      <c r="K205" s="754" t="str">
        <f t="shared" si="190"/>
        <v/>
      </c>
      <c r="L205" s="735"/>
      <c r="M205" s="655">
        <v>0</v>
      </c>
      <c r="N205" s="623">
        <v>0</v>
      </c>
      <c r="O205" s="620" t="str">
        <f t="shared" si="191"/>
        <v/>
      </c>
      <c r="P205" s="612" t="str">
        <f t="shared" si="192"/>
        <v/>
      </c>
      <c r="Q205" s="624">
        <v>0</v>
      </c>
      <c r="R205" s="755"/>
      <c r="S205" s="708" t="str">
        <f t="shared" si="193"/>
        <v/>
      </c>
      <c r="T205" s="50" t="str">
        <f t="shared" si="194"/>
        <v/>
      </c>
      <c r="U205" s="50">
        <f>ROUND(IF(K205="",0,+Q205/1659*(AC205*12*(1+tab!$D$181+tab!$D$180)-tab!$D$179)*tab!$D$177),-1)</f>
        <v>0</v>
      </c>
      <c r="V205" s="36" t="str">
        <f t="shared" si="195"/>
        <v/>
      </c>
      <c r="W205" s="696"/>
      <c r="X205" s="605"/>
      <c r="Y205" s="646"/>
      <c r="Z205" s="670"/>
      <c r="AA205" s="600"/>
      <c r="AB205" s="646"/>
      <c r="AC205" s="679">
        <f t="shared" si="185"/>
        <v>0</v>
      </c>
      <c r="AD205" s="680">
        <f t="shared" si="196"/>
        <v>0.56000000000000005</v>
      </c>
      <c r="AE205" s="681">
        <f t="shared" si="197"/>
        <v>0</v>
      </c>
      <c r="AF205" s="681">
        <f t="shared" si="198"/>
        <v>0</v>
      </c>
      <c r="AG205" s="681">
        <f t="shared" si="199"/>
        <v>0</v>
      </c>
      <c r="AH205" s="682">
        <f t="shared" si="200"/>
        <v>0</v>
      </c>
      <c r="AI205" s="682" t="str">
        <f t="shared" si="201"/>
        <v/>
      </c>
      <c r="AJ205" s="682">
        <f t="shared" si="202"/>
        <v>0</v>
      </c>
      <c r="AK205" s="683">
        <f>IF(OR(I205="ID1",OR(I205="ID2",OR(I205="ID3",OR(I205&lt;8)))),tab!B$173,tab!B$171)</f>
        <v>0.5</v>
      </c>
      <c r="AL205" s="600">
        <f t="shared" si="203"/>
        <v>0</v>
      </c>
      <c r="AM205" s="646">
        <f t="shared" si="204"/>
        <v>0</v>
      </c>
      <c r="AN205" s="743" t="str">
        <f t="shared" si="205"/>
        <v/>
      </c>
      <c r="AO205" s="746" t="str">
        <f t="shared" si="206"/>
        <v/>
      </c>
      <c r="AP205" s="750">
        <f t="shared" si="186"/>
        <v>0.5</v>
      </c>
      <c r="AR205" s="326"/>
    </row>
    <row r="206" spans="3:49" ht="12.75" customHeight="1" x14ac:dyDescent="0.2">
      <c r="C206" s="2"/>
      <c r="D206" s="752" t="str">
        <f t="shared" ref="D206:H206" si="210">IF(D144="","",D144)</f>
        <v/>
      </c>
      <c r="E206" s="752" t="str">
        <f t="shared" si="210"/>
        <v/>
      </c>
      <c r="F206" s="752" t="str">
        <f t="shared" si="210"/>
        <v/>
      </c>
      <c r="G206" s="752" t="str">
        <f t="shared" si="188"/>
        <v/>
      </c>
      <c r="H206" s="753" t="str">
        <f t="shared" si="210"/>
        <v/>
      </c>
      <c r="I206" s="737" t="str">
        <f t="shared" si="189"/>
        <v/>
      </c>
      <c r="J206" s="737" t="str">
        <f t="shared" si="184"/>
        <v/>
      </c>
      <c r="K206" s="754" t="str">
        <f t="shared" si="190"/>
        <v/>
      </c>
      <c r="L206" s="735"/>
      <c r="M206" s="655">
        <v>0</v>
      </c>
      <c r="N206" s="623">
        <v>0</v>
      </c>
      <c r="O206" s="620" t="str">
        <f t="shared" si="191"/>
        <v/>
      </c>
      <c r="P206" s="612" t="str">
        <f t="shared" si="192"/>
        <v/>
      </c>
      <c r="Q206" s="624">
        <v>0</v>
      </c>
      <c r="R206" s="755"/>
      <c r="S206" s="708" t="str">
        <f t="shared" si="193"/>
        <v/>
      </c>
      <c r="T206" s="50" t="str">
        <f t="shared" si="194"/>
        <v/>
      </c>
      <c r="U206" s="50">
        <f>ROUND(IF(K206="",0,+Q206/1659*(AC206*12*(1+tab!$D$181+tab!$D$180)-tab!$D$179)*tab!$D$177),-1)</f>
        <v>0</v>
      </c>
      <c r="V206" s="36" t="str">
        <f t="shared" si="195"/>
        <v/>
      </c>
      <c r="W206" s="696"/>
      <c r="X206" s="605"/>
      <c r="Y206" s="646"/>
      <c r="Z206" s="670"/>
      <c r="AA206" s="600"/>
      <c r="AB206" s="646"/>
      <c r="AC206" s="679">
        <f t="shared" si="185"/>
        <v>0</v>
      </c>
      <c r="AD206" s="680">
        <f t="shared" si="196"/>
        <v>0.56000000000000005</v>
      </c>
      <c r="AE206" s="681">
        <f t="shared" si="197"/>
        <v>0</v>
      </c>
      <c r="AF206" s="681">
        <f t="shared" si="198"/>
        <v>0</v>
      </c>
      <c r="AG206" s="681">
        <f t="shared" si="199"/>
        <v>0</v>
      </c>
      <c r="AH206" s="682">
        <f t="shared" si="200"/>
        <v>0</v>
      </c>
      <c r="AI206" s="682" t="str">
        <f t="shared" si="201"/>
        <v/>
      </c>
      <c r="AJ206" s="682">
        <f t="shared" si="202"/>
        <v>0</v>
      </c>
      <c r="AK206" s="683">
        <f>IF(OR(I206="ID1",OR(I206="ID2",OR(I206="ID3",OR(I206&lt;8)))),tab!B$173,tab!B$171)</f>
        <v>0.5</v>
      </c>
      <c r="AL206" s="600">
        <f t="shared" si="203"/>
        <v>0</v>
      </c>
      <c r="AM206" s="646">
        <f t="shared" si="204"/>
        <v>0</v>
      </c>
      <c r="AN206" s="743" t="str">
        <f t="shared" si="205"/>
        <v/>
      </c>
      <c r="AO206" s="746" t="str">
        <f t="shared" si="206"/>
        <v/>
      </c>
      <c r="AP206" s="750">
        <f t="shared" si="186"/>
        <v>0.5</v>
      </c>
      <c r="AR206" s="326"/>
    </row>
    <row r="207" spans="3:49" ht="12.75" customHeight="1" x14ac:dyDescent="0.2">
      <c r="C207" s="2"/>
      <c r="D207" s="752" t="str">
        <f t="shared" ref="D207:H207" si="211">IF(D145="","",D145)</f>
        <v/>
      </c>
      <c r="E207" s="752" t="str">
        <f t="shared" si="211"/>
        <v/>
      </c>
      <c r="F207" s="752" t="str">
        <f t="shared" si="211"/>
        <v/>
      </c>
      <c r="G207" s="752" t="str">
        <f t="shared" si="188"/>
        <v/>
      </c>
      <c r="H207" s="753" t="str">
        <f t="shared" si="211"/>
        <v/>
      </c>
      <c r="I207" s="737" t="str">
        <f t="shared" si="189"/>
        <v/>
      </c>
      <c r="J207" s="737" t="str">
        <f t="shared" si="184"/>
        <v/>
      </c>
      <c r="K207" s="754" t="str">
        <f t="shared" si="190"/>
        <v/>
      </c>
      <c r="L207" s="735"/>
      <c r="M207" s="655">
        <v>0</v>
      </c>
      <c r="N207" s="623">
        <v>0</v>
      </c>
      <c r="O207" s="620" t="str">
        <f t="shared" si="191"/>
        <v/>
      </c>
      <c r="P207" s="612" t="str">
        <f t="shared" si="192"/>
        <v/>
      </c>
      <c r="Q207" s="624">
        <v>0</v>
      </c>
      <c r="R207" s="755"/>
      <c r="S207" s="708" t="str">
        <f t="shared" si="193"/>
        <v/>
      </c>
      <c r="T207" s="50" t="str">
        <f t="shared" si="194"/>
        <v/>
      </c>
      <c r="U207" s="50">
        <f>ROUND(IF(K207="",0,+Q207/1659*(AC207*12*(1+tab!$D$181+tab!$D$180)-tab!$D$179)*tab!$D$177),-1)</f>
        <v>0</v>
      </c>
      <c r="V207" s="36" t="str">
        <f t="shared" si="195"/>
        <v/>
      </c>
      <c r="W207" s="696"/>
      <c r="X207" s="605"/>
      <c r="Y207" s="646"/>
      <c r="Z207" s="670"/>
      <c r="AA207" s="600"/>
      <c r="AB207" s="646"/>
      <c r="AC207" s="679">
        <f t="shared" si="185"/>
        <v>0</v>
      </c>
      <c r="AD207" s="680">
        <f t="shared" si="196"/>
        <v>0.56000000000000005</v>
      </c>
      <c r="AE207" s="681">
        <f t="shared" si="197"/>
        <v>0</v>
      </c>
      <c r="AF207" s="681">
        <f t="shared" si="198"/>
        <v>0</v>
      </c>
      <c r="AG207" s="681">
        <f t="shared" si="199"/>
        <v>0</v>
      </c>
      <c r="AH207" s="682">
        <f t="shared" si="200"/>
        <v>0</v>
      </c>
      <c r="AI207" s="682" t="str">
        <f t="shared" si="201"/>
        <v/>
      </c>
      <c r="AJ207" s="682">
        <f t="shared" si="202"/>
        <v>0</v>
      </c>
      <c r="AK207" s="683">
        <f>IF(OR(I207="ID1",OR(I207="ID2",OR(I207="ID3",OR(I207&lt;8)))),tab!B$173,tab!B$171)</f>
        <v>0.5</v>
      </c>
      <c r="AL207" s="600">
        <f t="shared" si="203"/>
        <v>0</v>
      </c>
      <c r="AM207" s="646">
        <f t="shared" si="204"/>
        <v>0</v>
      </c>
      <c r="AN207" s="743" t="str">
        <f t="shared" si="205"/>
        <v/>
      </c>
      <c r="AO207" s="746" t="str">
        <f t="shared" si="206"/>
        <v/>
      </c>
      <c r="AP207" s="750">
        <f t="shared" si="186"/>
        <v>0.5</v>
      </c>
      <c r="AR207" s="326"/>
    </row>
    <row r="208" spans="3:49" ht="12.75" customHeight="1" x14ac:dyDescent="0.2">
      <c r="C208" s="2"/>
      <c r="D208" s="752" t="str">
        <f t="shared" ref="D208:H208" si="212">IF(D146="","",D146)</f>
        <v/>
      </c>
      <c r="E208" s="752" t="str">
        <f t="shared" si="212"/>
        <v/>
      </c>
      <c r="F208" s="752" t="str">
        <f t="shared" si="212"/>
        <v/>
      </c>
      <c r="G208" s="752" t="str">
        <f t="shared" si="188"/>
        <v/>
      </c>
      <c r="H208" s="753" t="str">
        <f t="shared" si="212"/>
        <v/>
      </c>
      <c r="I208" s="737" t="str">
        <f t="shared" si="189"/>
        <v/>
      </c>
      <c r="J208" s="737" t="str">
        <f t="shared" si="184"/>
        <v/>
      </c>
      <c r="K208" s="754" t="str">
        <f t="shared" si="190"/>
        <v/>
      </c>
      <c r="L208" s="735"/>
      <c r="M208" s="655">
        <v>0</v>
      </c>
      <c r="N208" s="623">
        <v>0</v>
      </c>
      <c r="O208" s="620" t="str">
        <f t="shared" si="191"/>
        <v/>
      </c>
      <c r="P208" s="612" t="str">
        <f t="shared" si="192"/>
        <v/>
      </c>
      <c r="Q208" s="624">
        <v>0</v>
      </c>
      <c r="R208" s="755"/>
      <c r="S208" s="708" t="str">
        <f t="shared" si="193"/>
        <v/>
      </c>
      <c r="T208" s="50" t="str">
        <f t="shared" si="194"/>
        <v/>
      </c>
      <c r="U208" s="50">
        <f>ROUND(IF(K208="",0,+Q208/1659*(AC208*12*(1+tab!$D$181+tab!$D$180)-tab!$D$179)*tab!$D$177),-1)</f>
        <v>0</v>
      </c>
      <c r="V208" s="36" t="str">
        <f t="shared" si="195"/>
        <v/>
      </c>
      <c r="W208" s="696"/>
      <c r="X208" s="605"/>
      <c r="Y208" s="646"/>
      <c r="Z208" s="670"/>
      <c r="AA208" s="600"/>
      <c r="AB208" s="646"/>
      <c r="AC208" s="679">
        <f t="shared" si="185"/>
        <v>0</v>
      </c>
      <c r="AD208" s="680">
        <f t="shared" si="196"/>
        <v>0.56000000000000005</v>
      </c>
      <c r="AE208" s="681">
        <f t="shared" si="197"/>
        <v>0</v>
      </c>
      <c r="AF208" s="681">
        <f t="shared" si="198"/>
        <v>0</v>
      </c>
      <c r="AG208" s="681">
        <f t="shared" si="199"/>
        <v>0</v>
      </c>
      <c r="AH208" s="682">
        <f t="shared" si="200"/>
        <v>0</v>
      </c>
      <c r="AI208" s="682" t="str">
        <f t="shared" si="201"/>
        <v/>
      </c>
      <c r="AJ208" s="682">
        <f t="shared" si="202"/>
        <v>0</v>
      </c>
      <c r="AK208" s="683">
        <f>IF(OR(I208="ID1",OR(I208="ID2",OR(I208="ID3",OR(I208&lt;8)))),tab!B$173,tab!B$171)</f>
        <v>0.5</v>
      </c>
      <c r="AL208" s="600">
        <f t="shared" si="203"/>
        <v>0</v>
      </c>
      <c r="AM208" s="646">
        <f t="shared" si="204"/>
        <v>0</v>
      </c>
      <c r="AN208" s="743" t="str">
        <f t="shared" si="205"/>
        <v/>
      </c>
      <c r="AO208" s="746" t="str">
        <f t="shared" si="206"/>
        <v/>
      </c>
      <c r="AP208" s="750">
        <f t="shared" si="186"/>
        <v>0.5</v>
      </c>
      <c r="AR208" s="326"/>
    </row>
    <row r="209" spans="3:44" ht="12.75" customHeight="1" x14ac:dyDescent="0.2">
      <c r="C209" s="2"/>
      <c r="D209" s="752" t="str">
        <f t="shared" ref="D209:H209" si="213">IF(D147="","",D147)</f>
        <v/>
      </c>
      <c r="E209" s="752" t="str">
        <f t="shared" si="213"/>
        <v/>
      </c>
      <c r="F209" s="752" t="str">
        <f t="shared" si="213"/>
        <v/>
      </c>
      <c r="G209" s="752" t="str">
        <f t="shared" si="188"/>
        <v/>
      </c>
      <c r="H209" s="753" t="str">
        <f t="shared" si="213"/>
        <v/>
      </c>
      <c r="I209" s="737" t="str">
        <f t="shared" si="189"/>
        <v/>
      </c>
      <c r="J209" s="737" t="str">
        <f t="shared" si="184"/>
        <v/>
      </c>
      <c r="K209" s="754" t="str">
        <f t="shared" si="190"/>
        <v/>
      </c>
      <c r="L209" s="735"/>
      <c r="M209" s="655">
        <v>0</v>
      </c>
      <c r="N209" s="623">
        <v>0</v>
      </c>
      <c r="O209" s="620" t="str">
        <f t="shared" si="191"/>
        <v/>
      </c>
      <c r="P209" s="612" t="str">
        <f t="shared" si="192"/>
        <v/>
      </c>
      <c r="Q209" s="624">
        <v>0</v>
      </c>
      <c r="R209" s="755"/>
      <c r="S209" s="708" t="str">
        <f t="shared" si="193"/>
        <v/>
      </c>
      <c r="T209" s="50" t="str">
        <f t="shared" si="194"/>
        <v/>
      </c>
      <c r="U209" s="50">
        <f>ROUND(IF(K209="",0,+Q209/1659*(AC209*12*(1+tab!$D$181+tab!$D$180)-tab!$D$179)*tab!$D$177),-1)</f>
        <v>0</v>
      </c>
      <c r="V209" s="36" t="str">
        <f t="shared" si="195"/>
        <v/>
      </c>
      <c r="W209" s="696"/>
      <c r="X209" s="605"/>
      <c r="Y209" s="646"/>
      <c r="Z209" s="670"/>
      <c r="AA209" s="600"/>
      <c r="AB209" s="646"/>
      <c r="AC209" s="679">
        <f t="shared" si="185"/>
        <v>0</v>
      </c>
      <c r="AD209" s="680">
        <f t="shared" si="196"/>
        <v>0.56000000000000005</v>
      </c>
      <c r="AE209" s="681">
        <f t="shared" si="197"/>
        <v>0</v>
      </c>
      <c r="AF209" s="681">
        <f t="shared" si="198"/>
        <v>0</v>
      </c>
      <c r="AG209" s="681">
        <f t="shared" si="199"/>
        <v>0</v>
      </c>
      <c r="AH209" s="682">
        <f t="shared" si="200"/>
        <v>0</v>
      </c>
      <c r="AI209" s="682" t="str">
        <f t="shared" si="201"/>
        <v/>
      </c>
      <c r="AJ209" s="682">
        <f t="shared" si="202"/>
        <v>0</v>
      </c>
      <c r="AK209" s="683">
        <f>IF(OR(I209="ID1",OR(I209="ID2",OR(I209="ID3",OR(I209&lt;8)))),tab!B$173,tab!B$171)</f>
        <v>0.5</v>
      </c>
      <c r="AL209" s="600">
        <f t="shared" si="203"/>
        <v>0</v>
      </c>
      <c r="AM209" s="646">
        <f t="shared" si="204"/>
        <v>0</v>
      </c>
      <c r="AN209" s="743" t="str">
        <f t="shared" si="205"/>
        <v/>
      </c>
      <c r="AO209" s="746" t="str">
        <f t="shared" si="206"/>
        <v/>
      </c>
      <c r="AP209" s="750">
        <f t="shared" si="186"/>
        <v>0.5</v>
      </c>
      <c r="AR209" s="326"/>
    </row>
    <row r="210" spans="3:44" ht="12.75" customHeight="1" x14ac:dyDescent="0.2">
      <c r="C210" s="2"/>
      <c r="D210" s="752" t="str">
        <f t="shared" ref="D210:H210" si="214">IF(D148="","",D148)</f>
        <v/>
      </c>
      <c r="E210" s="752" t="str">
        <f t="shared" si="214"/>
        <v/>
      </c>
      <c r="F210" s="752" t="str">
        <f t="shared" si="214"/>
        <v/>
      </c>
      <c r="G210" s="752" t="str">
        <f t="shared" si="188"/>
        <v/>
      </c>
      <c r="H210" s="753" t="str">
        <f t="shared" si="214"/>
        <v/>
      </c>
      <c r="I210" s="737" t="str">
        <f t="shared" si="189"/>
        <v/>
      </c>
      <c r="J210" s="737" t="str">
        <f t="shared" si="184"/>
        <v/>
      </c>
      <c r="K210" s="754" t="str">
        <f t="shared" si="190"/>
        <v/>
      </c>
      <c r="L210" s="735"/>
      <c r="M210" s="655">
        <v>0</v>
      </c>
      <c r="N210" s="623">
        <v>0</v>
      </c>
      <c r="O210" s="620" t="str">
        <f t="shared" si="191"/>
        <v/>
      </c>
      <c r="P210" s="612" t="str">
        <f t="shared" si="192"/>
        <v/>
      </c>
      <c r="Q210" s="624">
        <v>0</v>
      </c>
      <c r="R210" s="755"/>
      <c r="S210" s="708" t="str">
        <f t="shared" si="193"/>
        <v/>
      </c>
      <c r="T210" s="50" t="str">
        <f t="shared" si="194"/>
        <v/>
      </c>
      <c r="U210" s="50">
        <f>ROUND(IF(K210="",0,+Q210/1659*(AC210*12*(1+tab!$D$181+tab!$D$180)-tab!$D$179)*tab!$D$177),-1)</f>
        <v>0</v>
      </c>
      <c r="V210" s="36" t="str">
        <f t="shared" si="195"/>
        <v/>
      </c>
      <c r="W210" s="696"/>
      <c r="X210" s="605"/>
      <c r="Y210" s="646"/>
      <c r="Z210" s="670"/>
      <c r="AA210" s="600"/>
      <c r="AB210" s="646"/>
      <c r="AC210" s="679">
        <f t="shared" si="185"/>
        <v>0</v>
      </c>
      <c r="AD210" s="680">
        <f t="shared" si="196"/>
        <v>0.56000000000000005</v>
      </c>
      <c r="AE210" s="681">
        <f t="shared" si="197"/>
        <v>0</v>
      </c>
      <c r="AF210" s="681">
        <f t="shared" si="198"/>
        <v>0</v>
      </c>
      <c r="AG210" s="681">
        <f t="shared" si="199"/>
        <v>0</v>
      </c>
      <c r="AH210" s="682">
        <f t="shared" si="200"/>
        <v>0</v>
      </c>
      <c r="AI210" s="682" t="str">
        <f t="shared" si="201"/>
        <v/>
      </c>
      <c r="AJ210" s="682">
        <f t="shared" si="202"/>
        <v>0</v>
      </c>
      <c r="AK210" s="683">
        <f>IF(OR(I210="ID1",OR(I210="ID2",OR(I210="ID3",OR(I210&lt;8)))),tab!B$173,tab!B$171)</f>
        <v>0.5</v>
      </c>
      <c r="AL210" s="600">
        <f t="shared" si="203"/>
        <v>0</v>
      </c>
      <c r="AM210" s="646">
        <f t="shared" si="204"/>
        <v>0</v>
      </c>
      <c r="AN210" s="743" t="str">
        <f t="shared" si="205"/>
        <v/>
      </c>
      <c r="AO210" s="746" t="str">
        <f t="shared" si="206"/>
        <v/>
      </c>
      <c r="AP210" s="750">
        <f t="shared" si="186"/>
        <v>0.5</v>
      </c>
      <c r="AR210" s="326"/>
    </row>
    <row r="211" spans="3:44" ht="12.75" customHeight="1" x14ac:dyDescent="0.2">
      <c r="C211" s="2"/>
      <c r="D211" s="752" t="str">
        <f t="shared" ref="D211:H211" si="215">IF(D149="","",D149)</f>
        <v/>
      </c>
      <c r="E211" s="752" t="str">
        <f t="shared" si="215"/>
        <v/>
      </c>
      <c r="F211" s="752" t="str">
        <f t="shared" si="215"/>
        <v/>
      </c>
      <c r="G211" s="752" t="str">
        <f t="shared" si="188"/>
        <v/>
      </c>
      <c r="H211" s="753" t="str">
        <f t="shared" si="215"/>
        <v/>
      </c>
      <c r="I211" s="737" t="str">
        <f t="shared" si="189"/>
        <v/>
      </c>
      <c r="J211" s="737" t="str">
        <f t="shared" si="184"/>
        <v/>
      </c>
      <c r="K211" s="754" t="str">
        <f t="shared" si="190"/>
        <v/>
      </c>
      <c r="L211" s="735"/>
      <c r="M211" s="655">
        <v>0</v>
      </c>
      <c r="N211" s="623">
        <v>0</v>
      </c>
      <c r="O211" s="620" t="str">
        <f t="shared" si="191"/>
        <v/>
      </c>
      <c r="P211" s="612" t="str">
        <f t="shared" si="192"/>
        <v/>
      </c>
      <c r="Q211" s="624">
        <v>0</v>
      </c>
      <c r="R211" s="755"/>
      <c r="S211" s="708" t="str">
        <f t="shared" si="193"/>
        <v/>
      </c>
      <c r="T211" s="50" t="str">
        <f t="shared" si="194"/>
        <v/>
      </c>
      <c r="U211" s="50">
        <f>ROUND(IF(K211="",0,+Q211/1659*(AC211*12*(1+tab!$D$181+tab!$D$180)-tab!$D$179)*tab!$D$177),-1)</f>
        <v>0</v>
      </c>
      <c r="V211" s="36" t="str">
        <f t="shared" si="195"/>
        <v/>
      </c>
      <c r="W211" s="696"/>
      <c r="X211" s="605"/>
      <c r="Y211" s="646"/>
      <c r="Z211" s="670"/>
      <c r="AA211" s="600"/>
      <c r="AB211" s="646"/>
      <c r="AC211" s="679">
        <f t="shared" si="185"/>
        <v>0</v>
      </c>
      <c r="AD211" s="680">
        <f t="shared" si="196"/>
        <v>0.56000000000000005</v>
      </c>
      <c r="AE211" s="681">
        <f t="shared" si="197"/>
        <v>0</v>
      </c>
      <c r="AF211" s="681">
        <f t="shared" si="198"/>
        <v>0</v>
      </c>
      <c r="AG211" s="681">
        <f t="shared" si="199"/>
        <v>0</v>
      </c>
      <c r="AH211" s="682">
        <f t="shared" si="200"/>
        <v>0</v>
      </c>
      <c r="AI211" s="682" t="str">
        <f t="shared" si="201"/>
        <v/>
      </c>
      <c r="AJ211" s="682">
        <f t="shared" si="202"/>
        <v>0</v>
      </c>
      <c r="AK211" s="683">
        <f>IF(OR(I211="ID1",OR(I211="ID2",OR(I211="ID3",OR(I211&lt;8)))),tab!B$173,tab!B$171)</f>
        <v>0.5</v>
      </c>
      <c r="AL211" s="600">
        <f t="shared" si="203"/>
        <v>0</v>
      </c>
      <c r="AM211" s="646">
        <f t="shared" si="204"/>
        <v>0</v>
      </c>
      <c r="AN211" s="743" t="str">
        <f t="shared" si="205"/>
        <v/>
      </c>
      <c r="AO211" s="746" t="str">
        <f t="shared" si="206"/>
        <v/>
      </c>
      <c r="AP211" s="750">
        <f t="shared" si="186"/>
        <v>0.5</v>
      </c>
      <c r="AR211" s="326"/>
    </row>
    <row r="212" spans="3:44" ht="12.75" customHeight="1" x14ac:dyDescent="0.2">
      <c r="C212" s="2"/>
      <c r="D212" s="752" t="str">
        <f t="shared" ref="D212:H212" si="216">IF(D150="","",D150)</f>
        <v/>
      </c>
      <c r="E212" s="752" t="str">
        <f t="shared" si="216"/>
        <v/>
      </c>
      <c r="F212" s="752" t="str">
        <f t="shared" si="216"/>
        <v/>
      </c>
      <c r="G212" s="752" t="str">
        <f t="shared" si="188"/>
        <v/>
      </c>
      <c r="H212" s="753" t="str">
        <f t="shared" si="216"/>
        <v/>
      </c>
      <c r="I212" s="737" t="str">
        <f t="shared" si="189"/>
        <v/>
      </c>
      <c r="J212" s="737" t="str">
        <f t="shared" si="184"/>
        <v/>
      </c>
      <c r="K212" s="754" t="str">
        <f t="shared" si="190"/>
        <v/>
      </c>
      <c r="L212" s="735"/>
      <c r="M212" s="655">
        <v>0</v>
      </c>
      <c r="N212" s="623">
        <v>0</v>
      </c>
      <c r="O212" s="620" t="str">
        <f t="shared" si="191"/>
        <v/>
      </c>
      <c r="P212" s="612" t="str">
        <f t="shared" si="192"/>
        <v/>
      </c>
      <c r="Q212" s="624">
        <v>0</v>
      </c>
      <c r="R212" s="755"/>
      <c r="S212" s="708" t="str">
        <f t="shared" si="193"/>
        <v/>
      </c>
      <c r="T212" s="50" t="str">
        <f t="shared" si="194"/>
        <v/>
      </c>
      <c r="U212" s="50">
        <f>ROUND(IF(K212="",0,+Q212/1659*(AC212*12*(1+tab!$D$181+tab!$D$180)-tab!$D$179)*tab!$D$177),-1)</f>
        <v>0</v>
      </c>
      <c r="V212" s="36" t="str">
        <f t="shared" si="195"/>
        <v/>
      </c>
      <c r="W212" s="696"/>
      <c r="X212" s="605"/>
      <c r="Y212" s="646"/>
      <c r="Z212" s="670"/>
      <c r="AA212" s="600"/>
      <c r="AB212" s="646"/>
      <c r="AC212" s="679">
        <f t="shared" si="185"/>
        <v>0</v>
      </c>
      <c r="AD212" s="680">
        <f t="shared" si="196"/>
        <v>0.56000000000000005</v>
      </c>
      <c r="AE212" s="681">
        <f t="shared" si="197"/>
        <v>0</v>
      </c>
      <c r="AF212" s="681">
        <f t="shared" si="198"/>
        <v>0</v>
      </c>
      <c r="AG212" s="681">
        <f t="shared" si="199"/>
        <v>0</v>
      </c>
      <c r="AH212" s="682">
        <f t="shared" si="200"/>
        <v>0</v>
      </c>
      <c r="AI212" s="682" t="str">
        <f t="shared" si="201"/>
        <v/>
      </c>
      <c r="AJ212" s="682">
        <f t="shared" si="202"/>
        <v>0</v>
      </c>
      <c r="AK212" s="683">
        <f>IF(OR(I212="ID1",OR(I212="ID2",OR(I212="ID3",OR(I212&lt;8)))),tab!B$173,tab!B$171)</f>
        <v>0.5</v>
      </c>
      <c r="AL212" s="600">
        <f t="shared" si="203"/>
        <v>0</v>
      </c>
      <c r="AM212" s="646">
        <f t="shared" si="204"/>
        <v>0</v>
      </c>
      <c r="AN212" s="743" t="str">
        <f t="shared" si="205"/>
        <v/>
      </c>
      <c r="AO212" s="746" t="str">
        <f t="shared" si="206"/>
        <v/>
      </c>
      <c r="AP212" s="750">
        <f t="shared" si="186"/>
        <v>0.5</v>
      </c>
      <c r="AR212" s="326"/>
    </row>
    <row r="213" spans="3:44" ht="12.75" customHeight="1" x14ac:dyDescent="0.2">
      <c r="C213" s="2"/>
      <c r="D213" s="752" t="str">
        <f t="shared" ref="D213:H213" si="217">IF(D151="","",D151)</f>
        <v/>
      </c>
      <c r="E213" s="752" t="str">
        <f t="shared" si="217"/>
        <v/>
      </c>
      <c r="F213" s="752" t="str">
        <f t="shared" si="217"/>
        <v/>
      </c>
      <c r="G213" s="752" t="str">
        <f t="shared" si="188"/>
        <v/>
      </c>
      <c r="H213" s="753" t="str">
        <f t="shared" si="217"/>
        <v/>
      </c>
      <c r="I213" s="737" t="str">
        <f t="shared" si="189"/>
        <v/>
      </c>
      <c r="J213" s="737" t="str">
        <f t="shared" si="184"/>
        <v/>
      </c>
      <c r="K213" s="754" t="str">
        <f t="shared" si="190"/>
        <v/>
      </c>
      <c r="L213" s="735"/>
      <c r="M213" s="655">
        <v>0</v>
      </c>
      <c r="N213" s="623">
        <v>0</v>
      </c>
      <c r="O213" s="620" t="str">
        <f t="shared" si="191"/>
        <v/>
      </c>
      <c r="P213" s="612" t="str">
        <f t="shared" si="192"/>
        <v/>
      </c>
      <c r="Q213" s="624">
        <v>0</v>
      </c>
      <c r="R213" s="755"/>
      <c r="S213" s="708" t="str">
        <f t="shared" si="193"/>
        <v/>
      </c>
      <c r="T213" s="50" t="str">
        <f t="shared" si="194"/>
        <v/>
      </c>
      <c r="U213" s="50">
        <f>ROUND(IF(K213="",0,+Q213/1659*(AC213*12*(1+tab!$D$181+tab!$D$180)-tab!$D$179)*tab!$D$177),-1)</f>
        <v>0</v>
      </c>
      <c r="V213" s="36" t="str">
        <f t="shared" si="195"/>
        <v/>
      </c>
      <c r="W213" s="696"/>
      <c r="X213" s="605"/>
      <c r="Y213" s="646"/>
      <c r="Z213" s="670"/>
      <c r="AA213" s="600"/>
      <c r="AB213" s="646"/>
      <c r="AC213" s="679">
        <f t="shared" si="185"/>
        <v>0</v>
      </c>
      <c r="AD213" s="680">
        <f t="shared" si="196"/>
        <v>0.56000000000000005</v>
      </c>
      <c r="AE213" s="681">
        <f t="shared" si="197"/>
        <v>0</v>
      </c>
      <c r="AF213" s="681">
        <f t="shared" si="198"/>
        <v>0</v>
      </c>
      <c r="AG213" s="681">
        <f t="shared" si="199"/>
        <v>0</v>
      </c>
      <c r="AH213" s="682">
        <f t="shared" si="200"/>
        <v>0</v>
      </c>
      <c r="AI213" s="682" t="str">
        <f t="shared" si="201"/>
        <v/>
      </c>
      <c r="AJ213" s="682">
        <f t="shared" si="202"/>
        <v>0</v>
      </c>
      <c r="AK213" s="683">
        <f>IF(OR(I213="ID1",OR(I213="ID2",OR(I213="ID3",OR(I213&lt;8)))),tab!B$173,tab!B$171)</f>
        <v>0.5</v>
      </c>
      <c r="AL213" s="600">
        <f t="shared" si="203"/>
        <v>0</v>
      </c>
      <c r="AM213" s="646">
        <f t="shared" si="204"/>
        <v>0</v>
      </c>
      <c r="AN213" s="743" t="str">
        <f t="shared" si="205"/>
        <v/>
      </c>
      <c r="AO213" s="746" t="str">
        <f t="shared" si="206"/>
        <v/>
      </c>
      <c r="AP213" s="750">
        <f t="shared" si="186"/>
        <v>0.5</v>
      </c>
      <c r="AR213" s="326"/>
    </row>
    <row r="214" spans="3:44" ht="12.75" customHeight="1" x14ac:dyDescent="0.2">
      <c r="C214" s="2"/>
      <c r="D214" s="752" t="str">
        <f t="shared" ref="D214:H214" si="218">IF(D152="","",D152)</f>
        <v/>
      </c>
      <c r="E214" s="752" t="str">
        <f t="shared" si="218"/>
        <v/>
      </c>
      <c r="F214" s="752" t="str">
        <f t="shared" si="218"/>
        <v/>
      </c>
      <c r="G214" s="752" t="str">
        <f t="shared" si="188"/>
        <v/>
      </c>
      <c r="H214" s="753" t="str">
        <f t="shared" si="218"/>
        <v/>
      </c>
      <c r="I214" s="737" t="str">
        <f t="shared" si="189"/>
        <v/>
      </c>
      <c r="J214" s="737" t="str">
        <f t="shared" si="184"/>
        <v/>
      </c>
      <c r="K214" s="754" t="str">
        <f t="shared" si="190"/>
        <v/>
      </c>
      <c r="L214" s="735"/>
      <c r="M214" s="655">
        <v>0</v>
      </c>
      <c r="N214" s="623">
        <v>0</v>
      </c>
      <c r="O214" s="620" t="str">
        <f t="shared" si="191"/>
        <v/>
      </c>
      <c r="P214" s="612" t="str">
        <f t="shared" si="192"/>
        <v/>
      </c>
      <c r="Q214" s="624">
        <v>0</v>
      </c>
      <c r="R214" s="755"/>
      <c r="S214" s="708" t="str">
        <f t="shared" si="193"/>
        <v/>
      </c>
      <c r="T214" s="50" t="str">
        <f t="shared" si="194"/>
        <v/>
      </c>
      <c r="U214" s="50">
        <f>ROUND(IF(K214="",0,+Q214/1659*(AC214*12*(1+tab!$D$181+tab!$D$180)-tab!$D$179)*tab!$D$177),-1)</f>
        <v>0</v>
      </c>
      <c r="V214" s="36" t="str">
        <f t="shared" si="195"/>
        <v/>
      </c>
      <c r="W214" s="696"/>
      <c r="X214" s="605"/>
      <c r="Y214" s="646"/>
      <c r="Z214" s="670"/>
      <c r="AA214" s="600"/>
      <c r="AB214" s="646"/>
      <c r="AC214" s="679">
        <f t="shared" si="185"/>
        <v>0</v>
      </c>
      <c r="AD214" s="680">
        <f t="shared" si="196"/>
        <v>0.56000000000000005</v>
      </c>
      <c r="AE214" s="681">
        <f t="shared" si="197"/>
        <v>0</v>
      </c>
      <c r="AF214" s="681">
        <f t="shared" si="198"/>
        <v>0</v>
      </c>
      <c r="AG214" s="681">
        <f t="shared" si="199"/>
        <v>0</v>
      </c>
      <c r="AH214" s="682">
        <f t="shared" si="200"/>
        <v>0</v>
      </c>
      <c r="AI214" s="682" t="str">
        <f t="shared" si="201"/>
        <v/>
      </c>
      <c r="AJ214" s="682">
        <f t="shared" si="202"/>
        <v>0</v>
      </c>
      <c r="AK214" s="683">
        <f>IF(OR(I214="ID1",OR(I214="ID2",OR(I214="ID3",OR(I214&lt;8)))),tab!B$173,tab!B$171)</f>
        <v>0.5</v>
      </c>
      <c r="AL214" s="600">
        <f t="shared" si="203"/>
        <v>0</v>
      </c>
      <c r="AM214" s="646">
        <f t="shared" si="204"/>
        <v>0</v>
      </c>
      <c r="AN214" s="743" t="str">
        <f t="shared" si="205"/>
        <v/>
      </c>
      <c r="AO214" s="746" t="str">
        <f t="shared" si="206"/>
        <v/>
      </c>
      <c r="AP214" s="750">
        <f t="shared" si="186"/>
        <v>0.5</v>
      </c>
      <c r="AR214" s="326"/>
    </row>
    <row r="215" spans="3:44" ht="12.75" customHeight="1" x14ac:dyDescent="0.2">
      <c r="C215" s="2"/>
      <c r="D215" s="752" t="str">
        <f t="shared" ref="D215:H215" si="219">IF(D153="","",D153)</f>
        <v/>
      </c>
      <c r="E215" s="752" t="str">
        <f t="shared" si="219"/>
        <v/>
      </c>
      <c r="F215" s="752" t="str">
        <f t="shared" si="219"/>
        <v/>
      </c>
      <c r="G215" s="752" t="str">
        <f t="shared" si="188"/>
        <v/>
      </c>
      <c r="H215" s="753" t="str">
        <f t="shared" si="219"/>
        <v/>
      </c>
      <c r="I215" s="737" t="str">
        <f t="shared" si="189"/>
        <v/>
      </c>
      <c r="J215" s="737" t="str">
        <f t="shared" si="184"/>
        <v/>
      </c>
      <c r="K215" s="754" t="str">
        <f t="shared" si="190"/>
        <v/>
      </c>
      <c r="L215" s="735"/>
      <c r="M215" s="655">
        <v>0</v>
      </c>
      <c r="N215" s="623">
        <v>0</v>
      </c>
      <c r="O215" s="620" t="str">
        <f t="shared" si="191"/>
        <v/>
      </c>
      <c r="P215" s="612" t="str">
        <f t="shared" si="192"/>
        <v/>
      </c>
      <c r="Q215" s="624">
        <v>0</v>
      </c>
      <c r="R215" s="755"/>
      <c r="S215" s="708" t="str">
        <f t="shared" si="193"/>
        <v/>
      </c>
      <c r="T215" s="50" t="str">
        <f t="shared" si="194"/>
        <v/>
      </c>
      <c r="U215" s="50">
        <f>ROUND(IF(K215="",0,+Q215/1659*(AC215*12*(1+tab!$D$181+tab!$D$180)-tab!$D$179)*tab!$D$177),-1)</f>
        <v>0</v>
      </c>
      <c r="V215" s="36" t="str">
        <f t="shared" si="195"/>
        <v/>
      </c>
      <c r="W215" s="696"/>
      <c r="X215" s="605"/>
      <c r="Y215" s="646"/>
      <c r="Z215" s="670"/>
      <c r="AA215" s="600"/>
      <c r="AB215" s="646"/>
      <c r="AC215" s="679">
        <f t="shared" si="185"/>
        <v>0</v>
      </c>
      <c r="AD215" s="680">
        <f t="shared" si="196"/>
        <v>0.56000000000000005</v>
      </c>
      <c r="AE215" s="681">
        <f t="shared" si="197"/>
        <v>0</v>
      </c>
      <c r="AF215" s="681">
        <f t="shared" si="198"/>
        <v>0</v>
      </c>
      <c r="AG215" s="681">
        <f t="shared" si="199"/>
        <v>0</v>
      </c>
      <c r="AH215" s="682">
        <f t="shared" si="200"/>
        <v>0</v>
      </c>
      <c r="AI215" s="682" t="str">
        <f t="shared" si="201"/>
        <v/>
      </c>
      <c r="AJ215" s="682">
        <f t="shared" si="202"/>
        <v>0</v>
      </c>
      <c r="AK215" s="683">
        <f>IF(OR(I215="ID1",OR(I215="ID2",OR(I215="ID3",OR(I215&lt;8)))),tab!B$173,tab!B$171)</f>
        <v>0.5</v>
      </c>
      <c r="AL215" s="600">
        <f t="shared" si="203"/>
        <v>0</v>
      </c>
      <c r="AM215" s="646">
        <f t="shared" si="204"/>
        <v>0</v>
      </c>
      <c r="AN215" s="743" t="str">
        <f t="shared" si="205"/>
        <v/>
      </c>
      <c r="AO215" s="746" t="str">
        <f t="shared" si="206"/>
        <v/>
      </c>
      <c r="AP215" s="750">
        <f t="shared" si="186"/>
        <v>0.5</v>
      </c>
      <c r="AR215" s="326"/>
    </row>
    <row r="216" spans="3:44" ht="12.75" customHeight="1" x14ac:dyDescent="0.2">
      <c r="C216" s="2"/>
      <c r="D216" s="752" t="str">
        <f t="shared" ref="D216:H216" si="220">IF(D154="","",D154)</f>
        <v/>
      </c>
      <c r="E216" s="752" t="str">
        <f t="shared" si="220"/>
        <v/>
      </c>
      <c r="F216" s="752" t="str">
        <f t="shared" si="220"/>
        <v/>
      </c>
      <c r="G216" s="752" t="str">
        <f t="shared" si="188"/>
        <v/>
      </c>
      <c r="H216" s="753" t="str">
        <f t="shared" si="220"/>
        <v/>
      </c>
      <c r="I216" s="737" t="str">
        <f t="shared" si="189"/>
        <v/>
      </c>
      <c r="J216" s="737" t="str">
        <f t="shared" si="184"/>
        <v/>
      </c>
      <c r="K216" s="754" t="str">
        <f t="shared" si="190"/>
        <v/>
      </c>
      <c r="L216" s="735"/>
      <c r="M216" s="655">
        <v>0</v>
      </c>
      <c r="N216" s="623">
        <v>0</v>
      </c>
      <c r="O216" s="620" t="str">
        <f t="shared" si="191"/>
        <v/>
      </c>
      <c r="P216" s="612" t="str">
        <f t="shared" si="192"/>
        <v/>
      </c>
      <c r="Q216" s="624">
        <v>0</v>
      </c>
      <c r="R216" s="755"/>
      <c r="S216" s="708" t="str">
        <f t="shared" si="193"/>
        <v/>
      </c>
      <c r="T216" s="50" t="str">
        <f t="shared" si="194"/>
        <v/>
      </c>
      <c r="U216" s="50">
        <f>ROUND(IF(K216="",0,+Q216/1659*(AC216*12*(1+tab!$D$181+tab!$D$180)-tab!$D$179)*tab!$D$177),-1)</f>
        <v>0</v>
      </c>
      <c r="V216" s="36" t="str">
        <f t="shared" si="195"/>
        <v/>
      </c>
      <c r="W216" s="696"/>
      <c r="X216" s="605"/>
      <c r="Y216" s="646"/>
      <c r="Z216" s="670"/>
      <c r="AA216" s="600"/>
      <c r="AB216" s="646"/>
      <c r="AC216" s="679">
        <f t="shared" si="185"/>
        <v>0</v>
      </c>
      <c r="AD216" s="680">
        <f t="shared" si="196"/>
        <v>0.56000000000000005</v>
      </c>
      <c r="AE216" s="681">
        <f t="shared" si="197"/>
        <v>0</v>
      </c>
      <c r="AF216" s="681">
        <f t="shared" si="198"/>
        <v>0</v>
      </c>
      <c r="AG216" s="681">
        <f t="shared" si="199"/>
        <v>0</v>
      </c>
      <c r="AH216" s="682">
        <f t="shared" si="200"/>
        <v>0</v>
      </c>
      <c r="AI216" s="682" t="str">
        <f t="shared" si="201"/>
        <v/>
      </c>
      <c r="AJ216" s="682">
        <f t="shared" si="202"/>
        <v>0</v>
      </c>
      <c r="AK216" s="683">
        <f>IF(OR(I216="ID1",OR(I216="ID2",OR(I216="ID3",OR(I216&lt;8)))),tab!B$173,tab!B$171)</f>
        <v>0.5</v>
      </c>
      <c r="AL216" s="600">
        <f t="shared" si="203"/>
        <v>0</v>
      </c>
      <c r="AM216" s="646">
        <f t="shared" si="204"/>
        <v>0</v>
      </c>
      <c r="AN216" s="743" t="str">
        <f t="shared" si="205"/>
        <v/>
      </c>
      <c r="AO216" s="746" t="str">
        <f t="shared" si="206"/>
        <v/>
      </c>
      <c r="AP216" s="750">
        <f t="shared" si="186"/>
        <v>0.5</v>
      </c>
      <c r="AR216" s="326"/>
    </row>
    <row r="217" spans="3:44" ht="12.75" customHeight="1" x14ac:dyDescent="0.2">
      <c r="C217" s="2"/>
      <c r="D217" s="752" t="str">
        <f t="shared" ref="D217:H217" si="221">IF(D155="","",D155)</f>
        <v/>
      </c>
      <c r="E217" s="752" t="str">
        <f t="shared" si="221"/>
        <v/>
      </c>
      <c r="F217" s="752" t="str">
        <f t="shared" si="221"/>
        <v/>
      </c>
      <c r="G217" s="752" t="str">
        <f t="shared" si="188"/>
        <v/>
      </c>
      <c r="H217" s="753" t="str">
        <f t="shared" si="221"/>
        <v/>
      </c>
      <c r="I217" s="737" t="str">
        <f t="shared" si="189"/>
        <v/>
      </c>
      <c r="J217" s="737" t="str">
        <f t="shared" si="184"/>
        <v/>
      </c>
      <c r="K217" s="754" t="str">
        <f t="shared" si="190"/>
        <v/>
      </c>
      <c r="L217" s="735"/>
      <c r="M217" s="655">
        <v>0</v>
      </c>
      <c r="N217" s="623">
        <v>0</v>
      </c>
      <c r="O217" s="620" t="str">
        <f t="shared" si="191"/>
        <v/>
      </c>
      <c r="P217" s="612" t="str">
        <f t="shared" si="192"/>
        <v/>
      </c>
      <c r="Q217" s="624">
        <v>0</v>
      </c>
      <c r="R217" s="755"/>
      <c r="S217" s="708" t="str">
        <f t="shared" si="193"/>
        <v/>
      </c>
      <c r="T217" s="50" t="str">
        <f t="shared" si="194"/>
        <v/>
      </c>
      <c r="U217" s="50">
        <f>ROUND(IF(K217="",0,+Q217/1659*(AC217*12*(1+tab!$D$181+tab!$D$180)-tab!$D$179)*tab!$D$177),-1)</f>
        <v>0</v>
      </c>
      <c r="V217" s="36" t="str">
        <f t="shared" si="195"/>
        <v/>
      </c>
      <c r="W217" s="696"/>
      <c r="X217" s="605"/>
      <c r="Y217" s="646"/>
      <c r="Z217" s="670"/>
      <c r="AA217" s="600"/>
      <c r="AB217" s="646"/>
      <c r="AC217" s="679">
        <f t="shared" si="185"/>
        <v>0</v>
      </c>
      <c r="AD217" s="680">
        <f t="shared" si="196"/>
        <v>0.56000000000000005</v>
      </c>
      <c r="AE217" s="681">
        <f t="shared" si="197"/>
        <v>0</v>
      </c>
      <c r="AF217" s="681">
        <f t="shared" si="198"/>
        <v>0</v>
      </c>
      <c r="AG217" s="681">
        <f t="shared" si="199"/>
        <v>0</v>
      </c>
      <c r="AH217" s="682">
        <f t="shared" si="200"/>
        <v>0</v>
      </c>
      <c r="AI217" s="682" t="str">
        <f t="shared" si="201"/>
        <v/>
      </c>
      <c r="AJ217" s="682">
        <f t="shared" si="202"/>
        <v>0</v>
      </c>
      <c r="AK217" s="683">
        <f>IF(OR(I217="ID1",OR(I217="ID2",OR(I217="ID3",OR(I217&lt;8)))),tab!B$173,tab!B$171)</f>
        <v>0.5</v>
      </c>
      <c r="AL217" s="600">
        <f t="shared" si="203"/>
        <v>0</v>
      </c>
      <c r="AM217" s="646">
        <f t="shared" si="204"/>
        <v>0</v>
      </c>
      <c r="AN217" s="743" t="str">
        <f t="shared" si="205"/>
        <v/>
      </c>
      <c r="AO217" s="746" t="str">
        <f t="shared" si="206"/>
        <v/>
      </c>
      <c r="AP217" s="750">
        <f t="shared" si="186"/>
        <v>0.5</v>
      </c>
      <c r="AR217" s="326"/>
    </row>
    <row r="218" spans="3:44" ht="12.75" customHeight="1" x14ac:dyDescent="0.2">
      <c r="C218" s="2"/>
      <c r="D218" s="752" t="str">
        <f t="shared" ref="D218:H218" si="222">IF(D156="","",D156)</f>
        <v/>
      </c>
      <c r="E218" s="752" t="str">
        <f t="shared" si="222"/>
        <v/>
      </c>
      <c r="F218" s="752" t="str">
        <f t="shared" si="222"/>
        <v/>
      </c>
      <c r="G218" s="752" t="str">
        <f t="shared" si="188"/>
        <v/>
      </c>
      <c r="H218" s="753" t="str">
        <f t="shared" si="222"/>
        <v/>
      </c>
      <c r="I218" s="737" t="str">
        <f t="shared" si="189"/>
        <v/>
      </c>
      <c r="J218" s="737" t="str">
        <f t="shared" si="184"/>
        <v/>
      </c>
      <c r="K218" s="754" t="str">
        <f t="shared" si="190"/>
        <v/>
      </c>
      <c r="L218" s="735"/>
      <c r="M218" s="655">
        <v>0</v>
      </c>
      <c r="N218" s="623">
        <v>0</v>
      </c>
      <c r="O218" s="620" t="str">
        <f t="shared" si="191"/>
        <v/>
      </c>
      <c r="P218" s="612" t="str">
        <f t="shared" si="192"/>
        <v/>
      </c>
      <c r="Q218" s="624">
        <v>0</v>
      </c>
      <c r="R218" s="755"/>
      <c r="S218" s="708" t="str">
        <f t="shared" si="193"/>
        <v/>
      </c>
      <c r="T218" s="50" t="str">
        <f t="shared" si="194"/>
        <v/>
      </c>
      <c r="U218" s="50">
        <f>ROUND(IF(K218="",0,+Q218/1659*(AC218*12*(1+tab!$D$181+tab!$D$180)-tab!$D$179)*tab!$D$177),-1)</f>
        <v>0</v>
      </c>
      <c r="V218" s="36" t="str">
        <f t="shared" si="195"/>
        <v/>
      </c>
      <c r="W218" s="696"/>
      <c r="X218" s="605"/>
      <c r="Y218" s="646"/>
      <c r="Z218" s="670"/>
      <c r="AA218" s="600"/>
      <c r="AB218" s="646"/>
      <c r="AC218" s="679">
        <f t="shared" si="185"/>
        <v>0</v>
      </c>
      <c r="AD218" s="680">
        <f t="shared" si="196"/>
        <v>0.56000000000000005</v>
      </c>
      <c r="AE218" s="681">
        <f t="shared" si="197"/>
        <v>0</v>
      </c>
      <c r="AF218" s="681">
        <f t="shared" si="198"/>
        <v>0</v>
      </c>
      <c r="AG218" s="681">
        <f t="shared" si="199"/>
        <v>0</v>
      </c>
      <c r="AH218" s="682">
        <f t="shared" si="200"/>
        <v>0</v>
      </c>
      <c r="AI218" s="682" t="str">
        <f t="shared" si="201"/>
        <v/>
      </c>
      <c r="AJ218" s="682">
        <f t="shared" si="202"/>
        <v>0</v>
      </c>
      <c r="AK218" s="683">
        <f>IF(OR(I218="ID1",OR(I218="ID2",OR(I218="ID3",OR(I218&lt;8)))),tab!B$173,tab!B$171)</f>
        <v>0.5</v>
      </c>
      <c r="AL218" s="600">
        <f t="shared" si="203"/>
        <v>0</v>
      </c>
      <c r="AM218" s="646">
        <f t="shared" si="204"/>
        <v>0</v>
      </c>
      <c r="AN218" s="743" t="str">
        <f t="shared" si="205"/>
        <v/>
      </c>
      <c r="AO218" s="746" t="str">
        <f t="shared" si="206"/>
        <v/>
      </c>
      <c r="AP218" s="750">
        <f t="shared" si="186"/>
        <v>0.5</v>
      </c>
      <c r="AR218" s="326"/>
    </row>
    <row r="219" spans="3:44" ht="12.75" customHeight="1" x14ac:dyDescent="0.2">
      <c r="C219" s="2"/>
      <c r="D219" s="752" t="str">
        <f t="shared" ref="D219:H219" si="223">IF(D157="","",D157)</f>
        <v/>
      </c>
      <c r="E219" s="752" t="str">
        <f t="shared" si="223"/>
        <v/>
      </c>
      <c r="F219" s="752" t="str">
        <f t="shared" si="223"/>
        <v/>
      </c>
      <c r="G219" s="752" t="str">
        <f t="shared" si="188"/>
        <v/>
      </c>
      <c r="H219" s="753" t="str">
        <f t="shared" si="223"/>
        <v/>
      </c>
      <c r="I219" s="737" t="str">
        <f t="shared" si="189"/>
        <v/>
      </c>
      <c r="J219" s="737" t="str">
        <f t="shared" si="184"/>
        <v/>
      </c>
      <c r="K219" s="754" t="str">
        <f t="shared" si="190"/>
        <v/>
      </c>
      <c r="L219" s="735"/>
      <c r="M219" s="655">
        <v>0</v>
      </c>
      <c r="N219" s="623">
        <v>0</v>
      </c>
      <c r="O219" s="620" t="str">
        <f t="shared" si="191"/>
        <v/>
      </c>
      <c r="P219" s="612" t="str">
        <f t="shared" si="192"/>
        <v/>
      </c>
      <c r="Q219" s="624">
        <v>0</v>
      </c>
      <c r="R219" s="755"/>
      <c r="S219" s="708" t="str">
        <f t="shared" si="193"/>
        <v/>
      </c>
      <c r="T219" s="50" t="str">
        <f t="shared" si="194"/>
        <v/>
      </c>
      <c r="U219" s="50">
        <f>ROUND(IF(K219="",0,+Q219/1659*(AC219*12*(1+tab!$D$181+tab!$D$180)-tab!$D$179)*tab!$D$177),-1)</f>
        <v>0</v>
      </c>
      <c r="V219" s="36" t="str">
        <f t="shared" si="195"/>
        <v/>
      </c>
      <c r="W219" s="696"/>
      <c r="X219" s="605"/>
      <c r="Y219" s="646"/>
      <c r="Z219" s="670"/>
      <c r="AA219" s="600"/>
      <c r="AB219" s="646"/>
      <c r="AC219" s="679">
        <f t="shared" si="185"/>
        <v>0</v>
      </c>
      <c r="AD219" s="680">
        <f t="shared" si="196"/>
        <v>0.56000000000000005</v>
      </c>
      <c r="AE219" s="681">
        <f t="shared" si="197"/>
        <v>0</v>
      </c>
      <c r="AF219" s="681">
        <f t="shared" si="198"/>
        <v>0</v>
      </c>
      <c r="AG219" s="681">
        <f t="shared" si="199"/>
        <v>0</v>
      </c>
      <c r="AH219" s="682">
        <f t="shared" si="200"/>
        <v>0</v>
      </c>
      <c r="AI219" s="682" t="str">
        <f t="shared" si="201"/>
        <v/>
      </c>
      <c r="AJ219" s="682">
        <f t="shared" si="202"/>
        <v>0</v>
      </c>
      <c r="AK219" s="683">
        <f>IF(OR(I219="ID1",OR(I219="ID2",OR(I219="ID3",OR(I219&lt;8)))),tab!B$173,tab!B$171)</f>
        <v>0.5</v>
      </c>
      <c r="AL219" s="600">
        <f t="shared" si="203"/>
        <v>0</v>
      </c>
      <c r="AM219" s="646">
        <f t="shared" si="204"/>
        <v>0</v>
      </c>
      <c r="AN219" s="743" t="str">
        <f t="shared" si="205"/>
        <v/>
      </c>
      <c r="AO219" s="746" t="str">
        <f t="shared" si="206"/>
        <v/>
      </c>
      <c r="AP219" s="750">
        <f t="shared" si="186"/>
        <v>0.5</v>
      </c>
      <c r="AR219" s="326"/>
    </row>
    <row r="220" spans="3:44" ht="12.75" customHeight="1" x14ac:dyDescent="0.2">
      <c r="C220" s="2"/>
      <c r="D220" s="752" t="str">
        <f t="shared" ref="D220:H220" si="224">IF(D158="","",D158)</f>
        <v/>
      </c>
      <c r="E220" s="752" t="str">
        <f t="shared" si="224"/>
        <v/>
      </c>
      <c r="F220" s="752" t="str">
        <f t="shared" si="224"/>
        <v/>
      </c>
      <c r="G220" s="752" t="str">
        <f t="shared" si="188"/>
        <v/>
      </c>
      <c r="H220" s="753" t="str">
        <f t="shared" si="224"/>
        <v/>
      </c>
      <c r="I220" s="737" t="str">
        <f t="shared" si="189"/>
        <v/>
      </c>
      <c r="J220" s="737" t="str">
        <f t="shared" si="184"/>
        <v/>
      </c>
      <c r="K220" s="754" t="str">
        <f t="shared" si="190"/>
        <v/>
      </c>
      <c r="L220" s="735"/>
      <c r="M220" s="655">
        <v>0</v>
      </c>
      <c r="N220" s="623">
        <v>0</v>
      </c>
      <c r="O220" s="620" t="str">
        <f t="shared" si="191"/>
        <v/>
      </c>
      <c r="P220" s="612" t="str">
        <f t="shared" si="192"/>
        <v/>
      </c>
      <c r="Q220" s="624">
        <v>0</v>
      </c>
      <c r="R220" s="755"/>
      <c r="S220" s="708" t="str">
        <f t="shared" si="193"/>
        <v/>
      </c>
      <c r="T220" s="50" t="str">
        <f t="shared" si="194"/>
        <v/>
      </c>
      <c r="U220" s="50">
        <f>ROUND(IF(K220="",0,+Q220/1659*(AC220*12*(1+tab!$D$181+tab!$D$180)-tab!$D$179)*tab!$D$177),-1)</f>
        <v>0</v>
      </c>
      <c r="V220" s="36" t="str">
        <f t="shared" si="195"/>
        <v/>
      </c>
      <c r="W220" s="696"/>
      <c r="X220" s="605"/>
      <c r="Y220" s="646"/>
      <c r="Z220" s="670"/>
      <c r="AA220" s="600"/>
      <c r="AB220" s="646"/>
      <c r="AC220" s="679">
        <f t="shared" si="185"/>
        <v>0</v>
      </c>
      <c r="AD220" s="680">
        <f t="shared" si="196"/>
        <v>0.56000000000000005</v>
      </c>
      <c r="AE220" s="681">
        <f t="shared" si="197"/>
        <v>0</v>
      </c>
      <c r="AF220" s="681">
        <f t="shared" si="198"/>
        <v>0</v>
      </c>
      <c r="AG220" s="681">
        <f t="shared" si="199"/>
        <v>0</v>
      </c>
      <c r="AH220" s="682">
        <f t="shared" si="200"/>
        <v>0</v>
      </c>
      <c r="AI220" s="682" t="str">
        <f t="shared" si="201"/>
        <v/>
      </c>
      <c r="AJ220" s="682">
        <f t="shared" si="202"/>
        <v>0</v>
      </c>
      <c r="AK220" s="683">
        <f>IF(OR(I220="ID1",OR(I220="ID2",OR(I220="ID3",OR(I220&lt;8)))),tab!B$173,tab!B$171)</f>
        <v>0.5</v>
      </c>
      <c r="AL220" s="600">
        <f t="shared" si="203"/>
        <v>0</v>
      </c>
      <c r="AM220" s="646">
        <f t="shared" si="204"/>
        <v>0</v>
      </c>
      <c r="AN220" s="743" t="str">
        <f t="shared" si="205"/>
        <v/>
      </c>
      <c r="AO220" s="746" t="str">
        <f t="shared" si="206"/>
        <v/>
      </c>
      <c r="AP220" s="750">
        <f t="shared" si="186"/>
        <v>0.5</v>
      </c>
      <c r="AR220" s="326"/>
    </row>
    <row r="221" spans="3:44" ht="12.75" customHeight="1" x14ac:dyDescent="0.2">
      <c r="C221" s="2"/>
      <c r="D221" s="752" t="str">
        <f t="shared" ref="D221:H221" si="225">IF(D159="","",D159)</f>
        <v/>
      </c>
      <c r="E221" s="752" t="str">
        <f t="shared" si="225"/>
        <v/>
      </c>
      <c r="F221" s="752" t="str">
        <f t="shared" si="225"/>
        <v/>
      </c>
      <c r="G221" s="752" t="str">
        <f t="shared" si="188"/>
        <v/>
      </c>
      <c r="H221" s="753" t="str">
        <f t="shared" si="225"/>
        <v/>
      </c>
      <c r="I221" s="737" t="str">
        <f t="shared" si="189"/>
        <v/>
      </c>
      <c r="J221" s="737" t="str">
        <f t="shared" si="184"/>
        <v/>
      </c>
      <c r="K221" s="754" t="str">
        <f t="shared" si="190"/>
        <v/>
      </c>
      <c r="L221" s="735"/>
      <c r="M221" s="655">
        <v>0</v>
      </c>
      <c r="N221" s="623">
        <v>0</v>
      </c>
      <c r="O221" s="620" t="str">
        <f t="shared" si="191"/>
        <v/>
      </c>
      <c r="P221" s="612" t="str">
        <f t="shared" si="192"/>
        <v/>
      </c>
      <c r="Q221" s="624">
        <v>0</v>
      </c>
      <c r="R221" s="755"/>
      <c r="S221" s="708" t="str">
        <f t="shared" si="193"/>
        <v/>
      </c>
      <c r="T221" s="50" t="str">
        <f t="shared" si="194"/>
        <v/>
      </c>
      <c r="U221" s="50">
        <f>ROUND(IF(K221="",0,+Q221/1659*(AC221*12*(1+tab!$D$181+tab!$D$180)-tab!$D$179)*tab!$D$177),-1)</f>
        <v>0</v>
      </c>
      <c r="V221" s="36" t="str">
        <f t="shared" si="195"/>
        <v/>
      </c>
      <c r="W221" s="696"/>
      <c r="X221" s="605"/>
      <c r="Y221" s="646"/>
      <c r="Z221" s="670"/>
      <c r="AA221" s="600"/>
      <c r="AB221" s="646"/>
      <c r="AC221" s="679">
        <f t="shared" si="185"/>
        <v>0</v>
      </c>
      <c r="AD221" s="680">
        <f t="shared" si="196"/>
        <v>0.56000000000000005</v>
      </c>
      <c r="AE221" s="681">
        <f t="shared" si="197"/>
        <v>0</v>
      </c>
      <c r="AF221" s="681">
        <f t="shared" si="198"/>
        <v>0</v>
      </c>
      <c r="AG221" s="681">
        <f t="shared" si="199"/>
        <v>0</v>
      </c>
      <c r="AH221" s="682">
        <f t="shared" si="200"/>
        <v>0</v>
      </c>
      <c r="AI221" s="682" t="str">
        <f t="shared" si="201"/>
        <v/>
      </c>
      <c r="AJ221" s="682">
        <f t="shared" si="202"/>
        <v>0</v>
      </c>
      <c r="AK221" s="683">
        <f>IF(OR(I221="ID1",OR(I221="ID2",OR(I221="ID3",OR(I221&lt;8)))),tab!B$173,tab!B$171)</f>
        <v>0.5</v>
      </c>
      <c r="AL221" s="600">
        <f t="shared" si="203"/>
        <v>0</v>
      </c>
      <c r="AM221" s="646">
        <f t="shared" si="204"/>
        <v>0</v>
      </c>
      <c r="AN221" s="743" t="str">
        <f t="shared" si="205"/>
        <v/>
      </c>
      <c r="AO221" s="746" t="str">
        <f t="shared" si="206"/>
        <v/>
      </c>
      <c r="AP221" s="750">
        <f t="shared" si="186"/>
        <v>0.5</v>
      </c>
      <c r="AR221" s="326"/>
    </row>
    <row r="222" spans="3:44" ht="12.75" customHeight="1" x14ac:dyDescent="0.2">
      <c r="C222" s="2"/>
      <c r="D222" s="752" t="str">
        <f t="shared" ref="D222:H222" si="226">IF(D160="","",D160)</f>
        <v/>
      </c>
      <c r="E222" s="752" t="str">
        <f t="shared" si="226"/>
        <v/>
      </c>
      <c r="F222" s="752" t="str">
        <f t="shared" si="226"/>
        <v/>
      </c>
      <c r="G222" s="752" t="str">
        <f t="shared" si="188"/>
        <v/>
      </c>
      <c r="H222" s="753" t="str">
        <f t="shared" si="226"/>
        <v/>
      </c>
      <c r="I222" s="737" t="str">
        <f t="shared" si="189"/>
        <v/>
      </c>
      <c r="J222" s="737" t="str">
        <f t="shared" si="184"/>
        <v/>
      </c>
      <c r="K222" s="754" t="str">
        <f t="shared" si="190"/>
        <v/>
      </c>
      <c r="L222" s="735"/>
      <c r="M222" s="655">
        <v>0</v>
      </c>
      <c r="N222" s="623">
        <v>0</v>
      </c>
      <c r="O222" s="620" t="str">
        <f t="shared" si="191"/>
        <v/>
      </c>
      <c r="P222" s="612" t="str">
        <f t="shared" si="192"/>
        <v/>
      </c>
      <c r="Q222" s="624">
        <v>0</v>
      </c>
      <c r="R222" s="755"/>
      <c r="S222" s="708" t="str">
        <f t="shared" si="193"/>
        <v/>
      </c>
      <c r="T222" s="50" t="str">
        <f t="shared" si="194"/>
        <v/>
      </c>
      <c r="U222" s="50">
        <f>ROUND(IF(K222="",0,+Q222/1659*(AC222*12*(1+tab!$D$181+tab!$D$180)-tab!$D$179)*tab!$D$177),-1)</f>
        <v>0</v>
      </c>
      <c r="V222" s="36" t="str">
        <f t="shared" si="195"/>
        <v/>
      </c>
      <c r="W222" s="696"/>
      <c r="X222" s="605"/>
      <c r="Y222" s="646"/>
      <c r="Z222" s="670"/>
      <c r="AA222" s="600"/>
      <c r="AB222" s="646"/>
      <c r="AC222" s="679">
        <f t="shared" si="185"/>
        <v>0</v>
      </c>
      <c r="AD222" s="680">
        <f t="shared" si="196"/>
        <v>0.56000000000000005</v>
      </c>
      <c r="AE222" s="681">
        <f t="shared" si="197"/>
        <v>0</v>
      </c>
      <c r="AF222" s="681">
        <f t="shared" si="198"/>
        <v>0</v>
      </c>
      <c r="AG222" s="681">
        <f t="shared" si="199"/>
        <v>0</v>
      </c>
      <c r="AH222" s="682">
        <f t="shared" si="200"/>
        <v>0</v>
      </c>
      <c r="AI222" s="682" t="str">
        <f t="shared" si="201"/>
        <v/>
      </c>
      <c r="AJ222" s="682">
        <f t="shared" si="202"/>
        <v>0</v>
      </c>
      <c r="AK222" s="683">
        <f>IF(OR(I222="ID1",OR(I222="ID2",OR(I222="ID3",OR(I222&lt;8)))),tab!B$173,tab!B$171)</f>
        <v>0.5</v>
      </c>
      <c r="AL222" s="600">
        <f t="shared" si="203"/>
        <v>0</v>
      </c>
      <c r="AM222" s="646">
        <f t="shared" si="204"/>
        <v>0</v>
      </c>
      <c r="AN222" s="743" t="str">
        <f t="shared" si="205"/>
        <v/>
      </c>
      <c r="AO222" s="746" t="str">
        <f t="shared" si="206"/>
        <v/>
      </c>
      <c r="AP222" s="750">
        <f t="shared" si="186"/>
        <v>0.5</v>
      </c>
      <c r="AR222" s="326"/>
    </row>
    <row r="223" spans="3:44" ht="12.75" customHeight="1" x14ac:dyDescent="0.2">
      <c r="C223" s="2"/>
      <c r="D223" s="752" t="str">
        <f t="shared" ref="D223:H223" si="227">IF(D161="","",D161)</f>
        <v/>
      </c>
      <c r="E223" s="752" t="str">
        <f t="shared" si="227"/>
        <v/>
      </c>
      <c r="F223" s="752" t="str">
        <f t="shared" si="227"/>
        <v/>
      </c>
      <c r="G223" s="752" t="str">
        <f t="shared" si="188"/>
        <v/>
      </c>
      <c r="H223" s="753" t="str">
        <f t="shared" si="227"/>
        <v/>
      </c>
      <c r="I223" s="737" t="str">
        <f t="shared" si="189"/>
        <v/>
      </c>
      <c r="J223" s="737" t="str">
        <f t="shared" si="184"/>
        <v/>
      </c>
      <c r="K223" s="754" t="str">
        <f t="shared" si="190"/>
        <v/>
      </c>
      <c r="L223" s="735"/>
      <c r="M223" s="655">
        <v>0</v>
      </c>
      <c r="N223" s="623">
        <v>0</v>
      </c>
      <c r="O223" s="620" t="str">
        <f t="shared" si="191"/>
        <v/>
      </c>
      <c r="P223" s="612" t="str">
        <f t="shared" si="192"/>
        <v/>
      </c>
      <c r="Q223" s="624">
        <v>0</v>
      </c>
      <c r="R223" s="755"/>
      <c r="S223" s="708" t="str">
        <f t="shared" si="193"/>
        <v/>
      </c>
      <c r="T223" s="50" t="str">
        <f t="shared" si="194"/>
        <v/>
      </c>
      <c r="U223" s="50">
        <f>ROUND(IF(K223="",0,+Q223/1659*(AC223*12*(1+tab!$D$181+tab!$D$180)-tab!$D$179)*tab!$D$177),-1)</f>
        <v>0</v>
      </c>
      <c r="V223" s="36" t="str">
        <f t="shared" si="195"/>
        <v/>
      </c>
      <c r="W223" s="696"/>
      <c r="X223" s="605"/>
      <c r="Y223" s="646"/>
      <c r="Z223" s="670"/>
      <c r="AA223" s="600"/>
      <c r="AB223" s="646"/>
      <c r="AC223" s="679">
        <f t="shared" si="185"/>
        <v>0</v>
      </c>
      <c r="AD223" s="680">
        <f t="shared" si="196"/>
        <v>0.56000000000000005</v>
      </c>
      <c r="AE223" s="681">
        <f t="shared" si="197"/>
        <v>0</v>
      </c>
      <c r="AF223" s="681">
        <f t="shared" si="198"/>
        <v>0</v>
      </c>
      <c r="AG223" s="681">
        <f t="shared" si="199"/>
        <v>0</v>
      </c>
      <c r="AH223" s="682">
        <f t="shared" si="200"/>
        <v>0</v>
      </c>
      <c r="AI223" s="682" t="str">
        <f t="shared" si="201"/>
        <v/>
      </c>
      <c r="AJ223" s="682">
        <f t="shared" si="202"/>
        <v>0</v>
      </c>
      <c r="AK223" s="683">
        <f>IF(OR(I223="ID1",OR(I223="ID2",OR(I223="ID3",OR(I223&lt;8)))),tab!B$173,tab!B$171)</f>
        <v>0.5</v>
      </c>
      <c r="AL223" s="600">
        <f t="shared" si="203"/>
        <v>0</v>
      </c>
      <c r="AM223" s="646">
        <f t="shared" si="204"/>
        <v>0</v>
      </c>
      <c r="AN223" s="743" t="str">
        <f t="shared" si="205"/>
        <v/>
      </c>
      <c r="AO223" s="746" t="str">
        <f t="shared" si="206"/>
        <v/>
      </c>
      <c r="AP223" s="750">
        <f t="shared" si="186"/>
        <v>0.5</v>
      </c>
      <c r="AR223" s="326"/>
    </row>
    <row r="224" spans="3:44" ht="12.75" customHeight="1" x14ac:dyDescent="0.2">
      <c r="C224" s="2"/>
      <c r="D224" s="752" t="str">
        <f t="shared" ref="D224:H224" si="228">IF(D162="","",D162)</f>
        <v/>
      </c>
      <c r="E224" s="752" t="str">
        <f t="shared" si="228"/>
        <v/>
      </c>
      <c r="F224" s="752" t="str">
        <f t="shared" si="228"/>
        <v/>
      </c>
      <c r="G224" s="752" t="str">
        <f t="shared" si="188"/>
        <v/>
      </c>
      <c r="H224" s="753" t="str">
        <f t="shared" si="228"/>
        <v/>
      </c>
      <c r="I224" s="737" t="str">
        <f t="shared" si="189"/>
        <v/>
      </c>
      <c r="J224" s="737" t="str">
        <f t="shared" si="184"/>
        <v/>
      </c>
      <c r="K224" s="754" t="str">
        <f t="shared" si="190"/>
        <v/>
      </c>
      <c r="L224" s="735"/>
      <c r="M224" s="655">
        <v>0</v>
      </c>
      <c r="N224" s="623">
        <v>0</v>
      </c>
      <c r="O224" s="620" t="str">
        <f t="shared" si="191"/>
        <v/>
      </c>
      <c r="P224" s="612" t="str">
        <f t="shared" si="192"/>
        <v/>
      </c>
      <c r="Q224" s="624">
        <v>0</v>
      </c>
      <c r="R224" s="755"/>
      <c r="S224" s="708" t="str">
        <f t="shared" si="193"/>
        <v/>
      </c>
      <c r="T224" s="50" t="str">
        <f t="shared" si="194"/>
        <v/>
      </c>
      <c r="U224" s="50">
        <f>ROUND(IF(K224="",0,+Q224/1659*(AC224*12*(1+tab!$D$181+tab!$D$180)-tab!$D$179)*tab!$D$177),-1)</f>
        <v>0</v>
      </c>
      <c r="V224" s="36" t="str">
        <f t="shared" si="195"/>
        <v/>
      </c>
      <c r="W224" s="696"/>
      <c r="X224" s="605"/>
      <c r="Y224" s="646"/>
      <c r="Z224" s="670"/>
      <c r="AA224" s="600"/>
      <c r="AB224" s="646"/>
      <c r="AC224" s="679">
        <f t="shared" si="185"/>
        <v>0</v>
      </c>
      <c r="AD224" s="680">
        <f t="shared" si="196"/>
        <v>0.56000000000000005</v>
      </c>
      <c r="AE224" s="681">
        <f t="shared" si="197"/>
        <v>0</v>
      </c>
      <c r="AF224" s="681">
        <f t="shared" si="198"/>
        <v>0</v>
      </c>
      <c r="AG224" s="681">
        <f t="shared" si="199"/>
        <v>0</v>
      </c>
      <c r="AH224" s="682">
        <f t="shared" si="200"/>
        <v>0</v>
      </c>
      <c r="AI224" s="682" t="str">
        <f t="shared" si="201"/>
        <v/>
      </c>
      <c r="AJ224" s="682">
        <f t="shared" si="202"/>
        <v>0</v>
      </c>
      <c r="AK224" s="683">
        <f>IF(OR(I224="ID1",OR(I224="ID2",OR(I224="ID3",OR(I224&lt;8)))),tab!B$173,tab!B$171)</f>
        <v>0.5</v>
      </c>
      <c r="AL224" s="600">
        <f t="shared" si="203"/>
        <v>0</v>
      </c>
      <c r="AM224" s="646">
        <f t="shared" si="204"/>
        <v>0</v>
      </c>
      <c r="AN224" s="743" t="str">
        <f t="shared" si="205"/>
        <v/>
      </c>
      <c r="AO224" s="746" t="str">
        <f t="shared" si="206"/>
        <v/>
      </c>
      <c r="AP224" s="750">
        <f t="shared" si="186"/>
        <v>0.5</v>
      </c>
      <c r="AR224" s="326"/>
    </row>
    <row r="225" spans="3:44" ht="12.75" customHeight="1" x14ac:dyDescent="0.2">
      <c r="C225" s="2"/>
      <c r="D225" s="752" t="str">
        <f t="shared" ref="D225:H225" si="229">IF(D163="","",D163)</f>
        <v/>
      </c>
      <c r="E225" s="752" t="str">
        <f t="shared" si="229"/>
        <v/>
      </c>
      <c r="F225" s="752" t="str">
        <f t="shared" si="229"/>
        <v/>
      </c>
      <c r="G225" s="752" t="str">
        <f t="shared" si="188"/>
        <v/>
      </c>
      <c r="H225" s="753" t="str">
        <f t="shared" si="229"/>
        <v/>
      </c>
      <c r="I225" s="737" t="str">
        <f t="shared" si="189"/>
        <v/>
      </c>
      <c r="J225" s="737" t="str">
        <f t="shared" si="184"/>
        <v/>
      </c>
      <c r="K225" s="754" t="str">
        <f t="shared" si="190"/>
        <v/>
      </c>
      <c r="L225" s="735"/>
      <c r="M225" s="655">
        <v>0</v>
      </c>
      <c r="N225" s="623">
        <v>0</v>
      </c>
      <c r="O225" s="620" t="str">
        <f t="shared" si="191"/>
        <v/>
      </c>
      <c r="P225" s="612" t="str">
        <f t="shared" si="192"/>
        <v/>
      </c>
      <c r="Q225" s="624">
        <v>0</v>
      </c>
      <c r="R225" s="755"/>
      <c r="S225" s="708" t="str">
        <f t="shared" si="193"/>
        <v/>
      </c>
      <c r="T225" s="50" t="str">
        <f t="shared" si="194"/>
        <v/>
      </c>
      <c r="U225" s="50">
        <f>ROUND(IF(K225="",0,+Q225/1659*(AC225*12*(1+tab!$D$181+tab!$D$180)-tab!$D$179)*tab!$D$177),-1)</f>
        <v>0</v>
      </c>
      <c r="V225" s="36" t="str">
        <f t="shared" si="195"/>
        <v/>
      </c>
      <c r="W225" s="696"/>
      <c r="X225" s="605"/>
      <c r="Y225" s="646"/>
      <c r="Z225" s="670"/>
      <c r="AA225" s="600"/>
      <c r="AB225" s="646"/>
      <c r="AC225" s="679">
        <f t="shared" si="185"/>
        <v>0</v>
      </c>
      <c r="AD225" s="680">
        <f t="shared" si="196"/>
        <v>0.56000000000000005</v>
      </c>
      <c r="AE225" s="681">
        <f t="shared" si="197"/>
        <v>0</v>
      </c>
      <c r="AF225" s="681">
        <f t="shared" si="198"/>
        <v>0</v>
      </c>
      <c r="AG225" s="681">
        <f t="shared" si="199"/>
        <v>0</v>
      </c>
      <c r="AH225" s="682">
        <f t="shared" si="200"/>
        <v>0</v>
      </c>
      <c r="AI225" s="682" t="str">
        <f t="shared" si="201"/>
        <v/>
      </c>
      <c r="AJ225" s="682">
        <f t="shared" si="202"/>
        <v>0</v>
      </c>
      <c r="AK225" s="683">
        <f>IF(OR(I225="ID1",OR(I225="ID2",OR(I225="ID3",OR(I225&lt;8)))),tab!B$173,tab!B$171)</f>
        <v>0.5</v>
      </c>
      <c r="AL225" s="600">
        <f t="shared" si="203"/>
        <v>0</v>
      </c>
      <c r="AM225" s="646">
        <f t="shared" si="204"/>
        <v>0</v>
      </c>
      <c r="AN225" s="743" t="str">
        <f t="shared" si="205"/>
        <v/>
      </c>
      <c r="AO225" s="746" t="str">
        <f t="shared" si="206"/>
        <v/>
      </c>
      <c r="AP225" s="750">
        <f t="shared" si="186"/>
        <v>0.5</v>
      </c>
      <c r="AR225" s="326"/>
    </row>
    <row r="226" spans="3:44" ht="12.75" customHeight="1" x14ac:dyDescent="0.2">
      <c r="C226" s="2"/>
      <c r="D226" s="752" t="str">
        <f t="shared" ref="D226:H226" si="230">IF(D164="","",D164)</f>
        <v/>
      </c>
      <c r="E226" s="752" t="str">
        <f t="shared" si="230"/>
        <v/>
      </c>
      <c r="F226" s="752" t="str">
        <f t="shared" si="230"/>
        <v/>
      </c>
      <c r="G226" s="752" t="str">
        <f t="shared" si="188"/>
        <v/>
      </c>
      <c r="H226" s="753" t="str">
        <f t="shared" si="230"/>
        <v/>
      </c>
      <c r="I226" s="737" t="str">
        <f t="shared" si="189"/>
        <v/>
      </c>
      <c r="J226" s="737" t="str">
        <f t="shared" si="184"/>
        <v/>
      </c>
      <c r="K226" s="754" t="str">
        <f t="shared" si="190"/>
        <v/>
      </c>
      <c r="L226" s="735"/>
      <c r="M226" s="655">
        <v>0</v>
      </c>
      <c r="N226" s="623">
        <v>0</v>
      </c>
      <c r="O226" s="620" t="str">
        <f t="shared" si="191"/>
        <v/>
      </c>
      <c r="P226" s="612" t="str">
        <f t="shared" si="192"/>
        <v/>
      </c>
      <c r="Q226" s="624">
        <v>0</v>
      </c>
      <c r="R226" s="755"/>
      <c r="S226" s="708" t="str">
        <f t="shared" si="193"/>
        <v/>
      </c>
      <c r="T226" s="50" t="str">
        <f t="shared" si="194"/>
        <v/>
      </c>
      <c r="U226" s="50">
        <f>ROUND(IF(K226="",0,+Q226/1659*(AC226*12*(1+tab!$D$181+tab!$D$180)-tab!$D$179)*tab!$D$177),-1)</f>
        <v>0</v>
      </c>
      <c r="V226" s="36" t="str">
        <f t="shared" si="195"/>
        <v/>
      </c>
      <c r="W226" s="696"/>
      <c r="X226" s="605"/>
      <c r="Y226" s="646"/>
      <c r="Z226" s="670"/>
      <c r="AA226" s="600"/>
      <c r="AB226" s="646"/>
      <c r="AC226" s="679">
        <f t="shared" si="185"/>
        <v>0</v>
      </c>
      <c r="AD226" s="680">
        <f t="shared" si="196"/>
        <v>0.56000000000000005</v>
      </c>
      <c r="AE226" s="681">
        <f t="shared" si="197"/>
        <v>0</v>
      </c>
      <c r="AF226" s="681">
        <f t="shared" si="198"/>
        <v>0</v>
      </c>
      <c r="AG226" s="681">
        <f t="shared" si="199"/>
        <v>0</v>
      </c>
      <c r="AH226" s="682">
        <f t="shared" si="200"/>
        <v>0</v>
      </c>
      <c r="AI226" s="682" t="str">
        <f t="shared" si="201"/>
        <v/>
      </c>
      <c r="AJ226" s="682">
        <f t="shared" si="202"/>
        <v>0</v>
      </c>
      <c r="AK226" s="683">
        <f>IF(OR(I226="ID1",OR(I226="ID2",OR(I226="ID3",OR(I226&lt;8)))),tab!B$173,tab!B$171)</f>
        <v>0.5</v>
      </c>
      <c r="AL226" s="600">
        <f t="shared" si="203"/>
        <v>0</v>
      </c>
      <c r="AM226" s="646">
        <f t="shared" si="204"/>
        <v>0</v>
      </c>
      <c r="AN226" s="743" t="str">
        <f t="shared" si="205"/>
        <v/>
      </c>
      <c r="AO226" s="746" t="str">
        <f t="shared" si="206"/>
        <v/>
      </c>
      <c r="AP226" s="750">
        <f t="shared" si="186"/>
        <v>0.5</v>
      </c>
      <c r="AR226" s="326"/>
    </row>
    <row r="227" spans="3:44" ht="12.75" customHeight="1" x14ac:dyDescent="0.2">
      <c r="C227" s="2"/>
      <c r="D227" s="752" t="str">
        <f t="shared" ref="D227:H227" si="231">IF(D165="","",D165)</f>
        <v/>
      </c>
      <c r="E227" s="752" t="str">
        <f t="shared" si="231"/>
        <v/>
      </c>
      <c r="F227" s="752" t="str">
        <f t="shared" si="231"/>
        <v/>
      </c>
      <c r="G227" s="752" t="str">
        <f t="shared" si="188"/>
        <v/>
      </c>
      <c r="H227" s="753" t="str">
        <f t="shared" si="231"/>
        <v/>
      </c>
      <c r="I227" s="737" t="str">
        <f t="shared" si="189"/>
        <v/>
      </c>
      <c r="J227" s="737" t="str">
        <f t="shared" si="184"/>
        <v/>
      </c>
      <c r="K227" s="754" t="str">
        <f t="shared" si="190"/>
        <v/>
      </c>
      <c r="L227" s="735"/>
      <c r="M227" s="655">
        <v>0</v>
      </c>
      <c r="N227" s="623">
        <v>0</v>
      </c>
      <c r="O227" s="620" t="str">
        <f t="shared" si="191"/>
        <v/>
      </c>
      <c r="P227" s="612" t="str">
        <f t="shared" si="192"/>
        <v/>
      </c>
      <c r="Q227" s="624">
        <v>0</v>
      </c>
      <c r="R227" s="755"/>
      <c r="S227" s="708" t="str">
        <f t="shared" si="193"/>
        <v/>
      </c>
      <c r="T227" s="50" t="str">
        <f t="shared" si="194"/>
        <v/>
      </c>
      <c r="U227" s="50">
        <f>ROUND(IF(K227="",0,+Q227/1659*(AC227*12*(1+tab!$D$181+tab!$D$180)-tab!$D$179)*tab!$D$177),-1)</f>
        <v>0</v>
      </c>
      <c r="V227" s="36" t="str">
        <f t="shared" si="195"/>
        <v/>
      </c>
      <c r="W227" s="696"/>
      <c r="X227" s="605"/>
      <c r="Y227" s="646"/>
      <c r="Z227" s="670"/>
      <c r="AA227" s="600"/>
      <c r="AB227" s="646"/>
      <c r="AC227" s="679">
        <f t="shared" si="185"/>
        <v>0</v>
      </c>
      <c r="AD227" s="680">
        <f t="shared" si="196"/>
        <v>0.56000000000000005</v>
      </c>
      <c r="AE227" s="681">
        <f t="shared" si="197"/>
        <v>0</v>
      </c>
      <c r="AF227" s="681">
        <f t="shared" si="198"/>
        <v>0</v>
      </c>
      <c r="AG227" s="681">
        <f t="shared" si="199"/>
        <v>0</v>
      </c>
      <c r="AH227" s="682">
        <f t="shared" si="200"/>
        <v>0</v>
      </c>
      <c r="AI227" s="682" t="str">
        <f t="shared" si="201"/>
        <v/>
      </c>
      <c r="AJ227" s="682">
        <f t="shared" si="202"/>
        <v>0</v>
      </c>
      <c r="AK227" s="683">
        <f>IF(OR(I227="ID1",OR(I227="ID2",OR(I227="ID3",OR(I227&lt;8)))),tab!B$173,tab!B$171)</f>
        <v>0.5</v>
      </c>
      <c r="AL227" s="600">
        <f t="shared" si="203"/>
        <v>0</v>
      </c>
      <c r="AM227" s="646">
        <f t="shared" si="204"/>
        <v>0</v>
      </c>
      <c r="AN227" s="743" t="str">
        <f t="shared" si="205"/>
        <v/>
      </c>
      <c r="AO227" s="746" t="str">
        <f t="shared" si="206"/>
        <v/>
      </c>
      <c r="AP227" s="750">
        <f t="shared" si="186"/>
        <v>0.5</v>
      </c>
      <c r="AR227" s="326"/>
    </row>
    <row r="228" spans="3:44" ht="12.75" customHeight="1" x14ac:dyDescent="0.2">
      <c r="C228" s="2"/>
      <c r="D228" s="752" t="str">
        <f t="shared" ref="D228:H228" si="232">IF(D166="","",D166)</f>
        <v/>
      </c>
      <c r="E228" s="752" t="str">
        <f t="shared" si="232"/>
        <v/>
      </c>
      <c r="F228" s="752" t="str">
        <f t="shared" si="232"/>
        <v/>
      </c>
      <c r="G228" s="752" t="str">
        <f t="shared" si="188"/>
        <v/>
      </c>
      <c r="H228" s="753" t="str">
        <f t="shared" si="232"/>
        <v/>
      </c>
      <c r="I228" s="737" t="str">
        <f t="shared" si="189"/>
        <v/>
      </c>
      <c r="J228" s="737" t="str">
        <f t="shared" si="184"/>
        <v/>
      </c>
      <c r="K228" s="754" t="str">
        <f t="shared" si="190"/>
        <v/>
      </c>
      <c r="L228" s="735"/>
      <c r="M228" s="655">
        <v>0</v>
      </c>
      <c r="N228" s="623">
        <v>0</v>
      </c>
      <c r="O228" s="620" t="str">
        <f t="shared" si="191"/>
        <v/>
      </c>
      <c r="P228" s="612" t="str">
        <f t="shared" si="192"/>
        <v/>
      </c>
      <c r="Q228" s="624">
        <v>0</v>
      </c>
      <c r="R228" s="755"/>
      <c r="S228" s="708" t="str">
        <f t="shared" si="193"/>
        <v/>
      </c>
      <c r="T228" s="50" t="str">
        <f t="shared" si="194"/>
        <v/>
      </c>
      <c r="U228" s="50">
        <f>ROUND(IF(K228="",0,+Q228/1659*(AC228*12*(1+tab!$D$181+tab!$D$180)-tab!$D$179)*tab!$D$177),-1)</f>
        <v>0</v>
      </c>
      <c r="V228" s="36" t="str">
        <f t="shared" si="195"/>
        <v/>
      </c>
      <c r="W228" s="696"/>
      <c r="X228" s="605"/>
      <c r="Y228" s="646"/>
      <c r="Z228" s="670"/>
      <c r="AA228" s="600"/>
      <c r="AB228" s="646"/>
      <c r="AC228" s="679">
        <f t="shared" si="185"/>
        <v>0</v>
      </c>
      <c r="AD228" s="680">
        <f t="shared" si="196"/>
        <v>0.56000000000000005</v>
      </c>
      <c r="AE228" s="681">
        <f t="shared" si="197"/>
        <v>0</v>
      </c>
      <c r="AF228" s="681">
        <f t="shared" si="198"/>
        <v>0</v>
      </c>
      <c r="AG228" s="681">
        <f t="shared" si="199"/>
        <v>0</v>
      </c>
      <c r="AH228" s="682">
        <f t="shared" si="200"/>
        <v>0</v>
      </c>
      <c r="AI228" s="682" t="str">
        <f t="shared" si="201"/>
        <v/>
      </c>
      <c r="AJ228" s="682">
        <f t="shared" si="202"/>
        <v>0</v>
      </c>
      <c r="AK228" s="683">
        <f>IF(OR(I228="ID1",OR(I228="ID2",OR(I228="ID3",OR(I228&lt;8)))),tab!B$173,tab!B$171)</f>
        <v>0.5</v>
      </c>
      <c r="AL228" s="600">
        <f t="shared" si="203"/>
        <v>0</v>
      </c>
      <c r="AM228" s="646">
        <f t="shared" si="204"/>
        <v>0</v>
      </c>
      <c r="AN228" s="743" t="str">
        <f t="shared" si="205"/>
        <v/>
      </c>
      <c r="AO228" s="746" t="str">
        <f t="shared" si="206"/>
        <v/>
      </c>
      <c r="AP228" s="750">
        <f t="shared" si="186"/>
        <v>0.5</v>
      </c>
      <c r="AR228" s="326"/>
    </row>
    <row r="229" spans="3:44" ht="12.75" customHeight="1" x14ac:dyDescent="0.2">
      <c r="C229" s="2"/>
      <c r="D229" s="752" t="str">
        <f t="shared" ref="D229:H229" si="233">IF(D167="","",D167)</f>
        <v/>
      </c>
      <c r="E229" s="752" t="str">
        <f t="shared" si="233"/>
        <v/>
      </c>
      <c r="F229" s="752" t="str">
        <f t="shared" si="233"/>
        <v/>
      </c>
      <c r="G229" s="752" t="str">
        <f t="shared" si="188"/>
        <v/>
      </c>
      <c r="H229" s="753" t="str">
        <f t="shared" si="233"/>
        <v/>
      </c>
      <c r="I229" s="737" t="str">
        <f t="shared" si="189"/>
        <v/>
      </c>
      <c r="J229" s="737" t="str">
        <f t="shared" si="184"/>
        <v/>
      </c>
      <c r="K229" s="754" t="str">
        <f t="shared" si="190"/>
        <v/>
      </c>
      <c r="L229" s="735"/>
      <c r="M229" s="655">
        <v>0</v>
      </c>
      <c r="N229" s="623">
        <v>0</v>
      </c>
      <c r="O229" s="620" t="str">
        <f t="shared" si="191"/>
        <v/>
      </c>
      <c r="P229" s="612" t="str">
        <f t="shared" si="192"/>
        <v/>
      </c>
      <c r="Q229" s="624">
        <v>0</v>
      </c>
      <c r="R229" s="755"/>
      <c r="S229" s="708" t="str">
        <f t="shared" si="193"/>
        <v/>
      </c>
      <c r="T229" s="50" t="str">
        <f t="shared" si="194"/>
        <v/>
      </c>
      <c r="U229" s="50">
        <f>ROUND(IF(K229="",0,+Q229/1659*(AC229*12*(1+tab!$D$181+tab!$D$180)-tab!$D$179)*tab!$D$177),-1)</f>
        <v>0</v>
      </c>
      <c r="V229" s="36" t="str">
        <f t="shared" si="195"/>
        <v/>
      </c>
      <c r="W229" s="696"/>
      <c r="X229" s="605"/>
      <c r="Y229" s="646"/>
      <c r="Z229" s="670"/>
      <c r="AA229" s="600"/>
      <c r="AB229" s="646"/>
      <c r="AC229" s="679">
        <f t="shared" si="185"/>
        <v>0</v>
      </c>
      <c r="AD229" s="680">
        <f t="shared" si="196"/>
        <v>0.56000000000000005</v>
      </c>
      <c r="AE229" s="681">
        <f t="shared" si="197"/>
        <v>0</v>
      </c>
      <c r="AF229" s="681">
        <f t="shared" si="198"/>
        <v>0</v>
      </c>
      <c r="AG229" s="681">
        <f t="shared" si="199"/>
        <v>0</v>
      </c>
      <c r="AH229" s="682">
        <f t="shared" si="200"/>
        <v>0</v>
      </c>
      <c r="AI229" s="682" t="str">
        <f t="shared" si="201"/>
        <v/>
      </c>
      <c r="AJ229" s="682">
        <f t="shared" si="202"/>
        <v>0</v>
      </c>
      <c r="AK229" s="683">
        <f>IF(OR(I229="ID1",OR(I229="ID2",OR(I229="ID3",OR(I229&lt;8)))),tab!B$173,tab!B$171)</f>
        <v>0.5</v>
      </c>
      <c r="AL229" s="600">
        <f t="shared" si="203"/>
        <v>0</v>
      </c>
      <c r="AM229" s="646">
        <f t="shared" si="204"/>
        <v>0</v>
      </c>
      <c r="AN229" s="743" t="str">
        <f t="shared" si="205"/>
        <v/>
      </c>
      <c r="AO229" s="746" t="str">
        <f t="shared" si="206"/>
        <v/>
      </c>
      <c r="AP229" s="750">
        <f t="shared" si="186"/>
        <v>0.5</v>
      </c>
      <c r="AR229" s="326"/>
    </row>
    <row r="230" spans="3:44" ht="12.75" customHeight="1" x14ac:dyDescent="0.2">
      <c r="C230" s="2"/>
      <c r="D230" s="752" t="str">
        <f t="shared" ref="D230:H230" si="234">IF(D168="","",D168)</f>
        <v/>
      </c>
      <c r="E230" s="752" t="str">
        <f t="shared" si="234"/>
        <v/>
      </c>
      <c r="F230" s="752" t="str">
        <f t="shared" si="234"/>
        <v/>
      </c>
      <c r="G230" s="752" t="str">
        <f t="shared" si="188"/>
        <v/>
      </c>
      <c r="H230" s="753" t="str">
        <f t="shared" si="234"/>
        <v/>
      </c>
      <c r="I230" s="737" t="str">
        <f t="shared" si="189"/>
        <v/>
      </c>
      <c r="J230" s="737" t="str">
        <f t="shared" si="184"/>
        <v/>
      </c>
      <c r="K230" s="754" t="str">
        <f t="shared" si="190"/>
        <v/>
      </c>
      <c r="L230" s="735"/>
      <c r="M230" s="655">
        <v>0</v>
      </c>
      <c r="N230" s="623">
        <v>0</v>
      </c>
      <c r="O230" s="620" t="str">
        <f t="shared" si="191"/>
        <v/>
      </c>
      <c r="P230" s="612" t="str">
        <f t="shared" si="192"/>
        <v/>
      </c>
      <c r="Q230" s="624">
        <v>0</v>
      </c>
      <c r="R230" s="755"/>
      <c r="S230" s="708" t="str">
        <f t="shared" si="193"/>
        <v/>
      </c>
      <c r="T230" s="50" t="str">
        <f t="shared" si="194"/>
        <v/>
      </c>
      <c r="U230" s="50">
        <f>ROUND(IF(K230="",0,+Q230/1659*(AC230*12*(1+tab!$D$181+tab!$D$180)-tab!$D$179)*tab!$D$177),-1)</f>
        <v>0</v>
      </c>
      <c r="V230" s="36" t="str">
        <f t="shared" si="195"/>
        <v/>
      </c>
      <c r="W230" s="696"/>
      <c r="X230" s="605"/>
      <c r="Y230" s="646"/>
      <c r="Z230" s="670"/>
      <c r="AA230" s="600"/>
      <c r="AB230" s="646"/>
      <c r="AC230" s="679">
        <f t="shared" si="185"/>
        <v>0</v>
      </c>
      <c r="AD230" s="680">
        <f t="shared" si="196"/>
        <v>0.56000000000000005</v>
      </c>
      <c r="AE230" s="681">
        <f t="shared" si="197"/>
        <v>0</v>
      </c>
      <c r="AF230" s="681">
        <f t="shared" si="198"/>
        <v>0</v>
      </c>
      <c r="AG230" s="681">
        <f t="shared" si="199"/>
        <v>0</v>
      </c>
      <c r="AH230" s="682">
        <f t="shared" si="200"/>
        <v>0</v>
      </c>
      <c r="AI230" s="682" t="str">
        <f t="shared" si="201"/>
        <v/>
      </c>
      <c r="AJ230" s="682">
        <f t="shared" si="202"/>
        <v>0</v>
      </c>
      <c r="AK230" s="683">
        <f>IF(OR(I230="ID1",OR(I230="ID2",OR(I230="ID3",OR(I230&lt;8)))),tab!B$173,tab!B$171)</f>
        <v>0.5</v>
      </c>
      <c r="AL230" s="600">
        <f t="shared" si="203"/>
        <v>0</v>
      </c>
      <c r="AM230" s="646">
        <f t="shared" si="204"/>
        <v>0</v>
      </c>
      <c r="AN230" s="743" t="str">
        <f t="shared" si="205"/>
        <v/>
      </c>
      <c r="AO230" s="746" t="str">
        <f t="shared" si="206"/>
        <v/>
      </c>
      <c r="AP230" s="750">
        <f t="shared" si="186"/>
        <v>0.5</v>
      </c>
      <c r="AR230" s="326"/>
    </row>
    <row r="231" spans="3:44" ht="12.75" customHeight="1" x14ac:dyDescent="0.2">
      <c r="C231" s="2"/>
      <c r="D231" s="752" t="str">
        <f t="shared" ref="D231:H231" si="235">IF(D169="","",D169)</f>
        <v/>
      </c>
      <c r="E231" s="752" t="str">
        <f t="shared" si="235"/>
        <v/>
      </c>
      <c r="F231" s="752" t="str">
        <f t="shared" si="235"/>
        <v/>
      </c>
      <c r="G231" s="752" t="str">
        <f t="shared" si="188"/>
        <v/>
      </c>
      <c r="H231" s="753" t="str">
        <f t="shared" si="235"/>
        <v/>
      </c>
      <c r="I231" s="737" t="str">
        <f t="shared" si="189"/>
        <v/>
      </c>
      <c r="J231" s="737" t="str">
        <f t="shared" si="184"/>
        <v/>
      </c>
      <c r="K231" s="754" t="str">
        <f t="shared" si="190"/>
        <v/>
      </c>
      <c r="L231" s="735"/>
      <c r="M231" s="655">
        <v>0</v>
      </c>
      <c r="N231" s="623">
        <v>0</v>
      </c>
      <c r="O231" s="620" t="str">
        <f t="shared" si="191"/>
        <v/>
      </c>
      <c r="P231" s="612" t="str">
        <f t="shared" si="192"/>
        <v/>
      </c>
      <c r="Q231" s="624">
        <v>0</v>
      </c>
      <c r="R231" s="755"/>
      <c r="S231" s="708" t="str">
        <f t="shared" si="193"/>
        <v/>
      </c>
      <c r="T231" s="50" t="str">
        <f t="shared" si="194"/>
        <v/>
      </c>
      <c r="U231" s="50">
        <f>ROUND(IF(K231="",0,+Q231/1659*(AC231*12*(1+tab!$D$181+tab!$D$180)-tab!$D$179)*tab!$D$177),-1)</f>
        <v>0</v>
      </c>
      <c r="V231" s="36" t="str">
        <f t="shared" si="195"/>
        <v/>
      </c>
      <c r="W231" s="696"/>
      <c r="X231" s="605"/>
      <c r="Y231" s="646"/>
      <c r="Z231" s="670"/>
      <c r="AA231" s="600"/>
      <c r="AB231" s="646"/>
      <c r="AC231" s="679">
        <f t="shared" si="185"/>
        <v>0</v>
      </c>
      <c r="AD231" s="680">
        <f t="shared" si="196"/>
        <v>0.56000000000000005</v>
      </c>
      <c r="AE231" s="681">
        <f t="shared" si="197"/>
        <v>0</v>
      </c>
      <c r="AF231" s="681">
        <f t="shared" si="198"/>
        <v>0</v>
      </c>
      <c r="AG231" s="681">
        <f t="shared" si="199"/>
        <v>0</v>
      </c>
      <c r="AH231" s="682">
        <f t="shared" si="200"/>
        <v>0</v>
      </c>
      <c r="AI231" s="682" t="str">
        <f t="shared" si="201"/>
        <v/>
      </c>
      <c r="AJ231" s="682">
        <f t="shared" si="202"/>
        <v>0</v>
      </c>
      <c r="AK231" s="683">
        <f>IF(OR(I231="ID1",OR(I231="ID2",OR(I231="ID3",OR(I231&lt;8)))),tab!B$173,tab!B$171)</f>
        <v>0.5</v>
      </c>
      <c r="AL231" s="600">
        <f t="shared" si="203"/>
        <v>0</v>
      </c>
      <c r="AM231" s="646">
        <f t="shared" si="204"/>
        <v>0</v>
      </c>
      <c r="AN231" s="743" t="str">
        <f t="shared" si="205"/>
        <v/>
      </c>
      <c r="AO231" s="746" t="str">
        <f t="shared" si="206"/>
        <v/>
      </c>
      <c r="AP231" s="750">
        <f t="shared" si="186"/>
        <v>0.5</v>
      </c>
      <c r="AR231" s="326"/>
    </row>
    <row r="232" spans="3:44" ht="12.75" customHeight="1" x14ac:dyDescent="0.2">
      <c r="C232" s="2"/>
      <c r="D232" s="752" t="str">
        <f t="shared" ref="D232:H232" si="236">IF(D170="","",D170)</f>
        <v/>
      </c>
      <c r="E232" s="752" t="str">
        <f t="shared" si="236"/>
        <v/>
      </c>
      <c r="F232" s="752" t="str">
        <f t="shared" si="236"/>
        <v/>
      </c>
      <c r="G232" s="752" t="str">
        <f t="shared" si="188"/>
        <v/>
      </c>
      <c r="H232" s="753" t="str">
        <f t="shared" si="236"/>
        <v/>
      </c>
      <c r="I232" s="737" t="str">
        <f t="shared" si="189"/>
        <v/>
      </c>
      <c r="J232" s="737" t="str">
        <f t="shared" si="184"/>
        <v/>
      </c>
      <c r="K232" s="754" t="str">
        <f t="shared" si="190"/>
        <v/>
      </c>
      <c r="L232" s="735"/>
      <c r="M232" s="655">
        <v>0</v>
      </c>
      <c r="N232" s="623">
        <v>0</v>
      </c>
      <c r="O232" s="620" t="str">
        <f t="shared" si="191"/>
        <v/>
      </c>
      <c r="P232" s="612" t="str">
        <f t="shared" si="192"/>
        <v/>
      </c>
      <c r="Q232" s="624">
        <v>0</v>
      </c>
      <c r="R232" s="755"/>
      <c r="S232" s="708" t="str">
        <f t="shared" si="193"/>
        <v/>
      </c>
      <c r="T232" s="50" t="str">
        <f t="shared" si="194"/>
        <v/>
      </c>
      <c r="U232" s="50">
        <f>ROUND(IF(K232="",0,+Q232/1659*(AC232*12*(1+tab!$D$181+tab!$D$180)-tab!$D$179)*tab!$D$177),-1)</f>
        <v>0</v>
      </c>
      <c r="V232" s="36" t="str">
        <f t="shared" si="195"/>
        <v/>
      </c>
      <c r="W232" s="696"/>
      <c r="X232" s="605"/>
      <c r="Y232" s="646"/>
      <c r="Z232" s="670"/>
      <c r="AA232" s="600"/>
      <c r="AB232" s="646"/>
      <c r="AC232" s="679">
        <f t="shared" si="185"/>
        <v>0</v>
      </c>
      <c r="AD232" s="680">
        <f t="shared" si="196"/>
        <v>0.56000000000000005</v>
      </c>
      <c r="AE232" s="681">
        <f t="shared" si="197"/>
        <v>0</v>
      </c>
      <c r="AF232" s="681">
        <f t="shared" si="198"/>
        <v>0</v>
      </c>
      <c r="AG232" s="681">
        <f t="shared" si="199"/>
        <v>0</v>
      </c>
      <c r="AH232" s="682">
        <f t="shared" si="200"/>
        <v>0</v>
      </c>
      <c r="AI232" s="682" t="str">
        <f t="shared" si="201"/>
        <v/>
      </c>
      <c r="AJ232" s="682">
        <f t="shared" si="202"/>
        <v>0</v>
      </c>
      <c r="AK232" s="683">
        <f>IF(OR(I232="ID1",OR(I232="ID2",OR(I232="ID3",OR(I232&lt;8)))),tab!B$173,tab!B$171)</f>
        <v>0.5</v>
      </c>
      <c r="AL232" s="600">
        <f t="shared" si="203"/>
        <v>0</v>
      </c>
      <c r="AM232" s="646">
        <f t="shared" si="204"/>
        <v>0</v>
      </c>
      <c r="AN232" s="743" t="str">
        <f t="shared" si="205"/>
        <v/>
      </c>
      <c r="AO232" s="746" t="str">
        <f t="shared" si="206"/>
        <v/>
      </c>
      <c r="AP232" s="750">
        <f t="shared" si="186"/>
        <v>0.5</v>
      </c>
      <c r="AR232" s="326"/>
    </row>
    <row r="233" spans="3:44" ht="12.75" customHeight="1" x14ac:dyDescent="0.2">
      <c r="C233" s="2"/>
      <c r="D233" s="752" t="str">
        <f t="shared" ref="D233:H233" si="237">IF(D171="","",D171)</f>
        <v/>
      </c>
      <c r="E233" s="752" t="str">
        <f t="shared" si="237"/>
        <v/>
      </c>
      <c r="F233" s="752" t="str">
        <f t="shared" si="237"/>
        <v/>
      </c>
      <c r="G233" s="752" t="str">
        <f t="shared" si="188"/>
        <v/>
      </c>
      <c r="H233" s="753" t="str">
        <f t="shared" si="237"/>
        <v/>
      </c>
      <c r="I233" s="737" t="str">
        <f t="shared" si="189"/>
        <v/>
      </c>
      <c r="J233" s="737" t="str">
        <f t="shared" ref="J233:J250" si="238">IF(E233="","",IF((J171+1)&gt;VLOOKUP(I171,sal20aug,18,FALSE),J171,J171+1))</f>
        <v/>
      </c>
      <c r="K233" s="754" t="str">
        <f t="shared" si="190"/>
        <v/>
      </c>
      <c r="L233" s="735"/>
      <c r="M233" s="655">
        <v>0</v>
      </c>
      <c r="N233" s="623">
        <v>0</v>
      </c>
      <c r="O233" s="620" t="str">
        <f t="shared" si="191"/>
        <v/>
      </c>
      <c r="P233" s="612" t="str">
        <f t="shared" si="192"/>
        <v/>
      </c>
      <c r="Q233" s="624">
        <v>0</v>
      </c>
      <c r="R233" s="755"/>
      <c r="S233" s="708" t="str">
        <f t="shared" si="193"/>
        <v/>
      </c>
      <c r="T233" s="50" t="str">
        <f t="shared" si="194"/>
        <v/>
      </c>
      <c r="U233" s="50">
        <f>ROUND(IF(K233="",0,+Q233/1659*(AC233*12*(1+tab!$D$181+tab!$D$180)-tab!$D$179)*tab!$D$177),-1)</f>
        <v>0</v>
      </c>
      <c r="V233" s="36" t="str">
        <f t="shared" si="195"/>
        <v/>
      </c>
      <c r="W233" s="696"/>
      <c r="X233" s="605"/>
      <c r="Y233" s="646"/>
      <c r="Z233" s="670"/>
      <c r="AA233" s="600"/>
      <c r="AB233" s="646"/>
      <c r="AC233" s="679">
        <f t="shared" ref="AC233:AC250" si="239">IF(K233="",0,5/12*VLOOKUP(I233,sal20aug,J233+1,FALSE)+7/12*VLOOKUP(I233,sal20aug,J233+1,FALSE))</f>
        <v>0</v>
      </c>
      <c r="AD233" s="680">
        <f t="shared" si="196"/>
        <v>0.56000000000000005</v>
      </c>
      <c r="AE233" s="681">
        <f t="shared" si="197"/>
        <v>0</v>
      </c>
      <c r="AF233" s="681">
        <f t="shared" si="198"/>
        <v>0</v>
      </c>
      <c r="AG233" s="681">
        <f t="shared" si="199"/>
        <v>0</v>
      </c>
      <c r="AH233" s="682">
        <f t="shared" si="200"/>
        <v>0</v>
      </c>
      <c r="AI233" s="682" t="str">
        <f t="shared" si="201"/>
        <v/>
      </c>
      <c r="AJ233" s="682">
        <f t="shared" si="202"/>
        <v>0</v>
      </c>
      <c r="AK233" s="683">
        <f>IF(OR(I233="ID1",OR(I233="ID2",OR(I233="ID3",OR(I233&lt;8)))),tab!B$173,tab!B$171)</f>
        <v>0.5</v>
      </c>
      <c r="AL233" s="600">
        <f t="shared" si="203"/>
        <v>0</v>
      </c>
      <c r="AM233" s="646">
        <f t="shared" si="204"/>
        <v>0</v>
      </c>
      <c r="AN233" s="743" t="str">
        <f t="shared" si="205"/>
        <v/>
      </c>
      <c r="AO233" s="746" t="str">
        <f t="shared" si="206"/>
        <v/>
      </c>
      <c r="AP233" s="750">
        <f t="shared" si="186"/>
        <v>0.5</v>
      </c>
      <c r="AR233" s="326"/>
    </row>
    <row r="234" spans="3:44" ht="12.75" customHeight="1" x14ac:dyDescent="0.2">
      <c r="C234" s="2"/>
      <c r="D234" s="752" t="str">
        <f t="shared" ref="D234:H234" si="240">IF(D172="","",D172)</f>
        <v/>
      </c>
      <c r="E234" s="752" t="str">
        <f t="shared" si="240"/>
        <v/>
      </c>
      <c r="F234" s="752" t="str">
        <f t="shared" si="240"/>
        <v/>
      </c>
      <c r="G234" s="752" t="str">
        <f t="shared" si="188"/>
        <v/>
      </c>
      <c r="H234" s="753" t="str">
        <f t="shared" si="240"/>
        <v/>
      </c>
      <c r="I234" s="737" t="str">
        <f t="shared" si="189"/>
        <v/>
      </c>
      <c r="J234" s="737" t="str">
        <f t="shared" si="238"/>
        <v/>
      </c>
      <c r="K234" s="754" t="str">
        <f t="shared" si="190"/>
        <v/>
      </c>
      <c r="L234" s="735"/>
      <c r="M234" s="655">
        <v>0</v>
      </c>
      <c r="N234" s="623">
        <v>0</v>
      </c>
      <c r="O234" s="620" t="str">
        <f t="shared" si="191"/>
        <v/>
      </c>
      <c r="P234" s="612" t="str">
        <f t="shared" si="192"/>
        <v/>
      </c>
      <c r="Q234" s="624">
        <v>0</v>
      </c>
      <c r="R234" s="755"/>
      <c r="S234" s="708" t="str">
        <f t="shared" si="193"/>
        <v/>
      </c>
      <c r="T234" s="50" t="str">
        <f t="shared" si="194"/>
        <v/>
      </c>
      <c r="U234" s="50">
        <f>ROUND(IF(K234="",0,+Q234/1659*(AC234*12*(1+tab!$D$181+tab!$D$180)-tab!$D$179)*tab!$D$177),-1)</f>
        <v>0</v>
      </c>
      <c r="V234" s="36" t="str">
        <f t="shared" si="195"/>
        <v/>
      </c>
      <c r="W234" s="696"/>
      <c r="X234" s="605"/>
      <c r="Y234" s="646"/>
      <c r="Z234" s="670"/>
      <c r="AA234" s="600"/>
      <c r="AB234" s="646"/>
      <c r="AC234" s="679">
        <f t="shared" si="239"/>
        <v>0</v>
      </c>
      <c r="AD234" s="680">
        <f t="shared" si="196"/>
        <v>0.56000000000000005</v>
      </c>
      <c r="AE234" s="681">
        <f t="shared" si="197"/>
        <v>0</v>
      </c>
      <c r="AF234" s="681">
        <f t="shared" si="198"/>
        <v>0</v>
      </c>
      <c r="AG234" s="681">
        <f t="shared" si="199"/>
        <v>0</v>
      </c>
      <c r="AH234" s="682">
        <f t="shared" si="200"/>
        <v>0</v>
      </c>
      <c r="AI234" s="682" t="str">
        <f t="shared" si="201"/>
        <v/>
      </c>
      <c r="AJ234" s="682">
        <f t="shared" si="202"/>
        <v>0</v>
      </c>
      <c r="AK234" s="683">
        <f>IF(OR(I234="ID1",OR(I234="ID2",OR(I234="ID3",OR(I234&lt;8)))),tab!B$173,tab!B$171)</f>
        <v>0.5</v>
      </c>
      <c r="AL234" s="600">
        <f t="shared" si="203"/>
        <v>0</v>
      </c>
      <c r="AM234" s="646">
        <f t="shared" si="204"/>
        <v>0</v>
      </c>
      <c r="AN234" s="743" t="str">
        <f t="shared" si="205"/>
        <v/>
      </c>
      <c r="AO234" s="746" t="str">
        <f t="shared" si="206"/>
        <v/>
      </c>
      <c r="AP234" s="750">
        <f t="shared" si="186"/>
        <v>0.5</v>
      </c>
      <c r="AR234" s="326"/>
    </row>
    <row r="235" spans="3:44" ht="12.75" customHeight="1" x14ac:dyDescent="0.2">
      <c r="C235" s="2"/>
      <c r="D235" s="752" t="str">
        <f t="shared" ref="D235:H235" si="241">IF(D173="","",D173)</f>
        <v/>
      </c>
      <c r="E235" s="752" t="str">
        <f t="shared" si="241"/>
        <v/>
      </c>
      <c r="F235" s="752" t="str">
        <f t="shared" si="241"/>
        <v/>
      </c>
      <c r="G235" s="752" t="str">
        <f t="shared" si="188"/>
        <v/>
      </c>
      <c r="H235" s="753" t="str">
        <f t="shared" si="241"/>
        <v/>
      </c>
      <c r="I235" s="737" t="str">
        <f t="shared" si="189"/>
        <v/>
      </c>
      <c r="J235" s="737" t="str">
        <f t="shared" si="238"/>
        <v/>
      </c>
      <c r="K235" s="754" t="str">
        <f t="shared" si="190"/>
        <v/>
      </c>
      <c r="L235" s="735"/>
      <c r="M235" s="655">
        <v>0</v>
      </c>
      <c r="N235" s="623">
        <v>0</v>
      </c>
      <c r="O235" s="620" t="str">
        <f t="shared" si="191"/>
        <v/>
      </c>
      <c r="P235" s="612" t="str">
        <f t="shared" si="192"/>
        <v/>
      </c>
      <c r="Q235" s="624">
        <v>0</v>
      </c>
      <c r="R235" s="755"/>
      <c r="S235" s="708" t="str">
        <f t="shared" si="193"/>
        <v/>
      </c>
      <c r="T235" s="50" t="str">
        <f t="shared" si="194"/>
        <v/>
      </c>
      <c r="U235" s="50">
        <f>ROUND(IF(K235="",0,+Q235/1659*(AC235*12*(1+tab!$D$181+tab!$D$180)-tab!$D$179)*tab!$D$177),-1)</f>
        <v>0</v>
      </c>
      <c r="V235" s="36" t="str">
        <f t="shared" si="195"/>
        <v/>
      </c>
      <c r="W235" s="696"/>
      <c r="X235" s="605"/>
      <c r="Y235" s="646"/>
      <c r="Z235" s="670"/>
      <c r="AA235" s="600"/>
      <c r="AB235" s="646"/>
      <c r="AC235" s="679">
        <f t="shared" si="239"/>
        <v>0</v>
      </c>
      <c r="AD235" s="680">
        <f t="shared" si="196"/>
        <v>0.56000000000000005</v>
      </c>
      <c r="AE235" s="681">
        <f t="shared" si="197"/>
        <v>0</v>
      </c>
      <c r="AF235" s="681">
        <f t="shared" si="198"/>
        <v>0</v>
      </c>
      <c r="AG235" s="681">
        <f t="shared" si="199"/>
        <v>0</v>
      </c>
      <c r="AH235" s="682">
        <f t="shared" si="200"/>
        <v>0</v>
      </c>
      <c r="AI235" s="682" t="str">
        <f t="shared" si="201"/>
        <v/>
      </c>
      <c r="AJ235" s="682">
        <f t="shared" si="202"/>
        <v>0</v>
      </c>
      <c r="AK235" s="683">
        <f>IF(OR(I235="ID1",OR(I235="ID2",OR(I235="ID3",OR(I235&lt;8)))),tab!B$173,tab!B$171)</f>
        <v>0.5</v>
      </c>
      <c r="AL235" s="600">
        <f t="shared" si="203"/>
        <v>0</v>
      </c>
      <c r="AM235" s="646">
        <f t="shared" si="204"/>
        <v>0</v>
      </c>
      <c r="AN235" s="743" t="str">
        <f t="shared" si="205"/>
        <v/>
      </c>
      <c r="AO235" s="746" t="str">
        <f t="shared" si="206"/>
        <v/>
      </c>
      <c r="AP235" s="750">
        <f t="shared" si="186"/>
        <v>0.5</v>
      </c>
      <c r="AR235" s="326"/>
    </row>
    <row r="236" spans="3:44" ht="12.75" customHeight="1" x14ac:dyDescent="0.2">
      <c r="C236" s="2"/>
      <c r="D236" s="752" t="str">
        <f t="shared" ref="D236:H236" si="242">IF(D174="","",D174)</f>
        <v/>
      </c>
      <c r="E236" s="752" t="str">
        <f t="shared" si="242"/>
        <v/>
      </c>
      <c r="F236" s="752" t="str">
        <f t="shared" si="242"/>
        <v/>
      </c>
      <c r="G236" s="752" t="str">
        <f t="shared" si="188"/>
        <v/>
      </c>
      <c r="H236" s="753" t="str">
        <f t="shared" si="242"/>
        <v/>
      </c>
      <c r="I236" s="737" t="str">
        <f t="shared" si="189"/>
        <v/>
      </c>
      <c r="J236" s="737" t="str">
        <f t="shared" si="238"/>
        <v/>
      </c>
      <c r="K236" s="754" t="str">
        <f t="shared" si="190"/>
        <v/>
      </c>
      <c r="L236" s="735"/>
      <c r="M236" s="655">
        <v>0</v>
      </c>
      <c r="N236" s="623">
        <v>0</v>
      </c>
      <c r="O236" s="620" t="str">
        <f t="shared" si="191"/>
        <v/>
      </c>
      <c r="P236" s="612" t="str">
        <f t="shared" si="192"/>
        <v/>
      </c>
      <c r="Q236" s="624">
        <v>0</v>
      </c>
      <c r="R236" s="755"/>
      <c r="S236" s="708" t="str">
        <f t="shared" si="193"/>
        <v/>
      </c>
      <c r="T236" s="50" t="str">
        <f t="shared" si="194"/>
        <v/>
      </c>
      <c r="U236" s="50">
        <f>ROUND(IF(K236="",0,+Q236/1659*(AC236*12*(1+tab!$D$181+tab!$D$180)-tab!$D$179)*tab!$D$177),-1)</f>
        <v>0</v>
      </c>
      <c r="V236" s="36" t="str">
        <f t="shared" si="195"/>
        <v/>
      </c>
      <c r="W236" s="696"/>
      <c r="X236" s="605"/>
      <c r="Y236" s="646"/>
      <c r="Z236" s="670"/>
      <c r="AA236" s="600"/>
      <c r="AB236" s="646"/>
      <c r="AC236" s="679">
        <f t="shared" si="239"/>
        <v>0</v>
      </c>
      <c r="AD236" s="680">
        <f t="shared" si="196"/>
        <v>0.56000000000000005</v>
      </c>
      <c r="AE236" s="681">
        <f t="shared" si="197"/>
        <v>0</v>
      </c>
      <c r="AF236" s="681">
        <f t="shared" si="198"/>
        <v>0</v>
      </c>
      <c r="AG236" s="681">
        <f t="shared" si="199"/>
        <v>0</v>
      </c>
      <c r="AH236" s="682">
        <f t="shared" si="200"/>
        <v>0</v>
      </c>
      <c r="AI236" s="682" t="str">
        <f t="shared" si="201"/>
        <v/>
      </c>
      <c r="AJ236" s="682">
        <f t="shared" si="202"/>
        <v>0</v>
      </c>
      <c r="AK236" s="683">
        <f>IF(OR(I236="ID1",OR(I236="ID2",OR(I236="ID3",OR(I236&lt;8)))),tab!B$173,tab!B$171)</f>
        <v>0.5</v>
      </c>
      <c r="AL236" s="600">
        <f t="shared" si="203"/>
        <v>0</v>
      </c>
      <c r="AM236" s="646">
        <f t="shared" si="204"/>
        <v>0</v>
      </c>
      <c r="AN236" s="743" t="str">
        <f t="shared" si="205"/>
        <v/>
      </c>
      <c r="AO236" s="746" t="str">
        <f t="shared" si="206"/>
        <v/>
      </c>
      <c r="AP236" s="750">
        <f t="shared" si="186"/>
        <v>0.5</v>
      </c>
      <c r="AR236" s="326"/>
    </row>
    <row r="237" spans="3:44" ht="12.75" customHeight="1" x14ac:dyDescent="0.2">
      <c r="C237" s="2"/>
      <c r="D237" s="752" t="str">
        <f t="shared" ref="D237:H237" si="243">IF(D175="","",D175)</f>
        <v/>
      </c>
      <c r="E237" s="752" t="str">
        <f t="shared" si="243"/>
        <v/>
      </c>
      <c r="F237" s="752" t="str">
        <f t="shared" si="243"/>
        <v/>
      </c>
      <c r="G237" s="752" t="str">
        <f t="shared" si="188"/>
        <v/>
      </c>
      <c r="H237" s="753" t="str">
        <f t="shared" si="243"/>
        <v/>
      </c>
      <c r="I237" s="737" t="str">
        <f t="shared" si="189"/>
        <v/>
      </c>
      <c r="J237" s="737" t="str">
        <f t="shared" si="238"/>
        <v/>
      </c>
      <c r="K237" s="754" t="str">
        <f t="shared" si="190"/>
        <v/>
      </c>
      <c r="L237" s="735"/>
      <c r="M237" s="655">
        <v>0</v>
      </c>
      <c r="N237" s="623">
        <v>0</v>
      </c>
      <c r="O237" s="620" t="str">
        <f t="shared" si="191"/>
        <v/>
      </c>
      <c r="P237" s="612" t="str">
        <f t="shared" si="192"/>
        <v/>
      </c>
      <c r="Q237" s="624">
        <v>0</v>
      </c>
      <c r="R237" s="755"/>
      <c r="S237" s="708" t="str">
        <f t="shared" si="193"/>
        <v/>
      </c>
      <c r="T237" s="50" t="str">
        <f t="shared" si="194"/>
        <v/>
      </c>
      <c r="U237" s="50">
        <f>ROUND(IF(K237="",0,+Q237/1659*(AC237*12*(1+tab!$D$181+tab!$D$180)-tab!$D$179)*tab!$D$177),-1)</f>
        <v>0</v>
      </c>
      <c r="V237" s="36" t="str">
        <f t="shared" si="195"/>
        <v/>
      </c>
      <c r="W237" s="696"/>
      <c r="X237" s="605"/>
      <c r="Y237" s="646"/>
      <c r="Z237" s="670"/>
      <c r="AA237" s="600"/>
      <c r="AB237" s="646"/>
      <c r="AC237" s="679">
        <f t="shared" si="239"/>
        <v>0</v>
      </c>
      <c r="AD237" s="680">
        <f t="shared" si="196"/>
        <v>0.56000000000000005</v>
      </c>
      <c r="AE237" s="681">
        <f t="shared" si="197"/>
        <v>0</v>
      </c>
      <c r="AF237" s="681">
        <f t="shared" si="198"/>
        <v>0</v>
      </c>
      <c r="AG237" s="681">
        <f t="shared" si="199"/>
        <v>0</v>
      </c>
      <c r="AH237" s="682">
        <f t="shared" si="200"/>
        <v>0</v>
      </c>
      <c r="AI237" s="682" t="str">
        <f t="shared" si="201"/>
        <v/>
      </c>
      <c r="AJ237" s="682">
        <f t="shared" si="202"/>
        <v>0</v>
      </c>
      <c r="AK237" s="683">
        <f>IF(OR(I237="ID1",OR(I237="ID2",OR(I237="ID3",OR(I237&lt;8)))),tab!B$173,tab!B$171)</f>
        <v>0.5</v>
      </c>
      <c r="AL237" s="600">
        <f t="shared" si="203"/>
        <v>0</v>
      </c>
      <c r="AM237" s="646">
        <f t="shared" si="204"/>
        <v>0</v>
      </c>
      <c r="AN237" s="743" t="str">
        <f t="shared" si="205"/>
        <v/>
      </c>
      <c r="AO237" s="746" t="str">
        <f t="shared" si="206"/>
        <v/>
      </c>
      <c r="AP237" s="750">
        <f t="shared" si="186"/>
        <v>0.5</v>
      </c>
      <c r="AR237" s="326"/>
    </row>
    <row r="238" spans="3:44" ht="12.75" customHeight="1" x14ac:dyDescent="0.2">
      <c r="C238" s="2"/>
      <c r="D238" s="752" t="str">
        <f t="shared" ref="D238:H238" si="244">IF(D176="","",D176)</f>
        <v/>
      </c>
      <c r="E238" s="752" t="str">
        <f t="shared" si="244"/>
        <v/>
      </c>
      <c r="F238" s="752" t="str">
        <f t="shared" si="244"/>
        <v/>
      </c>
      <c r="G238" s="752" t="str">
        <f t="shared" si="188"/>
        <v/>
      </c>
      <c r="H238" s="753" t="str">
        <f t="shared" si="244"/>
        <v/>
      </c>
      <c r="I238" s="737" t="str">
        <f t="shared" si="189"/>
        <v/>
      </c>
      <c r="J238" s="737" t="str">
        <f t="shared" si="238"/>
        <v/>
      </c>
      <c r="K238" s="754" t="str">
        <f t="shared" si="190"/>
        <v/>
      </c>
      <c r="L238" s="735"/>
      <c r="M238" s="655">
        <v>0</v>
      </c>
      <c r="N238" s="623">
        <v>0</v>
      </c>
      <c r="O238" s="620" t="str">
        <f t="shared" si="191"/>
        <v/>
      </c>
      <c r="P238" s="612" t="str">
        <f t="shared" si="192"/>
        <v/>
      </c>
      <c r="Q238" s="624">
        <v>0</v>
      </c>
      <c r="R238" s="755"/>
      <c r="S238" s="708" t="str">
        <f t="shared" si="193"/>
        <v/>
      </c>
      <c r="T238" s="50" t="str">
        <f t="shared" si="194"/>
        <v/>
      </c>
      <c r="U238" s="50">
        <f>ROUND(IF(K238="",0,+Q238/1659*(AC238*12*(1+tab!$D$181+tab!$D$180)-tab!$D$179)*tab!$D$177),-1)</f>
        <v>0</v>
      </c>
      <c r="V238" s="36" t="str">
        <f t="shared" si="195"/>
        <v/>
      </c>
      <c r="W238" s="696"/>
      <c r="X238" s="605"/>
      <c r="Y238" s="646"/>
      <c r="Z238" s="670"/>
      <c r="AA238" s="600"/>
      <c r="AB238" s="646"/>
      <c r="AC238" s="679">
        <f t="shared" si="239"/>
        <v>0</v>
      </c>
      <c r="AD238" s="680">
        <f t="shared" si="196"/>
        <v>0.56000000000000005</v>
      </c>
      <c r="AE238" s="681">
        <f t="shared" si="197"/>
        <v>0</v>
      </c>
      <c r="AF238" s="681">
        <f t="shared" si="198"/>
        <v>0</v>
      </c>
      <c r="AG238" s="681">
        <f t="shared" si="199"/>
        <v>0</v>
      </c>
      <c r="AH238" s="682">
        <f t="shared" si="200"/>
        <v>0</v>
      </c>
      <c r="AI238" s="682" t="str">
        <f t="shared" si="201"/>
        <v/>
      </c>
      <c r="AJ238" s="682">
        <f t="shared" si="202"/>
        <v>0</v>
      </c>
      <c r="AK238" s="683">
        <f>IF(OR(I238="ID1",OR(I238="ID2",OR(I238="ID3",OR(I238&lt;8)))),tab!B$173,tab!B$171)</f>
        <v>0.5</v>
      </c>
      <c r="AL238" s="600">
        <f t="shared" si="203"/>
        <v>0</v>
      </c>
      <c r="AM238" s="646">
        <f t="shared" si="204"/>
        <v>0</v>
      </c>
      <c r="AN238" s="743" t="str">
        <f t="shared" si="205"/>
        <v/>
      </c>
      <c r="AO238" s="746" t="str">
        <f t="shared" si="206"/>
        <v/>
      </c>
      <c r="AP238" s="750">
        <f t="shared" si="186"/>
        <v>0.5</v>
      </c>
      <c r="AR238" s="326"/>
    </row>
    <row r="239" spans="3:44" ht="12.75" customHeight="1" x14ac:dyDescent="0.2">
      <c r="C239" s="2"/>
      <c r="D239" s="752" t="str">
        <f t="shared" ref="D239:H239" si="245">IF(D177="","",D177)</f>
        <v/>
      </c>
      <c r="E239" s="752" t="str">
        <f t="shared" si="245"/>
        <v/>
      </c>
      <c r="F239" s="752" t="str">
        <f t="shared" si="245"/>
        <v/>
      </c>
      <c r="G239" s="752" t="str">
        <f t="shared" si="188"/>
        <v/>
      </c>
      <c r="H239" s="753" t="str">
        <f t="shared" si="245"/>
        <v/>
      </c>
      <c r="I239" s="737" t="str">
        <f t="shared" si="189"/>
        <v/>
      </c>
      <c r="J239" s="737" t="str">
        <f t="shared" si="238"/>
        <v/>
      </c>
      <c r="K239" s="754" t="str">
        <f t="shared" si="190"/>
        <v/>
      </c>
      <c r="L239" s="735"/>
      <c r="M239" s="655">
        <v>0</v>
      </c>
      <c r="N239" s="623">
        <v>0</v>
      </c>
      <c r="O239" s="620" t="str">
        <f t="shared" si="191"/>
        <v/>
      </c>
      <c r="P239" s="612" t="str">
        <f t="shared" si="192"/>
        <v/>
      </c>
      <c r="Q239" s="624">
        <v>0</v>
      </c>
      <c r="R239" s="755"/>
      <c r="S239" s="708" t="str">
        <f t="shared" si="193"/>
        <v/>
      </c>
      <c r="T239" s="50" t="str">
        <f t="shared" si="194"/>
        <v/>
      </c>
      <c r="U239" s="50">
        <f>ROUND(IF(K239="",0,+Q239/1659*(AC239*12*(1+tab!$D$181+tab!$D$180)-tab!$D$179)*tab!$D$177),-1)</f>
        <v>0</v>
      </c>
      <c r="V239" s="36" t="str">
        <f t="shared" si="195"/>
        <v/>
      </c>
      <c r="W239" s="696"/>
      <c r="X239" s="605"/>
      <c r="Y239" s="646"/>
      <c r="Z239" s="670"/>
      <c r="AA239" s="600"/>
      <c r="AB239" s="646"/>
      <c r="AC239" s="679">
        <f t="shared" si="239"/>
        <v>0</v>
      </c>
      <c r="AD239" s="680">
        <f t="shared" si="196"/>
        <v>0.56000000000000005</v>
      </c>
      <c r="AE239" s="681">
        <f t="shared" si="197"/>
        <v>0</v>
      </c>
      <c r="AF239" s="681">
        <f t="shared" si="198"/>
        <v>0</v>
      </c>
      <c r="AG239" s="681">
        <f t="shared" si="199"/>
        <v>0</v>
      </c>
      <c r="AH239" s="682">
        <f t="shared" si="200"/>
        <v>0</v>
      </c>
      <c r="AI239" s="682" t="str">
        <f t="shared" si="201"/>
        <v/>
      </c>
      <c r="AJ239" s="682">
        <f t="shared" si="202"/>
        <v>0</v>
      </c>
      <c r="AK239" s="683">
        <f>IF(OR(I239="ID1",OR(I239="ID2",OR(I239="ID3",OR(I239&lt;8)))),tab!B$173,tab!B$171)</f>
        <v>0.5</v>
      </c>
      <c r="AL239" s="600">
        <f t="shared" si="203"/>
        <v>0</v>
      </c>
      <c r="AM239" s="646">
        <f t="shared" si="204"/>
        <v>0</v>
      </c>
      <c r="AN239" s="743" t="str">
        <f t="shared" si="205"/>
        <v/>
      </c>
      <c r="AO239" s="746" t="str">
        <f t="shared" si="206"/>
        <v/>
      </c>
      <c r="AP239" s="750">
        <f t="shared" si="186"/>
        <v>0.5</v>
      </c>
      <c r="AR239" s="326"/>
    </row>
    <row r="240" spans="3:44" ht="12.75" customHeight="1" x14ac:dyDescent="0.2">
      <c r="C240" s="2"/>
      <c r="D240" s="752" t="str">
        <f t="shared" ref="D240:H240" si="246">IF(D178="","",D178)</f>
        <v/>
      </c>
      <c r="E240" s="752" t="str">
        <f t="shared" si="246"/>
        <v/>
      </c>
      <c r="F240" s="752" t="str">
        <f t="shared" si="246"/>
        <v/>
      </c>
      <c r="G240" s="752" t="str">
        <f t="shared" si="188"/>
        <v/>
      </c>
      <c r="H240" s="753" t="str">
        <f t="shared" si="246"/>
        <v/>
      </c>
      <c r="I240" s="737" t="str">
        <f t="shared" si="189"/>
        <v/>
      </c>
      <c r="J240" s="737" t="str">
        <f t="shared" si="238"/>
        <v/>
      </c>
      <c r="K240" s="754" t="str">
        <f t="shared" si="190"/>
        <v/>
      </c>
      <c r="L240" s="735"/>
      <c r="M240" s="655">
        <v>0</v>
      </c>
      <c r="N240" s="623">
        <v>0</v>
      </c>
      <c r="O240" s="620" t="str">
        <f t="shared" si="191"/>
        <v/>
      </c>
      <c r="P240" s="612" t="str">
        <f t="shared" si="192"/>
        <v/>
      </c>
      <c r="Q240" s="624">
        <v>0</v>
      </c>
      <c r="R240" s="755"/>
      <c r="S240" s="708" t="str">
        <f t="shared" si="193"/>
        <v/>
      </c>
      <c r="T240" s="50" t="str">
        <f t="shared" si="194"/>
        <v/>
      </c>
      <c r="U240" s="50">
        <f>ROUND(IF(K240="",0,+Q240/1659*(AC240*12*(1+tab!$D$181+tab!$D$180)-tab!$D$179)*tab!$D$177),-1)</f>
        <v>0</v>
      </c>
      <c r="V240" s="36" t="str">
        <f t="shared" si="195"/>
        <v/>
      </c>
      <c r="W240" s="696"/>
      <c r="X240" s="605"/>
      <c r="Y240" s="646"/>
      <c r="Z240" s="670"/>
      <c r="AA240" s="600"/>
      <c r="AB240" s="646"/>
      <c r="AC240" s="679">
        <f t="shared" si="239"/>
        <v>0</v>
      </c>
      <c r="AD240" s="680">
        <f t="shared" si="196"/>
        <v>0.56000000000000005</v>
      </c>
      <c r="AE240" s="681">
        <f t="shared" si="197"/>
        <v>0</v>
      </c>
      <c r="AF240" s="681">
        <f t="shared" si="198"/>
        <v>0</v>
      </c>
      <c r="AG240" s="681">
        <f t="shared" si="199"/>
        <v>0</v>
      </c>
      <c r="AH240" s="682">
        <f t="shared" si="200"/>
        <v>0</v>
      </c>
      <c r="AI240" s="682" t="str">
        <f t="shared" si="201"/>
        <v/>
      </c>
      <c r="AJ240" s="682">
        <f t="shared" si="202"/>
        <v>0</v>
      </c>
      <c r="AK240" s="683">
        <f>IF(OR(I240="ID1",OR(I240="ID2",OR(I240="ID3",OR(I240&lt;8)))),tab!B$173,tab!B$171)</f>
        <v>0.5</v>
      </c>
      <c r="AL240" s="600">
        <f t="shared" si="203"/>
        <v>0</v>
      </c>
      <c r="AM240" s="646">
        <f t="shared" si="204"/>
        <v>0</v>
      </c>
      <c r="AN240" s="743" t="str">
        <f t="shared" si="205"/>
        <v/>
      </c>
      <c r="AO240" s="746" t="str">
        <f t="shared" si="206"/>
        <v/>
      </c>
      <c r="AP240" s="750">
        <f t="shared" si="186"/>
        <v>0.5</v>
      </c>
      <c r="AR240" s="326"/>
    </row>
    <row r="241" spans="3:44" ht="12.75" customHeight="1" x14ac:dyDescent="0.2">
      <c r="C241" s="2"/>
      <c r="D241" s="752" t="str">
        <f t="shared" ref="D241:H241" si="247">IF(D179="","",D179)</f>
        <v/>
      </c>
      <c r="E241" s="752" t="str">
        <f t="shared" si="247"/>
        <v/>
      </c>
      <c r="F241" s="752" t="str">
        <f t="shared" si="247"/>
        <v/>
      </c>
      <c r="G241" s="752" t="str">
        <f t="shared" si="188"/>
        <v/>
      </c>
      <c r="H241" s="753" t="str">
        <f t="shared" si="247"/>
        <v/>
      </c>
      <c r="I241" s="737" t="str">
        <f t="shared" si="189"/>
        <v/>
      </c>
      <c r="J241" s="737" t="str">
        <f t="shared" si="238"/>
        <v/>
      </c>
      <c r="K241" s="754" t="str">
        <f t="shared" si="190"/>
        <v/>
      </c>
      <c r="L241" s="735"/>
      <c r="M241" s="655">
        <v>0</v>
      </c>
      <c r="N241" s="623">
        <v>0</v>
      </c>
      <c r="O241" s="620" t="str">
        <f t="shared" si="191"/>
        <v/>
      </c>
      <c r="P241" s="612" t="str">
        <f t="shared" si="192"/>
        <v/>
      </c>
      <c r="Q241" s="624">
        <v>0</v>
      </c>
      <c r="R241" s="755"/>
      <c r="S241" s="708" t="str">
        <f t="shared" si="193"/>
        <v/>
      </c>
      <c r="T241" s="50" t="str">
        <f t="shared" si="194"/>
        <v/>
      </c>
      <c r="U241" s="50">
        <f>ROUND(IF(K241="",0,+Q241/1659*(AC241*12*(1+tab!$D$181+tab!$D$180)-tab!$D$179)*tab!$D$177),-1)</f>
        <v>0</v>
      </c>
      <c r="V241" s="36" t="str">
        <f t="shared" si="195"/>
        <v/>
      </c>
      <c r="W241" s="696"/>
      <c r="X241" s="605"/>
      <c r="Y241" s="646"/>
      <c r="Z241" s="670"/>
      <c r="AA241" s="600"/>
      <c r="AB241" s="646"/>
      <c r="AC241" s="679">
        <f t="shared" si="239"/>
        <v>0</v>
      </c>
      <c r="AD241" s="680">
        <f t="shared" si="196"/>
        <v>0.56000000000000005</v>
      </c>
      <c r="AE241" s="681">
        <f t="shared" si="197"/>
        <v>0</v>
      </c>
      <c r="AF241" s="681">
        <f t="shared" si="198"/>
        <v>0</v>
      </c>
      <c r="AG241" s="681">
        <f t="shared" si="199"/>
        <v>0</v>
      </c>
      <c r="AH241" s="682">
        <f t="shared" si="200"/>
        <v>0</v>
      </c>
      <c r="AI241" s="682" t="str">
        <f t="shared" si="201"/>
        <v/>
      </c>
      <c r="AJ241" s="682">
        <f t="shared" si="202"/>
        <v>0</v>
      </c>
      <c r="AK241" s="683">
        <f>IF(OR(I241="ID1",OR(I241="ID2",OR(I241="ID3",OR(I241&lt;8)))),tab!B$173,tab!B$171)</f>
        <v>0.5</v>
      </c>
      <c r="AL241" s="600">
        <f t="shared" si="203"/>
        <v>0</v>
      </c>
      <c r="AM241" s="646">
        <f t="shared" si="204"/>
        <v>0</v>
      </c>
      <c r="AN241" s="743" t="str">
        <f t="shared" si="205"/>
        <v/>
      </c>
      <c r="AO241" s="746" t="str">
        <f t="shared" si="206"/>
        <v/>
      </c>
      <c r="AP241" s="750">
        <f t="shared" si="186"/>
        <v>0.5</v>
      </c>
      <c r="AR241" s="326"/>
    </row>
    <row r="242" spans="3:44" ht="12.75" customHeight="1" x14ac:dyDescent="0.2">
      <c r="C242" s="2"/>
      <c r="D242" s="752" t="str">
        <f t="shared" ref="D242:H242" si="248">IF(D180="","",D180)</f>
        <v/>
      </c>
      <c r="E242" s="752" t="str">
        <f t="shared" si="248"/>
        <v/>
      </c>
      <c r="F242" s="752" t="str">
        <f t="shared" si="248"/>
        <v/>
      </c>
      <c r="G242" s="752" t="str">
        <f t="shared" si="188"/>
        <v/>
      </c>
      <c r="H242" s="753" t="str">
        <f t="shared" si="248"/>
        <v/>
      </c>
      <c r="I242" s="737" t="str">
        <f t="shared" si="189"/>
        <v/>
      </c>
      <c r="J242" s="737" t="str">
        <f t="shared" si="238"/>
        <v/>
      </c>
      <c r="K242" s="754" t="str">
        <f t="shared" si="190"/>
        <v/>
      </c>
      <c r="L242" s="735"/>
      <c r="M242" s="655">
        <v>0</v>
      </c>
      <c r="N242" s="623">
        <v>0</v>
      </c>
      <c r="O242" s="620" t="str">
        <f t="shared" si="191"/>
        <v/>
      </c>
      <c r="P242" s="612" t="str">
        <f t="shared" si="192"/>
        <v/>
      </c>
      <c r="Q242" s="624">
        <v>0</v>
      </c>
      <c r="R242" s="755"/>
      <c r="S242" s="708" t="str">
        <f t="shared" si="193"/>
        <v/>
      </c>
      <c r="T242" s="50" t="str">
        <f t="shared" si="194"/>
        <v/>
      </c>
      <c r="U242" s="50">
        <f>ROUND(IF(K242="",0,+Q242/1659*(AC242*12*(1+tab!$D$181+tab!$D$180)-tab!$D$179)*tab!$D$177),-1)</f>
        <v>0</v>
      </c>
      <c r="V242" s="36" t="str">
        <f t="shared" si="195"/>
        <v/>
      </c>
      <c r="W242" s="696"/>
      <c r="X242" s="605"/>
      <c r="Y242" s="646"/>
      <c r="Z242" s="670"/>
      <c r="AA242" s="600"/>
      <c r="AB242" s="646"/>
      <c r="AC242" s="679">
        <f t="shared" si="239"/>
        <v>0</v>
      </c>
      <c r="AD242" s="680">
        <f t="shared" si="196"/>
        <v>0.56000000000000005</v>
      </c>
      <c r="AE242" s="681">
        <f t="shared" si="197"/>
        <v>0</v>
      </c>
      <c r="AF242" s="681">
        <f t="shared" si="198"/>
        <v>0</v>
      </c>
      <c r="AG242" s="681">
        <f t="shared" si="199"/>
        <v>0</v>
      </c>
      <c r="AH242" s="682">
        <f t="shared" si="200"/>
        <v>0</v>
      </c>
      <c r="AI242" s="682" t="str">
        <f t="shared" si="201"/>
        <v/>
      </c>
      <c r="AJ242" s="682">
        <f t="shared" si="202"/>
        <v>0</v>
      </c>
      <c r="AK242" s="683">
        <f>IF(OR(I242="ID1",OR(I242="ID2",OR(I242="ID3",OR(I242&lt;8)))),tab!B$173,tab!B$171)</f>
        <v>0.5</v>
      </c>
      <c r="AL242" s="600">
        <f t="shared" si="203"/>
        <v>0</v>
      </c>
      <c r="AM242" s="646">
        <f t="shared" si="204"/>
        <v>0</v>
      </c>
      <c r="AN242" s="743" t="str">
        <f t="shared" si="205"/>
        <v/>
      </c>
      <c r="AO242" s="746" t="str">
        <f t="shared" si="206"/>
        <v/>
      </c>
      <c r="AP242" s="750">
        <f t="shared" si="186"/>
        <v>0.5</v>
      </c>
      <c r="AR242" s="326"/>
    </row>
    <row r="243" spans="3:44" ht="12.75" customHeight="1" x14ac:dyDescent="0.2">
      <c r="C243" s="2"/>
      <c r="D243" s="752" t="str">
        <f t="shared" ref="D243:H243" si="249">IF(D181="","",D181)</f>
        <v/>
      </c>
      <c r="E243" s="752" t="str">
        <f t="shared" si="249"/>
        <v/>
      </c>
      <c r="F243" s="752" t="str">
        <f t="shared" si="249"/>
        <v/>
      </c>
      <c r="G243" s="752" t="str">
        <f t="shared" si="188"/>
        <v/>
      </c>
      <c r="H243" s="753" t="str">
        <f t="shared" si="249"/>
        <v/>
      </c>
      <c r="I243" s="737" t="str">
        <f t="shared" si="189"/>
        <v/>
      </c>
      <c r="J243" s="737" t="str">
        <f t="shared" si="238"/>
        <v/>
      </c>
      <c r="K243" s="754" t="str">
        <f t="shared" si="190"/>
        <v/>
      </c>
      <c r="L243" s="735"/>
      <c r="M243" s="655">
        <v>0</v>
      </c>
      <c r="N243" s="623">
        <v>0</v>
      </c>
      <c r="O243" s="620" t="str">
        <f t="shared" si="191"/>
        <v/>
      </c>
      <c r="P243" s="612" t="str">
        <f t="shared" si="192"/>
        <v/>
      </c>
      <c r="Q243" s="624">
        <v>0</v>
      </c>
      <c r="R243" s="755"/>
      <c r="S243" s="708" t="str">
        <f t="shared" si="193"/>
        <v/>
      </c>
      <c r="T243" s="50" t="str">
        <f t="shared" si="194"/>
        <v/>
      </c>
      <c r="U243" s="50">
        <f>ROUND(IF(K243="",0,+Q243/1659*(AC243*12*(1+tab!$D$181+tab!$D$180)-tab!$D$179)*tab!$D$177),-1)</f>
        <v>0</v>
      </c>
      <c r="V243" s="36" t="str">
        <f t="shared" si="195"/>
        <v/>
      </c>
      <c r="W243" s="696"/>
      <c r="X243" s="605"/>
      <c r="Y243" s="646"/>
      <c r="Z243" s="670"/>
      <c r="AA243" s="600"/>
      <c r="AB243" s="646"/>
      <c r="AC243" s="679">
        <f t="shared" si="239"/>
        <v>0</v>
      </c>
      <c r="AD243" s="680">
        <f t="shared" si="196"/>
        <v>0.56000000000000005</v>
      </c>
      <c r="AE243" s="681">
        <f t="shared" si="197"/>
        <v>0</v>
      </c>
      <c r="AF243" s="681">
        <f t="shared" si="198"/>
        <v>0</v>
      </c>
      <c r="AG243" s="681">
        <f t="shared" si="199"/>
        <v>0</v>
      </c>
      <c r="AH243" s="682">
        <f t="shared" si="200"/>
        <v>0</v>
      </c>
      <c r="AI243" s="682" t="str">
        <f t="shared" si="201"/>
        <v/>
      </c>
      <c r="AJ243" s="682">
        <f t="shared" si="202"/>
        <v>0</v>
      </c>
      <c r="AK243" s="683">
        <f>IF(OR(I243="ID1",OR(I243="ID2",OR(I243="ID3",OR(I243&lt;8)))),tab!B$173,tab!B$171)</f>
        <v>0.5</v>
      </c>
      <c r="AL243" s="600">
        <f t="shared" si="203"/>
        <v>0</v>
      </c>
      <c r="AM243" s="646">
        <f t="shared" si="204"/>
        <v>0</v>
      </c>
      <c r="AN243" s="743" t="str">
        <f t="shared" si="205"/>
        <v/>
      </c>
      <c r="AO243" s="746" t="str">
        <f t="shared" si="206"/>
        <v/>
      </c>
      <c r="AP243" s="750">
        <f t="shared" si="186"/>
        <v>0.5</v>
      </c>
      <c r="AR243" s="326"/>
    </row>
    <row r="244" spans="3:44" ht="12.75" customHeight="1" x14ac:dyDescent="0.2">
      <c r="C244" s="2"/>
      <c r="D244" s="752" t="str">
        <f t="shared" ref="D244:H244" si="250">IF(D182="","",D182)</f>
        <v/>
      </c>
      <c r="E244" s="752" t="str">
        <f t="shared" si="250"/>
        <v/>
      </c>
      <c r="F244" s="752" t="str">
        <f t="shared" si="250"/>
        <v/>
      </c>
      <c r="G244" s="752" t="str">
        <f t="shared" si="188"/>
        <v/>
      </c>
      <c r="H244" s="753" t="str">
        <f t="shared" si="250"/>
        <v/>
      </c>
      <c r="I244" s="737" t="str">
        <f t="shared" si="189"/>
        <v/>
      </c>
      <c r="J244" s="737" t="str">
        <f t="shared" si="238"/>
        <v/>
      </c>
      <c r="K244" s="754" t="str">
        <f t="shared" si="190"/>
        <v/>
      </c>
      <c r="L244" s="735"/>
      <c r="M244" s="655">
        <v>0</v>
      </c>
      <c r="N244" s="623">
        <v>0</v>
      </c>
      <c r="O244" s="620" t="str">
        <f t="shared" si="191"/>
        <v/>
      </c>
      <c r="P244" s="612" t="str">
        <f t="shared" si="192"/>
        <v/>
      </c>
      <c r="Q244" s="624">
        <v>0</v>
      </c>
      <c r="R244" s="755"/>
      <c r="S244" s="708" t="str">
        <f t="shared" si="193"/>
        <v/>
      </c>
      <c r="T244" s="50" t="str">
        <f t="shared" si="194"/>
        <v/>
      </c>
      <c r="U244" s="50">
        <f>ROUND(IF(K244="",0,+Q244/1659*(AC244*12*(1+tab!$D$181+tab!$D$180)-tab!$D$179)*tab!$D$177),-1)</f>
        <v>0</v>
      </c>
      <c r="V244" s="36" t="str">
        <f t="shared" si="195"/>
        <v/>
      </c>
      <c r="W244" s="696"/>
      <c r="X244" s="605"/>
      <c r="Y244" s="646"/>
      <c r="Z244" s="670"/>
      <c r="AA244" s="600"/>
      <c r="AB244" s="646"/>
      <c r="AC244" s="679">
        <f t="shared" si="239"/>
        <v>0</v>
      </c>
      <c r="AD244" s="680">
        <f t="shared" si="196"/>
        <v>0.56000000000000005</v>
      </c>
      <c r="AE244" s="681">
        <f t="shared" si="197"/>
        <v>0</v>
      </c>
      <c r="AF244" s="681">
        <f t="shared" si="198"/>
        <v>0</v>
      </c>
      <c r="AG244" s="681">
        <f t="shared" si="199"/>
        <v>0</v>
      </c>
      <c r="AH244" s="682">
        <f t="shared" si="200"/>
        <v>0</v>
      </c>
      <c r="AI244" s="682" t="str">
        <f t="shared" si="201"/>
        <v/>
      </c>
      <c r="AJ244" s="682">
        <f t="shared" si="202"/>
        <v>0</v>
      </c>
      <c r="AK244" s="683">
        <f>IF(OR(I244="ID1",OR(I244="ID2",OR(I244="ID3",OR(I244&lt;8)))),tab!B$173,tab!B$171)</f>
        <v>0.5</v>
      </c>
      <c r="AL244" s="600">
        <f t="shared" si="203"/>
        <v>0</v>
      </c>
      <c r="AM244" s="646">
        <f t="shared" si="204"/>
        <v>0</v>
      </c>
      <c r="AN244" s="743" t="str">
        <f t="shared" si="205"/>
        <v/>
      </c>
      <c r="AO244" s="746" t="str">
        <f t="shared" si="206"/>
        <v/>
      </c>
      <c r="AP244" s="750">
        <f t="shared" si="186"/>
        <v>0.5</v>
      </c>
      <c r="AR244" s="326"/>
    </row>
    <row r="245" spans="3:44" ht="12.75" customHeight="1" x14ac:dyDescent="0.2">
      <c r="C245" s="2"/>
      <c r="D245" s="752" t="str">
        <f t="shared" ref="D245:H245" si="251">IF(D183="","",D183)</f>
        <v/>
      </c>
      <c r="E245" s="752" t="str">
        <f t="shared" si="251"/>
        <v/>
      </c>
      <c r="F245" s="752" t="str">
        <f t="shared" si="251"/>
        <v/>
      </c>
      <c r="G245" s="752" t="str">
        <f t="shared" si="188"/>
        <v/>
      </c>
      <c r="H245" s="753" t="str">
        <f t="shared" si="251"/>
        <v/>
      </c>
      <c r="I245" s="737" t="str">
        <f t="shared" si="189"/>
        <v/>
      </c>
      <c r="J245" s="737" t="str">
        <f t="shared" si="238"/>
        <v/>
      </c>
      <c r="K245" s="754" t="str">
        <f t="shared" si="190"/>
        <v/>
      </c>
      <c r="L245" s="735"/>
      <c r="M245" s="655">
        <v>0</v>
      </c>
      <c r="N245" s="623">
        <v>0</v>
      </c>
      <c r="O245" s="620" t="str">
        <f t="shared" si="191"/>
        <v/>
      </c>
      <c r="P245" s="612" t="str">
        <f t="shared" si="192"/>
        <v/>
      </c>
      <c r="Q245" s="624">
        <v>0</v>
      </c>
      <c r="R245" s="755"/>
      <c r="S245" s="708" t="str">
        <f t="shared" si="193"/>
        <v/>
      </c>
      <c r="T245" s="50" t="str">
        <f t="shared" si="194"/>
        <v/>
      </c>
      <c r="U245" s="50">
        <f>ROUND(IF(K245="",0,+Q245/1659*(AC245*12*(1+tab!$D$181+tab!$D$180)-tab!$D$179)*tab!$D$177),-1)</f>
        <v>0</v>
      </c>
      <c r="V245" s="36" t="str">
        <f t="shared" si="195"/>
        <v/>
      </c>
      <c r="W245" s="696"/>
      <c r="X245" s="605"/>
      <c r="Y245" s="646"/>
      <c r="Z245" s="670"/>
      <c r="AA245" s="600"/>
      <c r="AB245" s="646"/>
      <c r="AC245" s="679">
        <f t="shared" si="239"/>
        <v>0</v>
      </c>
      <c r="AD245" s="680">
        <f t="shared" si="196"/>
        <v>0.56000000000000005</v>
      </c>
      <c r="AE245" s="681">
        <f t="shared" si="197"/>
        <v>0</v>
      </c>
      <c r="AF245" s="681">
        <f t="shared" si="198"/>
        <v>0</v>
      </c>
      <c r="AG245" s="681">
        <f t="shared" si="199"/>
        <v>0</v>
      </c>
      <c r="AH245" s="682">
        <f t="shared" si="200"/>
        <v>0</v>
      </c>
      <c r="AI245" s="682" t="str">
        <f t="shared" si="201"/>
        <v/>
      </c>
      <c r="AJ245" s="682">
        <f t="shared" si="202"/>
        <v>0</v>
      </c>
      <c r="AK245" s="683">
        <f>IF(OR(I245="ID1",OR(I245="ID2",OR(I245="ID3",OR(I245&lt;8)))),tab!B$173,tab!B$171)</f>
        <v>0.5</v>
      </c>
      <c r="AL245" s="600">
        <f t="shared" si="203"/>
        <v>0</v>
      </c>
      <c r="AM245" s="646">
        <f t="shared" si="204"/>
        <v>0</v>
      </c>
      <c r="AN245" s="743" t="str">
        <f t="shared" si="205"/>
        <v/>
      </c>
      <c r="AO245" s="746" t="str">
        <f t="shared" si="206"/>
        <v/>
      </c>
      <c r="AP245" s="750">
        <f t="shared" si="186"/>
        <v>0.5</v>
      </c>
      <c r="AR245" s="326"/>
    </row>
    <row r="246" spans="3:44" ht="12.75" customHeight="1" x14ac:dyDescent="0.2">
      <c r="C246" s="2"/>
      <c r="D246" s="752" t="str">
        <f t="shared" ref="D246:H246" si="252">IF(D184="","",D184)</f>
        <v/>
      </c>
      <c r="E246" s="752" t="str">
        <f t="shared" si="252"/>
        <v/>
      </c>
      <c r="F246" s="752" t="str">
        <f t="shared" si="252"/>
        <v/>
      </c>
      <c r="G246" s="752" t="str">
        <f t="shared" si="188"/>
        <v/>
      </c>
      <c r="H246" s="753" t="str">
        <f t="shared" si="252"/>
        <v/>
      </c>
      <c r="I246" s="737" t="str">
        <f t="shared" si="189"/>
        <v/>
      </c>
      <c r="J246" s="737" t="str">
        <f t="shared" si="238"/>
        <v/>
      </c>
      <c r="K246" s="754" t="str">
        <f t="shared" si="190"/>
        <v/>
      </c>
      <c r="L246" s="735"/>
      <c r="M246" s="655">
        <v>0</v>
      </c>
      <c r="N246" s="623">
        <v>0</v>
      </c>
      <c r="O246" s="620" t="str">
        <f t="shared" si="191"/>
        <v/>
      </c>
      <c r="P246" s="612" t="str">
        <f t="shared" si="192"/>
        <v/>
      </c>
      <c r="Q246" s="624">
        <v>0</v>
      </c>
      <c r="R246" s="755"/>
      <c r="S246" s="708" t="str">
        <f t="shared" si="193"/>
        <v/>
      </c>
      <c r="T246" s="50" t="str">
        <f t="shared" si="194"/>
        <v/>
      </c>
      <c r="U246" s="50">
        <f>ROUND(IF(K246="",0,+Q246/1659*(AC246*12*(1+tab!$D$181+tab!$D$180)-tab!$D$179)*tab!$D$177),-1)</f>
        <v>0</v>
      </c>
      <c r="V246" s="36" t="str">
        <f t="shared" si="195"/>
        <v/>
      </c>
      <c r="W246" s="696"/>
      <c r="X246" s="605"/>
      <c r="Y246" s="646"/>
      <c r="Z246" s="670"/>
      <c r="AA246" s="600"/>
      <c r="AB246" s="646"/>
      <c r="AC246" s="679">
        <f t="shared" si="239"/>
        <v>0</v>
      </c>
      <c r="AD246" s="680">
        <f t="shared" si="196"/>
        <v>0.56000000000000005</v>
      </c>
      <c r="AE246" s="681">
        <f t="shared" si="197"/>
        <v>0</v>
      </c>
      <c r="AF246" s="681">
        <f t="shared" si="198"/>
        <v>0</v>
      </c>
      <c r="AG246" s="681">
        <f t="shared" si="199"/>
        <v>0</v>
      </c>
      <c r="AH246" s="682">
        <f t="shared" si="200"/>
        <v>0</v>
      </c>
      <c r="AI246" s="682" t="str">
        <f t="shared" si="201"/>
        <v/>
      </c>
      <c r="AJ246" s="682">
        <f t="shared" si="202"/>
        <v>0</v>
      </c>
      <c r="AK246" s="683">
        <f>IF(OR(I246="ID1",OR(I246="ID2",OR(I246="ID3",OR(I246&lt;8)))),tab!B$173,tab!B$171)</f>
        <v>0.5</v>
      </c>
      <c r="AL246" s="600">
        <f t="shared" si="203"/>
        <v>0</v>
      </c>
      <c r="AM246" s="646">
        <f t="shared" si="204"/>
        <v>0</v>
      </c>
      <c r="AN246" s="743" t="str">
        <f t="shared" si="205"/>
        <v/>
      </c>
      <c r="AO246" s="746" t="str">
        <f t="shared" si="206"/>
        <v/>
      </c>
      <c r="AP246" s="750">
        <f t="shared" si="186"/>
        <v>0.5</v>
      </c>
      <c r="AR246" s="326"/>
    </row>
    <row r="247" spans="3:44" ht="12.75" customHeight="1" x14ac:dyDescent="0.2">
      <c r="C247" s="2"/>
      <c r="D247" s="752" t="str">
        <f t="shared" ref="D247:H247" si="253">IF(D185="","",D185)</f>
        <v/>
      </c>
      <c r="E247" s="752" t="str">
        <f t="shared" si="253"/>
        <v/>
      </c>
      <c r="F247" s="752" t="str">
        <f t="shared" si="253"/>
        <v/>
      </c>
      <c r="G247" s="752" t="str">
        <f t="shared" si="188"/>
        <v/>
      </c>
      <c r="H247" s="753" t="str">
        <f t="shared" si="253"/>
        <v/>
      </c>
      <c r="I247" s="737" t="str">
        <f t="shared" si="189"/>
        <v/>
      </c>
      <c r="J247" s="737" t="str">
        <f t="shared" si="238"/>
        <v/>
      </c>
      <c r="K247" s="754" t="str">
        <f t="shared" si="190"/>
        <v/>
      </c>
      <c r="L247" s="735"/>
      <c r="M247" s="655">
        <v>0</v>
      </c>
      <c r="N247" s="623">
        <v>0</v>
      </c>
      <c r="O247" s="620" t="str">
        <f t="shared" si="191"/>
        <v/>
      </c>
      <c r="P247" s="612" t="str">
        <f t="shared" si="192"/>
        <v/>
      </c>
      <c r="Q247" s="624">
        <v>0</v>
      </c>
      <c r="R247" s="755"/>
      <c r="S247" s="708" t="str">
        <f t="shared" si="193"/>
        <v/>
      </c>
      <c r="T247" s="50" t="str">
        <f t="shared" si="194"/>
        <v/>
      </c>
      <c r="U247" s="50">
        <f>ROUND(IF(K247="",0,+Q247/1659*(AC247*12*(1+tab!$D$181+tab!$D$180)-tab!$D$179)*tab!$D$177),-1)</f>
        <v>0</v>
      </c>
      <c r="V247" s="36" t="str">
        <f t="shared" si="195"/>
        <v/>
      </c>
      <c r="W247" s="696"/>
      <c r="X247" s="605"/>
      <c r="Y247" s="646"/>
      <c r="Z247" s="670"/>
      <c r="AA247" s="600"/>
      <c r="AB247" s="646"/>
      <c r="AC247" s="679">
        <f t="shared" si="239"/>
        <v>0</v>
      </c>
      <c r="AD247" s="680">
        <f t="shared" si="196"/>
        <v>0.56000000000000005</v>
      </c>
      <c r="AE247" s="681">
        <f t="shared" si="197"/>
        <v>0</v>
      </c>
      <c r="AF247" s="681">
        <f t="shared" si="198"/>
        <v>0</v>
      </c>
      <c r="AG247" s="681">
        <f t="shared" si="199"/>
        <v>0</v>
      </c>
      <c r="AH247" s="682">
        <f t="shared" si="200"/>
        <v>0</v>
      </c>
      <c r="AI247" s="682" t="str">
        <f t="shared" si="201"/>
        <v/>
      </c>
      <c r="AJ247" s="682">
        <f t="shared" si="202"/>
        <v>0</v>
      </c>
      <c r="AK247" s="683">
        <f>IF(OR(I247="ID1",OR(I247="ID2",OR(I247="ID3",OR(I247&lt;8)))),tab!B$173,tab!B$171)</f>
        <v>0.5</v>
      </c>
      <c r="AL247" s="600">
        <f t="shared" si="203"/>
        <v>0</v>
      </c>
      <c r="AM247" s="646">
        <f t="shared" si="204"/>
        <v>0</v>
      </c>
      <c r="AN247" s="743" t="str">
        <f t="shared" si="205"/>
        <v/>
      </c>
      <c r="AO247" s="746" t="str">
        <f t="shared" si="206"/>
        <v/>
      </c>
      <c r="AP247" s="750">
        <f t="shared" si="186"/>
        <v>0.5</v>
      </c>
      <c r="AR247" s="326"/>
    </row>
    <row r="248" spans="3:44" ht="12.75" customHeight="1" x14ac:dyDescent="0.2">
      <c r="C248" s="2"/>
      <c r="D248" s="752" t="str">
        <f t="shared" ref="D248:H248" si="254">IF(D186="","",D186)</f>
        <v/>
      </c>
      <c r="E248" s="752" t="str">
        <f t="shared" si="254"/>
        <v/>
      </c>
      <c r="F248" s="752" t="str">
        <f t="shared" si="254"/>
        <v/>
      </c>
      <c r="G248" s="752" t="str">
        <f t="shared" si="188"/>
        <v/>
      </c>
      <c r="H248" s="753" t="str">
        <f t="shared" si="254"/>
        <v/>
      </c>
      <c r="I248" s="737" t="str">
        <f t="shared" si="189"/>
        <v/>
      </c>
      <c r="J248" s="737" t="str">
        <f t="shared" si="238"/>
        <v/>
      </c>
      <c r="K248" s="754" t="str">
        <f t="shared" si="190"/>
        <v/>
      </c>
      <c r="L248" s="735"/>
      <c r="M248" s="655">
        <v>0</v>
      </c>
      <c r="N248" s="623">
        <v>0</v>
      </c>
      <c r="O248" s="620" t="str">
        <f t="shared" si="191"/>
        <v/>
      </c>
      <c r="P248" s="612" t="str">
        <f t="shared" si="192"/>
        <v/>
      </c>
      <c r="Q248" s="624">
        <v>0</v>
      </c>
      <c r="R248" s="755"/>
      <c r="S248" s="708" t="str">
        <f t="shared" si="193"/>
        <v/>
      </c>
      <c r="T248" s="50" t="str">
        <f t="shared" si="194"/>
        <v/>
      </c>
      <c r="U248" s="50">
        <f>ROUND(IF(K248="",0,+Q248/1659*(AC248*12*(1+tab!$D$181+tab!$D$180)-tab!$D$179)*tab!$D$177),-1)</f>
        <v>0</v>
      </c>
      <c r="V248" s="36" t="str">
        <f t="shared" si="195"/>
        <v/>
      </c>
      <c r="W248" s="696"/>
      <c r="X248" s="605"/>
      <c r="Y248" s="646"/>
      <c r="Z248" s="670"/>
      <c r="AA248" s="600"/>
      <c r="AB248" s="646"/>
      <c r="AC248" s="679">
        <f t="shared" si="239"/>
        <v>0</v>
      </c>
      <c r="AD248" s="680">
        <f t="shared" si="196"/>
        <v>0.56000000000000005</v>
      </c>
      <c r="AE248" s="681">
        <f t="shared" si="197"/>
        <v>0</v>
      </c>
      <c r="AF248" s="681">
        <f t="shared" si="198"/>
        <v>0</v>
      </c>
      <c r="AG248" s="681">
        <f t="shared" si="199"/>
        <v>0</v>
      </c>
      <c r="AH248" s="682">
        <f t="shared" si="200"/>
        <v>0</v>
      </c>
      <c r="AI248" s="682" t="str">
        <f t="shared" si="201"/>
        <v/>
      </c>
      <c r="AJ248" s="682">
        <f t="shared" si="202"/>
        <v>0</v>
      </c>
      <c r="AK248" s="683">
        <f>IF(OR(I248="ID1",OR(I248="ID2",OR(I248="ID3",OR(I248&lt;8)))),tab!B$173,tab!B$171)</f>
        <v>0.5</v>
      </c>
      <c r="AL248" s="600">
        <f t="shared" si="203"/>
        <v>0</v>
      </c>
      <c r="AM248" s="646">
        <f t="shared" si="204"/>
        <v>0</v>
      </c>
      <c r="AN248" s="743" t="str">
        <f t="shared" si="205"/>
        <v/>
      </c>
      <c r="AO248" s="746" t="str">
        <f t="shared" si="206"/>
        <v/>
      </c>
      <c r="AP248" s="750">
        <f t="shared" si="186"/>
        <v>0.5</v>
      </c>
      <c r="AR248" s="326"/>
    </row>
    <row r="249" spans="3:44" ht="12.75" customHeight="1" x14ac:dyDescent="0.2">
      <c r="C249" s="2"/>
      <c r="D249" s="752" t="str">
        <f t="shared" ref="D249:H249" si="255">IF(D187="","",D187)</f>
        <v/>
      </c>
      <c r="E249" s="752" t="str">
        <f t="shared" si="255"/>
        <v/>
      </c>
      <c r="F249" s="752" t="str">
        <f t="shared" si="255"/>
        <v/>
      </c>
      <c r="G249" s="752" t="str">
        <f t="shared" si="188"/>
        <v/>
      </c>
      <c r="H249" s="753" t="str">
        <f t="shared" si="255"/>
        <v/>
      </c>
      <c r="I249" s="737" t="str">
        <f t="shared" si="189"/>
        <v/>
      </c>
      <c r="J249" s="737" t="str">
        <f t="shared" si="238"/>
        <v/>
      </c>
      <c r="K249" s="754" t="str">
        <f t="shared" si="190"/>
        <v/>
      </c>
      <c r="L249" s="735"/>
      <c r="M249" s="655">
        <v>0</v>
      </c>
      <c r="N249" s="623">
        <v>0</v>
      </c>
      <c r="O249" s="620" t="str">
        <f t="shared" si="191"/>
        <v/>
      </c>
      <c r="P249" s="612" t="str">
        <f t="shared" si="192"/>
        <v/>
      </c>
      <c r="Q249" s="624">
        <v>0</v>
      </c>
      <c r="R249" s="755"/>
      <c r="S249" s="708" t="str">
        <f t="shared" si="193"/>
        <v/>
      </c>
      <c r="T249" s="50" t="str">
        <f t="shared" si="194"/>
        <v/>
      </c>
      <c r="U249" s="50">
        <f>ROUND(IF(K249="",0,+Q249/1659*(AC249*12*(1+tab!$D$181+tab!$D$180)-tab!$D$179)*tab!$D$177),-1)</f>
        <v>0</v>
      </c>
      <c r="V249" s="36" t="str">
        <f t="shared" si="195"/>
        <v/>
      </c>
      <c r="W249" s="696"/>
      <c r="X249" s="605"/>
      <c r="Y249" s="646"/>
      <c r="Z249" s="670"/>
      <c r="AA249" s="600"/>
      <c r="AB249" s="646"/>
      <c r="AC249" s="679">
        <f t="shared" si="239"/>
        <v>0</v>
      </c>
      <c r="AD249" s="680">
        <f t="shared" si="196"/>
        <v>0.56000000000000005</v>
      </c>
      <c r="AE249" s="681">
        <f t="shared" si="197"/>
        <v>0</v>
      </c>
      <c r="AF249" s="681">
        <f t="shared" si="198"/>
        <v>0</v>
      </c>
      <c r="AG249" s="681">
        <f t="shared" si="199"/>
        <v>0</v>
      </c>
      <c r="AH249" s="682">
        <f t="shared" si="200"/>
        <v>0</v>
      </c>
      <c r="AI249" s="682" t="str">
        <f t="shared" si="201"/>
        <v/>
      </c>
      <c r="AJ249" s="682">
        <f t="shared" si="202"/>
        <v>0</v>
      </c>
      <c r="AK249" s="683">
        <f>IF(OR(I249="ID1",OR(I249="ID2",OR(I249="ID3",OR(I249&lt;8)))),tab!B$173,tab!B$171)</f>
        <v>0.5</v>
      </c>
      <c r="AL249" s="600">
        <f t="shared" si="203"/>
        <v>0</v>
      </c>
      <c r="AM249" s="646">
        <f t="shared" si="204"/>
        <v>0</v>
      </c>
      <c r="AN249" s="743" t="str">
        <f t="shared" si="205"/>
        <v/>
      </c>
      <c r="AO249" s="746" t="str">
        <f t="shared" si="206"/>
        <v/>
      </c>
      <c r="AP249" s="750">
        <f t="shared" si="186"/>
        <v>0.5</v>
      </c>
      <c r="AR249" s="326"/>
    </row>
    <row r="250" spans="3:44" ht="12.75" customHeight="1" x14ac:dyDescent="0.2">
      <c r="C250" s="2"/>
      <c r="D250" s="752" t="str">
        <f t="shared" ref="D250:H250" si="256">IF(D188="","",D188)</f>
        <v/>
      </c>
      <c r="E250" s="752" t="str">
        <f t="shared" si="256"/>
        <v/>
      </c>
      <c r="F250" s="752" t="str">
        <f t="shared" si="256"/>
        <v/>
      </c>
      <c r="G250" s="752" t="str">
        <f t="shared" si="188"/>
        <v/>
      </c>
      <c r="H250" s="753" t="str">
        <f t="shared" si="256"/>
        <v/>
      </c>
      <c r="I250" s="737" t="str">
        <f t="shared" si="189"/>
        <v/>
      </c>
      <c r="J250" s="737" t="str">
        <f t="shared" si="238"/>
        <v/>
      </c>
      <c r="K250" s="754" t="str">
        <f t="shared" si="190"/>
        <v/>
      </c>
      <c r="L250" s="735"/>
      <c r="M250" s="655">
        <v>0</v>
      </c>
      <c r="N250" s="623">
        <v>0</v>
      </c>
      <c r="O250" s="620" t="str">
        <f t="shared" si="191"/>
        <v/>
      </c>
      <c r="P250" s="612" t="str">
        <f t="shared" si="192"/>
        <v/>
      </c>
      <c r="Q250" s="624">
        <v>0</v>
      </c>
      <c r="R250" s="755"/>
      <c r="S250" s="708" t="str">
        <f t="shared" si="193"/>
        <v/>
      </c>
      <c r="T250" s="50" t="str">
        <f t="shared" si="194"/>
        <v/>
      </c>
      <c r="U250" s="50">
        <f>ROUND(IF(K250="",0,+Q250/1659*(AC250*12*(1+tab!$D$181+tab!$D$180)-tab!$D$179)*tab!$D$177),-1)</f>
        <v>0</v>
      </c>
      <c r="V250" s="36" t="str">
        <f t="shared" si="195"/>
        <v/>
      </c>
      <c r="W250" s="696"/>
      <c r="X250" s="605"/>
      <c r="Y250" s="646"/>
      <c r="Z250" s="670"/>
      <c r="AA250" s="600"/>
      <c r="AB250" s="646"/>
      <c r="AC250" s="679">
        <f t="shared" si="239"/>
        <v>0</v>
      </c>
      <c r="AD250" s="680">
        <f t="shared" si="196"/>
        <v>0.56000000000000005</v>
      </c>
      <c r="AE250" s="681">
        <f t="shared" si="197"/>
        <v>0</v>
      </c>
      <c r="AF250" s="681">
        <f t="shared" si="198"/>
        <v>0</v>
      </c>
      <c r="AG250" s="681">
        <f t="shared" si="199"/>
        <v>0</v>
      </c>
      <c r="AH250" s="682">
        <f t="shared" si="200"/>
        <v>0</v>
      </c>
      <c r="AI250" s="682" t="str">
        <f t="shared" si="201"/>
        <v/>
      </c>
      <c r="AJ250" s="682">
        <f t="shared" si="202"/>
        <v>0</v>
      </c>
      <c r="AK250" s="683">
        <f>IF(OR(I250="ID1",OR(I250="ID2",OR(I250="ID3",OR(I250&lt;8)))),tab!B$173,tab!B$171)</f>
        <v>0.5</v>
      </c>
      <c r="AL250" s="600">
        <f t="shared" si="203"/>
        <v>0</v>
      </c>
      <c r="AM250" s="646">
        <f t="shared" si="204"/>
        <v>0</v>
      </c>
      <c r="AN250" s="743" t="str">
        <f t="shared" si="205"/>
        <v/>
      </c>
      <c r="AO250" s="746" t="str">
        <f t="shared" si="206"/>
        <v/>
      </c>
      <c r="AP250" s="750">
        <f t="shared" si="186"/>
        <v>0.5</v>
      </c>
      <c r="AR250" s="326"/>
    </row>
    <row r="251" spans="3:44" ht="12.75" customHeight="1" x14ac:dyDescent="0.2">
      <c r="C251" s="2"/>
      <c r="D251" s="250"/>
      <c r="E251" s="4"/>
      <c r="F251" s="4"/>
      <c r="G251" s="242"/>
      <c r="H251" s="243"/>
      <c r="I251" s="242"/>
      <c r="J251" s="3"/>
      <c r="K251" s="739">
        <f>SUM(K201:K250)</f>
        <v>2</v>
      </c>
      <c r="L251" s="242"/>
      <c r="M251" s="721">
        <f>SUM(M201:M250)</f>
        <v>0</v>
      </c>
      <c r="N251" s="721">
        <f t="shared" ref="N251" si="257">SUM(N201:N250)</f>
        <v>0</v>
      </c>
      <c r="O251" s="721">
        <f t="shared" ref="O251" si="258">SUM(O201:O250)</f>
        <v>100</v>
      </c>
      <c r="P251" s="721">
        <f t="shared" ref="P251" si="259">SUM(P201:P250)</f>
        <v>100</v>
      </c>
      <c r="Q251" s="721">
        <f t="shared" ref="Q251" si="260">SUM(Q201:Q250)</f>
        <v>0</v>
      </c>
      <c r="R251" s="764"/>
      <c r="S251" s="722">
        <f>SUM(S201:S250)</f>
        <v>142849.87139240507</v>
      </c>
      <c r="T251" s="722">
        <f>SUM(T201:T250)</f>
        <v>4439.0886075949365</v>
      </c>
      <c r="U251" s="722">
        <f t="shared" ref="U251" si="261">SUM(U201:U250)</f>
        <v>0</v>
      </c>
      <c r="V251" s="722">
        <f t="shared" ref="V251" si="262">SUM(V201:V250)</f>
        <v>147288.95999999999</v>
      </c>
      <c r="W251" s="697"/>
      <c r="X251" s="674"/>
      <c r="Y251" s="639"/>
      <c r="Z251" s="675"/>
      <c r="AA251" s="647"/>
      <c r="AB251" s="639"/>
      <c r="AC251" s="665">
        <f>SUM(AC201:AC250)</f>
        <v>7868</v>
      </c>
      <c r="AD251" s="639"/>
      <c r="AE251" s="640">
        <f t="shared" si="197"/>
        <v>56.911392405063289</v>
      </c>
      <c r="AF251" s="691"/>
      <c r="AG251" s="647"/>
      <c r="AH251" s="684"/>
      <c r="AI251" s="600"/>
      <c r="AJ251" s="631"/>
      <c r="AK251" s="630"/>
      <c r="AL251" s="630"/>
      <c r="AM251" s="718">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25"/>
      <c r="S252" s="212"/>
      <c r="T252" s="32"/>
      <c r="U252" s="245"/>
      <c r="V252" s="245"/>
      <c r="W252" s="697"/>
      <c r="X252" s="674"/>
      <c r="Y252" s="639"/>
      <c r="Z252" s="675"/>
      <c r="AA252" s="648"/>
      <c r="AB252" s="639"/>
      <c r="AC252" s="630"/>
      <c r="AD252" s="630"/>
      <c r="AE252" s="630"/>
      <c r="AF252" s="630"/>
      <c r="AG252" s="630"/>
      <c r="AH252" s="630"/>
      <c r="AI252" s="689"/>
      <c r="AJ252" s="630"/>
      <c r="AK252" s="606"/>
      <c r="AL252" s="690"/>
      <c r="AR252" s="326"/>
    </row>
    <row r="253" spans="3:44" ht="12.75" customHeight="1" x14ac:dyDescent="0.2">
      <c r="J253" s="11"/>
      <c r="L253" s="177"/>
      <c r="M253" s="85"/>
      <c r="N253" s="85"/>
      <c r="O253" s="312"/>
      <c r="P253" s="259"/>
      <c r="Q253" s="259"/>
      <c r="R253" s="259"/>
      <c r="S253" s="259"/>
      <c r="U253" s="85"/>
      <c r="V253" s="85"/>
      <c r="W253" s="673"/>
      <c r="X253" s="605"/>
      <c r="Y253" s="646"/>
      <c r="Z253" s="670"/>
      <c r="AA253" s="649"/>
      <c r="AB253" s="646"/>
      <c r="AC253" s="630"/>
      <c r="AD253" s="630"/>
      <c r="AE253" s="630"/>
      <c r="AF253" s="630"/>
      <c r="AG253" s="630"/>
      <c r="AH253" s="630"/>
      <c r="AI253" s="630"/>
      <c r="AJ253" s="630"/>
      <c r="AK253" s="606"/>
      <c r="AL253" s="690"/>
    </row>
    <row r="254" spans="3:44" ht="12.75" customHeight="1" x14ac:dyDescent="0.2">
      <c r="J254" s="11"/>
      <c r="L254" s="177"/>
      <c r="M254" s="85"/>
      <c r="N254" s="85"/>
      <c r="O254" s="312"/>
      <c r="P254" s="259"/>
      <c r="Q254" s="259"/>
      <c r="R254" s="259"/>
      <c r="S254" s="259"/>
      <c r="U254" s="85"/>
      <c r="V254" s="85"/>
      <c r="W254" s="673"/>
      <c r="X254" s="605"/>
      <c r="Y254" s="646"/>
      <c r="Z254" s="670"/>
      <c r="AA254" s="649"/>
      <c r="AB254" s="646"/>
      <c r="AC254" s="630"/>
      <c r="AD254" s="630"/>
      <c r="AE254" s="630"/>
      <c r="AF254" s="630"/>
      <c r="AG254" s="630"/>
      <c r="AH254" s="630"/>
      <c r="AI254" s="630"/>
      <c r="AJ254" s="630"/>
      <c r="AK254" s="606"/>
      <c r="AL254" s="690"/>
    </row>
    <row r="255" spans="3:44" ht="12.75" customHeight="1" x14ac:dyDescent="0.2">
      <c r="C255" s="17" t="s">
        <v>60</v>
      </c>
      <c r="E255" s="433" t="str">
        <f>+dir!E115</f>
        <v xml:space="preserve"> 2023/24</v>
      </c>
      <c r="J255" s="11"/>
      <c r="L255" s="177"/>
      <c r="M255" s="85"/>
      <c r="N255" s="85"/>
      <c r="O255" s="312"/>
      <c r="P255" s="259"/>
      <c r="Q255" s="259"/>
      <c r="R255" s="259"/>
      <c r="S255" s="259"/>
      <c r="U255" s="85"/>
      <c r="V255" s="85"/>
      <c r="W255" s="673"/>
      <c r="X255" s="605"/>
      <c r="Y255" s="646"/>
      <c r="Z255" s="670"/>
      <c r="AA255" s="649"/>
      <c r="AB255" s="646"/>
      <c r="AC255" s="630"/>
      <c r="AD255" s="630"/>
      <c r="AE255" s="630"/>
      <c r="AF255" s="630"/>
      <c r="AG255" s="630"/>
      <c r="AH255" s="630"/>
      <c r="AI255" s="630"/>
      <c r="AJ255" s="630"/>
      <c r="AK255" s="606"/>
      <c r="AL255" s="690"/>
    </row>
    <row r="256" spans="3:44" ht="12.75" customHeight="1" x14ac:dyDescent="0.2">
      <c r="C256" s="69" t="s">
        <v>142</v>
      </c>
      <c r="E256" s="451">
        <f>dir!E116</f>
        <v>45200</v>
      </c>
      <c r="F256" s="327"/>
      <c r="J256" s="11"/>
      <c r="L256" s="177"/>
      <c r="M256" s="85"/>
      <c r="N256" s="85"/>
      <c r="O256" s="312"/>
      <c r="P256" s="259"/>
      <c r="Q256" s="259"/>
      <c r="R256" s="259"/>
      <c r="S256" s="259"/>
      <c r="U256" s="85"/>
      <c r="V256" s="85"/>
      <c r="W256" s="673"/>
      <c r="X256" s="605"/>
      <c r="Y256" s="646"/>
      <c r="Z256" s="670"/>
      <c r="AA256" s="649"/>
      <c r="AB256" s="646"/>
      <c r="AC256" s="630"/>
      <c r="AD256" s="630"/>
      <c r="AE256" s="630"/>
      <c r="AF256" s="630"/>
      <c r="AG256" s="630"/>
      <c r="AH256" s="630"/>
      <c r="AI256" s="630"/>
      <c r="AJ256" s="630"/>
      <c r="AK256" s="606"/>
      <c r="AL256" s="690"/>
    </row>
    <row r="257" spans="3:49" ht="12.75" customHeight="1" x14ac:dyDescent="0.2">
      <c r="J257" s="11"/>
      <c r="L257" s="177"/>
      <c r="M257" s="85"/>
      <c r="N257" s="85"/>
      <c r="O257" s="312"/>
      <c r="P257" s="259"/>
      <c r="Q257" s="259"/>
      <c r="R257" s="259"/>
      <c r="S257" s="259"/>
      <c r="U257" s="85"/>
      <c r="V257" s="85"/>
      <c r="W257" s="673"/>
      <c r="X257" s="605"/>
      <c r="Y257" s="646"/>
      <c r="Z257" s="670"/>
      <c r="AA257" s="649"/>
      <c r="AB257" s="646"/>
      <c r="AC257" s="630"/>
      <c r="AD257" s="630"/>
      <c r="AE257" s="630"/>
      <c r="AF257" s="630"/>
      <c r="AG257" s="630"/>
      <c r="AH257" s="630"/>
      <c r="AI257" s="630"/>
      <c r="AJ257" s="630"/>
      <c r="AK257" s="606"/>
      <c r="AL257" s="690"/>
    </row>
    <row r="258" spans="3:49" ht="12.75" customHeight="1" x14ac:dyDescent="0.2">
      <c r="C258" s="2"/>
      <c r="D258" s="211"/>
      <c r="E258" s="41"/>
      <c r="F258" s="32"/>
      <c r="G258" s="3"/>
      <c r="H258" s="210"/>
      <c r="I258" s="2"/>
      <c r="J258" s="211"/>
      <c r="K258" s="211"/>
      <c r="L258" s="114"/>
      <c r="M258" s="114"/>
      <c r="N258" s="114"/>
      <c r="O258" s="212"/>
      <c r="P258" s="211"/>
      <c r="Q258" s="211"/>
      <c r="R258" s="625"/>
      <c r="S258" s="213"/>
      <c r="T258" s="2"/>
      <c r="U258" s="2"/>
      <c r="V258" s="2"/>
      <c r="W258" s="692"/>
      <c r="AC258" s="630"/>
      <c r="AD258" s="630"/>
      <c r="AE258" s="630"/>
      <c r="AF258" s="630"/>
      <c r="AG258" s="630"/>
      <c r="AH258" s="630"/>
      <c r="AI258" s="630"/>
      <c r="AJ258" s="630"/>
      <c r="AK258" s="640"/>
      <c r="AL258" s="629"/>
      <c r="AM258" s="117"/>
      <c r="AN258" s="117"/>
      <c r="AO258" s="117"/>
      <c r="AP258" s="117"/>
      <c r="AQ258" s="259"/>
      <c r="AR258" s="177"/>
      <c r="AS258" s="260"/>
      <c r="AT258" s="88"/>
      <c r="AU258" s="259"/>
    </row>
    <row r="259" spans="3:49" s="405" customFormat="1" ht="12.75" customHeight="1" x14ac:dyDescent="0.2">
      <c r="C259" s="28"/>
      <c r="D259" s="598" t="s">
        <v>143</v>
      </c>
      <c r="E259" s="222"/>
      <c r="F259" s="222"/>
      <c r="G259" s="222"/>
      <c r="H259" s="222"/>
      <c r="I259" s="724"/>
      <c r="J259" s="725"/>
      <c r="K259" s="725"/>
      <c r="L259" s="757"/>
      <c r="M259" s="598" t="s">
        <v>555</v>
      </c>
      <c r="N259" s="610"/>
      <c r="O259" s="725"/>
      <c r="P259" s="725"/>
      <c r="Q259" s="610"/>
      <c r="R259" s="658"/>
      <c r="S259" s="459" t="s">
        <v>145</v>
      </c>
      <c r="T259" s="724"/>
      <c r="U259" s="724"/>
      <c r="V259" s="724"/>
      <c r="W259" s="693"/>
      <c r="X259" s="606"/>
      <c r="Y259" s="669"/>
      <c r="Z259" s="606"/>
      <c r="AA259" s="631"/>
      <c r="AB259" s="632"/>
      <c r="AC259" s="600"/>
      <c r="AD259" s="609"/>
      <c r="AE259" s="600"/>
      <c r="AF259" s="671"/>
      <c r="AG259" s="671"/>
      <c r="AH259" s="684"/>
      <c r="AI259" s="686"/>
      <c r="AJ259" s="684"/>
      <c r="AK259" s="687"/>
      <c r="AL259" s="687"/>
      <c r="AV259" s="301"/>
      <c r="AW259" s="301"/>
    </row>
    <row r="260" spans="3:49" ht="12.75" customHeight="1" x14ac:dyDescent="0.2">
      <c r="C260" s="2"/>
      <c r="D260" s="225" t="s">
        <v>146</v>
      </c>
      <c r="E260" s="224" t="s">
        <v>147</v>
      </c>
      <c r="F260" s="224" t="s">
        <v>148</v>
      </c>
      <c r="G260" s="225" t="s">
        <v>149</v>
      </c>
      <c r="H260" s="226" t="s">
        <v>150</v>
      </c>
      <c r="I260" s="225" t="s">
        <v>151</v>
      </c>
      <c r="J260" s="225" t="s">
        <v>152</v>
      </c>
      <c r="K260" s="230" t="s">
        <v>154</v>
      </c>
      <c r="L260" s="758"/>
      <c r="M260" s="232" t="s">
        <v>557</v>
      </c>
      <c r="N260" s="230" t="s">
        <v>538</v>
      </c>
      <c r="O260" s="231" t="s">
        <v>556</v>
      </c>
      <c r="P260" s="611" t="s">
        <v>540</v>
      </c>
      <c r="Q260" s="230" t="s">
        <v>559</v>
      </c>
      <c r="R260" s="760"/>
      <c r="S260" s="231" t="s">
        <v>157</v>
      </c>
      <c r="T260" s="232" t="s">
        <v>563</v>
      </c>
      <c r="U260" s="232" t="s">
        <v>575</v>
      </c>
      <c r="V260" s="232" t="s">
        <v>157</v>
      </c>
      <c r="W260" s="694"/>
      <c r="X260" s="635"/>
      <c r="Y260" s="634"/>
      <c r="Z260" s="670"/>
      <c r="AA260" s="633"/>
      <c r="AB260" s="634"/>
      <c r="AC260" s="650" t="s">
        <v>541</v>
      </c>
      <c r="AD260" s="651" t="s">
        <v>542</v>
      </c>
      <c r="AE260" s="652" t="s">
        <v>543</v>
      </c>
      <c r="AF260" s="652" t="s">
        <v>543</v>
      </c>
      <c r="AG260" s="652" t="s">
        <v>544</v>
      </c>
      <c r="AH260" s="652" t="s">
        <v>559</v>
      </c>
      <c r="AI260" s="652" t="s">
        <v>545</v>
      </c>
      <c r="AJ260" s="652" t="s">
        <v>546</v>
      </c>
      <c r="AK260" s="652" t="s">
        <v>547</v>
      </c>
      <c r="AL260" s="652" t="s">
        <v>159</v>
      </c>
      <c r="AM260" s="653" t="s">
        <v>548</v>
      </c>
      <c r="AN260" s="742" t="s">
        <v>605</v>
      </c>
      <c r="AO260" s="742" t="s">
        <v>582</v>
      </c>
      <c r="AP260" s="741" t="s">
        <v>547</v>
      </c>
      <c r="AT260" s="17"/>
      <c r="AU260" s="17"/>
      <c r="AV260" s="301"/>
      <c r="AW260" s="303"/>
    </row>
    <row r="261" spans="3:49" ht="12.75" customHeight="1" x14ac:dyDescent="0.2">
      <c r="C261" s="2"/>
      <c r="D261" s="140"/>
      <c r="E261" s="224"/>
      <c r="F261" s="235"/>
      <c r="G261" s="225" t="s">
        <v>160</v>
      </c>
      <c r="H261" s="226" t="s">
        <v>161</v>
      </c>
      <c r="I261" s="225"/>
      <c r="J261" s="225"/>
      <c r="K261" s="225"/>
      <c r="L261" s="759"/>
      <c r="M261" s="228" t="s">
        <v>561</v>
      </c>
      <c r="N261" s="230" t="s">
        <v>558</v>
      </c>
      <c r="O261" s="231" t="s">
        <v>539</v>
      </c>
      <c r="P261" s="611" t="s">
        <v>16</v>
      </c>
      <c r="Q261" s="230" t="s">
        <v>560</v>
      </c>
      <c r="R261" s="760"/>
      <c r="S261" s="231" t="s">
        <v>562</v>
      </c>
      <c r="T261" s="328" t="s">
        <v>564</v>
      </c>
      <c r="U261" s="328" t="s">
        <v>574</v>
      </c>
      <c r="V261" s="232" t="s">
        <v>16</v>
      </c>
      <c r="W261" s="694"/>
      <c r="X261" s="635"/>
      <c r="Y261" s="634"/>
      <c r="AA261" s="633"/>
      <c r="AB261" s="634"/>
      <c r="AC261" s="652" t="s">
        <v>549</v>
      </c>
      <c r="AD261" s="654">
        <f>tab!$C$170</f>
        <v>0.56000000000000005</v>
      </c>
      <c r="AE261" s="652" t="s">
        <v>550</v>
      </c>
      <c r="AF261" s="652" t="s">
        <v>551</v>
      </c>
      <c r="AG261" s="652" t="s">
        <v>552</v>
      </c>
      <c r="AH261" s="652" t="s">
        <v>560</v>
      </c>
      <c r="AI261" s="652" t="s">
        <v>553</v>
      </c>
      <c r="AJ261" s="652" t="s">
        <v>553</v>
      </c>
      <c r="AK261" s="652" t="s">
        <v>554</v>
      </c>
      <c r="AL261" s="652"/>
      <c r="AM261" s="652" t="s">
        <v>158</v>
      </c>
      <c r="AN261" s="742" t="s">
        <v>606</v>
      </c>
      <c r="AO261" s="742" t="s">
        <v>583</v>
      </c>
      <c r="AP261" s="741" t="s">
        <v>585</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62"/>
      <c r="S262" s="136"/>
      <c r="T262" s="136"/>
      <c r="U262" s="239"/>
      <c r="V262" s="239"/>
      <c r="W262" s="695"/>
      <c r="X262" s="635"/>
      <c r="Y262" s="634"/>
      <c r="AA262" s="633"/>
      <c r="AB262" s="634"/>
      <c r="AC262" s="630"/>
      <c r="AD262" s="635"/>
      <c r="AE262" s="630"/>
      <c r="AF262" s="630"/>
      <c r="AG262" s="630"/>
      <c r="AH262" s="630"/>
      <c r="AI262" s="630"/>
      <c r="AJ262" s="630"/>
      <c r="AK262" s="630"/>
      <c r="AL262" s="630"/>
      <c r="AM262" s="630"/>
      <c r="AP262" s="747" t="s">
        <v>586</v>
      </c>
      <c r="AT262" s="17"/>
      <c r="AU262" s="17"/>
      <c r="AW262" s="85"/>
    </row>
    <row r="263" spans="3:49" ht="12.75" customHeight="1" x14ac:dyDescent="0.2">
      <c r="C263" s="2"/>
      <c r="D263" s="752" t="str">
        <f>IF(D201="","",D201)</f>
        <v/>
      </c>
      <c r="E263" s="752" t="str">
        <f t="shared" ref="E263:H263" si="263">IF(E201="","",E201)</f>
        <v>truus</v>
      </c>
      <c r="F263" s="752" t="str">
        <f t="shared" si="263"/>
        <v>hoofd adm</v>
      </c>
      <c r="G263" s="752">
        <f>IF(G201="","",G201+1)</f>
        <v>28</v>
      </c>
      <c r="H263" s="753">
        <f t="shared" si="263"/>
        <v>26665</v>
      </c>
      <c r="I263" s="737">
        <f>IF(I201=0,"",I201)</f>
        <v>12</v>
      </c>
      <c r="J263" s="737">
        <f t="shared" ref="J263:J294" si="264">IF(E263="","",IF((J201+1)&gt;VLOOKUP(I201,sal20aug,18,FALSE),J201,J201+1))</f>
        <v>12</v>
      </c>
      <c r="K263" s="754">
        <f>IF(K201="","",K201)</f>
        <v>1</v>
      </c>
      <c r="L263" s="735"/>
      <c r="M263" s="655">
        <v>0</v>
      </c>
      <c r="N263" s="623">
        <v>0</v>
      </c>
      <c r="O263" s="620">
        <f>IF(K263="","",K263*50)</f>
        <v>50</v>
      </c>
      <c r="P263" s="612">
        <f>IF(K263="","",SUM(M263:O263))</f>
        <v>50</v>
      </c>
      <c r="Q263" s="624">
        <v>0</v>
      </c>
      <c r="R263" s="755"/>
      <c r="S263" s="708">
        <f>IF(K263="","",(1659*K263-P263)*AF263)</f>
        <v>103469.93099457504</v>
      </c>
      <c r="T263" s="50">
        <f>IF(K263="","",P263*AG263+AE263*(AI263+AJ263*(1-AK263)))</f>
        <v>3215.3490054249546</v>
      </c>
      <c r="U263" s="50">
        <f>ROUND(IF(K263="",0,+Q263/1659*(AC263*12*(1+tab!$D$181+tab!$D$180)-tab!$D$179)*tab!$D$177),-1)</f>
        <v>0</v>
      </c>
      <c r="V263" s="36">
        <f>IF(K263="","",IF(E263=0,0,(S263+T263+U263)))</f>
        <v>106685.28</v>
      </c>
      <c r="W263" s="626"/>
      <c r="X263" s="605"/>
      <c r="Y263" s="605"/>
      <c r="Z263" s="605"/>
      <c r="AA263" s="605"/>
      <c r="AB263" s="605"/>
      <c r="AC263" s="679">
        <f t="shared" ref="AC263:AC294" si="265">IF(K263="",0,5/12*VLOOKUP(I263,sal20aug,J263+1,FALSE)+7/12*VLOOKUP(I263,sal20aug,J263+1,FALSE))</f>
        <v>5699</v>
      </c>
      <c r="AD263" s="680">
        <f>+AD$13</f>
        <v>0.56000000000000005</v>
      </c>
      <c r="AE263" s="681">
        <f>AC263*12/1659</f>
        <v>41.22242314647378</v>
      </c>
      <c r="AF263" s="681">
        <f>AC263*12*(1+AD263)/1659</f>
        <v>64.30698010849909</v>
      </c>
      <c r="AG263" s="681">
        <f>+AF263-AE263</f>
        <v>23.08455696202531</v>
      </c>
      <c r="AH263" s="682">
        <f>Q263</f>
        <v>0</v>
      </c>
      <c r="AI263" s="682">
        <f>+O263</f>
        <v>50</v>
      </c>
      <c r="AJ263" s="682">
        <f>(M263+N263)</f>
        <v>0</v>
      </c>
      <c r="AK263" s="683">
        <f>IF(OR(I263="ID1",OR(I263="ID2",OR(I263="ID3",OR(I263&lt;8)))),tab!B$173,tab!B$171)</f>
        <v>0.5</v>
      </c>
      <c r="AL263" s="600">
        <f>IF(G263&lt;25,0,IF(G263=25,25,IF(G263&lt;40,0,IF(G263=40,40,IF(G263&gt;=40,0)))))</f>
        <v>0</v>
      </c>
      <c r="AM263" s="646">
        <f>IF(AL263=25,AC263*1.08*K263/2,IF(AL263=40,AC263*1.08*K263,0))</f>
        <v>0</v>
      </c>
      <c r="AN263" s="743">
        <f>IF(K263="","",IF(AN$3&gt;AO263,1,0))</f>
        <v>0</v>
      </c>
      <c r="AO263" s="746">
        <f>IF(K263="","",DATE(YEAR(H263)+61,MONTH(H263),DAY(H263)))</f>
        <v>48945</v>
      </c>
      <c r="AP263" s="750">
        <f t="shared" ref="AP263:AP312" si="266">IF(AK263&gt;40%,50%,IF(AN263=1,20%,40%))</f>
        <v>0.5</v>
      </c>
      <c r="AR263" s="326"/>
    </row>
    <row r="264" spans="3:49" ht="12.75" customHeight="1" x14ac:dyDescent="0.2">
      <c r="C264" s="2"/>
      <c r="D264" s="752" t="str">
        <f t="shared" ref="D264:H264" si="267">IF(D202="","",D202)</f>
        <v/>
      </c>
      <c r="E264" s="752" t="str">
        <f t="shared" si="267"/>
        <v>piet</v>
      </c>
      <c r="F264" s="752" t="str">
        <f t="shared" si="267"/>
        <v>assistent</v>
      </c>
      <c r="G264" s="752">
        <f t="shared" ref="G264:G312" si="268">IF(G202="","",G202+1)</f>
        <v>6</v>
      </c>
      <c r="H264" s="753">
        <f t="shared" si="267"/>
        <v>36161</v>
      </c>
      <c r="I264" s="737">
        <f t="shared" ref="I264:I312" si="269">IF(I202=0,"",I202)</f>
        <v>4</v>
      </c>
      <c r="J264" s="737">
        <f t="shared" si="264"/>
        <v>6</v>
      </c>
      <c r="K264" s="754">
        <f t="shared" ref="K264:K312" si="270">IF(K202="","",K202)</f>
        <v>1</v>
      </c>
      <c r="L264" s="735"/>
      <c r="M264" s="655">
        <v>0</v>
      </c>
      <c r="N264" s="623">
        <v>0</v>
      </c>
      <c r="O264" s="620">
        <f t="shared" ref="O264:O312" si="271">IF(K264="","",K264*50)</f>
        <v>50</v>
      </c>
      <c r="P264" s="612">
        <f t="shared" ref="P264:P312" si="272">IF(K264="","",SUM(M264:O264))</f>
        <v>50</v>
      </c>
      <c r="Q264" s="624">
        <v>0</v>
      </c>
      <c r="R264" s="755"/>
      <c r="S264" s="708">
        <f t="shared" ref="S264:S312" si="273">IF(K264="","",(1659*K264-P264)*AF264)</f>
        <v>40523.756094032549</v>
      </c>
      <c r="T264" s="50">
        <f t="shared" ref="T264:T312" si="274">IF(K264="","",P264*AG264+AE264*(AI264+AJ264*(1-AK264)))</f>
        <v>1259.2839059674504</v>
      </c>
      <c r="U264" s="50">
        <f>ROUND(IF(K264="",0,+Q264/1659*(AC264*12*(1+tab!$D$181+tab!$D$180)-tab!$D$179)*tab!$D$177),-1)</f>
        <v>0</v>
      </c>
      <c r="V264" s="36">
        <f t="shared" ref="V264:V312" si="275">IF(K264="","",IF(E264=0,0,(S264+T264+U264)))</f>
        <v>41783.040000000001</v>
      </c>
      <c r="W264" s="696"/>
      <c r="X264" s="605"/>
      <c r="Y264" s="646"/>
      <c r="Z264" s="670"/>
      <c r="AA264" s="600"/>
      <c r="AB264" s="646"/>
      <c r="AC264" s="679">
        <f t="shared" si="265"/>
        <v>2232</v>
      </c>
      <c r="AD264" s="680">
        <f t="shared" ref="AD264:AD312" si="276">+AD$13</f>
        <v>0.56000000000000005</v>
      </c>
      <c r="AE264" s="681">
        <f t="shared" ref="AE264:AE313" si="277">AC264*12/1659</f>
        <v>16.144665461121157</v>
      </c>
      <c r="AF264" s="681">
        <f t="shared" ref="AF264:AF312" si="278">AC264*12*(1+AD264)/1659</f>
        <v>25.185678119349006</v>
      </c>
      <c r="AG264" s="681">
        <f t="shared" ref="AG264:AG312" si="279">+AF264-AE264</f>
        <v>9.0410126582278494</v>
      </c>
      <c r="AH264" s="682">
        <f t="shared" ref="AH264:AH312" si="280">Q264</f>
        <v>0</v>
      </c>
      <c r="AI264" s="682">
        <f t="shared" ref="AI264:AI312" si="281">+O264</f>
        <v>50</v>
      </c>
      <c r="AJ264" s="682">
        <f t="shared" ref="AJ264:AJ312" si="282">(M264+N264)</f>
        <v>0</v>
      </c>
      <c r="AK264" s="683">
        <f>IF(OR(I264="ID1",OR(I264="ID2",OR(I264="ID3",OR(I264&lt;8)))),tab!B$173,tab!B$171)</f>
        <v>0.4</v>
      </c>
      <c r="AL264" s="600">
        <f t="shared" ref="AL264:AL312" si="283">IF(G264&lt;25,0,IF(G264=25,25,IF(G264&lt;40,0,IF(G264=40,40,IF(G264&gt;=40,0)))))</f>
        <v>0</v>
      </c>
      <c r="AM264" s="646">
        <f t="shared" ref="AM264:AM312" si="284">IF(AL264=25,AC264*1.08*K264/2,IF(AL264=40,AC264*1.08*K264,0))</f>
        <v>0</v>
      </c>
      <c r="AN264" s="743">
        <f t="shared" ref="AN264:AN312" si="285">IF(K264="","",IF(AN$3&gt;AO264,1,0))</f>
        <v>0</v>
      </c>
      <c r="AO264" s="746">
        <f t="shared" ref="AO264:AO312" si="286">IF(K264="","",DATE(YEAR(H264)+61,MONTH(H264),DAY(H264)))</f>
        <v>58441</v>
      </c>
      <c r="AP264" s="750">
        <f t="shared" si="266"/>
        <v>0.4</v>
      </c>
      <c r="AR264" s="326"/>
    </row>
    <row r="265" spans="3:49" ht="12.75" customHeight="1" x14ac:dyDescent="0.2">
      <c r="C265" s="2"/>
      <c r="D265" s="752" t="str">
        <f t="shared" ref="D265:H265" si="287">IF(D203="","",D203)</f>
        <v/>
      </c>
      <c r="E265" s="752" t="str">
        <f t="shared" si="287"/>
        <v/>
      </c>
      <c r="F265" s="752" t="str">
        <f t="shared" si="287"/>
        <v/>
      </c>
      <c r="G265" s="752" t="str">
        <f t="shared" si="268"/>
        <v/>
      </c>
      <c r="H265" s="753" t="str">
        <f t="shared" si="287"/>
        <v/>
      </c>
      <c r="I265" s="737" t="str">
        <f t="shared" si="269"/>
        <v/>
      </c>
      <c r="J265" s="737" t="str">
        <f t="shared" si="264"/>
        <v/>
      </c>
      <c r="K265" s="754" t="str">
        <f t="shared" si="270"/>
        <v/>
      </c>
      <c r="L265" s="735"/>
      <c r="M265" s="655">
        <v>0</v>
      </c>
      <c r="N265" s="623">
        <v>0</v>
      </c>
      <c r="O265" s="620" t="str">
        <f t="shared" si="271"/>
        <v/>
      </c>
      <c r="P265" s="612" t="str">
        <f t="shared" si="272"/>
        <v/>
      </c>
      <c r="Q265" s="624">
        <v>0</v>
      </c>
      <c r="R265" s="755"/>
      <c r="S265" s="708" t="str">
        <f t="shared" si="273"/>
        <v/>
      </c>
      <c r="T265" s="50" t="str">
        <f t="shared" si="274"/>
        <v/>
      </c>
      <c r="U265" s="50">
        <f>ROUND(IF(K265="",0,+Q265/1659*(AC265*12*(1+tab!$D$181+tab!$D$180)-tab!$D$179)*tab!$D$177),-1)</f>
        <v>0</v>
      </c>
      <c r="V265" s="36" t="str">
        <f t="shared" si="275"/>
        <v/>
      </c>
      <c r="W265" s="696"/>
      <c r="X265" s="605"/>
      <c r="Y265" s="646"/>
      <c r="Z265" s="670"/>
      <c r="AA265" s="600"/>
      <c r="AB265" s="646"/>
      <c r="AC265" s="679">
        <f t="shared" si="265"/>
        <v>0</v>
      </c>
      <c r="AD265" s="680">
        <f t="shared" si="276"/>
        <v>0.56000000000000005</v>
      </c>
      <c r="AE265" s="681">
        <f t="shared" si="277"/>
        <v>0</v>
      </c>
      <c r="AF265" s="681">
        <f t="shared" si="278"/>
        <v>0</v>
      </c>
      <c r="AG265" s="681">
        <f t="shared" si="279"/>
        <v>0</v>
      </c>
      <c r="AH265" s="682">
        <f t="shared" si="280"/>
        <v>0</v>
      </c>
      <c r="AI265" s="682" t="str">
        <f t="shared" si="281"/>
        <v/>
      </c>
      <c r="AJ265" s="682">
        <f t="shared" si="282"/>
        <v>0</v>
      </c>
      <c r="AK265" s="683">
        <f>IF(OR(I265="ID1",OR(I265="ID2",OR(I265="ID3",OR(I265&lt;8)))),tab!B$173,tab!B$171)</f>
        <v>0.5</v>
      </c>
      <c r="AL265" s="600">
        <f t="shared" si="283"/>
        <v>0</v>
      </c>
      <c r="AM265" s="646">
        <f t="shared" si="284"/>
        <v>0</v>
      </c>
      <c r="AN265" s="743" t="str">
        <f t="shared" si="285"/>
        <v/>
      </c>
      <c r="AO265" s="746" t="str">
        <f t="shared" si="286"/>
        <v/>
      </c>
      <c r="AP265" s="750">
        <f t="shared" si="266"/>
        <v>0.5</v>
      </c>
      <c r="AR265" s="326"/>
    </row>
    <row r="266" spans="3:49" ht="12.75" customHeight="1" x14ac:dyDescent="0.2">
      <c r="C266" s="2"/>
      <c r="D266" s="752" t="str">
        <f t="shared" ref="D266:H266" si="288">IF(D204="","",D204)</f>
        <v/>
      </c>
      <c r="E266" s="752" t="str">
        <f t="shared" si="288"/>
        <v/>
      </c>
      <c r="F266" s="752" t="str">
        <f t="shared" si="288"/>
        <v/>
      </c>
      <c r="G266" s="752" t="str">
        <f t="shared" si="268"/>
        <v/>
      </c>
      <c r="H266" s="753" t="str">
        <f t="shared" si="288"/>
        <v/>
      </c>
      <c r="I266" s="737" t="str">
        <f t="shared" si="269"/>
        <v/>
      </c>
      <c r="J266" s="737" t="str">
        <f t="shared" si="264"/>
        <v/>
      </c>
      <c r="K266" s="754" t="str">
        <f t="shared" si="270"/>
        <v/>
      </c>
      <c r="L266" s="735"/>
      <c r="M266" s="655">
        <v>0</v>
      </c>
      <c r="N266" s="623">
        <v>0</v>
      </c>
      <c r="O266" s="620" t="str">
        <f t="shared" si="271"/>
        <v/>
      </c>
      <c r="P266" s="612" t="str">
        <f t="shared" si="272"/>
        <v/>
      </c>
      <c r="Q266" s="624">
        <v>0</v>
      </c>
      <c r="R266" s="755"/>
      <c r="S266" s="708" t="str">
        <f t="shared" si="273"/>
        <v/>
      </c>
      <c r="T266" s="50" t="str">
        <f t="shared" si="274"/>
        <v/>
      </c>
      <c r="U266" s="50">
        <f>ROUND(IF(K266="",0,+Q266/1659*(AC266*12*(1+tab!$D$181+tab!$D$180)-tab!$D$179)*tab!$D$177),-1)</f>
        <v>0</v>
      </c>
      <c r="V266" s="36" t="str">
        <f t="shared" si="275"/>
        <v/>
      </c>
      <c r="W266" s="696"/>
      <c r="X266" s="605"/>
      <c r="Y266" s="646"/>
      <c r="Z266" s="670"/>
      <c r="AA266" s="600"/>
      <c r="AB266" s="646"/>
      <c r="AC266" s="679">
        <f t="shared" si="265"/>
        <v>0</v>
      </c>
      <c r="AD266" s="680">
        <f t="shared" si="276"/>
        <v>0.56000000000000005</v>
      </c>
      <c r="AE266" s="681">
        <f t="shared" si="277"/>
        <v>0</v>
      </c>
      <c r="AF266" s="681">
        <f t="shared" si="278"/>
        <v>0</v>
      </c>
      <c r="AG266" s="681">
        <f t="shared" si="279"/>
        <v>0</v>
      </c>
      <c r="AH266" s="682">
        <f t="shared" si="280"/>
        <v>0</v>
      </c>
      <c r="AI266" s="682" t="str">
        <f t="shared" si="281"/>
        <v/>
      </c>
      <c r="AJ266" s="682">
        <f t="shared" si="282"/>
        <v>0</v>
      </c>
      <c r="AK266" s="683">
        <f>IF(OR(I266="ID1",OR(I266="ID2",OR(I266="ID3",OR(I266&lt;8)))),tab!B$173,tab!B$171)</f>
        <v>0.5</v>
      </c>
      <c r="AL266" s="600">
        <f t="shared" si="283"/>
        <v>0</v>
      </c>
      <c r="AM266" s="646">
        <f t="shared" si="284"/>
        <v>0</v>
      </c>
      <c r="AN266" s="743" t="str">
        <f t="shared" si="285"/>
        <v/>
      </c>
      <c r="AO266" s="746" t="str">
        <f t="shared" si="286"/>
        <v/>
      </c>
      <c r="AP266" s="750">
        <f t="shared" si="266"/>
        <v>0.5</v>
      </c>
      <c r="AR266" s="326"/>
    </row>
    <row r="267" spans="3:49" ht="12.75" customHeight="1" x14ac:dyDescent="0.2">
      <c r="C267" s="2"/>
      <c r="D267" s="752" t="str">
        <f t="shared" ref="D267:H267" si="289">IF(D205="","",D205)</f>
        <v/>
      </c>
      <c r="E267" s="752" t="str">
        <f t="shared" si="289"/>
        <v/>
      </c>
      <c r="F267" s="752" t="str">
        <f t="shared" si="289"/>
        <v/>
      </c>
      <c r="G267" s="752" t="str">
        <f t="shared" si="268"/>
        <v/>
      </c>
      <c r="H267" s="753" t="str">
        <f t="shared" si="289"/>
        <v/>
      </c>
      <c r="I267" s="737" t="str">
        <f t="shared" si="269"/>
        <v/>
      </c>
      <c r="J267" s="737" t="str">
        <f t="shared" si="264"/>
        <v/>
      </c>
      <c r="K267" s="754" t="str">
        <f t="shared" si="270"/>
        <v/>
      </c>
      <c r="L267" s="735"/>
      <c r="M267" s="655">
        <v>0</v>
      </c>
      <c r="N267" s="623">
        <v>0</v>
      </c>
      <c r="O267" s="620" t="str">
        <f t="shared" si="271"/>
        <v/>
      </c>
      <c r="P267" s="612" t="str">
        <f t="shared" si="272"/>
        <v/>
      </c>
      <c r="Q267" s="624">
        <v>0</v>
      </c>
      <c r="R267" s="755"/>
      <c r="S267" s="708" t="str">
        <f t="shared" si="273"/>
        <v/>
      </c>
      <c r="T267" s="50" t="str">
        <f t="shared" si="274"/>
        <v/>
      </c>
      <c r="U267" s="50">
        <f>ROUND(IF(K267="",0,+Q267/1659*(AC267*12*(1+tab!$D$181+tab!$D$180)-tab!$D$179)*tab!$D$177),-1)</f>
        <v>0</v>
      </c>
      <c r="V267" s="36" t="str">
        <f t="shared" si="275"/>
        <v/>
      </c>
      <c r="W267" s="696"/>
      <c r="X267" s="605"/>
      <c r="Y267" s="646"/>
      <c r="Z267" s="670"/>
      <c r="AA267" s="600"/>
      <c r="AB267" s="646"/>
      <c r="AC267" s="679">
        <f t="shared" si="265"/>
        <v>0</v>
      </c>
      <c r="AD267" s="680">
        <f t="shared" si="276"/>
        <v>0.56000000000000005</v>
      </c>
      <c r="AE267" s="681">
        <f t="shared" si="277"/>
        <v>0</v>
      </c>
      <c r="AF267" s="681">
        <f t="shared" si="278"/>
        <v>0</v>
      </c>
      <c r="AG267" s="681">
        <f t="shared" si="279"/>
        <v>0</v>
      </c>
      <c r="AH267" s="682">
        <f t="shared" si="280"/>
        <v>0</v>
      </c>
      <c r="AI267" s="682" t="str">
        <f t="shared" si="281"/>
        <v/>
      </c>
      <c r="AJ267" s="682">
        <f t="shared" si="282"/>
        <v>0</v>
      </c>
      <c r="AK267" s="683">
        <f>IF(OR(I267="ID1",OR(I267="ID2",OR(I267="ID3",OR(I267&lt;8)))),tab!B$173,tab!B$171)</f>
        <v>0.5</v>
      </c>
      <c r="AL267" s="600">
        <f t="shared" si="283"/>
        <v>0</v>
      </c>
      <c r="AM267" s="646">
        <f t="shared" si="284"/>
        <v>0</v>
      </c>
      <c r="AN267" s="743" t="str">
        <f t="shared" si="285"/>
        <v/>
      </c>
      <c r="AO267" s="746" t="str">
        <f t="shared" si="286"/>
        <v/>
      </c>
      <c r="AP267" s="750">
        <f t="shared" si="266"/>
        <v>0.5</v>
      </c>
      <c r="AR267" s="326"/>
    </row>
    <row r="268" spans="3:49" ht="12.75" customHeight="1" x14ac:dyDescent="0.2">
      <c r="C268" s="2"/>
      <c r="D268" s="752" t="str">
        <f t="shared" ref="D268:H268" si="290">IF(D206="","",D206)</f>
        <v/>
      </c>
      <c r="E268" s="752" t="str">
        <f t="shared" si="290"/>
        <v/>
      </c>
      <c r="F268" s="752" t="str">
        <f t="shared" si="290"/>
        <v/>
      </c>
      <c r="G268" s="752" t="str">
        <f t="shared" si="268"/>
        <v/>
      </c>
      <c r="H268" s="753" t="str">
        <f t="shared" si="290"/>
        <v/>
      </c>
      <c r="I268" s="737" t="str">
        <f t="shared" si="269"/>
        <v/>
      </c>
      <c r="J268" s="737" t="str">
        <f t="shared" si="264"/>
        <v/>
      </c>
      <c r="K268" s="754" t="str">
        <f t="shared" si="270"/>
        <v/>
      </c>
      <c r="L268" s="735"/>
      <c r="M268" s="655">
        <v>0</v>
      </c>
      <c r="N268" s="623">
        <v>0</v>
      </c>
      <c r="O268" s="620" t="str">
        <f t="shared" si="271"/>
        <v/>
      </c>
      <c r="P268" s="612" t="str">
        <f t="shared" si="272"/>
        <v/>
      </c>
      <c r="Q268" s="624">
        <v>0</v>
      </c>
      <c r="R268" s="755"/>
      <c r="S268" s="708" t="str">
        <f t="shared" si="273"/>
        <v/>
      </c>
      <c r="T268" s="50" t="str">
        <f t="shared" si="274"/>
        <v/>
      </c>
      <c r="U268" s="50">
        <f>ROUND(IF(K268="",0,+Q268/1659*(AC268*12*(1+tab!$D$181+tab!$D$180)-tab!$D$179)*tab!$D$177),-1)</f>
        <v>0</v>
      </c>
      <c r="V268" s="36" t="str">
        <f t="shared" si="275"/>
        <v/>
      </c>
      <c r="W268" s="696"/>
      <c r="X268" s="605"/>
      <c r="Y268" s="646"/>
      <c r="Z268" s="670"/>
      <c r="AA268" s="600"/>
      <c r="AB268" s="646"/>
      <c r="AC268" s="679">
        <f t="shared" si="265"/>
        <v>0</v>
      </c>
      <c r="AD268" s="680">
        <f t="shared" si="276"/>
        <v>0.56000000000000005</v>
      </c>
      <c r="AE268" s="681">
        <f t="shared" si="277"/>
        <v>0</v>
      </c>
      <c r="AF268" s="681">
        <f t="shared" si="278"/>
        <v>0</v>
      </c>
      <c r="AG268" s="681">
        <f t="shared" si="279"/>
        <v>0</v>
      </c>
      <c r="AH268" s="682">
        <f t="shared" si="280"/>
        <v>0</v>
      </c>
      <c r="AI268" s="682" t="str">
        <f t="shared" si="281"/>
        <v/>
      </c>
      <c r="AJ268" s="682">
        <f t="shared" si="282"/>
        <v>0</v>
      </c>
      <c r="AK268" s="683">
        <f>IF(OR(I268="ID1",OR(I268="ID2",OR(I268="ID3",OR(I268&lt;8)))),tab!B$173,tab!B$171)</f>
        <v>0.5</v>
      </c>
      <c r="AL268" s="600">
        <f t="shared" si="283"/>
        <v>0</v>
      </c>
      <c r="AM268" s="646">
        <f t="shared" si="284"/>
        <v>0</v>
      </c>
      <c r="AN268" s="743" t="str">
        <f t="shared" si="285"/>
        <v/>
      </c>
      <c r="AO268" s="746" t="str">
        <f t="shared" si="286"/>
        <v/>
      </c>
      <c r="AP268" s="750">
        <f t="shared" si="266"/>
        <v>0.5</v>
      </c>
      <c r="AR268" s="326"/>
    </row>
    <row r="269" spans="3:49" ht="12.75" customHeight="1" x14ac:dyDescent="0.2">
      <c r="C269" s="2"/>
      <c r="D269" s="752" t="str">
        <f t="shared" ref="D269:H269" si="291">IF(D207="","",D207)</f>
        <v/>
      </c>
      <c r="E269" s="752" t="str">
        <f t="shared" si="291"/>
        <v/>
      </c>
      <c r="F269" s="752" t="str">
        <f t="shared" si="291"/>
        <v/>
      </c>
      <c r="G269" s="752" t="str">
        <f t="shared" si="268"/>
        <v/>
      </c>
      <c r="H269" s="753" t="str">
        <f t="shared" si="291"/>
        <v/>
      </c>
      <c r="I269" s="737" t="str">
        <f t="shared" si="269"/>
        <v/>
      </c>
      <c r="J269" s="737" t="str">
        <f t="shared" si="264"/>
        <v/>
      </c>
      <c r="K269" s="754" t="str">
        <f t="shared" si="270"/>
        <v/>
      </c>
      <c r="L269" s="735"/>
      <c r="M269" s="655">
        <v>0</v>
      </c>
      <c r="N269" s="623">
        <v>0</v>
      </c>
      <c r="O269" s="620" t="str">
        <f t="shared" si="271"/>
        <v/>
      </c>
      <c r="P269" s="612" t="str">
        <f t="shared" si="272"/>
        <v/>
      </c>
      <c r="Q269" s="624">
        <v>0</v>
      </c>
      <c r="R269" s="755"/>
      <c r="S269" s="708" t="str">
        <f t="shared" si="273"/>
        <v/>
      </c>
      <c r="T269" s="50" t="str">
        <f t="shared" si="274"/>
        <v/>
      </c>
      <c r="U269" s="50">
        <f>ROUND(IF(K269="",0,+Q269/1659*(AC269*12*(1+tab!$D$181+tab!$D$180)-tab!$D$179)*tab!$D$177),-1)</f>
        <v>0</v>
      </c>
      <c r="V269" s="36" t="str">
        <f t="shared" si="275"/>
        <v/>
      </c>
      <c r="W269" s="696"/>
      <c r="X269" s="605"/>
      <c r="Y269" s="646"/>
      <c r="Z269" s="670"/>
      <c r="AA269" s="600"/>
      <c r="AB269" s="646"/>
      <c r="AC269" s="679">
        <f t="shared" si="265"/>
        <v>0</v>
      </c>
      <c r="AD269" s="680">
        <f t="shared" si="276"/>
        <v>0.56000000000000005</v>
      </c>
      <c r="AE269" s="681">
        <f t="shared" si="277"/>
        <v>0</v>
      </c>
      <c r="AF269" s="681">
        <f t="shared" si="278"/>
        <v>0</v>
      </c>
      <c r="AG269" s="681">
        <f t="shared" si="279"/>
        <v>0</v>
      </c>
      <c r="AH269" s="682">
        <f t="shared" si="280"/>
        <v>0</v>
      </c>
      <c r="AI269" s="682" t="str">
        <f t="shared" si="281"/>
        <v/>
      </c>
      <c r="AJ269" s="682">
        <f t="shared" si="282"/>
        <v>0</v>
      </c>
      <c r="AK269" s="683">
        <f>IF(OR(I269="ID1",OR(I269="ID2",OR(I269="ID3",OR(I269&lt;8)))),tab!B$173,tab!B$171)</f>
        <v>0.5</v>
      </c>
      <c r="AL269" s="600">
        <f t="shared" si="283"/>
        <v>0</v>
      </c>
      <c r="AM269" s="646">
        <f t="shared" si="284"/>
        <v>0</v>
      </c>
      <c r="AN269" s="743" t="str">
        <f t="shared" si="285"/>
        <v/>
      </c>
      <c r="AO269" s="746" t="str">
        <f t="shared" si="286"/>
        <v/>
      </c>
      <c r="AP269" s="750">
        <f t="shared" si="266"/>
        <v>0.5</v>
      </c>
      <c r="AR269" s="326"/>
    </row>
    <row r="270" spans="3:49" ht="12.75" customHeight="1" x14ac:dyDescent="0.2">
      <c r="C270" s="2"/>
      <c r="D270" s="752" t="str">
        <f t="shared" ref="D270:H270" si="292">IF(D208="","",D208)</f>
        <v/>
      </c>
      <c r="E270" s="752" t="str">
        <f t="shared" si="292"/>
        <v/>
      </c>
      <c r="F270" s="752" t="str">
        <f t="shared" si="292"/>
        <v/>
      </c>
      <c r="G270" s="752" t="str">
        <f t="shared" si="268"/>
        <v/>
      </c>
      <c r="H270" s="753" t="str">
        <f t="shared" si="292"/>
        <v/>
      </c>
      <c r="I270" s="737" t="str">
        <f t="shared" si="269"/>
        <v/>
      </c>
      <c r="J270" s="737" t="str">
        <f t="shared" si="264"/>
        <v/>
      </c>
      <c r="K270" s="754" t="str">
        <f t="shared" si="270"/>
        <v/>
      </c>
      <c r="L270" s="735"/>
      <c r="M270" s="655">
        <v>0</v>
      </c>
      <c r="N270" s="623">
        <v>0</v>
      </c>
      <c r="O270" s="620" t="str">
        <f t="shared" si="271"/>
        <v/>
      </c>
      <c r="P270" s="612" t="str">
        <f t="shared" si="272"/>
        <v/>
      </c>
      <c r="Q270" s="624">
        <v>0</v>
      </c>
      <c r="R270" s="755"/>
      <c r="S270" s="708" t="str">
        <f t="shared" si="273"/>
        <v/>
      </c>
      <c r="T270" s="50" t="str">
        <f t="shared" si="274"/>
        <v/>
      </c>
      <c r="U270" s="50">
        <f>ROUND(IF(K270="",0,+Q270/1659*(AC270*12*(1+tab!$D$181+tab!$D$180)-tab!$D$179)*tab!$D$177),-1)</f>
        <v>0</v>
      </c>
      <c r="V270" s="36" t="str">
        <f t="shared" si="275"/>
        <v/>
      </c>
      <c r="W270" s="696"/>
      <c r="X270" s="605"/>
      <c r="Y270" s="646"/>
      <c r="Z270" s="670"/>
      <c r="AA270" s="600"/>
      <c r="AB270" s="646"/>
      <c r="AC270" s="679">
        <f t="shared" si="265"/>
        <v>0</v>
      </c>
      <c r="AD270" s="680">
        <f t="shared" si="276"/>
        <v>0.56000000000000005</v>
      </c>
      <c r="AE270" s="681">
        <f t="shared" si="277"/>
        <v>0</v>
      </c>
      <c r="AF270" s="681">
        <f t="shared" si="278"/>
        <v>0</v>
      </c>
      <c r="AG270" s="681">
        <f t="shared" si="279"/>
        <v>0</v>
      </c>
      <c r="AH270" s="682">
        <f t="shared" si="280"/>
        <v>0</v>
      </c>
      <c r="AI270" s="682" t="str">
        <f t="shared" si="281"/>
        <v/>
      </c>
      <c r="AJ270" s="682">
        <f t="shared" si="282"/>
        <v>0</v>
      </c>
      <c r="AK270" s="683">
        <f>IF(OR(I270="ID1",OR(I270="ID2",OR(I270="ID3",OR(I270&lt;8)))),tab!B$173,tab!B$171)</f>
        <v>0.5</v>
      </c>
      <c r="AL270" s="600">
        <f t="shared" si="283"/>
        <v>0</v>
      </c>
      <c r="AM270" s="646">
        <f t="shared" si="284"/>
        <v>0</v>
      </c>
      <c r="AN270" s="743" t="str">
        <f t="shared" si="285"/>
        <v/>
      </c>
      <c r="AO270" s="746" t="str">
        <f t="shared" si="286"/>
        <v/>
      </c>
      <c r="AP270" s="750">
        <f t="shared" si="266"/>
        <v>0.5</v>
      </c>
      <c r="AR270" s="326"/>
    </row>
    <row r="271" spans="3:49" ht="12.75" customHeight="1" x14ac:dyDescent="0.2">
      <c r="C271" s="2"/>
      <c r="D271" s="752" t="str">
        <f t="shared" ref="D271:H271" si="293">IF(D209="","",D209)</f>
        <v/>
      </c>
      <c r="E271" s="752" t="str">
        <f t="shared" si="293"/>
        <v/>
      </c>
      <c r="F271" s="752" t="str">
        <f t="shared" si="293"/>
        <v/>
      </c>
      <c r="G271" s="752" t="str">
        <f t="shared" si="268"/>
        <v/>
      </c>
      <c r="H271" s="753" t="str">
        <f t="shared" si="293"/>
        <v/>
      </c>
      <c r="I271" s="737" t="str">
        <f t="shared" si="269"/>
        <v/>
      </c>
      <c r="J271" s="737" t="str">
        <f t="shared" si="264"/>
        <v/>
      </c>
      <c r="K271" s="754" t="str">
        <f t="shared" si="270"/>
        <v/>
      </c>
      <c r="L271" s="735"/>
      <c r="M271" s="655">
        <v>0</v>
      </c>
      <c r="N271" s="623">
        <v>0</v>
      </c>
      <c r="O271" s="620" t="str">
        <f t="shared" si="271"/>
        <v/>
      </c>
      <c r="P271" s="612" t="str">
        <f t="shared" si="272"/>
        <v/>
      </c>
      <c r="Q271" s="624">
        <v>0</v>
      </c>
      <c r="R271" s="755"/>
      <c r="S271" s="708" t="str">
        <f t="shared" si="273"/>
        <v/>
      </c>
      <c r="T271" s="50" t="str">
        <f t="shared" si="274"/>
        <v/>
      </c>
      <c r="U271" s="50">
        <f>ROUND(IF(K271="",0,+Q271/1659*(AC271*12*(1+tab!$D$181+tab!$D$180)-tab!$D$179)*tab!$D$177),-1)</f>
        <v>0</v>
      </c>
      <c r="V271" s="36" t="str">
        <f t="shared" si="275"/>
        <v/>
      </c>
      <c r="W271" s="696"/>
      <c r="X271" s="605"/>
      <c r="Y271" s="646"/>
      <c r="Z271" s="670"/>
      <c r="AA271" s="600"/>
      <c r="AB271" s="646"/>
      <c r="AC271" s="679">
        <f t="shared" si="265"/>
        <v>0</v>
      </c>
      <c r="AD271" s="680">
        <f t="shared" si="276"/>
        <v>0.56000000000000005</v>
      </c>
      <c r="AE271" s="681">
        <f t="shared" si="277"/>
        <v>0</v>
      </c>
      <c r="AF271" s="681">
        <f t="shared" si="278"/>
        <v>0</v>
      </c>
      <c r="AG271" s="681">
        <f t="shared" si="279"/>
        <v>0</v>
      </c>
      <c r="AH271" s="682">
        <f t="shared" si="280"/>
        <v>0</v>
      </c>
      <c r="AI271" s="682" t="str">
        <f t="shared" si="281"/>
        <v/>
      </c>
      <c r="AJ271" s="682">
        <f t="shared" si="282"/>
        <v>0</v>
      </c>
      <c r="AK271" s="683">
        <f>IF(OR(I271="ID1",OR(I271="ID2",OR(I271="ID3",OR(I271&lt;8)))),tab!B$173,tab!B$171)</f>
        <v>0.5</v>
      </c>
      <c r="AL271" s="600">
        <f t="shared" si="283"/>
        <v>0</v>
      </c>
      <c r="AM271" s="646">
        <f t="shared" si="284"/>
        <v>0</v>
      </c>
      <c r="AN271" s="743" t="str">
        <f t="shared" si="285"/>
        <v/>
      </c>
      <c r="AO271" s="746" t="str">
        <f t="shared" si="286"/>
        <v/>
      </c>
      <c r="AP271" s="750">
        <f t="shared" si="266"/>
        <v>0.5</v>
      </c>
      <c r="AR271" s="326"/>
    </row>
    <row r="272" spans="3:49" ht="12.75" customHeight="1" x14ac:dyDescent="0.2">
      <c r="C272" s="2"/>
      <c r="D272" s="752" t="str">
        <f t="shared" ref="D272:H272" si="294">IF(D210="","",D210)</f>
        <v/>
      </c>
      <c r="E272" s="752" t="str">
        <f t="shared" si="294"/>
        <v/>
      </c>
      <c r="F272" s="752" t="str">
        <f t="shared" si="294"/>
        <v/>
      </c>
      <c r="G272" s="752" t="str">
        <f t="shared" si="268"/>
        <v/>
      </c>
      <c r="H272" s="753" t="str">
        <f t="shared" si="294"/>
        <v/>
      </c>
      <c r="I272" s="737" t="str">
        <f t="shared" si="269"/>
        <v/>
      </c>
      <c r="J272" s="737" t="str">
        <f t="shared" si="264"/>
        <v/>
      </c>
      <c r="K272" s="754" t="str">
        <f t="shared" si="270"/>
        <v/>
      </c>
      <c r="L272" s="735"/>
      <c r="M272" s="655">
        <v>0</v>
      </c>
      <c r="N272" s="623">
        <v>0</v>
      </c>
      <c r="O272" s="620" t="str">
        <f t="shared" si="271"/>
        <v/>
      </c>
      <c r="P272" s="612" t="str">
        <f t="shared" si="272"/>
        <v/>
      </c>
      <c r="Q272" s="624">
        <v>0</v>
      </c>
      <c r="R272" s="755"/>
      <c r="S272" s="708" t="str">
        <f t="shared" si="273"/>
        <v/>
      </c>
      <c r="T272" s="50" t="str">
        <f t="shared" si="274"/>
        <v/>
      </c>
      <c r="U272" s="50">
        <f>ROUND(IF(K272="",0,+Q272/1659*(AC272*12*(1+tab!$D$181+tab!$D$180)-tab!$D$179)*tab!$D$177),-1)</f>
        <v>0</v>
      </c>
      <c r="V272" s="36" t="str">
        <f t="shared" si="275"/>
        <v/>
      </c>
      <c r="W272" s="696"/>
      <c r="X272" s="605"/>
      <c r="Y272" s="646"/>
      <c r="Z272" s="670"/>
      <c r="AA272" s="600"/>
      <c r="AB272" s="646"/>
      <c r="AC272" s="679">
        <f t="shared" si="265"/>
        <v>0</v>
      </c>
      <c r="AD272" s="680">
        <f t="shared" si="276"/>
        <v>0.56000000000000005</v>
      </c>
      <c r="AE272" s="681">
        <f t="shared" si="277"/>
        <v>0</v>
      </c>
      <c r="AF272" s="681">
        <f t="shared" si="278"/>
        <v>0</v>
      </c>
      <c r="AG272" s="681">
        <f t="shared" si="279"/>
        <v>0</v>
      </c>
      <c r="AH272" s="682">
        <f t="shared" si="280"/>
        <v>0</v>
      </c>
      <c r="AI272" s="682" t="str">
        <f t="shared" si="281"/>
        <v/>
      </c>
      <c r="AJ272" s="682">
        <f t="shared" si="282"/>
        <v>0</v>
      </c>
      <c r="AK272" s="683">
        <f>IF(OR(I272="ID1",OR(I272="ID2",OR(I272="ID3",OR(I272&lt;8)))),tab!B$173,tab!B$171)</f>
        <v>0.5</v>
      </c>
      <c r="AL272" s="600">
        <f t="shared" si="283"/>
        <v>0</v>
      </c>
      <c r="AM272" s="646">
        <f t="shared" si="284"/>
        <v>0</v>
      </c>
      <c r="AN272" s="743" t="str">
        <f t="shared" si="285"/>
        <v/>
      </c>
      <c r="AO272" s="746" t="str">
        <f t="shared" si="286"/>
        <v/>
      </c>
      <c r="AP272" s="750">
        <f t="shared" si="266"/>
        <v>0.5</v>
      </c>
      <c r="AR272" s="326"/>
    </row>
    <row r="273" spans="3:44" ht="12.75" customHeight="1" x14ac:dyDescent="0.2">
      <c r="C273" s="2"/>
      <c r="D273" s="752" t="str">
        <f t="shared" ref="D273:H273" si="295">IF(D211="","",D211)</f>
        <v/>
      </c>
      <c r="E273" s="752" t="str">
        <f t="shared" si="295"/>
        <v/>
      </c>
      <c r="F273" s="752" t="str">
        <f t="shared" si="295"/>
        <v/>
      </c>
      <c r="G273" s="752" t="str">
        <f t="shared" si="268"/>
        <v/>
      </c>
      <c r="H273" s="753" t="str">
        <f t="shared" si="295"/>
        <v/>
      </c>
      <c r="I273" s="737" t="str">
        <f t="shared" si="269"/>
        <v/>
      </c>
      <c r="J273" s="737" t="str">
        <f t="shared" si="264"/>
        <v/>
      </c>
      <c r="K273" s="754" t="str">
        <f t="shared" si="270"/>
        <v/>
      </c>
      <c r="L273" s="735"/>
      <c r="M273" s="655">
        <v>0</v>
      </c>
      <c r="N273" s="623">
        <v>0</v>
      </c>
      <c r="O273" s="620" t="str">
        <f t="shared" si="271"/>
        <v/>
      </c>
      <c r="P273" s="612" t="str">
        <f t="shared" si="272"/>
        <v/>
      </c>
      <c r="Q273" s="624">
        <v>0</v>
      </c>
      <c r="R273" s="755"/>
      <c r="S273" s="708" t="str">
        <f t="shared" si="273"/>
        <v/>
      </c>
      <c r="T273" s="50" t="str">
        <f t="shared" si="274"/>
        <v/>
      </c>
      <c r="U273" s="50">
        <f>ROUND(IF(K273="",0,+Q273/1659*(AC273*12*(1+tab!$D$181+tab!$D$180)-tab!$D$179)*tab!$D$177),-1)</f>
        <v>0</v>
      </c>
      <c r="V273" s="36" t="str">
        <f t="shared" si="275"/>
        <v/>
      </c>
      <c r="W273" s="696"/>
      <c r="X273" s="605"/>
      <c r="Y273" s="646"/>
      <c r="Z273" s="670"/>
      <c r="AA273" s="600"/>
      <c r="AB273" s="646"/>
      <c r="AC273" s="679">
        <f t="shared" si="265"/>
        <v>0</v>
      </c>
      <c r="AD273" s="680">
        <f t="shared" si="276"/>
        <v>0.56000000000000005</v>
      </c>
      <c r="AE273" s="681">
        <f t="shared" si="277"/>
        <v>0</v>
      </c>
      <c r="AF273" s="681">
        <f t="shared" si="278"/>
        <v>0</v>
      </c>
      <c r="AG273" s="681">
        <f t="shared" si="279"/>
        <v>0</v>
      </c>
      <c r="AH273" s="682">
        <f t="shared" si="280"/>
        <v>0</v>
      </c>
      <c r="AI273" s="682" t="str">
        <f t="shared" si="281"/>
        <v/>
      </c>
      <c r="AJ273" s="682">
        <f t="shared" si="282"/>
        <v>0</v>
      </c>
      <c r="AK273" s="683">
        <f>IF(OR(I273="ID1",OR(I273="ID2",OR(I273="ID3",OR(I273&lt;8)))),tab!B$173,tab!B$171)</f>
        <v>0.5</v>
      </c>
      <c r="AL273" s="600">
        <f t="shared" si="283"/>
        <v>0</v>
      </c>
      <c r="AM273" s="646">
        <f t="shared" si="284"/>
        <v>0</v>
      </c>
      <c r="AN273" s="743" t="str">
        <f t="shared" si="285"/>
        <v/>
      </c>
      <c r="AO273" s="746" t="str">
        <f t="shared" si="286"/>
        <v/>
      </c>
      <c r="AP273" s="750">
        <f t="shared" si="266"/>
        <v>0.5</v>
      </c>
      <c r="AR273" s="326"/>
    </row>
    <row r="274" spans="3:44" ht="12.75" customHeight="1" x14ac:dyDescent="0.2">
      <c r="C274" s="2"/>
      <c r="D274" s="752" t="str">
        <f t="shared" ref="D274:H274" si="296">IF(D212="","",D212)</f>
        <v/>
      </c>
      <c r="E274" s="752" t="str">
        <f t="shared" si="296"/>
        <v/>
      </c>
      <c r="F274" s="752" t="str">
        <f t="shared" si="296"/>
        <v/>
      </c>
      <c r="G274" s="752" t="str">
        <f t="shared" si="268"/>
        <v/>
      </c>
      <c r="H274" s="753" t="str">
        <f t="shared" si="296"/>
        <v/>
      </c>
      <c r="I274" s="737" t="str">
        <f t="shared" si="269"/>
        <v/>
      </c>
      <c r="J274" s="737" t="str">
        <f t="shared" si="264"/>
        <v/>
      </c>
      <c r="K274" s="754" t="str">
        <f t="shared" si="270"/>
        <v/>
      </c>
      <c r="L274" s="735"/>
      <c r="M274" s="655">
        <v>0</v>
      </c>
      <c r="N274" s="623">
        <v>0</v>
      </c>
      <c r="O274" s="620" t="str">
        <f t="shared" si="271"/>
        <v/>
      </c>
      <c r="P274" s="612" t="str">
        <f t="shared" si="272"/>
        <v/>
      </c>
      <c r="Q274" s="624">
        <v>0</v>
      </c>
      <c r="R274" s="755"/>
      <c r="S274" s="708" t="str">
        <f t="shared" si="273"/>
        <v/>
      </c>
      <c r="T274" s="50" t="str">
        <f t="shared" si="274"/>
        <v/>
      </c>
      <c r="U274" s="50">
        <f>ROUND(IF(K274="",0,+Q274/1659*(AC274*12*(1+tab!$D$181+tab!$D$180)-tab!$D$179)*tab!$D$177),-1)</f>
        <v>0</v>
      </c>
      <c r="V274" s="36" t="str">
        <f t="shared" si="275"/>
        <v/>
      </c>
      <c r="W274" s="696"/>
      <c r="X274" s="605"/>
      <c r="Y274" s="646"/>
      <c r="Z274" s="670"/>
      <c r="AA274" s="600"/>
      <c r="AB274" s="646"/>
      <c r="AC274" s="679">
        <f t="shared" si="265"/>
        <v>0</v>
      </c>
      <c r="AD274" s="680">
        <f t="shared" si="276"/>
        <v>0.56000000000000005</v>
      </c>
      <c r="AE274" s="681">
        <f t="shared" si="277"/>
        <v>0</v>
      </c>
      <c r="AF274" s="681">
        <f t="shared" si="278"/>
        <v>0</v>
      </c>
      <c r="AG274" s="681">
        <f t="shared" si="279"/>
        <v>0</v>
      </c>
      <c r="AH274" s="682">
        <f t="shared" si="280"/>
        <v>0</v>
      </c>
      <c r="AI274" s="682" t="str">
        <f t="shared" si="281"/>
        <v/>
      </c>
      <c r="AJ274" s="682">
        <f t="shared" si="282"/>
        <v>0</v>
      </c>
      <c r="AK274" s="683">
        <f>IF(OR(I274="ID1",OR(I274="ID2",OR(I274="ID3",OR(I274&lt;8)))),tab!B$173,tab!B$171)</f>
        <v>0.5</v>
      </c>
      <c r="AL274" s="600">
        <f t="shared" si="283"/>
        <v>0</v>
      </c>
      <c r="AM274" s="646">
        <f t="shared" si="284"/>
        <v>0</v>
      </c>
      <c r="AN274" s="743" t="str">
        <f t="shared" si="285"/>
        <v/>
      </c>
      <c r="AO274" s="746" t="str">
        <f t="shared" si="286"/>
        <v/>
      </c>
      <c r="AP274" s="750">
        <f t="shared" si="266"/>
        <v>0.5</v>
      </c>
      <c r="AR274" s="326"/>
    </row>
    <row r="275" spans="3:44" ht="12.75" customHeight="1" x14ac:dyDescent="0.2">
      <c r="C275" s="2"/>
      <c r="D275" s="752" t="str">
        <f t="shared" ref="D275:H275" si="297">IF(D213="","",D213)</f>
        <v/>
      </c>
      <c r="E275" s="752" t="str">
        <f t="shared" si="297"/>
        <v/>
      </c>
      <c r="F275" s="752" t="str">
        <f t="shared" si="297"/>
        <v/>
      </c>
      <c r="G275" s="752" t="str">
        <f t="shared" si="268"/>
        <v/>
      </c>
      <c r="H275" s="753" t="str">
        <f t="shared" si="297"/>
        <v/>
      </c>
      <c r="I275" s="737" t="str">
        <f t="shared" si="269"/>
        <v/>
      </c>
      <c r="J275" s="737" t="str">
        <f t="shared" si="264"/>
        <v/>
      </c>
      <c r="K275" s="754" t="str">
        <f t="shared" si="270"/>
        <v/>
      </c>
      <c r="L275" s="735"/>
      <c r="M275" s="655">
        <v>0</v>
      </c>
      <c r="N275" s="623">
        <v>0</v>
      </c>
      <c r="O275" s="620" t="str">
        <f t="shared" si="271"/>
        <v/>
      </c>
      <c r="P275" s="612" t="str">
        <f t="shared" si="272"/>
        <v/>
      </c>
      <c r="Q275" s="624">
        <v>0</v>
      </c>
      <c r="R275" s="755"/>
      <c r="S275" s="708" t="str">
        <f t="shared" si="273"/>
        <v/>
      </c>
      <c r="T275" s="50" t="str">
        <f t="shared" si="274"/>
        <v/>
      </c>
      <c r="U275" s="50">
        <f>ROUND(IF(K275="",0,+Q275/1659*(AC275*12*(1+tab!$D$181+tab!$D$180)-tab!$D$179)*tab!$D$177),-1)</f>
        <v>0</v>
      </c>
      <c r="V275" s="36" t="str">
        <f t="shared" si="275"/>
        <v/>
      </c>
      <c r="W275" s="696"/>
      <c r="X275" s="605"/>
      <c r="Y275" s="646"/>
      <c r="Z275" s="670"/>
      <c r="AA275" s="600"/>
      <c r="AB275" s="646"/>
      <c r="AC275" s="679">
        <f t="shared" si="265"/>
        <v>0</v>
      </c>
      <c r="AD275" s="680">
        <f t="shared" si="276"/>
        <v>0.56000000000000005</v>
      </c>
      <c r="AE275" s="681">
        <f t="shared" si="277"/>
        <v>0</v>
      </c>
      <c r="AF275" s="681">
        <f t="shared" si="278"/>
        <v>0</v>
      </c>
      <c r="AG275" s="681">
        <f t="shared" si="279"/>
        <v>0</v>
      </c>
      <c r="AH275" s="682">
        <f t="shared" si="280"/>
        <v>0</v>
      </c>
      <c r="AI275" s="682" t="str">
        <f t="shared" si="281"/>
        <v/>
      </c>
      <c r="AJ275" s="682">
        <f t="shared" si="282"/>
        <v>0</v>
      </c>
      <c r="AK275" s="683">
        <f>IF(OR(I275="ID1",OR(I275="ID2",OR(I275="ID3",OR(I275&lt;8)))),tab!B$173,tab!B$171)</f>
        <v>0.5</v>
      </c>
      <c r="AL275" s="600">
        <f t="shared" si="283"/>
        <v>0</v>
      </c>
      <c r="AM275" s="646">
        <f t="shared" si="284"/>
        <v>0</v>
      </c>
      <c r="AN275" s="743" t="str">
        <f t="shared" si="285"/>
        <v/>
      </c>
      <c r="AO275" s="746" t="str">
        <f t="shared" si="286"/>
        <v/>
      </c>
      <c r="AP275" s="750">
        <f t="shared" si="266"/>
        <v>0.5</v>
      </c>
      <c r="AR275" s="326"/>
    </row>
    <row r="276" spans="3:44" ht="12.75" customHeight="1" x14ac:dyDescent="0.2">
      <c r="C276" s="2"/>
      <c r="D276" s="752" t="str">
        <f t="shared" ref="D276:H276" si="298">IF(D214="","",D214)</f>
        <v/>
      </c>
      <c r="E276" s="752" t="str">
        <f t="shared" si="298"/>
        <v/>
      </c>
      <c r="F276" s="752" t="str">
        <f t="shared" si="298"/>
        <v/>
      </c>
      <c r="G276" s="752" t="str">
        <f t="shared" si="268"/>
        <v/>
      </c>
      <c r="H276" s="753" t="str">
        <f t="shared" si="298"/>
        <v/>
      </c>
      <c r="I276" s="737" t="str">
        <f t="shared" si="269"/>
        <v/>
      </c>
      <c r="J276" s="737" t="str">
        <f t="shared" si="264"/>
        <v/>
      </c>
      <c r="K276" s="754" t="str">
        <f t="shared" si="270"/>
        <v/>
      </c>
      <c r="L276" s="735"/>
      <c r="M276" s="655">
        <v>0</v>
      </c>
      <c r="N276" s="623">
        <v>0</v>
      </c>
      <c r="O276" s="620" t="str">
        <f t="shared" si="271"/>
        <v/>
      </c>
      <c r="P276" s="612" t="str">
        <f t="shared" si="272"/>
        <v/>
      </c>
      <c r="Q276" s="624">
        <v>0</v>
      </c>
      <c r="R276" s="755"/>
      <c r="S276" s="708" t="str">
        <f t="shared" si="273"/>
        <v/>
      </c>
      <c r="T276" s="50" t="str">
        <f t="shared" si="274"/>
        <v/>
      </c>
      <c r="U276" s="50">
        <f>ROUND(IF(K276="",0,+Q276/1659*(AC276*12*(1+tab!$D$181+tab!$D$180)-tab!$D$179)*tab!$D$177),-1)</f>
        <v>0</v>
      </c>
      <c r="V276" s="36" t="str">
        <f t="shared" si="275"/>
        <v/>
      </c>
      <c r="W276" s="696"/>
      <c r="X276" s="605"/>
      <c r="Y276" s="646"/>
      <c r="Z276" s="670"/>
      <c r="AA276" s="600"/>
      <c r="AB276" s="646"/>
      <c r="AC276" s="679">
        <f t="shared" si="265"/>
        <v>0</v>
      </c>
      <c r="AD276" s="680">
        <f t="shared" si="276"/>
        <v>0.56000000000000005</v>
      </c>
      <c r="AE276" s="681">
        <f t="shared" si="277"/>
        <v>0</v>
      </c>
      <c r="AF276" s="681">
        <f t="shared" si="278"/>
        <v>0</v>
      </c>
      <c r="AG276" s="681">
        <f t="shared" si="279"/>
        <v>0</v>
      </c>
      <c r="AH276" s="682">
        <f t="shared" si="280"/>
        <v>0</v>
      </c>
      <c r="AI276" s="682" t="str">
        <f t="shared" si="281"/>
        <v/>
      </c>
      <c r="AJ276" s="682">
        <f t="shared" si="282"/>
        <v>0</v>
      </c>
      <c r="AK276" s="683">
        <f>IF(OR(I276="ID1",OR(I276="ID2",OR(I276="ID3",OR(I276&lt;8)))),tab!B$173,tab!B$171)</f>
        <v>0.5</v>
      </c>
      <c r="AL276" s="600">
        <f t="shared" si="283"/>
        <v>0</v>
      </c>
      <c r="AM276" s="646">
        <f t="shared" si="284"/>
        <v>0</v>
      </c>
      <c r="AN276" s="743" t="str">
        <f t="shared" si="285"/>
        <v/>
      </c>
      <c r="AO276" s="746" t="str">
        <f t="shared" si="286"/>
        <v/>
      </c>
      <c r="AP276" s="750">
        <f t="shared" si="266"/>
        <v>0.5</v>
      </c>
      <c r="AR276" s="326"/>
    </row>
    <row r="277" spans="3:44" ht="12.75" customHeight="1" x14ac:dyDescent="0.2">
      <c r="C277" s="2"/>
      <c r="D277" s="752" t="str">
        <f t="shared" ref="D277:H277" si="299">IF(D215="","",D215)</f>
        <v/>
      </c>
      <c r="E277" s="752" t="str">
        <f t="shared" si="299"/>
        <v/>
      </c>
      <c r="F277" s="752" t="str">
        <f t="shared" si="299"/>
        <v/>
      </c>
      <c r="G277" s="752" t="str">
        <f t="shared" si="268"/>
        <v/>
      </c>
      <c r="H277" s="753" t="str">
        <f t="shared" si="299"/>
        <v/>
      </c>
      <c r="I277" s="737" t="str">
        <f t="shared" si="269"/>
        <v/>
      </c>
      <c r="J277" s="737" t="str">
        <f t="shared" si="264"/>
        <v/>
      </c>
      <c r="K277" s="754" t="str">
        <f t="shared" si="270"/>
        <v/>
      </c>
      <c r="L277" s="735"/>
      <c r="M277" s="655">
        <v>0</v>
      </c>
      <c r="N277" s="623">
        <v>0</v>
      </c>
      <c r="O277" s="620" t="str">
        <f t="shared" si="271"/>
        <v/>
      </c>
      <c r="P277" s="612" t="str">
        <f t="shared" si="272"/>
        <v/>
      </c>
      <c r="Q277" s="624">
        <v>0</v>
      </c>
      <c r="R277" s="755"/>
      <c r="S277" s="708" t="str">
        <f t="shared" si="273"/>
        <v/>
      </c>
      <c r="T277" s="50" t="str">
        <f t="shared" si="274"/>
        <v/>
      </c>
      <c r="U277" s="50">
        <f>ROUND(IF(K277="",0,+Q277/1659*(AC277*12*(1+tab!$D$181+tab!$D$180)-tab!$D$179)*tab!$D$177),-1)</f>
        <v>0</v>
      </c>
      <c r="V277" s="36" t="str">
        <f t="shared" si="275"/>
        <v/>
      </c>
      <c r="W277" s="696"/>
      <c r="X277" s="605"/>
      <c r="Y277" s="646"/>
      <c r="Z277" s="670"/>
      <c r="AA277" s="600"/>
      <c r="AB277" s="646"/>
      <c r="AC277" s="679">
        <f t="shared" si="265"/>
        <v>0</v>
      </c>
      <c r="AD277" s="680">
        <f t="shared" si="276"/>
        <v>0.56000000000000005</v>
      </c>
      <c r="AE277" s="681">
        <f t="shared" si="277"/>
        <v>0</v>
      </c>
      <c r="AF277" s="681">
        <f t="shared" si="278"/>
        <v>0</v>
      </c>
      <c r="AG277" s="681">
        <f t="shared" si="279"/>
        <v>0</v>
      </c>
      <c r="AH277" s="682">
        <f t="shared" si="280"/>
        <v>0</v>
      </c>
      <c r="AI277" s="682" t="str">
        <f t="shared" si="281"/>
        <v/>
      </c>
      <c r="AJ277" s="682">
        <f t="shared" si="282"/>
        <v>0</v>
      </c>
      <c r="AK277" s="683">
        <f>IF(OR(I277="ID1",OR(I277="ID2",OR(I277="ID3",OR(I277&lt;8)))),tab!B$173,tab!B$171)</f>
        <v>0.5</v>
      </c>
      <c r="AL277" s="600">
        <f t="shared" si="283"/>
        <v>0</v>
      </c>
      <c r="AM277" s="646">
        <f t="shared" si="284"/>
        <v>0</v>
      </c>
      <c r="AN277" s="743" t="str">
        <f t="shared" si="285"/>
        <v/>
      </c>
      <c r="AO277" s="746" t="str">
        <f t="shared" si="286"/>
        <v/>
      </c>
      <c r="AP277" s="750">
        <f t="shared" si="266"/>
        <v>0.5</v>
      </c>
      <c r="AR277" s="326"/>
    </row>
    <row r="278" spans="3:44" ht="12.75" customHeight="1" x14ac:dyDescent="0.2">
      <c r="C278" s="2"/>
      <c r="D278" s="752" t="str">
        <f t="shared" ref="D278:H278" si="300">IF(D216="","",D216)</f>
        <v/>
      </c>
      <c r="E278" s="752" t="str">
        <f t="shared" si="300"/>
        <v/>
      </c>
      <c r="F278" s="752" t="str">
        <f t="shared" si="300"/>
        <v/>
      </c>
      <c r="G278" s="752" t="str">
        <f t="shared" si="268"/>
        <v/>
      </c>
      <c r="H278" s="753" t="str">
        <f t="shared" si="300"/>
        <v/>
      </c>
      <c r="I278" s="737" t="str">
        <f t="shared" si="269"/>
        <v/>
      </c>
      <c r="J278" s="737" t="str">
        <f t="shared" si="264"/>
        <v/>
      </c>
      <c r="K278" s="754" t="str">
        <f t="shared" si="270"/>
        <v/>
      </c>
      <c r="L278" s="735"/>
      <c r="M278" s="655">
        <v>0</v>
      </c>
      <c r="N278" s="623">
        <v>0</v>
      </c>
      <c r="O278" s="620" t="str">
        <f t="shared" si="271"/>
        <v/>
      </c>
      <c r="P278" s="612" t="str">
        <f t="shared" si="272"/>
        <v/>
      </c>
      <c r="Q278" s="624">
        <v>0</v>
      </c>
      <c r="R278" s="755"/>
      <c r="S278" s="708" t="str">
        <f t="shared" si="273"/>
        <v/>
      </c>
      <c r="T278" s="50" t="str">
        <f t="shared" si="274"/>
        <v/>
      </c>
      <c r="U278" s="50">
        <f>ROUND(IF(K278="",0,+Q278/1659*(AC278*12*(1+tab!$D$181+tab!$D$180)-tab!$D$179)*tab!$D$177),-1)</f>
        <v>0</v>
      </c>
      <c r="V278" s="36" t="str">
        <f t="shared" si="275"/>
        <v/>
      </c>
      <c r="W278" s="696"/>
      <c r="X278" s="605"/>
      <c r="Y278" s="646"/>
      <c r="Z278" s="670"/>
      <c r="AA278" s="600"/>
      <c r="AB278" s="646"/>
      <c r="AC278" s="679">
        <f t="shared" si="265"/>
        <v>0</v>
      </c>
      <c r="AD278" s="680">
        <f t="shared" si="276"/>
        <v>0.56000000000000005</v>
      </c>
      <c r="AE278" s="681">
        <f t="shared" si="277"/>
        <v>0</v>
      </c>
      <c r="AF278" s="681">
        <f t="shared" si="278"/>
        <v>0</v>
      </c>
      <c r="AG278" s="681">
        <f t="shared" si="279"/>
        <v>0</v>
      </c>
      <c r="AH278" s="682">
        <f t="shared" si="280"/>
        <v>0</v>
      </c>
      <c r="AI278" s="682" t="str">
        <f t="shared" si="281"/>
        <v/>
      </c>
      <c r="AJ278" s="682">
        <f t="shared" si="282"/>
        <v>0</v>
      </c>
      <c r="AK278" s="683">
        <f>IF(OR(I278="ID1",OR(I278="ID2",OR(I278="ID3",OR(I278&lt;8)))),tab!B$173,tab!B$171)</f>
        <v>0.5</v>
      </c>
      <c r="AL278" s="600">
        <f t="shared" si="283"/>
        <v>0</v>
      </c>
      <c r="AM278" s="646">
        <f t="shared" si="284"/>
        <v>0</v>
      </c>
      <c r="AN278" s="743" t="str">
        <f t="shared" si="285"/>
        <v/>
      </c>
      <c r="AO278" s="746" t="str">
        <f t="shared" si="286"/>
        <v/>
      </c>
      <c r="AP278" s="750">
        <f t="shared" si="266"/>
        <v>0.5</v>
      </c>
      <c r="AR278" s="326"/>
    </row>
    <row r="279" spans="3:44" ht="12.75" customHeight="1" x14ac:dyDescent="0.2">
      <c r="C279" s="2"/>
      <c r="D279" s="752" t="str">
        <f t="shared" ref="D279:H279" si="301">IF(D217="","",D217)</f>
        <v/>
      </c>
      <c r="E279" s="752" t="str">
        <f t="shared" si="301"/>
        <v/>
      </c>
      <c r="F279" s="752" t="str">
        <f t="shared" si="301"/>
        <v/>
      </c>
      <c r="G279" s="752" t="str">
        <f t="shared" si="268"/>
        <v/>
      </c>
      <c r="H279" s="753" t="str">
        <f t="shared" si="301"/>
        <v/>
      </c>
      <c r="I279" s="737" t="str">
        <f t="shared" si="269"/>
        <v/>
      </c>
      <c r="J279" s="737" t="str">
        <f t="shared" si="264"/>
        <v/>
      </c>
      <c r="K279" s="754" t="str">
        <f t="shared" si="270"/>
        <v/>
      </c>
      <c r="L279" s="735"/>
      <c r="M279" s="655">
        <v>0</v>
      </c>
      <c r="N279" s="623">
        <v>0</v>
      </c>
      <c r="O279" s="620" t="str">
        <f t="shared" si="271"/>
        <v/>
      </c>
      <c r="P279" s="612" t="str">
        <f t="shared" si="272"/>
        <v/>
      </c>
      <c r="Q279" s="624">
        <v>0</v>
      </c>
      <c r="R279" s="755"/>
      <c r="S279" s="708" t="str">
        <f t="shared" si="273"/>
        <v/>
      </c>
      <c r="T279" s="50" t="str">
        <f t="shared" si="274"/>
        <v/>
      </c>
      <c r="U279" s="50">
        <f>ROUND(IF(K279="",0,+Q279/1659*(AC279*12*(1+tab!$D$181+tab!$D$180)-tab!$D$179)*tab!$D$177),-1)</f>
        <v>0</v>
      </c>
      <c r="V279" s="36" t="str">
        <f t="shared" si="275"/>
        <v/>
      </c>
      <c r="W279" s="696"/>
      <c r="X279" s="605"/>
      <c r="Y279" s="646"/>
      <c r="Z279" s="670"/>
      <c r="AA279" s="600"/>
      <c r="AB279" s="646"/>
      <c r="AC279" s="679">
        <f t="shared" si="265"/>
        <v>0</v>
      </c>
      <c r="AD279" s="680">
        <f t="shared" si="276"/>
        <v>0.56000000000000005</v>
      </c>
      <c r="AE279" s="681">
        <f t="shared" si="277"/>
        <v>0</v>
      </c>
      <c r="AF279" s="681">
        <f t="shared" si="278"/>
        <v>0</v>
      </c>
      <c r="AG279" s="681">
        <f t="shared" si="279"/>
        <v>0</v>
      </c>
      <c r="AH279" s="682">
        <f t="shared" si="280"/>
        <v>0</v>
      </c>
      <c r="AI279" s="682" t="str">
        <f t="shared" si="281"/>
        <v/>
      </c>
      <c r="AJ279" s="682">
        <f t="shared" si="282"/>
        <v>0</v>
      </c>
      <c r="AK279" s="683">
        <f>IF(OR(I279="ID1",OR(I279="ID2",OR(I279="ID3",OR(I279&lt;8)))),tab!B$173,tab!B$171)</f>
        <v>0.5</v>
      </c>
      <c r="AL279" s="600">
        <f t="shared" si="283"/>
        <v>0</v>
      </c>
      <c r="AM279" s="646">
        <f t="shared" si="284"/>
        <v>0</v>
      </c>
      <c r="AN279" s="743" t="str">
        <f t="shared" si="285"/>
        <v/>
      </c>
      <c r="AO279" s="746" t="str">
        <f t="shared" si="286"/>
        <v/>
      </c>
      <c r="AP279" s="750">
        <f t="shared" si="266"/>
        <v>0.5</v>
      </c>
      <c r="AR279" s="326"/>
    </row>
    <row r="280" spans="3:44" ht="12.75" customHeight="1" x14ac:dyDescent="0.2">
      <c r="C280" s="2"/>
      <c r="D280" s="752" t="str">
        <f t="shared" ref="D280:H280" si="302">IF(D218="","",D218)</f>
        <v/>
      </c>
      <c r="E280" s="752" t="str">
        <f t="shared" si="302"/>
        <v/>
      </c>
      <c r="F280" s="752" t="str">
        <f t="shared" si="302"/>
        <v/>
      </c>
      <c r="G280" s="752" t="str">
        <f t="shared" si="268"/>
        <v/>
      </c>
      <c r="H280" s="753" t="str">
        <f t="shared" si="302"/>
        <v/>
      </c>
      <c r="I280" s="737" t="str">
        <f t="shared" si="269"/>
        <v/>
      </c>
      <c r="J280" s="737" t="str">
        <f t="shared" si="264"/>
        <v/>
      </c>
      <c r="K280" s="754" t="str">
        <f t="shared" si="270"/>
        <v/>
      </c>
      <c r="L280" s="735"/>
      <c r="M280" s="655">
        <v>0</v>
      </c>
      <c r="N280" s="623">
        <v>0</v>
      </c>
      <c r="O280" s="620" t="str">
        <f t="shared" si="271"/>
        <v/>
      </c>
      <c r="P280" s="612" t="str">
        <f t="shared" si="272"/>
        <v/>
      </c>
      <c r="Q280" s="624">
        <v>0</v>
      </c>
      <c r="R280" s="755"/>
      <c r="S280" s="708" t="str">
        <f t="shared" si="273"/>
        <v/>
      </c>
      <c r="T280" s="50" t="str">
        <f t="shared" si="274"/>
        <v/>
      </c>
      <c r="U280" s="50">
        <f>ROUND(IF(K280="",0,+Q280/1659*(AC280*12*(1+tab!$D$181+tab!$D$180)-tab!$D$179)*tab!$D$177),-1)</f>
        <v>0</v>
      </c>
      <c r="V280" s="36" t="str">
        <f t="shared" si="275"/>
        <v/>
      </c>
      <c r="W280" s="696"/>
      <c r="X280" s="605"/>
      <c r="Y280" s="646"/>
      <c r="Z280" s="670"/>
      <c r="AA280" s="600"/>
      <c r="AB280" s="646"/>
      <c r="AC280" s="679">
        <f t="shared" si="265"/>
        <v>0</v>
      </c>
      <c r="AD280" s="680">
        <f t="shared" si="276"/>
        <v>0.56000000000000005</v>
      </c>
      <c r="AE280" s="681">
        <f t="shared" si="277"/>
        <v>0</v>
      </c>
      <c r="AF280" s="681">
        <f t="shared" si="278"/>
        <v>0</v>
      </c>
      <c r="AG280" s="681">
        <f t="shared" si="279"/>
        <v>0</v>
      </c>
      <c r="AH280" s="682">
        <f t="shared" si="280"/>
        <v>0</v>
      </c>
      <c r="AI280" s="682" t="str">
        <f t="shared" si="281"/>
        <v/>
      </c>
      <c r="AJ280" s="682">
        <f t="shared" si="282"/>
        <v>0</v>
      </c>
      <c r="AK280" s="683">
        <f>IF(OR(I280="ID1",OR(I280="ID2",OR(I280="ID3",OR(I280&lt;8)))),tab!B$173,tab!B$171)</f>
        <v>0.5</v>
      </c>
      <c r="AL280" s="600">
        <f t="shared" si="283"/>
        <v>0</v>
      </c>
      <c r="AM280" s="646">
        <f t="shared" si="284"/>
        <v>0</v>
      </c>
      <c r="AN280" s="743" t="str">
        <f t="shared" si="285"/>
        <v/>
      </c>
      <c r="AO280" s="746" t="str">
        <f t="shared" si="286"/>
        <v/>
      </c>
      <c r="AP280" s="750">
        <f t="shared" si="266"/>
        <v>0.5</v>
      </c>
      <c r="AR280" s="326"/>
    </row>
    <row r="281" spans="3:44" ht="12.75" customHeight="1" x14ac:dyDescent="0.2">
      <c r="C281" s="2"/>
      <c r="D281" s="752" t="str">
        <f t="shared" ref="D281:H281" si="303">IF(D219="","",D219)</f>
        <v/>
      </c>
      <c r="E281" s="752" t="str">
        <f t="shared" si="303"/>
        <v/>
      </c>
      <c r="F281" s="752" t="str">
        <f t="shared" si="303"/>
        <v/>
      </c>
      <c r="G281" s="752" t="str">
        <f t="shared" si="268"/>
        <v/>
      </c>
      <c r="H281" s="753" t="str">
        <f t="shared" si="303"/>
        <v/>
      </c>
      <c r="I281" s="737" t="str">
        <f t="shared" si="269"/>
        <v/>
      </c>
      <c r="J281" s="737" t="str">
        <f t="shared" si="264"/>
        <v/>
      </c>
      <c r="K281" s="754" t="str">
        <f t="shared" si="270"/>
        <v/>
      </c>
      <c r="L281" s="735"/>
      <c r="M281" s="655">
        <v>0</v>
      </c>
      <c r="N281" s="623">
        <v>0</v>
      </c>
      <c r="O281" s="620" t="str">
        <f t="shared" si="271"/>
        <v/>
      </c>
      <c r="P281" s="612" t="str">
        <f t="shared" si="272"/>
        <v/>
      </c>
      <c r="Q281" s="624">
        <v>0</v>
      </c>
      <c r="R281" s="755"/>
      <c r="S281" s="708" t="str">
        <f t="shared" si="273"/>
        <v/>
      </c>
      <c r="T281" s="50" t="str">
        <f t="shared" si="274"/>
        <v/>
      </c>
      <c r="U281" s="50">
        <f>ROUND(IF(K281="",0,+Q281/1659*(AC281*12*(1+tab!$D$181+tab!$D$180)-tab!$D$179)*tab!$D$177),-1)</f>
        <v>0</v>
      </c>
      <c r="V281" s="36" t="str">
        <f t="shared" si="275"/>
        <v/>
      </c>
      <c r="W281" s="696"/>
      <c r="X281" s="605"/>
      <c r="Y281" s="646"/>
      <c r="Z281" s="670"/>
      <c r="AA281" s="600"/>
      <c r="AB281" s="646"/>
      <c r="AC281" s="679">
        <f t="shared" si="265"/>
        <v>0</v>
      </c>
      <c r="AD281" s="680">
        <f t="shared" si="276"/>
        <v>0.56000000000000005</v>
      </c>
      <c r="AE281" s="681">
        <f t="shared" si="277"/>
        <v>0</v>
      </c>
      <c r="AF281" s="681">
        <f t="shared" si="278"/>
        <v>0</v>
      </c>
      <c r="AG281" s="681">
        <f t="shared" si="279"/>
        <v>0</v>
      </c>
      <c r="AH281" s="682">
        <f t="shared" si="280"/>
        <v>0</v>
      </c>
      <c r="AI281" s="682" t="str">
        <f t="shared" si="281"/>
        <v/>
      </c>
      <c r="AJ281" s="682">
        <f t="shared" si="282"/>
        <v>0</v>
      </c>
      <c r="AK281" s="683">
        <f>IF(OR(I281="ID1",OR(I281="ID2",OR(I281="ID3",OR(I281&lt;8)))),tab!B$173,tab!B$171)</f>
        <v>0.5</v>
      </c>
      <c r="AL281" s="600">
        <f t="shared" si="283"/>
        <v>0</v>
      </c>
      <c r="AM281" s="646">
        <f t="shared" si="284"/>
        <v>0</v>
      </c>
      <c r="AN281" s="743" t="str">
        <f t="shared" si="285"/>
        <v/>
      </c>
      <c r="AO281" s="746" t="str">
        <f t="shared" si="286"/>
        <v/>
      </c>
      <c r="AP281" s="750">
        <f t="shared" si="266"/>
        <v>0.5</v>
      </c>
      <c r="AR281" s="326"/>
    </row>
    <row r="282" spans="3:44" ht="12.75" customHeight="1" x14ac:dyDescent="0.2">
      <c r="C282" s="2"/>
      <c r="D282" s="752" t="str">
        <f t="shared" ref="D282:H282" si="304">IF(D220="","",D220)</f>
        <v/>
      </c>
      <c r="E282" s="752" t="str">
        <f t="shared" si="304"/>
        <v/>
      </c>
      <c r="F282" s="752" t="str">
        <f t="shared" si="304"/>
        <v/>
      </c>
      <c r="G282" s="752" t="str">
        <f t="shared" si="268"/>
        <v/>
      </c>
      <c r="H282" s="753" t="str">
        <f t="shared" si="304"/>
        <v/>
      </c>
      <c r="I282" s="737" t="str">
        <f t="shared" si="269"/>
        <v/>
      </c>
      <c r="J282" s="737" t="str">
        <f t="shared" si="264"/>
        <v/>
      </c>
      <c r="K282" s="754" t="str">
        <f t="shared" si="270"/>
        <v/>
      </c>
      <c r="L282" s="735"/>
      <c r="M282" s="655">
        <v>0</v>
      </c>
      <c r="N282" s="623">
        <v>0</v>
      </c>
      <c r="O282" s="620" t="str">
        <f t="shared" si="271"/>
        <v/>
      </c>
      <c r="P282" s="612" t="str">
        <f t="shared" si="272"/>
        <v/>
      </c>
      <c r="Q282" s="624">
        <v>0</v>
      </c>
      <c r="R282" s="755"/>
      <c r="S282" s="708" t="str">
        <f t="shared" si="273"/>
        <v/>
      </c>
      <c r="T282" s="50" t="str">
        <f t="shared" si="274"/>
        <v/>
      </c>
      <c r="U282" s="50">
        <f>ROUND(IF(K282="",0,+Q282/1659*(AC282*12*(1+tab!$D$181+tab!$D$180)-tab!$D$179)*tab!$D$177),-1)</f>
        <v>0</v>
      </c>
      <c r="V282" s="36" t="str">
        <f t="shared" si="275"/>
        <v/>
      </c>
      <c r="W282" s="696"/>
      <c r="X282" s="605"/>
      <c r="Y282" s="646"/>
      <c r="Z282" s="670"/>
      <c r="AA282" s="600"/>
      <c r="AB282" s="646"/>
      <c r="AC282" s="679">
        <f t="shared" si="265"/>
        <v>0</v>
      </c>
      <c r="AD282" s="680">
        <f t="shared" si="276"/>
        <v>0.56000000000000005</v>
      </c>
      <c r="AE282" s="681">
        <f t="shared" si="277"/>
        <v>0</v>
      </c>
      <c r="AF282" s="681">
        <f t="shared" si="278"/>
        <v>0</v>
      </c>
      <c r="AG282" s="681">
        <f t="shared" si="279"/>
        <v>0</v>
      </c>
      <c r="AH282" s="682">
        <f t="shared" si="280"/>
        <v>0</v>
      </c>
      <c r="AI282" s="682" t="str">
        <f t="shared" si="281"/>
        <v/>
      </c>
      <c r="AJ282" s="682">
        <f t="shared" si="282"/>
        <v>0</v>
      </c>
      <c r="AK282" s="683">
        <f>IF(OR(I282="ID1",OR(I282="ID2",OR(I282="ID3",OR(I282&lt;8)))),tab!B$173,tab!B$171)</f>
        <v>0.5</v>
      </c>
      <c r="AL282" s="600">
        <f t="shared" si="283"/>
        <v>0</v>
      </c>
      <c r="AM282" s="646">
        <f t="shared" si="284"/>
        <v>0</v>
      </c>
      <c r="AN282" s="743" t="str">
        <f t="shared" si="285"/>
        <v/>
      </c>
      <c r="AO282" s="746" t="str">
        <f t="shared" si="286"/>
        <v/>
      </c>
      <c r="AP282" s="750">
        <f t="shared" si="266"/>
        <v>0.5</v>
      </c>
      <c r="AR282" s="326"/>
    </row>
    <row r="283" spans="3:44" ht="12.75" customHeight="1" x14ac:dyDescent="0.2">
      <c r="C283" s="2"/>
      <c r="D283" s="752" t="str">
        <f t="shared" ref="D283:H283" si="305">IF(D221="","",D221)</f>
        <v/>
      </c>
      <c r="E283" s="752" t="str">
        <f t="shared" si="305"/>
        <v/>
      </c>
      <c r="F283" s="752" t="str">
        <f t="shared" si="305"/>
        <v/>
      </c>
      <c r="G283" s="752" t="str">
        <f t="shared" si="268"/>
        <v/>
      </c>
      <c r="H283" s="753" t="str">
        <f t="shared" si="305"/>
        <v/>
      </c>
      <c r="I283" s="737" t="str">
        <f t="shared" si="269"/>
        <v/>
      </c>
      <c r="J283" s="737" t="str">
        <f t="shared" si="264"/>
        <v/>
      </c>
      <c r="K283" s="754" t="str">
        <f t="shared" si="270"/>
        <v/>
      </c>
      <c r="L283" s="735"/>
      <c r="M283" s="655">
        <v>0</v>
      </c>
      <c r="N283" s="623">
        <v>0</v>
      </c>
      <c r="O283" s="620" t="str">
        <f t="shared" si="271"/>
        <v/>
      </c>
      <c r="P283" s="612" t="str">
        <f t="shared" si="272"/>
        <v/>
      </c>
      <c r="Q283" s="624">
        <v>0</v>
      </c>
      <c r="R283" s="755"/>
      <c r="S283" s="708" t="str">
        <f t="shared" si="273"/>
        <v/>
      </c>
      <c r="T283" s="50" t="str">
        <f t="shared" si="274"/>
        <v/>
      </c>
      <c r="U283" s="50">
        <f>ROUND(IF(K283="",0,+Q283/1659*(AC283*12*(1+tab!$D$181+tab!$D$180)-tab!$D$179)*tab!$D$177),-1)</f>
        <v>0</v>
      </c>
      <c r="V283" s="36" t="str">
        <f t="shared" si="275"/>
        <v/>
      </c>
      <c r="W283" s="696"/>
      <c r="X283" s="605"/>
      <c r="Y283" s="646"/>
      <c r="Z283" s="670"/>
      <c r="AA283" s="600"/>
      <c r="AB283" s="646"/>
      <c r="AC283" s="679">
        <f t="shared" si="265"/>
        <v>0</v>
      </c>
      <c r="AD283" s="680">
        <f t="shared" si="276"/>
        <v>0.56000000000000005</v>
      </c>
      <c r="AE283" s="681">
        <f t="shared" si="277"/>
        <v>0</v>
      </c>
      <c r="AF283" s="681">
        <f t="shared" si="278"/>
        <v>0</v>
      </c>
      <c r="AG283" s="681">
        <f t="shared" si="279"/>
        <v>0</v>
      </c>
      <c r="AH283" s="682">
        <f t="shared" si="280"/>
        <v>0</v>
      </c>
      <c r="AI283" s="682" t="str">
        <f t="shared" si="281"/>
        <v/>
      </c>
      <c r="AJ283" s="682">
        <f t="shared" si="282"/>
        <v>0</v>
      </c>
      <c r="AK283" s="683">
        <f>IF(OR(I283="ID1",OR(I283="ID2",OR(I283="ID3",OR(I283&lt;8)))),tab!B$173,tab!B$171)</f>
        <v>0.5</v>
      </c>
      <c r="AL283" s="600">
        <f t="shared" si="283"/>
        <v>0</v>
      </c>
      <c r="AM283" s="646">
        <f t="shared" si="284"/>
        <v>0</v>
      </c>
      <c r="AN283" s="743" t="str">
        <f t="shared" si="285"/>
        <v/>
      </c>
      <c r="AO283" s="746" t="str">
        <f t="shared" si="286"/>
        <v/>
      </c>
      <c r="AP283" s="750">
        <f t="shared" si="266"/>
        <v>0.5</v>
      </c>
      <c r="AR283" s="326"/>
    </row>
    <row r="284" spans="3:44" ht="12.75" customHeight="1" x14ac:dyDescent="0.2">
      <c r="C284" s="2"/>
      <c r="D284" s="752" t="str">
        <f t="shared" ref="D284:H284" si="306">IF(D222="","",D222)</f>
        <v/>
      </c>
      <c r="E284" s="752" t="str">
        <f t="shared" si="306"/>
        <v/>
      </c>
      <c r="F284" s="752" t="str">
        <f t="shared" si="306"/>
        <v/>
      </c>
      <c r="G284" s="752" t="str">
        <f t="shared" si="268"/>
        <v/>
      </c>
      <c r="H284" s="753" t="str">
        <f t="shared" si="306"/>
        <v/>
      </c>
      <c r="I284" s="737" t="str">
        <f t="shared" si="269"/>
        <v/>
      </c>
      <c r="J284" s="737" t="str">
        <f t="shared" si="264"/>
        <v/>
      </c>
      <c r="K284" s="754" t="str">
        <f t="shared" si="270"/>
        <v/>
      </c>
      <c r="L284" s="735"/>
      <c r="M284" s="655">
        <v>0</v>
      </c>
      <c r="N284" s="623">
        <v>0</v>
      </c>
      <c r="O284" s="620" t="str">
        <f t="shared" si="271"/>
        <v/>
      </c>
      <c r="P284" s="612" t="str">
        <f t="shared" si="272"/>
        <v/>
      </c>
      <c r="Q284" s="624">
        <v>0</v>
      </c>
      <c r="R284" s="755"/>
      <c r="S284" s="708" t="str">
        <f t="shared" si="273"/>
        <v/>
      </c>
      <c r="T284" s="50" t="str">
        <f t="shared" si="274"/>
        <v/>
      </c>
      <c r="U284" s="50">
        <f>ROUND(IF(K284="",0,+Q284/1659*(AC284*12*(1+tab!$D$181+tab!$D$180)-tab!$D$179)*tab!$D$177),-1)</f>
        <v>0</v>
      </c>
      <c r="V284" s="36" t="str">
        <f t="shared" si="275"/>
        <v/>
      </c>
      <c r="W284" s="696"/>
      <c r="X284" s="605"/>
      <c r="Y284" s="646"/>
      <c r="Z284" s="670"/>
      <c r="AA284" s="600"/>
      <c r="AB284" s="646"/>
      <c r="AC284" s="679">
        <f t="shared" si="265"/>
        <v>0</v>
      </c>
      <c r="AD284" s="680">
        <f t="shared" si="276"/>
        <v>0.56000000000000005</v>
      </c>
      <c r="AE284" s="681">
        <f t="shared" si="277"/>
        <v>0</v>
      </c>
      <c r="AF284" s="681">
        <f t="shared" si="278"/>
        <v>0</v>
      </c>
      <c r="AG284" s="681">
        <f t="shared" si="279"/>
        <v>0</v>
      </c>
      <c r="AH284" s="682">
        <f t="shared" si="280"/>
        <v>0</v>
      </c>
      <c r="AI284" s="682" t="str">
        <f t="shared" si="281"/>
        <v/>
      </c>
      <c r="AJ284" s="682">
        <f t="shared" si="282"/>
        <v>0</v>
      </c>
      <c r="AK284" s="683">
        <f>IF(OR(I284="ID1",OR(I284="ID2",OR(I284="ID3",OR(I284&lt;8)))),tab!B$173,tab!B$171)</f>
        <v>0.5</v>
      </c>
      <c r="AL284" s="600">
        <f t="shared" si="283"/>
        <v>0</v>
      </c>
      <c r="AM284" s="646">
        <f t="shared" si="284"/>
        <v>0</v>
      </c>
      <c r="AN284" s="743" t="str">
        <f t="shared" si="285"/>
        <v/>
      </c>
      <c r="AO284" s="746" t="str">
        <f t="shared" si="286"/>
        <v/>
      </c>
      <c r="AP284" s="750">
        <f t="shared" si="266"/>
        <v>0.5</v>
      </c>
      <c r="AR284" s="326"/>
    </row>
    <row r="285" spans="3:44" ht="12.75" customHeight="1" x14ac:dyDescent="0.2">
      <c r="C285" s="2"/>
      <c r="D285" s="752" t="str">
        <f t="shared" ref="D285:H285" si="307">IF(D223="","",D223)</f>
        <v/>
      </c>
      <c r="E285" s="752" t="str">
        <f t="shared" si="307"/>
        <v/>
      </c>
      <c r="F285" s="752" t="str">
        <f t="shared" si="307"/>
        <v/>
      </c>
      <c r="G285" s="752" t="str">
        <f t="shared" si="268"/>
        <v/>
      </c>
      <c r="H285" s="753" t="str">
        <f t="shared" si="307"/>
        <v/>
      </c>
      <c r="I285" s="737" t="str">
        <f t="shared" si="269"/>
        <v/>
      </c>
      <c r="J285" s="737" t="str">
        <f t="shared" si="264"/>
        <v/>
      </c>
      <c r="K285" s="754" t="str">
        <f t="shared" si="270"/>
        <v/>
      </c>
      <c r="L285" s="735"/>
      <c r="M285" s="655">
        <v>0</v>
      </c>
      <c r="N285" s="623">
        <v>0</v>
      </c>
      <c r="O285" s="620" t="str">
        <f t="shared" si="271"/>
        <v/>
      </c>
      <c r="P285" s="612" t="str">
        <f t="shared" si="272"/>
        <v/>
      </c>
      <c r="Q285" s="624">
        <v>0</v>
      </c>
      <c r="R285" s="755"/>
      <c r="S285" s="708" t="str">
        <f t="shared" si="273"/>
        <v/>
      </c>
      <c r="T285" s="50" t="str">
        <f t="shared" si="274"/>
        <v/>
      </c>
      <c r="U285" s="50">
        <f>ROUND(IF(K285="",0,+Q285/1659*(AC285*12*(1+tab!$D$181+tab!$D$180)-tab!$D$179)*tab!$D$177),-1)</f>
        <v>0</v>
      </c>
      <c r="V285" s="36" t="str">
        <f t="shared" si="275"/>
        <v/>
      </c>
      <c r="W285" s="696"/>
      <c r="X285" s="605"/>
      <c r="Y285" s="646"/>
      <c r="Z285" s="670"/>
      <c r="AA285" s="600"/>
      <c r="AB285" s="646"/>
      <c r="AC285" s="679">
        <f t="shared" si="265"/>
        <v>0</v>
      </c>
      <c r="AD285" s="680">
        <f t="shared" si="276"/>
        <v>0.56000000000000005</v>
      </c>
      <c r="AE285" s="681">
        <f t="shared" si="277"/>
        <v>0</v>
      </c>
      <c r="AF285" s="681">
        <f t="shared" si="278"/>
        <v>0</v>
      </c>
      <c r="AG285" s="681">
        <f t="shared" si="279"/>
        <v>0</v>
      </c>
      <c r="AH285" s="682">
        <f t="shared" si="280"/>
        <v>0</v>
      </c>
      <c r="AI285" s="682" t="str">
        <f t="shared" si="281"/>
        <v/>
      </c>
      <c r="AJ285" s="682">
        <f t="shared" si="282"/>
        <v>0</v>
      </c>
      <c r="AK285" s="683">
        <f>IF(OR(I285="ID1",OR(I285="ID2",OR(I285="ID3",OR(I285&lt;8)))),tab!B$173,tab!B$171)</f>
        <v>0.5</v>
      </c>
      <c r="AL285" s="600">
        <f t="shared" si="283"/>
        <v>0</v>
      </c>
      <c r="AM285" s="646">
        <f t="shared" si="284"/>
        <v>0</v>
      </c>
      <c r="AN285" s="743" t="str">
        <f t="shared" si="285"/>
        <v/>
      </c>
      <c r="AO285" s="746" t="str">
        <f t="shared" si="286"/>
        <v/>
      </c>
      <c r="AP285" s="750">
        <f t="shared" si="266"/>
        <v>0.5</v>
      </c>
      <c r="AR285" s="326"/>
    </row>
    <row r="286" spans="3:44" ht="12.75" customHeight="1" x14ac:dyDescent="0.2">
      <c r="C286" s="2"/>
      <c r="D286" s="752" t="str">
        <f t="shared" ref="D286:H286" si="308">IF(D224="","",D224)</f>
        <v/>
      </c>
      <c r="E286" s="752" t="str">
        <f t="shared" si="308"/>
        <v/>
      </c>
      <c r="F286" s="752" t="str">
        <f t="shared" si="308"/>
        <v/>
      </c>
      <c r="G286" s="752" t="str">
        <f t="shared" si="268"/>
        <v/>
      </c>
      <c r="H286" s="753" t="str">
        <f t="shared" si="308"/>
        <v/>
      </c>
      <c r="I286" s="737" t="str">
        <f t="shared" si="269"/>
        <v/>
      </c>
      <c r="J286" s="737" t="str">
        <f t="shared" si="264"/>
        <v/>
      </c>
      <c r="K286" s="754" t="str">
        <f t="shared" si="270"/>
        <v/>
      </c>
      <c r="L286" s="735"/>
      <c r="M286" s="655">
        <v>0</v>
      </c>
      <c r="N286" s="623">
        <v>0</v>
      </c>
      <c r="O286" s="620" t="str">
        <f t="shared" si="271"/>
        <v/>
      </c>
      <c r="P286" s="612" t="str">
        <f t="shared" si="272"/>
        <v/>
      </c>
      <c r="Q286" s="624">
        <v>0</v>
      </c>
      <c r="R286" s="755"/>
      <c r="S286" s="708" t="str">
        <f t="shared" si="273"/>
        <v/>
      </c>
      <c r="T286" s="50" t="str">
        <f t="shared" si="274"/>
        <v/>
      </c>
      <c r="U286" s="50">
        <f>ROUND(IF(K286="",0,+Q286/1659*(AC286*12*(1+tab!$D$181+tab!$D$180)-tab!$D$179)*tab!$D$177),-1)</f>
        <v>0</v>
      </c>
      <c r="V286" s="36" t="str">
        <f t="shared" si="275"/>
        <v/>
      </c>
      <c r="W286" s="696"/>
      <c r="X286" s="605"/>
      <c r="Y286" s="646"/>
      <c r="Z286" s="670"/>
      <c r="AA286" s="600"/>
      <c r="AB286" s="646"/>
      <c r="AC286" s="679">
        <f t="shared" si="265"/>
        <v>0</v>
      </c>
      <c r="AD286" s="680">
        <f t="shared" si="276"/>
        <v>0.56000000000000005</v>
      </c>
      <c r="AE286" s="681">
        <f t="shared" si="277"/>
        <v>0</v>
      </c>
      <c r="AF286" s="681">
        <f t="shared" si="278"/>
        <v>0</v>
      </c>
      <c r="AG286" s="681">
        <f t="shared" si="279"/>
        <v>0</v>
      </c>
      <c r="AH286" s="682">
        <f t="shared" si="280"/>
        <v>0</v>
      </c>
      <c r="AI286" s="682" t="str">
        <f t="shared" si="281"/>
        <v/>
      </c>
      <c r="AJ286" s="682">
        <f t="shared" si="282"/>
        <v>0</v>
      </c>
      <c r="AK286" s="683">
        <f>IF(OR(I286="ID1",OR(I286="ID2",OR(I286="ID3",OR(I286&lt;8)))),tab!B$173,tab!B$171)</f>
        <v>0.5</v>
      </c>
      <c r="AL286" s="600">
        <f t="shared" si="283"/>
        <v>0</v>
      </c>
      <c r="AM286" s="646">
        <f t="shared" si="284"/>
        <v>0</v>
      </c>
      <c r="AN286" s="743" t="str">
        <f t="shared" si="285"/>
        <v/>
      </c>
      <c r="AO286" s="746" t="str">
        <f t="shared" si="286"/>
        <v/>
      </c>
      <c r="AP286" s="750">
        <f t="shared" si="266"/>
        <v>0.5</v>
      </c>
      <c r="AR286" s="326"/>
    </row>
    <row r="287" spans="3:44" ht="12.75" customHeight="1" x14ac:dyDescent="0.2">
      <c r="C287" s="2"/>
      <c r="D287" s="752" t="str">
        <f t="shared" ref="D287:H287" si="309">IF(D225="","",D225)</f>
        <v/>
      </c>
      <c r="E287" s="752" t="str">
        <f t="shared" si="309"/>
        <v/>
      </c>
      <c r="F287" s="752" t="str">
        <f t="shared" si="309"/>
        <v/>
      </c>
      <c r="G287" s="752" t="str">
        <f t="shared" si="268"/>
        <v/>
      </c>
      <c r="H287" s="753" t="str">
        <f t="shared" si="309"/>
        <v/>
      </c>
      <c r="I287" s="737" t="str">
        <f t="shared" si="269"/>
        <v/>
      </c>
      <c r="J287" s="737" t="str">
        <f t="shared" si="264"/>
        <v/>
      </c>
      <c r="K287" s="754" t="str">
        <f t="shared" si="270"/>
        <v/>
      </c>
      <c r="L287" s="735"/>
      <c r="M287" s="655">
        <v>0</v>
      </c>
      <c r="N287" s="623">
        <v>0</v>
      </c>
      <c r="O287" s="620" t="str">
        <f t="shared" si="271"/>
        <v/>
      </c>
      <c r="P287" s="612" t="str">
        <f t="shared" si="272"/>
        <v/>
      </c>
      <c r="Q287" s="624">
        <v>0</v>
      </c>
      <c r="R287" s="755"/>
      <c r="S287" s="708" t="str">
        <f t="shared" si="273"/>
        <v/>
      </c>
      <c r="T287" s="50" t="str">
        <f t="shared" si="274"/>
        <v/>
      </c>
      <c r="U287" s="50">
        <f>ROUND(IF(K287="",0,+Q287/1659*(AC287*12*(1+tab!$D$181+tab!$D$180)-tab!$D$179)*tab!$D$177),-1)</f>
        <v>0</v>
      </c>
      <c r="V287" s="36" t="str">
        <f t="shared" si="275"/>
        <v/>
      </c>
      <c r="W287" s="696"/>
      <c r="X287" s="605"/>
      <c r="Y287" s="646"/>
      <c r="Z287" s="670"/>
      <c r="AA287" s="600"/>
      <c r="AB287" s="646"/>
      <c r="AC287" s="679">
        <f t="shared" si="265"/>
        <v>0</v>
      </c>
      <c r="AD287" s="680">
        <f t="shared" si="276"/>
        <v>0.56000000000000005</v>
      </c>
      <c r="AE287" s="681">
        <f t="shared" si="277"/>
        <v>0</v>
      </c>
      <c r="AF287" s="681">
        <f t="shared" si="278"/>
        <v>0</v>
      </c>
      <c r="AG287" s="681">
        <f t="shared" si="279"/>
        <v>0</v>
      </c>
      <c r="AH287" s="682">
        <f t="shared" si="280"/>
        <v>0</v>
      </c>
      <c r="AI287" s="682" t="str">
        <f t="shared" si="281"/>
        <v/>
      </c>
      <c r="AJ287" s="682">
        <f t="shared" si="282"/>
        <v>0</v>
      </c>
      <c r="AK287" s="683">
        <f>IF(OR(I287="ID1",OR(I287="ID2",OR(I287="ID3",OR(I287&lt;8)))),tab!B$173,tab!B$171)</f>
        <v>0.5</v>
      </c>
      <c r="AL287" s="600">
        <f t="shared" si="283"/>
        <v>0</v>
      </c>
      <c r="AM287" s="646">
        <f t="shared" si="284"/>
        <v>0</v>
      </c>
      <c r="AN287" s="743" t="str">
        <f t="shared" si="285"/>
        <v/>
      </c>
      <c r="AO287" s="746" t="str">
        <f t="shared" si="286"/>
        <v/>
      </c>
      <c r="AP287" s="750">
        <f t="shared" si="266"/>
        <v>0.5</v>
      </c>
      <c r="AR287" s="326"/>
    </row>
    <row r="288" spans="3:44" ht="12.75" customHeight="1" x14ac:dyDescent="0.2">
      <c r="C288" s="2"/>
      <c r="D288" s="752" t="str">
        <f t="shared" ref="D288:H288" si="310">IF(D226="","",D226)</f>
        <v/>
      </c>
      <c r="E288" s="752" t="str">
        <f t="shared" si="310"/>
        <v/>
      </c>
      <c r="F288" s="752" t="str">
        <f t="shared" si="310"/>
        <v/>
      </c>
      <c r="G288" s="752" t="str">
        <f t="shared" si="268"/>
        <v/>
      </c>
      <c r="H288" s="753" t="str">
        <f t="shared" si="310"/>
        <v/>
      </c>
      <c r="I288" s="737" t="str">
        <f t="shared" si="269"/>
        <v/>
      </c>
      <c r="J288" s="737" t="str">
        <f t="shared" si="264"/>
        <v/>
      </c>
      <c r="K288" s="754" t="str">
        <f t="shared" si="270"/>
        <v/>
      </c>
      <c r="L288" s="735"/>
      <c r="M288" s="655">
        <v>0</v>
      </c>
      <c r="N288" s="623">
        <v>0</v>
      </c>
      <c r="O288" s="620" t="str">
        <f t="shared" si="271"/>
        <v/>
      </c>
      <c r="P288" s="612" t="str">
        <f t="shared" si="272"/>
        <v/>
      </c>
      <c r="Q288" s="624">
        <v>0</v>
      </c>
      <c r="R288" s="755"/>
      <c r="S288" s="708" t="str">
        <f t="shared" si="273"/>
        <v/>
      </c>
      <c r="T288" s="50" t="str">
        <f t="shared" si="274"/>
        <v/>
      </c>
      <c r="U288" s="50">
        <f>ROUND(IF(K288="",0,+Q288/1659*(AC288*12*(1+tab!$D$181+tab!$D$180)-tab!$D$179)*tab!$D$177),-1)</f>
        <v>0</v>
      </c>
      <c r="V288" s="36" t="str">
        <f t="shared" si="275"/>
        <v/>
      </c>
      <c r="W288" s="696"/>
      <c r="X288" s="605"/>
      <c r="Y288" s="646"/>
      <c r="Z288" s="670"/>
      <c r="AA288" s="600"/>
      <c r="AB288" s="646"/>
      <c r="AC288" s="679">
        <f t="shared" si="265"/>
        <v>0</v>
      </c>
      <c r="AD288" s="680">
        <f t="shared" si="276"/>
        <v>0.56000000000000005</v>
      </c>
      <c r="AE288" s="681">
        <f t="shared" si="277"/>
        <v>0</v>
      </c>
      <c r="AF288" s="681">
        <f t="shared" si="278"/>
        <v>0</v>
      </c>
      <c r="AG288" s="681">
        <f t="shared" si="279"/>
        <v>0</v>
      </c>
      <c r="AH288" s="682">
        <f t="shared" si="280"/>
        <v>0</v>
      </c>
      <c r="AI288" s="682" t="str">
        <f t="shared" si="281"/>
        <v/>
      </c>
      <c r="AJ288" s="682">
        <f t="shared" si="282"/>
        <v>0</v>
      </c>
      <c r="AK288" s="683">
        <f>IF(OR(I288="ID1",OR(I288="ID2",OR(I288="ID3",OR(I288&lt;8)))),tab!B$173,tab!B$171)</f>
        <v>0.5</v>
      </c>
      <c r="AL288" s="600">
        <f t="shared" si="283"/>
        <v>0</v>
      </c>
      <c r="AM288" s="646">
        <f t="shared" si="284"/>
        <v>0</v>
      </c>
      <c r="AN288" s="743" t="str">
        <f t="shared" si="285"/>
        <v/>
      </c>
      <c r="AO288" s="746" t="str">
        <f t="shared" si="286"/>
        <v/>
      </c>
      <c r="AP288" s="750">
        <f t="shared" si="266"/>
        <v>0.5</v>
      </c>
      <c r="AR288" s="326"/>
    </row>
    <row r="289" spans="3:44" ht="12.75" customHeight="1" x14ac:dyDescent="0.2">
      <c r="C289" s="2"/>
      <c r="D289" s="752" t="str">
        <f t="shared" ref="D289:H289" si="311">IF(D227="","",D227)</f>
        <v/>
      </c>
      <c r="E289" s="752" t="str">
        <f t="shared" si="311"/>
        <v/>
      </c>
      <c r="F289" s="752" t="str">
        <f t="shared" si="311"/>
        <v/>
      </c>
      <c r="G289" s="752" t="str">
        <f t="shared" si="268"/>
        <v/>
      </c>
      <c r="H289" s="753" t="str">
        <f t="shared" si="311"/>
        <v/>
      </c>
      <c r="I289" s="737" t="str">
        <f t="shared" si="269"/>
        <v/>
      </c>
      <c r="J289" s="737" t="str">
        <f t="shared" si="264"/>
        <v/>
      </c>
      <c r="K289" s="754" t="str">
        <f t="shared" si="270"/>
        <v/>
      </c>
      <c r="L289" s="735"/>
      <c r="M289" s="655">
        <v>0</v>
      </c>
      <c r="N289" s="623">
        <v>0</v>
      </c>
      <c r="O289" s="620" t="str">
        <f t="shared" si="271"/>
        <v/>
      </c>
      <c r="P289" s="612" t="str">
        <f t="shared" si="272"/>
        <v/>
      </c>
      <c r="Q289" s="624">
        <v>0</v>
      </c>
      <c r="R289" s="755"/>
      <c r="S289" s="708" t="str">
        <f t="shared" si="273"/>
        <v/>
      </c>
      <c r="T289" s="50" t="str">
        <f t="shared" si="274"/>
        <v/>
      </c>
      <c r="U289" s="50">
        <f>ROUND(IF(K289="",0,+Q289/1659*(AC289*12*(1+tab!$D$181+tab!$D$180)-tab!$D$179)*tab!$D$177),-1)</f>
        <v>0</v>
      </c>
      <c r="V289" s="36" t="str">
        <f t="shared" si="275"/>
        <v/>
      </c>
      <c r="W289" s="696"/>
      <c r="X289" s="605"/>
      <c r="Y289" s="646"/>
      <c r="Z289" s="670"/>
      <c r="AA289" s="600"/>
      <c r="AB289" s="646"/>
      <c r="AC289" s="679">
        <f t="shared" si="265"/>
        <v>0</v>
      </c>
      <c r="AD289" s="680">
        <f t="shared" si="276"/>
        <v>0.56000000000000005</v>
      </c>
      <c r="AE289" s="681">
        <f t="shared" si="277"/>
        <v>0</v>
      </c>
      <c r="AF289" s="681">
        <f t="shared" si="278"/>
        <v>0</v>
      </c>
      <c r="AG289" s="681">
        <f t="shared" si="279"/>
        <v>0</v>
      </c>
      <c r="AH289" s="682">
        <f t="shared" si="280"/>
        <v>0</v>
      </c>
      <c r="AI289" s="682" t="str">
        <f t="shared" si="281"/>
        <v/>
      </c>
      <c r="AJ289" s="682">
        <f t="shared" si="282"/>
        <v>0</v>
      </c>
      <c r="AK289" s="683">
        <f>IF(OR(I289="ID1",OR(I289="ID2",OR(I289="ID3",OR(I289&lt;8)))),tab!B$173,tab!B$171)</f>
        <v>0.5</v>
      </c>
      <c r="AL289" s="600">
        <f t="shared" si="283"/>
        <v>0</v>
      </c>
      <c r="AM289" s="646">
        <f t="shared" si="284"/>
        <v>0</v>
      </c>
      <c r="AN289" s="743" t="str">
        <f t="shared" si="285"/>
        <v/>
      </c>
      <c r="AO289" s="746" t="str">
        <f t="shared" si="286"/>
        <v/>
      </c>
      <c r="AP289" s="750">
        <f t="shared" si="266"/>
        <v>0.5</v>
      </c>
      <c r="AR289" s="326"/>
    </row>
    <row r="290" spans="3:44" ht="12.75" customHeight="1" x14ac:dyDescent="0.2">
      <c r="C290" s="2"/>
      <c r="D290" s="752" t="str">
        <f t="shared" ref="D290:H290" si="312">IF(D228="","",D228)</f>
        <v/>
      </c>
      <c r="E290" s="752" t="str">
        <f t="shared" si="312"/>
        <v/>
      </c>
      <c r="F290" s="752" t="str">
        <f t="shared" si="312"/>
        <v/>
      </c>
      <c r="G290" s="752" t="str">
        <f t="shared" si="268"/>
        <v/>
      </c>
      <c r="H290" s="753" t="str">
        <f t="shared" si="312"/>
        <v/>
      </c>
      <c r="I290" s="737" t="str">
        <f t="shared" si="269"/>
        <v/>
      </c>
      <c r="J290" s="737" t="str">
        <f t="shared" si="264"/>
        <v/>
      </c>
      <c r="K290" s="754" t="str">
        <f t="shared" si="270"/>
        <v/>
      </c>
      <c r="L290" s="735"/>
      <c r="M290" s="655">
        <v>0</v>
      </c>
      <c r="N290" s="623">
        <v>0</v>
      </c>
      <c r="O290" s="620" t="str">
        <f t="shared" si="271"/>
        <v/>
      </c>
      <c r="P290" s="612" t="str">
        <f t="shared" si="272"/>
        <v/>
      </c>
      <c r="Q290" s="624">
        <v>0</v>
      </c>
      <c r="R290" s="755"/>
      <c r="S290" s="708" t="str">
        <f t="shared" si="273"/>
        <v/>
      </c>
      <c r="T290" s="50" t="str">
        <f t="shared" si="274"/>
        <v/>
      </c>
      <c r="U290" s="50">
        <f>ROUND(IF(K290="",0,+Q290/1659*(AC290*12*(1+tab!$D$181+tab!$D$180)-tab!$D$179)*tab!$D$177),-1)</f>
        <v>0</v>
      </c>
      <c r="V290" s="36" t="str">
        <f t="shared" si="275"/>
        <v/>
      </c>
      <c r="W290" s="696"/>
      <c r="X290" s="605"/>
      <c r="Y290" s="646"/>
      <c r="Z290" s="670"/>
      <c r="AA290" s="600"/>
      <c r="AB290" s="646"/>
      <c r="AC290" s="679">
        <f t="shared" si="265"/>
        <v>0</v>
      </c>
      <c r="AD290" s="680">
        <f t="shared" si="276"/>
        <v>0.56000000000000005</v>
      </c>
      <c r="AE290" s="681">
        <f t="shared" si="277"/>
        <v>0</v>
      </c>
      <c r="AF290" s="681">
        <f t="shared" si="278"/>
        <v>0</v>
      </c>
      <c r="AG290" s="681">
        <f t="shared" si="279"/>
        <v>0</v>
      </c>
      <c r="AH290" s="682">
        <f t="shared" si="280"/>
        <v>0</v>
      </c>
      <c r="AI290" s="682" t="str">
        <f t="shared" si="281"/>
        <v/>
      </c>
      <c r="AJ290" s="682">
        <f t="shared" si="282"/>
        <v>0</v>
      </c>
      <c r="AK290" s="683">
        <f>IF(OR(I290="ID1",OR(I290="ID2",OR(I290="ID3",OR(I290&lt;8)))),tab!B$173,tab!B$171)</f>
        <v>0.5</v>
      </c>
      <c r="AL290" s="600">
        <f t="shared" si="283"/>
        <v>0</v>
      </c>
      <c r="AM290" s="646">
        <f t="shared" si="284"/>
        <v>0</v>
      </c>
      <c r="AN290" s="743" t="str">
        <f t="shared" si="285"/>
        <v/>
      </c>
      <c r="AO290" s="746" t="str">
        <f t="shared" si="286"/>
        <v/>
      </c>
      <c r="AP290" s="750">
        <f t="shared" si="266"/>
        <v>0.5</v>
      </c>
      <c r="AR290" s="326"/>
    </row>
    <row r="291" spans="3:44" ht="12.75" customHeight="1" x14ac:dyDescent="0.2">
      <c r="C291" s="2"/>
      <c r="D291" s="752" t="str">
        <f t="shared" ref="D291:H291" si="313">IF(D229="","",D229)</f>
        <v/>
      </c>
      <c r="E291" s="752" t="str">
        <f t="shared" si="313"/>
        <v/>
      </c>
      <c r="F291" s="752" t="str">
        <f t="shared" si="313"/>
        <v/>
      </c>
      <c r="G291" s="752" t="str">
        <f t="shared" si="268"/>
        <v/>
      </c>
      <c r="H291" s="753" t="str">
        <f t="shared" si="313"/>
        <v/>
      </c>
      <c r="I291" s="737" t="str">
        <f t="shared" si="269"/>
        <v/>
      </c>
      <c r="J291" s="737" t="str">
        <f t="shared" si="264"/>
        <v/>
      </c>
      <c r="K291" s="754" t="str">
        <f t="shared" si="270"/>
        <v/>
      </c>
      <c r="L291" s="735"/>
      <c r="M291" s="655">
        <v>0</v>
      </c>
      <c r="N291" s="623">
        <v>0</v>
      </c>
      <c r="O291" s="620" t="str">
        <f t="shared" si="271"/>
        <v/>
      </c>
      <c r="P291" s="612" t="str">
        <f t="shared" si="272"/>
        <v/>
      </c>
      <c r="Q291" s="624">
        <v>0</v>
      </c>
      <c r="R291" s="755"/>
      <c r="S291" s="708" t="str">
        <f t="shared" si="273"/>
        <v/>
      </c>
      <c r="T291" s="50" t="str">
        <f t="shared" si="274"/>
        <v/>
      </c>
      <c r="U291" s="50">
        <f>ROUND(IF(K291="",0,+Q291/1659*(AC291*12*(1+tab!$D$181+tab!$D$180)-tab!$D$179)*tab!$D$177),-1)</f>
        <v>0</v>
      </c>
      <c r="V291" s="36" t="str">
        <f t="shared" si="275"/>
        <v/>
      </c>
      <c r="W291" s="696"/>
      <c r="X291" s="605"/>
      <c r="Y291" s="646"/>
      <c r="Z291" s="670"/>
      <c r="AA291" s="600"/>
      <c r="AB291" s="646"/>
      <c r="AC291" s="679">
        <f t="shared" si="265"/>
        <v>0</v>
      </c>
      <c r="AD291" s="680">
        <f t="shared" si="276"/>
        <v>0.56000000000000005</v>
      </c>
      <c r="AE291" s="681">
        <f t="shared" si="277"/>
        <v>0</v>
      </c>
      <c r="AF291" s="681">
        <f t="shared" si="278"/>
        <v>0</v>
      </c>
      <c r="AG291" s="681">
        <f t="shared" si="279"/>
        <v>0</v>
      </c>
      <c r="AH291" s="682">
        <f t="shared" si="280"/>
        <v>0</v>
      </c>
      <c r="AI291" s="682" t="str">
        <f t="shared" si="281"/>
        <v/>
      </c>
      <c r="AJ291" s="682">
        <f t="shared" si="282"/>
        <v>0</v>
      </c>
      <c r="AK291" s="683">
        <f>IF(OR(I291="ID1",OR(I291="ID2",OR(I291="ID3",OR(I291&lt;8)))),tab!B$173,tab!B$171)</f>
        <v>0.5</v>
      </c>
      <c r="AL291" s="600">
        <f t="shared" si="283"/>
        <v>0</v>
      </c>
      <c r="AM291" s="646">
        <f t="shared" si="284"/>
        <v>0</v>
      </c>
      <c r="AN291" s="743" t="str">
        <f t="shared" si="285"/>
        <v/>
      </c>
      <c r="AO291" s="746" t="str">
        <f t="shared" si="286"/>
        <v/>
      </c>
      <c r="AP291" s="750">
        <f t="shared" si="266"/>
        <v>0.5</v>
      </c>
      <c r="AR291" s="326"/>
    </row>
    <row r="292" spans="3:44" ht="12.75" customHeight="1" x14ac:dyDescent="0.2">
      <c r="C292" s="2"/>
      <c r="D292" s="752" t="str">
        <f t="shared" ref="D292:H292" si="314">IF(D230="","",D230)</f>
        <v/>
      </c>
      <c r="E292" s="752" t="str">
        <f t="shared" si="314"/>
        <v/>
      </c>
      <c r="F292" s="752" t="str">
        <f t="shared" si="314"/>
        <v/>
      </c>
      <c r="G292" s="752" t="str">
        <f t="shared" si="268"/>
        <v/>
      </c>
      <c r="H292" s="753" t="str">
        <f t="shared" si="314"/>
        <v/>
      </c>
      <c r="I292" s="737" t="str">
        <f t="shared" si="269"/>
        <v/>
      </c>
      <c r="J292" s="737" t="str">
        <f t="shared" si="264"/>
        <v/>
      </c>
      <c r="K292" s="754" t="str">
        <f t="shared" si="270"/>
        <v/>
      </c>
      <c r="L292" s="735"/>
      <c r="M292" s="655">
        <v>0</v>
      </c>
      <c r="N292" s="623">
        <v>0</v>
      </c>
      <c r="O292" s="620" t="str">
        <f t="shared" si="271"/>
        <v/>
      </c>
      <c r="P292" s="612" t="str">
        <f t="shared" si="272"/>
        <v/>
      </c>
      <c r="Q292" s="624">
        <v>0</v>
      </c>
      <c r="R292" s="755"/>
      <c r="S292" s="708" t="str">
        <f t="shared" si="273"/>
        <v/>
      </c>
      <c r="T292" s="50" t="str">
        <f t="shared" si="274"/>
        <v/>
      </c>
      <c r="U292" s="50">
        <f>ROUND(IF(K292="",0,+Q292/1659*(AC292*12*(1+tab!$D$181+tab!$D$180)-tab!$D$179)*tab!$D$177),-1)</f>
        <v>0</v>
      </c>
      <c r="V292" s="36" t="str">
        <f t="shared" si="275"/>
        <v/>
      </c>
      <c r="W292" s="696"/>
      <c r="X292" s="605"/>
      <c r="Y292" s="646"/>
      <c r="Z292" s="670"/>
      <c r="AA292" s="600"/>
      <c r="AB292" s="646"/>
      <c r="AC292" s="679">
        <f t="shared" si="265"/>
        <v>0</v>
      </c>
      <c r="AD292" s="680">
        <f t="shared" si="276"/>
        <v>0.56000000000000005</v>
      </c>
      <c r="AE292" s="681">
        <f t="shared" si="277"/>
        <v>0</v>
      </c>
      <c r="AF292" s="681">
        <f t="shared" si="278"/>
        <v>0</v>
      </c>
      <c r="AG292" s="681">
        <f t="shared" si="279"/>
        <v>0</v>
      </c>
      <c r="AH292" s="682">
        <f t="shared" si="280"/>
        <v>0</v>
      </c>
      <c r="AI292" s="682" t="str">
        <f t="shared" si="281"/>
        <v/>
      </c>
      <c r="AJ292" s="682">
        <f t="shared" si="282"/>
        <v>0</v>
      </c>
      <c r="AK292" s="683">
        <f>IF(OR(I292="ID1",OR(I292="ID2",OR(I292="ID3",OR(I292&lt;8)))),tab!B$173,tab!B$171)</f>
        <v>0.5</v>
      </c>
      <c r="AL292" s="600">
        <f t="shared" si="283"/>
        <v>0</v>
      </c>
      <c r="AM292" s="646">
        <f t="shared" si="284"/>
        <v>0</v>
      </c>
      <c r="AN292" s="743" t="str">
        <f t="shared" si="285"/>
        <v/>
      </c>
      <c r="AO292" s="746" t="str">
        <f t="shared" si="286"/>
        <v/>
      </c>
      <c r="AP292" s="750">
        <f t="shared" si="266"/>
        <v>0.5</v>
      </c>
      <c r="AR292" s="326"/>
    </row>
    <row r="293" spans="3:44" ht="12.75" customHeight="1" x14ac:dyDescent="0.2">
      <c r="C293" s="2"/>
      <c r="D293" s="752" t="str">
        <f t="shared" ref="D293:H293" si="315">IF(D231="","",D231)</f>
        <v/>
      </c>
      <c r="E293" s="752" t="str">
        <f t="shared" si="315"/>
        <v/>
      </c>
      <c r="F293" s="752" t="str">
        <f t="shared" si="315"/>
        <v/>
      </c>
      <c r="G293" s="752" t="str">
        <f t="shared" si="268"/>
        <v/>
      </c>
      <c r="H293" s="753" t="str">
        <f t="shared" si="315"/>
        <v/>
      </c>
      <c r="I293" s="737" t="str">
        <f t="shared" si="269"/>
        <v/>
      </c>
      <c r="J293" s="737" t="str">
        <f t="shared" si="264"/>
        <v/>
      </c>
      <c r="K293" s="754" t="str">
        <f t="shared" si="270"/>
        <v/>
      </c>
      <c r="L293" s="735"/>
      <c r="M293" s="655">
        <v>0</v>
      </c>
      <c r="N293" s="623">
        <v>0</v>
      </c>
      <c r="O293" s="620" t="str">
        <f t="shared" si="271"/>
        <v/>
      </c>
      <c r="P293" s="612" t="str">
        <f t="shared" si="272"/>
        <v/>
      </c>
      <c r="Q293" s="624">
        <v>0</v>
      </c>
      <c r="R293" s="755"/>
      <c r="S293" s="708" t="str">
        <f t="shared" si="273"/>
        <v/>
      </c>
      <c r="T293" s="50" t="str">
        <f t="shared" si="274"/>
        <v/>
      </c>
      <c r="U293" s="50">
        <f>ROUND(IF(K293="",0,+Q293/1659*(AC293*12*(1+tab!$D$181+tab!$D$180)-tab!$D$179)*tab!$D$177),-1)</f>
        <v>0</v>
      </c>
      <c r="V293" s="36" t="str">
        <f t="shared" si="275"/>
        <v/>
      </c>
      <c r="W293" s="696"/>
      <c r="X293" s="605"/>
      <c r="Y293" s="646"/>
      <c r="Z293" s="670"/>
      <c r="AA293" s="600"/>
      <c r="AB293" s="646"/>
      <c r="AC293" s="679">
        <f t="shared" si="265"/>
        <v>0</v>
      </c>
      <c r="AD293" s="680">
        <f t="shared" si="276"/>
        <v>0.56000000000000005</v>
      </c>
      <c r="AE293" s="681">
        <f t="shared" si="277"/>
        <v>0</v>
      </c>
      <c r="AF293" s="681">
        <f t="shared" si="278"/>
        <v>0</v>
      </c>
      <c r="AG293" s="681">
        <f t="shared" si="279"/>
        <v>0</v>
      </c>
      <c r="AH293" s="682">
        <f t="shared" si="280"/>
        <v>0</v>
      </c>
      <c r="AI293" s="682" t="str">
        <f t="shared" si="281"/>
        <v/>
      </c>
      <c r="AJ293" s="682">
        <f t="shared" si="282"/>
        <v>0</v>
      </c>
      <c r="AK293" s="683">
        <f>IF(OR(I293="ID1",OR(I293="ID2",OR(I293="ID3",OR(I293&lt;8)))),tab!B$173,tab!B$171)</f>
        <v>0.5</v>
      </c>
      <c r="AL293" s="600">
        <f t="shared" si="283"/>
        <v>0</v>
      </c>
      <c r="AM293" s="646">
        <f t="shared" si="284"/>
        <v>0</v>
      </c>
      <c r="AN293" s="743" t="str">
        <f t="shared" si="285"/>
        <v/>
      </c>
      <c r="AO293" s="746" t="str">
        <f t="shared" si="286"/>
        <v/>
      </c>
      <c r="AP293" s="750">
        <f t="shared" si="266"/>
        <v>0.5</v>
      </c>
      <c r="AR293" s="326"/>
    </row>
    <row r="294" spans="3:44" ht="12.75" customHeight="1" x14ac:dyDescent="0.2">
      <c r="C294" s="2"/>
      <c r="D294" s="752" t="str">
        <f t="shared" ref="D294:H294" si="316">IF(D232="","",D232)</f>
        <v/>
      </c>
      <c r="E294" s="752" t="str">
        <f t="shared" si="316"/>
        <v/>
      </c>
      <c r="F294" s="752" t="str">
        <f t="shared" si="316"/>
        <v/>
      </c>
      <c r="G294" s="752" t="str">
        <f t="shared" si="268"/>
        <v/>
      </c>
      <c r="H294" s="753" t="str">
        <f t="shared" si="316"/>
        <v/>
      </c>
      <c r="I294" s="737" t="str">
        <f t="shared" si="269"/>
        <v/>
      </c>
      <c r="J294" s="737" t="str">
        <f t="shared" si="264"/>
        <v/>
      </c>
      <c r="K294" s="754" t="str">
        <f t="shared" si="270"/>
        <v/>
      </c>
      <c r="L294" s="735"/>
      <c r="M294" s="655">
        <v>0</v>
      </c>
      <c r="N294" s="623">
        <v>0</v>
      </c>
      <c r="O294" s="620" t="str">
        <f t="shared" si="271"/>
        <v/>
      </c>
      <c r="P294" s="612" t="str">
        <f t="shared" si="272"/>
        <v/>
      </c>
      <c r="Q294" s="624">
        <v>0</v>
      </c>
      <c r="R294" s="755"/>
      <c r="S294" s="708" t="str">
        <f t="shared" si="273"/>
        <v/>
      </c>
      <c r="T294" s="50" t="str">
        <f t="shared" si="274"/>
        <v/>
      </c>
      <c r="U294" s="50">
        <f>ROUND(IF(K294="",0,+Q294/1659*(AC294*12*(1+tab!$D$181+tab!$D$180)-tab!$D$179)*tab!$D$177),-1)</f>
        <v>0</v>
      </c>
      <c r="V294" s="36" t="str">
        <f t="shared" si="275"/>
        <v/>
      </c>
      <c r="W294" s="696"/>
      <c r="X294" s="605"/>
      <c r="Y294" s="646"/>
      <c r="Z294" s="670"/>
      <c r="AA294" s="600"/>
      <c r="AB294" s="646"/>
      <c r="AC294" s="679">
        <f t="shared" si="265"/>
        <v>0</v>
      </c>
      <c r="AD294" s="680">
        <f t="shared" si="276"/>
        <v>0.56000000000000005</v>
      </c>
      <c r="AE294" s="681">
        <f t="shared" si="277"/>
        <v>0</v>
      </c>
      <c r="AF294" s="681">
        <f t="shared" si="278"/>
        <v>0</v>
      </c>
      <c r="AG294" s="681">
        <f t="shared" si="279"/>
        <v>0</v>
      </c>
      <c r="AH294" s="682">
        <f t="shared" si="280"/>
        <v>0</v>
      </c>
      <c r="AI294" s="682" t="str">
        <f t="shared" si="281"/>
        <v/>
      </c>
      <c r="AJ294" s="682">
        <f t="shared" si="282"/>
        <v>0</v>
      </c>
      <c r="AK294" s="683">
        <f>IF(OR(I294="ID1",OR(I294="ID2",OR(I294="ID3",OR(I294&lt;8)))),tab!B$173,tab!B$171)</f>
        <v>0.5</v>
      </c>
      <c r="AL294" s="600">
        <f t="shared" si="283"/>
        <v>0</v>
      </c>
      <c r="AM294" s="646">
        <f t="shared" si="284"/>
        <v>0</v>
      </c>
      <c r="AN294" s="743" t="str">
        <f t="shared" si="285"/>
        <v/>
      </c>
      <c r="AO294" s="746" t="str">
        <f t="shared" si="286"/>
        <v/>
      </c>
      <c r="AP294" s="750">
        <f t="shared" si="266"/>
        <v>0.5</v>
      </c>
      <c r="AR294" s="326"/>
    </row>
    <row r="295" spans="3:44" ht="12.75" customHeight="1" x14ac:dyDescent="0.2">
      <c r="C295" s="2"/>
      <c r="D295" s="752" t="str">
        <f t="shared" ref="D295:H295" si="317">IF(D233="","",D233)</f>
        <v/>
      </c>
      <c r="E295" s="752" t="str">
        <f t="shared" si="317"/>
        <v/>
      </c>
      <c r="F295" s="752" t="str">
        <f t="shared" si="317"/>
        <v/>
      </c>
      <c r="G295" s="752" t="str">
        <f t="shared" si="268"/>
        <v/>
      </c>
      <c r="H295" s="753" t="str">
        <f t="shared" si="317"/>
        <v/>
      </c>
      <c r="I295" s="737" t="str">
        <f t="shared" si="269"/>
        <v/>
      </c>
      <c r="J295" s="737" t="str">
        <f t="shared" ref="J295:J312" si="318">IF(E295="","",IF((J233+1)&gt;VLOOKUP(I233,sal20aug,18,FALSE),J233,J233+1))</f>
        <v/>
      </c>
      <c r="K295" s="754" t="str">
        <f t="shared" si="270"/>
        <v/>
      </c>
      <c r="L295" s="735"/>
      <c r="M295" s="655">
        <v>0</v>
      </c>
      <c r="N295" s="623">
        <v>0</v>
      </c>
      <c r="O295" s="620" t="str">
        <f t="shared" si="271"/>
        <v/>
      </c>
      <c r="P295" s="612" t="str">
        <f t="shared" si="272"/>
        <v/>
      </c>
      <c r="Q295" s="624">
        <v>0</v>
      </c>
      <c r="R295" s="755"/>
      <c r="S295" s="708" t="str">
        <f t="shared" si="273"/>
        <v/>
      </c>
      <c r="T295" s="50" t="str">
        <f t="shared" si="274"/>
        <v/>
      </c>
      <c r="U295" s="50">
        <f>ROUND(IF(K295="",0,+Q295/1659*(AC295*12*(1+tab!$D$181+tab!$D$180)-tab!$D$179)*tab!$D$177),-1)</f>
        <v>0</v>
      </c>
      <c r="V295" s="36" t="str">
        <f t="shared" si="275"/>
        <v/>
      </c>
      <c r="W295" s="696"/>
      <c r="X295" s="605"/>
      <c r="Y295" s="646"/>
      <c r="Z295" s="670"/>
      <c r="AA295" s="600"/>
      <c r="AB295" s="646"/>
      <c r="AC295" s="679">
        <f t="shared" ref="AC295:AC312" si="319">IF(K295="",0,5/12*VLOOKUP(I295,sal20aug,J295+1,FALSE)+7/12*VLOOKUP(I295,sal20aug,J295+1,FALSE))</f>
        <v>0</v>
      </c>
      <c r="AD295" s="680">
        <f t="shared" si="276"/>
        <v>0.56000000000000005</v>
      </c>
      <c r="AE295" s="681">
        <f t="shared" si="277"/>
        <v>0</v>
      </c>
      <c r="AF295" s="681">
        <f t="shared" si="278"/>
        <v>0</v>
      </c>
      <c r="AG295" s="681">
        <f t="shared" si="279"/>
        <v>0</v>
      </c>
      <c r="AH295" s="682">
        <f t="shared" si="280"/>
        <v>0</v>
      </c>
      <c r="AI295" s="682" t="str">
        <f t="shared" si="281"/>
        <v/>
      </c>
      <c r="AJ295" s="682">
        <f t="shared" si="282"/>
        <v>0</v>
      </c>
      <c r="AK295" s="683">
        <f>IF(OR(I295="ID1",OR(I295="ID2",OR(I295="ID3",OR(I295&lt;8)))),tab!B$173,tab!B$171)</f>
        <v>0.5</v>
      </c>
      <c r="AL295" s="600">
        <f t="shared" si="283"/>
        <v>0</v>
      </c>
      <c r="AM295" s="646">
        <f t="shared" si="284"/>
        <v>0</v>
      </c>
      <c r="AN295" s="743" t="str">
        <f t="shared" si="285"/>
        <v/>
      </c>
      <c r="AO295" s="746" t="str">
        <f t="shared" si="286"/>
        <v/>
      </c>
      <c r="AP295" s="750">
        <f t="shared" si="266"/>
        <v>0.5</v>
      </c>
      <c r="AR295" s="326"/>
    </row>
    <row r="296" spans="3:44" ht="12.75" customHeight="1" x14ac:dyDescent="0.2">
      <c r="C296" s="2"/>
      <c r="D296" s="752" t="str">
        <f t="shared" ref="D296:H296" si="320">IF(D234="","",D234)</f>
        <v/>
      </c>
      <c r="E296" s="752" t="str">
        <f t="shared" si="320"/>
        <v/>
      </c>
      <c r="F296" s="752" t="str">
        <f t="shared" si="320"/>
        <v/>
      </c>
      <c r="G296" s="752" t="str">
        <f t="shared" si="268"/>
        <v/>
      </c>
      <c r="H296" s="753" t="str">
        <f t="shared" si="320"/>
        <v/>
      </c>
      <c r="I296" s="737" t="str">
        <f t="shared" si="269"/>
        <v/>
      </c>
      <c r="J296" s="737" t="str">
        <f t="shared" si="318"/>
        <v/>
      </c>
      <c r="K296" s="754" t="str">
        <f t="shared" si="270"/>
        <v/>
      </c>
      <c r="L296" s="735"/>
      <c r="M296" s="655">
        <v>0</v>
      </c>
      <c r="N296" s="623">
        <v>0</v>
      </c>
      <c r="O296" s="620" t="str">
        <f t="shared" si="271"/>
        <v/>
      </c>
      <c r="P296" s="612" t="str">
        <f t="shared" si="272"/>
        <v/>
      </c>
      <c r="Q296" s="624">
        <v>0</v>
      </c>
      <c r="R296" s="755"/>
      <c r="S296" s="708" t="str">
        <f t="shared" si="273"/>
        <v/>
      </c>
      <c r="T296" s="50" t="str">
        <f t="shared" si="274"/>
        <v/>
      </c>
      <c r="U296" s="50">
        <f>ROUND(IF(K296="",0,+Q296/1659*(AC296*12*(1+tab!$D$181+tab!$D$180)-tab!$D$179)*tab!$D$177),-1)</f>
        <v>0</v>
      </c>
      <c r="V296" s="36" t="str">
        <f t="shared" si="275"/>
        <v/>
      </c>
      <c r="W296" s="696"/>
      <c r="X296" s="605"/>
      <c r="Y296" s="646"/>
      <c r="Z296" s="670"/>
      <c r="AA296" s="600"/>
      <c r="AB296" s="646"/>
      <c r="AC296" s="679">
        <f t="shared" si="319"/>
        <v>0</v>
      </c>
      <c r="AD296" s="680">
        <f t="shared" si="276"/>
        <v>0.56000000000000005</v>
      </c>
      <c r="AE296" s="681">
        <f t="shared" si="277"/>
        <v>0</v>
      </c>
      <c r="AF296" s="681">
        <f t="shared" si="278"/>
        <v>0</v>
      </c>
      <c r="AG296" s="681">
        <f t="shared" si="279"/>
        <v>0</v>
      </c>
      <c r="AH296" s="682">
        <f t="shared" si="280"/>
        <v>0</v>
      </c>
      <c r="AI296" s="682" t="str">
        <f t="shared" si="281"/>
        <v/>
      </c>
      <c r="AJ296" s="682">
        <f t="shared" si="282"/>
        <v>0</v>
      </c>
      <c r="AK296" s="683">
        <f>IF(OR(I296="ID1",OR(I296="ID2",OR(I296="ID3",OR(I296&lt;8)))),tab!B$173,tab!B$171)</f>
        <v>0.5</v>
      </c>
      <c r="AL296" s="600">
        <f t="shared" si="283"/>
        <v>0</v>
      </c>
      <c r="AM296" s="646">
        <f t="shared" si="284"/>
        <v>0</v>
      </c>
      <c r="AN296" s="743" t="str">
        <f t="shared" si="285"/>
        <v/>
      </c>
      <c r="AO296" s="746" t="str">
        <f t="shared" si="286"/>
        <v/>
      </c>
      <c r="AP296" s="750">
        <f t="shared" si="266"/>
        <v>0.5</v>
      </c>
      <c r="AR296" s="326"/>
    </row>
    <row r="297" spans="3:44" ht="12.75" customHeight="1" x14ac:dyDescent="0.2">
      <c r="C297" s="2"/>
      <c r="D297" s="752" t="str">
        <f t="shared" ref="D297:H297" si="321">IF(D235="","",D235)</f>
        <v/>
      </c>
      <c r="E297" s="752" t="str">
        <f t="shared" si="321"/>
        <v/>
      </c>
      <c r="F297" s="752" t="str">
        <f t="shared" si="321"/>
        <v/>
      </c>
      <c r="G297" s="752" t="str">
        <f t="shared" si="268"/>
        <v/>
      </c>
      <c r="H297" s="753" t="str">
        <f t="shared" si="321"/>
        <v/>
      </c>
      <c r="I297" s="737" t="str">
        <f t="shared" si="269"/>
        <v/>
      </c>
      <c r="J297" s="737" t="str">
        <f t="shared" si="318"/>
        <v/>
      </c>
      <c r="K297" s="754" t="str">
        <f t="shared" si="270"/>
        <v/>
      </c>
      <c r="L297" s="735"/>
      <c r="M297" s="655">
        <v>0</v>
      </c>
      <c r="N297" s="623">
        <v>0</v>
      </c>
      <c r="O297" s="620" t="str">
        <f t="shared" si="271"/>
        <v/>
      </c>
      <c r="P297" s="612" t="str">
        <f t="shared" si="272"/>
        <v/>
      </c>
      <c r="Q297" s="624">
        <v>0</v>
      </c>
      <c r="R297" s="755"/>
      <c r="S297" s="708" t="str">
        <f t="shared" si="273"/>
        <v/>
      </c>
      <c r="T297" s="50" t="str">
        <f t="shared" si="274"/>
        <v/>
      </c>
      <c r="U297" s="50">
        <f>ROUND(IF(K297="",0,+Q297/1659*(AC297*12*(1+tab!$D$181+tab!$D$180)-tab!$D$179)*tab!$D$177),-1)</f>
        <v>0</v>
      </c>
      <c r="V297" s="36" t="str">
        <f t="shared" si="275"/>
        <v/>
      </c>
      <c r="W297" s="696"/>
      <c r="X297" s="605"/>
      <c r="Y297" s="646"/>
      <c r="Z297" s="670"/>
      <c r="AA297" s="600"/>
      <c r="AB297" s="646"/>
      <c r="AC297" s="679">
        <f t="shared" si="319"/>
        <v>0</v>
      </c>
      <c r="AD297" s="680">
        <f t="shared" si="276"/>
        <v>0.56000000000000005</v>
      </c>
      <c r="AE297" s="681">
        <f t="shared" si="277"/>
        <v>0</v>
      </c>
      <c r="AF297" s="681">
        <f t="shared" si="278"/>
        <v>0</v>
      </c>
      <c r="AG297" s="681">
        <f t="shared" si="279"/>
        <v>0</v>
      </c>
      <c r="AH297" s="682">
        <f t="shared" si="280"/>
        <v>0</v>
      </c>
      <c r="AI297" s="682" t="str">
        <f t="shared" si="281"/>
        <v/>
      </c>
      <c r="AJ297" s="682">
        <f t="shared" si="282"/>
        <v>0</v>
      </c>
      <c r="AK297" s="683">
        <f>IF(OR(I297="ID1",OR(I297="ID2",OR(I297="ID3",OR(I297&lt;8)))),tab!B$173,tab!B$171)</f>
        <v>0.5</v>
      </c>
      <c r="AL297" s="600">
        <f t="shared" si="283"/>
        <v>0</v>
      </c>
      <c r="AM297" s="646">
        <f t="shared" si="284"/>
        <v>0</v>
      </c>
      <c r="AN297" s="743" t="str">
        <f t="shared" si="285"/>
        <v/>
      </c>
      <c r="AO297" s="746" t="str">
        <f t="shared" si="286"/>
        <v/>
      </c>
      <c r="AP297" s="750">
        <f t="shared" si="266"/>
        <v>0.5</v>
      </c>
      <c r="AR297" s="326"/>
    </row>
    <row r="298" spans="3:44" ht="12.75" customHeight="1" x14ac:dyDescent="0.2">
      <c r="C298" s="2"/>
      <c r="D298" s="752" t="str">
        <f t="shared" ref="D298:H298" si="322">IF(D236="","",D236)</f>
        <v/>
      </c>
      <c r="E298" s="752" t="str">
        <f t="shared" si="322"/>
        <v/>
      </c>
      <c r="F298" s="752" t="str">
        <f t="shared" si="322"/>
        <v/>
      </c>
      <c r="G298" s="752" t="str">
        <f t="shared" si="268"/>
        <v/>
      </c>
      <c r="H298" s="753" t="str">
        <f t="shared" si="322"/>
        <v/>
      </c>
      <c r="I298" s="737" t="str">
        <f t="shared" si="269"/>
        <v/>
      </c>
      <c r="J298" s="737" t="str">
        <f t="shared" si="318"/>
        <v/>
      </c>
      <c r="K298" s="754" t="str">
        <f t="shared" si="270"/>
        <v/>
      </c>
      <c r="L298" s="735"/>
      <c r="M298" s="655">
        <v>0</v>
      </c>
      <c r="N298" s="623">
        <v>0</v>
      </c>
      <c r="O298" s="620" t="str">
        <f t="shared" si="271"/>
        <v/>
      </c>
      <c r="P298" s="612" t="str">
        <f t="shared" si="272"/>
        <v/>
      </c>
      <c r="Q298" s="624">
        <v>0</v>
      </c>
      <c r="R298" s="755"/>
      <c r="S298" s="708" t="str">
        <f t="shared" si="273"/>
        <v/>
      </c>
      <c r="T298" s="50" t="str">
        <f t="shared" si="274"/>
        <v/>
      </c>
      <c r="U298" s="50">
        <f>ROUND(IF(K298="",0,+Q298/1659*(AC298*12*(1+tab!$D$181+tab!$D$180)-tab!$D$179)*tab!$D$177),-1)</f>
        <v>0</v>
      </c>
      <c r="V298" s="36" t="str">
        <f t="shared" si="275"/>
        <v/>
      </c>
      <c r="W298" s="696"/>
      <c r="X298" s="605"/>
      <c r="Y298" s="646"/>
      <c r="Z298" s="670"/>
      <c r="AA298" s="600"/>
      <c r="AB298" s="646"/>
      <c r="AC298" s="679">
        <f t="shared" si="319"/>
        <v>0</v>
      </c>
      <c r="AD298" s="680">
        <f t="shared" si="276"/>
        <v>0.56000000000000005</v>
      </c>
      <c r="AE298" s="681">
        <f t="shared" si="277"/>
        <v>0</v>
      </c>
      <c r="AF298" s="681">
        <f t="shared" si="278"/>
        <v>0</v>
      </c>
      <c r="AG298" s="681">
        <f t="shared" si="279"/>
        <v>0</v>
      </c>
      <c r="AH298" s="682">
        <f t="shared" si="280"/>
        <v>0</v>
      </c>
      <c r="AI298" s="682" t="str">
        <f t="shared" si="281"/>
        <v/>
      </c>
      <c r="AJ298" s="682">
        <f t="shared" si="282"/>
        <v>0</v>
      </c>
      <c r="AK298" s="683">
        <f>IF(OR(I298="ID1",OR(I298="ID2",OR(I298="ID3",OR(I298&lt;8)))),tab!B$173,tab!B$171)</f>
        <v>0.5</v>
      </c>
      <c r="AL298" s="600">
        <f t="shared" si="283"/>
        <v>0</v>
      </c>
      <c r="AM298" s="646">
        <f t="shared" si="284"/>
        <v>0</v>
      </c>
      <c r="AN298" s="743" t="str">
        <f t="shared" si="285"/>
        <v/>
      </c>
      <c r="AO298" s="746" t="str">
        <f t="shared" si="286"/>
        <v/>
      </c>
      <c r="AP298" s="750">
        <f t="shared" si="266"/>
        <v>0.5</v>
      </c>
      <c r="AR298" s="326"/>
    </row>
    <row r="299" spans="3:44" ht="12.75" customHeight="1" x14ac:dyDescent="0.2">
      <c r="C299" s="2"/>
      <c r="D299" s="752" t="str">
        <f t="shared" ref="D299:H299" si="323">IF(D237="","",D237)</f>
        <v/>
      </c>
      <c r="E299" s="752" t="str">
        <f t="shared" si="323"/>
        <v/>
      </c>
      <c r="F299" s="752" t="str">
        <f t="shared" si="323"/>
        <v/>
      </c>
      <c r="G299" s="752" t="str">
        <f t="shared" si="268"/>
        <v/>
      </c>
      <c r="H299" s="753" t="str">
        <f t="shared" si="323"/>
        <v/>
      </c>
      <c r="I299" s="737" t="str">
        <f t="shared" si="269"/>
        <v/>
      </c>
      <c r="J299" s="737" t="str">
        <f t="shared" si="318"/>
        <v/>
      </c>
      <c r="K299" s="754" t="str">
        <f t="shared" si="270"/>
        <v/>
      </c>
      <c r="L299" s="735"/>
      <c r="M299" s="655">
        <v>0</v>
      </c>
      <c r="N299" s="623">
        <v>0</v>
      </c>
      <c r="O299" s="620" t="str">
        <f t="shared" si="271"/>
        <v/>
      </c>
      <c r="P299" s="612" t="str">
        <f t="shared" si="272"/>
        <v/>
      </c>
      <c r="Q299" s="624">
        <v>0</v>
      </c>
      <c r="R299" s="755"/>
      <c r="S299" s="708" t="str">
        <f t="shared" si="273"/>
        <v/>
      </c>
      <c r="T299" s="50" t="str">
        <f t="shared" si="274"/>
        <v/>
      </c>
      <c r="U299" s="50">
        <f>ROUND(IF(K299="",0,+Q299/1659*(AC299*12*(1+tab!$D$181+tab!$D$180)-tab!$D$179)*tab!$D$177),-1)</f>
        <v>0</v>
      </c>
      <c r="V299" s="36" t="str">
        <f t="shared" si="275"/>
        <v/>
      </c>
      <c r="W299" s="696"/>
      <c r="X299" s="605"/>
      <c r="Y299" s="646"/>
      <c r="Z299" s="670"/>
      <c r="AA299" s="600"/>
      <c r="AB299" s="646"/>
      <c r="AC299" s="679">
        <f t="shared" si="319"/>
        <v>0</v>
      </c>
      <c r="AD299" s="680">
        <f t="shared" si="276"/>
        <v>0.56000000000000005</v>
      </c>
      <c r="AE299" s="681">
        <f t="shared" si="277"/>
        <v>0</v>
      </c>
      <c r="AF299" s="681">
        <f t="shared" si="278"/>
        <v>0</v>
      </c>
      <c r="AG299" s="681">
        <f t="shared" si="279"/>
        <v>0</v>
      </c>
      <c r="AH299" s="682">
        <f t="shared" si="280"/>
        <v>0</v>
      </c>
      <c r="AI299" s="682" t="str">
        <f t="shared" si="281"/>
        <v/>
      </c>
      <c r="AJ299" s="682">
        <f t="shared" si="282"/>
        <v>0</v>
      </c>
      <c r="AK299" s="683">
        <f>IF(OR(I299="ID1",OR(I299="ID2",OR(I299="ID3",OR(I299&lt;8)))),tab!B$173,tab!B$171)</f>
        <v>0.5</v>
      </c>
      <c r="AL299" s="600">
        <f t="shared" si="283"/>
        <v>0</v>
      </c>
      <c r="AM299" s="646">
        <f t="shared" si="284"/>
        <v>0</v>
      </c>
      <c r="AN299" s="743" t="str">
        <f t="shared" si="285"/>
        <v/>
      </c>
      <c r="AO299" s="746" t="str">
        <f t="shared" si="286"/>
        <v/>
      </c>
      <c r="AP299" s="750">
        <f t="shared" si="266"/>
        <v>0.5</v>
      </c>
      <c r="AR299" s="326"/>
    </row>
    <row r="300" spans="3:44" ht="12.75" customHeight="1" x14ac:dyDescent="0.2">
      <c r="C300" s="2"/>
      <c r="D300" s="752" t="str">
        <f t="shared" ref="D300:H300" si="324">IF(D238="","",D238)</f>
        <v/>
      </c>
      <c r="E300" s="752" t="str">
        <f t="shared" si="324"/>
        <v/>
      </c>
      <c r="F300" s="752" t="str">
        <f t="shared" si="324"/>
        <v/>
      </c>
      <c r="G300" s="752" t="str">
        <f t="shared" si="268"/>
        <v/>
      </c>
      <c r="H300" s="753" t="str">
        <f t="shared" si="324"/>
        <v/>
      </c>
      <c r="I300" s="737" t="str">
        <f t="shared" si="269"/>
        <v/>
      </c>
      <c r="J300" s="737" t="str">
        <f t="shared" si="318"/>
        <v/>
      </c>
      <c r="K300" s="754" t="str">
        <f t="shared" si="270"/>
        <v/>
      </c>
      <c r="L300" s="735"/>
      <c r="M300" s="655">
        <v>0</v>
      </c>
      <c r="N300" s="623">
        <v>0</v>
      </c>
      <c r="O300" s="620" t="str">
        <f t="shared" si="271"/>
        <v/>
      </c>
      <c r="P300" s="612" t="str">
        <f t="shared" si="272"/>
        <v/>
      </c>
      <c r="Q300" s="624">
        <v>0</v>
      </c>
      <c r="R300" s="755"/>
      <c r="S300" s="708" t="str">
        <f t="shared" si="273"/>
        <v/>
      </c>
      <c r="T300" s="50" t="str">
        <f t="shared" si="274"/>
        <v/>
      </c>
      <c r="U300" s="50">
        <f>ROUND(IF(K300="",0,+Q300/1659*(AC300*12*(1+tab!$D$181+tab!$D$180)-tab!$D$179)*tab!$D$177),-1)</f>
        <v>0</v>
      </c>
      <c r="V300" s="36" t="str">
        <f t="shared" si="275"/>
        <v/>
      </c>
      <c r="W300" s="696"/>
      <c r="X300" s="605"/>
      <c r="Y300" s="646"/>
      <c r="Z300" s="670"/>
      <c r="AA300" s="600"/>
      <c r="AB300" s="646"/>
      <c r="AC300" s="679">
        <f t="shared" si="319"/>
        <v>0</v>
      </c>
      <c r="AD300" s="680">
        <f t="shared" si="276"/>
        <v>0.56000000000000005</v>
      </c>
      <c r="AE300" s="681">
        <f t="shared" si="277"/>
        <v>0</v>
      </c>
      <c r="AF300" s="681">
        <f t="shared" si="278"/>
        <v>0</v>
      </c>
      <c r="AG300" s="681">
        <f t="shared" si="279"/>
        <v>0</v>
      </c>
      <c r="AH300" s="682">
        <f t="shared" si="280"/>
        <v>0</v>
      </c>
      <c r="AI300" s="682" t="str">
        <f t="shared" si="281"/>
        <v/>
      </c>
      <c r="AJ300" s="682">
        <f t="shared" si="282"/>
        <v>0</v>
      </c>
      <c r="AK300" s="683">
        <f>IF(OR(I300="ID1",OR(I300="ID2",OR(I300="ID3",OR(I300&lt;8)))),tab!B$173,tab!B$171)</f>
        <v>0.5</v>
      </c>
      <c r="AL300" s="600">
        <f t="shared" si="283"/>
        <v>0</v>
      </c>
      <c r="AM300" s="646">
        <f t="shared" si="284"/>
        <v>0</v>
      </c>
      <c r="AN300" s="743" t="str">
        <f t="shared" si="285"/>
        <v/>
      </c>
      <c r="AO300" s="746" t="str">
        <f t="shared" si="286"/>
        <v/>
      </c>
      <c r="AP300" s="750">
        <f t="shared" si="266"/>
        <v>0.5</v>
      </c>
      <c r="AR300" s="326"/>
    </row>
    <row r="301" spans="3:44" ht="12.75" customHeight="1" x14ac:dyDescent="0.2">
      <c r="C301" s="2"/>
      <c r="D301" s="752" t="str">
        <f t="shared" ref="D301:H301" si="325">IF(D239="","",D239)</f>
        <v/>
      </c>
      <c r="E301" s="752" t="str">
        <f t="shared" si="325"/>
        <v/>
      </c>
      <c r="F301" s="752" t="str">
        <f t="shared" si="325"/>
        <v/>
      </c>
      <c r="G301" s="752" t="str">
        <f t="shared" si="268"/>
        <v/>
      </c>
      <c r="H301" s="753" t="str">
        <f t="shared" si="325"/>
        <v/>
      </c>
      <c r="I301" s="737" t="str">
        <f t="shared" si="269"/>
        <v/>
      </c>
      <c r="J301" s="737" t="str">
        <f t="shared" si="318"/>
        <v/>
      </c>
      <c r="K301" s="754" t="str">
        <f t="shared" si="270"/>
        <v/>
      </c>
      <c r="L301" s="735"/>
      <c r="M301" s="655">
        <v>0</v>
      </c>
      <c r="N301" s="623">
        <v>0</v>
      </c>
      <c r="O301" s="620" t="str">
        <f t="shared" si="271"/>
        <v/>
      </c>
      <c r="P301" s="612" t="str">
        <f t="shared" si="272"/>
        <v/>
      </c>
      <c r="Q301" s="624">
        <v>0</v>
      </c>
      <c r="R301" s="755"/>
      <c r="S301" s="708" t="str">
        <f t="shared" si="273"/>
        <v/>
      </c>
      <c r="T301" s="50" t="str">
        <f t="shared" si="274"/>
        <v/>
      </c>
      <c r="U301" s="50">
        <f>ROUND(IF(K301="",0,+Q301/1659*(AC301*12*(1+tab!$D$181+tab!$D$180)-tab!$D$179)*tab!$D$177),-1)</f>
        <v>0</v>
      </c>
      <c r="V301" s="36" t="str">
        <f t="shared" si="275"/>
        <v/>
      </c>
      <c r="W301" s="696"/>
      <c r="X301" s="605"/>
      <c r="Y301" s="646"/>
      <c r="Z301" s="670"/>
      <c r="AA301" s="600"/>
      <c r="AB301" s="646"/>
      <c r="AC301" s="679">
        <f t="shared" si="319"/>
        <v>0</v>
      </c>
      <c r="AD301" s="680">
        <f t="shared" si="276"/>
        <v>0.56000000000000005</v>
      </c>
      <c r="AE301" s="681">
        <f t="shared" si="277"/>
        <v>0</v>
      </c>
      <c r="AF301" s="681">
        <f t="shared" si="278"/>
        <v>0</v>
      </c>
      <c r="AG301" s="681">
        <f t="shared" si="279"/>
        <v>0</v>
      </c>
      <c r="AH301" s="682">
        <f t="shared" si="280"/>
        <v>0</v>
      </c>
      <c r="AI301" s="682" t="str">
        <f t="shared" si="281"/>
        <v/>
      </c>
      <c r="AJ301" s="682">
        <f t="shared" si="282"/>
        <v>0</v>
      </c>
      <c r="AK301" s="683">
        <f>IF(OR(I301="ID1",OR(I301="ID2",OR(I301="ID3",OR(I301&lt;8)))),tab!B$173,tab!B$171)</f>
        <v>0.5</v>
      </c>
      <c r="AL301" s="600">
        <f t="shared" si="283"/>
        <v>0</v>
      </c>
      <c r="AM301" s="646">
        <f t="shared" si="284"/>
        <v>0</v>
      </c>
      <c r="AN301" s="743" t="str">
        <f t="shared" si="285"/>
        <v/>
      </c>
      <c r="AO301" s="746" t="str">
        <f t="shared" si="286"/>
        <v/>
      </c>
      <c r="AP301" s="750">
        <f t="shared" si="266"/>
        <v>0.5</v>
      </c>
      <c r="AR301" s="326"/>
    </row>
    <row r="302" spans="3:44" ht="12.75" customHeight="1" x14ac:dyDescent="0.2">
      <c r="C302" s="2"/>
      <c r="D302" s="752" t="str">
        <f t="shared" ref="D302:H302" si="326">IF(D240="","",D240)</f>
        <v/>
      </c>
      <c r="E302" s="752" t="str">
        <f t="shared" si="326"/>
        <v/>
      </c>
      <c r="F302" s="752" t="str">
        <f t="shared" si="326"/>
        <v/>
      </c>
      <c r="G302" s="752" t="str">
        <f t="shared" si="268"/>
        <v/>
      </c>
      <c r="H302" s="753" t="str">
        <f t="shared" si="326"/>
        <v/>
      </c>
      <c r="I302" s="737" t="str">
        <f t="shared" si="269"/>
        <v/>
      </c>
      <c r="J302" s="737" t="str">
        <f t="shared" si="318"/>
        <v/>
      </c>
      <c r="K302" s="754" t="str">
        <f t="shared" si="270"/>
        <v/>
      </c>
      <c r="L302" s="735"/>
      <c r="M302" s="655">
        <v>0</v>
      </c>
      <c r="N302" s="623">
        <v>0</v>
      </c>
      <c r="O302" s="620" t="str">
        <f t="shared" si="271"/>
        <v/>
      </c>
      <c r="P302" s="612" t="str">
        <f t="shared" si="272"/>
        <v/>
      </c>
      <c r="Q302" s="624">
        <v>0</v>
      </c>
      <c r="R302" s="755"/>
      <c r="S302" s="708" t="str">
        <f t="shared" si="273"/>
        <v/>
      </c>
      <c r="T302" s="50" t="str">
        <f t="shared" si="274"/>
        <v/>
      </c>
      <c r="U302" s="50">
        <f>ROUND(IF(K302="",0,+Q302/1659*(AC302*12*(1+tab!$D$181+tab!$D$180)-tab!$D$179)*tab!$D$177),-1)</f>
        <v>0</v>
      </c>
      <c r="V302" s="36" t="str">
        <f t="shared" si="275"/>
        <v/>
      </c>
      <c r="W302" s="696"/>
      <c r="X302" s="605"/>
      <c r="Y302" s="646"/>
      <c r="Z302" s="670"/>
      <c r="AA302" s="600"/>
      <c r="AB302" s="646"/>
      <c r="AC302" s="679">
        <f t="shared" si="319"/>
        <v>0</v>
      </c>
      <c r="AD302" s="680">
        <f t="shared" si="276"/>
        <v>0.56000000000000005</v>
      </c>
      <c r="AE302" s="681">
        <f t="shared" si="277"/>
        <v>0</v>
      </c>
      <c r="AF302" s="681">
        <f t="shared" si="278"/>
        <v>0</v>
      </c>
      <c r="AG302" s="681">
        <f t="shared" si="279"/>
        <v>0</v>
      </c>
      <c r="AH302" s="682">
        <f t="shared" si="280"/>
        <v>0</v>
      </c>
      <c r="AI302" s="682" t="str">
        <f t="shared" si="281"/>
        <v/>
      </c>
      <c r="AJ302" s="682">
        <f t="shared" si="282"/>
        <v>0</v>
      </c>
      <c r="AK302" s="683">
        <f>IF(OR(I302="ID1",OR(I302="ID2",OR(I302="ID3",OR(I302&lt;8)))),tab!B$173,tab!B$171)</f>
        <v>0.5</v>
      </c>
      <c r="AL302" s="600">
        <f t="shared" si="283"/>
        <v>0</v>
      </c>
      <c r="AM302" s="646">
        <f t="shared" si="284"/>
        <v>0</v>
      </c>
      <c r="AN302" s="743" t="str">
        <f t="shared" si="285"/>
        <v/>
      </c>
      <c r="AO302" s="746" t="str">
        <f t="shared" si="286"/>
        <v/>
      </c>
      <c r="AP302" s="750">
        <f t="shared" si="266"/>
        <v>0.5</v>
      </c>
      <c r="AR302" s="326"/>
    </row>
    <row r="303" spans="3:44" ht="12.75" customHeight="1" x14ac:dyDescent="0.2">
      <c r="C303" s="2"/>
      <c r="D303" s="752" t="str">
        <f t="shared" ref="D303:H303" si="327">IF(D241="","",D241)</f>
        <v/>
      </c>
      <c r="E303" s="752" t="str">
        <f t="shared" si="327"/>
        <v/>
      </c>
      <c r="F303" s="752" t="str">
        <f t="shared" si="327"/>
        <v/>
      </c>
      <c r="G303" s="752" t="str">
        <f t="shared" si="268"/>
        <v/>
      </c>
      <c r="H303" s="753" t="str">
        <f t="shared" si="327"/>
        <v/>
      </c>
      <c r="I303" s="737" t="str">
        <f t="shared" si="269"/>
        <v/>
      </c>
      <c r="J303" s="737" t="str">
        <f t="shared" si="318"/>
        <v/>
      </c>
      <c r="K303" s="754" t="str">
        <f t="shared" si="270"/>
        <v/>
      </c>
      <c r="L303" s="735"/>
      <c r="M303" s="655">
        <v>0</v>
      </c>
      <c r="N303" s="623">
        <v>0</v>
      </c>
      <c r="O303" s="620" t="str">
        <f t="shared" si="271"/>
        <v/>
      </c>
      <c r="P303" s="612" t="str">
        <f t="shared" si="272"/>
        <v/>
      </c>
      <c r="Q303" s="624">
        <v>0</v>
      </c>
      <c r="R303" s="755"/>
      <c r="S303" s="708" t="str">
        <f t="shared" si="273"/>
        <v/>
      </c>
      <c r="T303" s="50" t="str">
        <f t="shared" si="274"/>
        <v/>
      </c>
      <c r="U303" s="50">
        <f>ROUND(IF(K303="",0,+Q303/1659*(AC303*12*(1+tab!$D$181+tab!$D$180)-tab!$D$179)*tab!$D$177),-1)</f>
        <v>0</v>
      </c>
      <c r="V303" s="36" t="str">
        <f t="shared" si="275"/>
        <v/>
      </c>
      <c r="W303" s="696"/>
      <c r="X303" s="605"/>
      <c r="Y303" s="646"/>
      <c r="Z303" s="670"/>
      <c r="AA303" s="600"/>
      <c r="AB303" s="646"/>
      <c r="AC303" s="679">
        <f t="shared" si="319"/>
        <v>0</v>
      </c>
      <c r="AD303" s="680">
        <f t="shared" si="276"/>
        <v>0.56000000000000005</v>
      </c>
      <c r="AE303" s="681">
        <f t="shared" si="277"/>
        <v>0</v>
      </c>
      <c r="AF303" s="681">
        <f t="shared" si="278"/>
        <v>0</v>
      </c>
      <c r="AG303" s="681">
        <f t="shared" si="279"/>
        <v>0</v>
      </c>
      <c r="AH303" s="682">
        <f t="shared" si="280"/>
        <v>0</v>
      </c>
      <c r="AI303" s="682" t="str">
        <f t="shared" si="281"/>
        <v/>
      </c>
      <c r="AJ303" s="682">
        <f t="shared" si="282"/>
        <v>0</v>
      </c>
      <c r="AK303" s="683">
        <f>IF(OR(I303="ID1",OR(I303="ID2",OR(I303="ID3",OR(I303&lt;8)))),tab!B$173,tab!B$171)</f>
        <v>0.5</v>
      </c>
      <c r="AL303" s="600">
        <f t="shared" si="283"/>
        <v>0</v>
      </c>
      <c r="AM303" s="646">
        <f t="shared" si="284"/>
        <v>0</v>
      </c>
      <c r="AN303" s="743" t="str">
        <f t="shared" si="285"/>
        <v/>
      </c>
      <c r="AO303" s="746" t="str">
        <f t="shared" si="286"/>
        <v/>
      </c>
      <c r="AP303" s="750">
        <f t="shared" si="266"/>
        <v>0.5</v>
      </c>
      <c r="AR303" s="326"/>
    </row>
    <row r="304" spans="3:44" ht="12.75" customHeight="1" x14ac:dyDescent="0.2">
      <c r="C304" s="2"/>
      <c r="D304" s="752" t="str">
        <f t="shared" ref="D304:H304" si="328">IF(D242="","",D242)</f>
        <v/>
      </c>
      <c r="E304" s="752" t="str">
        <f t="shared" si="328"/>
        <v/>
      </c>
      <c r="F304" s="752" t="str">
        <f t="shared" si="328"/>
        <v/>
      </c>
      <c r="G304" s="752" t="str">
        <f t="shared" si="268"/>
        <v/>
      </c>
      <c r="H304" s="753" t="str">
        <f t="shared" si="328"/>
        <v/>
      </c>
      <c r="I304" s="737" t="str">
        <f t="shared" si="269"/>
        <v/>
      </c>
      <c r="J304" s="737" t="str">
        <f t="shared" si="318"/>
        <v/>
      </c>
      <c r="K304" s="754" t="str">
        <f t="shared" si="270"/>
        <v/>
      </c>
      <c r="L304" s="735"/>
      <c r="M304" s="655">
        <v>0</v>
      </c>
      <c r="N304" s="623">
        <v>0</v>
      </c>
      <c r="O304" s="620" t="str">
        <f t="shared" si="271"/>
        <v/>
      </c>
      <c r="P304" s="612" t="str">
        <f t="shared" si="272"/>
        <v/>
      </c>
      <c r="Q304" s="624">
        <v>0</v>
      </c>
      <c r="R304" s="755"/>
      <c r="S304" s="708" t="str">
        <f t="shared" si="273"/>
        <v/>
      </c>
      <c r="T304" s="50" t="str">
        <f t="shared" si="274"/>
        <v/>
      </c>
      <c r="U304" s="50">
        <f>ROUND(IF(K304="",0,+Q304/1659*(AC304*12*(1+tab!$D$181+tab!$D$180)-tab!$D$179)*tab!$D$177),-1)</f>
        <v>0</v>
      </c>
      <c r="V304" s="36" t="str">
        <f t="shared" si="275"/>
        <v/>
      </c>
      <c r="W304" s="696"/>
      <c r="X304" s="605"/>
      <c r="Y304" s="646"/>
      <c r="Z304" s="670"/>
      <c r="AA304" s="600"/>
      <c r="AB304" s="646"/>
      <c r="AC304" s="679">
        <f t="shared" si="319"/>
        <v>0</v>
      </c>
      <c r="AD304" s="680">
        <f t="shared" si="276"/>
        <v>0.56000000000000005</v>
      </c>
      <c r="AE304" s="681">
        <f t="shared" si="277"/>
        <v>0</v>
      </c>
      <c r="AF304" s="681">
        <f t="shared" si="278"/>
        <v>0</v>
      </c>
      <c r="AG304" s="681">
        <f t="shared" si="279"/>
        <v>0</v>
      </c>
      <c r="AH304" s="682">
        <f t="shared" si="280"/>
        <v>0</v>
      </c>
      <c r="AI304" s="682" t="str">
        <f t="shared" si="281"/>
        <v/>
      </c>
      <c r="AJ304" s="682">
        <f t="shared" si="282"/>
        <v>0</v>
      </c>
      <c r="AK304" s="683">
        <f>IF(OR(I304="ID1",OR(I304="ID2",OR(I304="ID3",OR(I304&lt;8)))),tab!B$173,tab!B$171)</f>
        <v>0.5</v>
      </c>
      <c r="AL304" s="600">
        <f t="shared" si="283"/>
        <v>0</v>
      </c>
      <c r="AM304" s="646">
        <f t="shared" si="284"/>
        <v>0</v>
      </c>
      <c r="AN304" s="743" t="str">
        <f t="shared" si="285"/>
        <v/>
      </c>
      <c r="AO304" s="746" t="str">
        <f t="shared" si="286"/>
        <v/>
      </c>
      <c r="AP304" s="750">
        <f t="shared" si="266"/>
        <v>0.5</v>
      </c>
      <c r="AR304" s="326"/>
    </row>
    <row r="305" spans="3:47" ht="12.75" customHeight="1" x14ac:dyDescent="0.2">
      <c r="C305" s="2"/>
      <c r="D305" s="752" t="str">
        <f t="shared" ref="D305:H305" si="329">IF(D243="","",D243)</f>
        <v/>
      </c>
      <c r="E305" s="752" t="str">
        <f t="shared" si="329"/>
        <v/>
      </c>
      <c r="F305" s="752" t="str">
        <f t="shared" si="329"/>
        <v/>
      </c>
      <c r="G305" s="752" t="str">
        <f t="shared" si="268"/>
        <v/>
      </c>
      <c r="H305" s="753" t="str">
        <f t="shared" si="329"/>
        <v/>
      </c>
      <c r="I305" s="737" t="str">
        <f t="shared" si="269"/>
        <v/>
      </c>
      <c r="J305" s="737" t="str">
        <f t="shared" si="318"/>
        <v/>
      </c>
      <c r="K305" s="754" t="str">
        <f t="shared" si="270"/>
        <v/>
      </c>
      <c r="L305" s="735"/>
      <c r="M305" s="655">
        <v>0</v>
      </c>
      <c r="N305" s="623">
        <v>0</v>
      </c>
      <c r="O305" s="620" t="str">
        <f t="shared" si="271"/>
        <v/>
      </c>
      <c r="P305" s="612" t="str">
        <f t="shared" si="272"/>
        <v/>
      </c>
      <c r="Q305" s="624">
        <v>0</v>
      </c>
      <c r="R305" s="755"/>
      <c r="S305" s="708" t="str">
        <f t="shared" si="273"/>
        <v/>
      </c>
      <c r="T305" s="50" t="str">
        <f t="shared" si="274"/>
        <v/>
      </c>
      <c r="U305" s="50">
        <f>ROUND(IF(K305="",0,+Q305/1659*(AC305*12*(1+tab!$D$181+tab!$D$180)-tab!$D$179)*tab!$D$177),-1)</f>
        <v>0</v>
      </c>
      <c r="V305" s="36" t="str">
        <f t="shared" si="275"/>
        <v/>
      </c>
      <c r="W305" s="696"/>
      <c r="X305" s="605"/>
      <c r="Y305" s="646"/>
      <c r="Z305" s="670"/>
      <c r="AA305" s="600"/>
      <c r="AB305" s="646"/>
      <c r="AC305" s="679">
        <f t="shared" si="319"/>
        <v>0</v>
      </c>
      <c r="AD305" s="680">
        <f t="shared" si="276"/>
        <v>0.56000000000000005</v>
      </c>
      <c r="AE305" s="681">
        <f t="shared" si="277"/>
        <v>0</v>
      </c>
      <c r="AF305" s="681">
        <f t="shared" si="278"/>
        <v>0</v>
      </c>
      <c r="AG305" s="681">
        <f t="shared" si="279"/>
        <v>0</v>
      </c>
      <c r="AH305" s="682">
        <f t="shared" si="280"/>
        <v>0</v>
      </c>
      <c r="AI305" s="682" t="str">
        <f t="shared" si="281"/>
        <v/>
      </c>
      <c r="AJ305" s="682">
        <f t="shared" si="282"/>
        <v>0</v>
      </c>
      <c r="AK305" s="683">
        <f>IF(OR(I305="ID1",OR(I305="ID2",OR(I305="ID3",OR(I305&lt;8)))),tab!B$173,tab!B$171)</f>
        <v>0.5</v>
      </c>
      <c r="AL305" s="600">
        <f t="shared" si="283"/>
        <v>0</v>
      </c>
      <c r="AM305" s="646">
        <f t="shared" si="284"/>
        <v>0</v>
      </c>
      <c r="AN305" s="743" t="str">
        <f t="shared" si="285"/>
        <v/>
      </c>
      <c r="AO305" s="746" t="str">
        <f t="shared" si="286"/>
        <v/>
      </c>
      <c r="AP305" s="750">
        <f t="shared" si="266"/>
        <v>0.5</v>
      </c>
      <c r="AR305" s="326"/>
    </row>
    <row r="306" spans="3:47" ht="12.75" customHeight="1" x14ac:dyDescent="0.2">
      <c r="C306" s="2"/>
      <c r="D306" s="752" t="str">
        <f t="shared" ref="D306:H306" si="330">IF(D244="","",D244)</f>
        <v/>
      </c>
      <c r="E306" s="752" t="str">
        <f t="shared" si="330"/>
        <v/>
      </c>
      <c r="F306" s="752" t="str">
        <f t="shared" si="330"/>
        <v/>
      </c>
      <c r="G306" s="752" t="str">
        <f t="shared" si="268"/>
        <v/>
      </c>
      <c r="H306" s="753" t="str">
        <f t="shared" si="330"/>
        <v/>
      </c>
      <c r="I306" s="737" t="str">
        <f t="shared" si="269"/>
        <v/>
      </c>
      <c r="J306" s="737" t="str">
        <f t="shared" si="318"/>
        <v/>
      </c>
      <c r="K306" s="754" t="str">
        <f t="shared" si="270"/>
        <v/>
      </c>
      <c r="L306" s="735"/>
      <c r="M306" s="655">
        <v>0</v>
      </c>
      <c r="N306" s="623">
        <v>0</v>
      </c>
      <c r="O306" s="620" t="str">
        <f t="shared" si="271"/>
        <v/>
      </c>
      <c r="P306" s="612" t="str">
        <f t="shared" si="272"/>
        <v/>
      </c>
      <c r="Q306" s="624">
        <v>0</v>
      </c>
      <c r="R306" s="755"/>
      <c r="S306" s="708" t="str">
        <f t="shared" si="273"/>
        <v/>
      </c>
      <c r="T306" s="50" t="str">
        <f t="shared" si="274"/>
        <v/>
      </c>
      <c r="U306" s="50">
        <f>ROUND(IF(K306="",0,+Q306/1659*(AC306*12*(1+tab!$D$181+tab!$D$180)-tab!$D$179)*tab!$D$177),-1)</f>
        <v>0</v>
      </c>
      <c r="V306" s="36" t="str">
        <f t="shared" si="275"/>
        <v/>
      </c>
      <c r="W306" s="696"/>
      <c r="X306" s="605"/>
      <c r="Y306" s="646"/>
      <c r="Z306" s="670"/>
      <c r="AA306" s="600"/>
      <c r="AB306" s="646"/>
      <c r="AC306" s="679">
        <f t="shared" si="319"/>
        <v>0</v>
      </c>
      <c r="AD306" s="680">
        <f t="shared" si="276"/>
        <v>0.56000000000000005</v>
      </c>
      <c r="AE306" s="681">
        <f t="shared" si="277"/>
        <v>0</v>
      </c>
      <c r="AF306" s="681">
        <f t="shared" si="278"/>
        <v>0</v>
      </c>
      <c r="AG306" s="681">
        <f t="shared" si="279"/>
        <v>0</v>
      </c>
      <c r="AH306" s="682">
        <f t="shared" si="280"/>
        <v>0</v>
      </c>
      <c r="AI306" s="682" t="str">
        <f t="shared" si="281"/>
        <v/>
      </c>
      <c r="AJ306" s="682">
        <f t="shared" si="282"/>
        <v>0</v>
      </c>
      <c r="AK306" s="683">
        <f>IF(OR(I306="ID1",OR(I306="ID2",OR(I306="ID3",OR(I306&lt;8)))),tab!B$173,tab!B$171)</f>
        <v>0.5</v>
      </c>
      <c r="AL306" s="600">
        <f t="shared" si="283"/>
        <v>0</v>
      </c>
      <c r="AM306" s="646">
        <f t="shared" si="284"/>
        <v>0</v>
      </c>
      <c r="AN306" s="743" t="str">
        <f t="shared" si="285"/>
        <v/>
      </c>
      <c r="AO306" s="746" t="str">
        <f t="shared" si="286"/>
        <v/>
      </c>
      <c r="AP306" s="750">
        <f t="shared" si="266"/>
        <v>0.5</v>
      </c>
      <c r="AR306" s="326"/>
    </row>
    <row r="307" spans="3:47" ht="12.75" customHeight="1" x14ac:dyDescent="0.2">
      <c r="C307" s="2"/>
      <c r="D307" s="752" t="str">
        <f t="shared" ref="D307:H307" si="331">IF(D245="","",D245)</f>
        <v/>
      </c>
      <c r="E307" s="752" t="str">
        <f t="shared" si="331"/>
        <v/>
      </c>
      <c r="F307" s="752" t="str">
        <f t="shared" si="331"/>
        <v/>
      </c>
      <c r="G307" s="752" t="str">
        <f t="shared" si="268"/>
        <v/>
      </c>
      <c r="H307" s="753" t="str">
        <f t="shared" si="331"/>
        <v/>
      </c>
      <c r="I307" s="737" t="str">
        <f t="shared" si="269"/>
        <v/>
      </c>
      <c r="J307" s="737" t="str">
        <f t="shared" si="318"/>
        <v/>
      </c>
      <c r="K307" s="754" t="str">
        <f t="shared" si="270"/>
        <v/>
      </c>
      <c r="L307" s="735"/>
      <c r="M307" s="655">
        <v>0</v>
      </c>
      <c r="N307" s="623">
        <v>0</v>
      </c>
      <c r="O307" s="620" t="str">
        <f t="shared" si="271"/>
        <v/>
      </c>
      <c r="P307" s="612" t="str">
        <f t="shared" si="272"/>
        <v/>
      </c>
      <c r="Q307" s="624">
        <v>0</v>
      </c>
      <c r="R307" s="755"/>
      <c r="S307" s="708" t="str">
        <f t="shared" si="273"/>
        <v/>
      </c>
      <c r="T307" s="50" t="str">
        <f t="shared" si="274"/>
        <v/>
      </c>
      <c r="U307" s="50">
        <f>ROUND(IF(K307="",0,+Q307/1659*(AC307*12*(1+tab!$D$181+tab!$D$180)-tab!$D$179)*tab!$D$177),-1)</f>
        <v>0</v>
      </c>
      <c r="V307" s="36" t="str">
        <f t="shared" si="275"/>
        <v/>
      </c>
      <c r="W307" s="696"/>
      <c r="X307" s="605"/>
      <c r="Y307" s="646"/>
      <c r="Z307" s="670"/>
      <c r="AA307" s="600"/>
      <c r="AB307" s="646"/>
      <c r="AC307" s="679">
        <f t="shared" si="319"/>
        <v>0</v>
      </c>
      <c r="AD307" s="680">
        <f t="shared" si="276"/>
        <v>0.56000000000000005</v>
      </c>
      <c r="AE307" s="681">
        <f t="shared" si="277"/>
        <v>0</v>
      </c>
      <c r="AF307" s="681">
        <f t="shared" si="278"/>
        <v>0</v>
      </c>
      <c r="AG307" s="681">
        <f t="shared" si="279"/>
        <v>0</v>
      </c>
      <c r="AH307" s="682">
        <f t="shared" si="280"/>
        <v>0</v>
      </c>
      <c r="AI307" s="682" t="str">
        <f t="shared" si="281"/>
        <v/>
      </c>
      <c r="AJ307" s="682">
        <f t="shared" si="282"/>
        <v>0</v>
      </c>
      <c r="AK307" s="683">
        <f>IF(OR(I307="ID1",OR(I307="ID2",OR(I307="ID3",OR(I307&lt;8)))),tab!B$173,tab!B$171)</f>
        <v>0.5</v>
      </c>
      <c r="AL307" s="600">
        <f t="shared" si="283"/>
        <v>0</v>
      </c>
      <c r="AM307" s="646">
        <f t="shared" si="284"/>
        <v>0</v>
      </c>
      <c r="AN307" s="743" t="str">
        <f t="shared" si="285"/>
        <v/>
      </c>
      <c r="AO307" s="746" t="str">
        <f t="shared" si="286"/>
        <v/>
      </c>
      <c r="AP307" s="750">
        <f t="shared" si="266"/>
        <v>0.5</v>
      </c>
      <c r="AR307" s="326"/>
    </row>
    <row r="308" spans="3:47" ht="12.75" customHeight="1" x14ac:dyDescent="0.2">
      <c r="C308" s="2"/>
      <c r="D308" s="752" t="str">
        <f t="shared" ref="D308:H308" si="332">IF(D246="","",D246)</f>
        <v/>
      </c>
      <c r="E308" s="752" t="str">
        <f t="shared" si="332"/>
        <v/>
      </c>
      <c r="F308" s="752" t="str">
        <f t="shared" si="332"/>
        <v/>
      </c>
      <c r="G308" s="752" t="str">
        <f t="shared" si="268"/>
        <v/>
      </c>
      <c r="H308" s="753" t="str">
        <f t="shared" si="332"/>
        <v/>
      </c>
      <c r="I308" s="737" t="str">
        <f t="shared" si="269"/>
        <v/>
      </c>
      <c r="J308" s="737" t="str">
        <f t="shared" si="318"/>
        <v/>
      </c>
      <c r="K308" s="754" t="str">
        <f t="shared" si="270"/>
        <v/>
      </c>
      <c r="L308" s="735"/>
      <c r="M308" s="655">
        <v>0</v>
      </c>
      <c r="N308" s="623">
        <v>0</v>
      </c>
      <c r="O308" s="620" t="str">
        <f t="shared" si="271"/>
        <v/>
      </c>
      <c r="P308" s="612" t="str">
        <f t="shared" si="272"/>
        <v/>
      </c>
      <c r="Q308" s="624">
        <v>0</v>
      </c>
      <c r="R308" s="755"/>
      <c r="S308" s="708" t="str">
        <f t="shared" si="273"/>
        <v/>
      </c>
      <c r="T308" s="50" t="str">
        <f t="shared" si="274"/>
        <v/>
      </c>
      <c r="U308" s="50">
        <f>ROUND(IF(K308="",0,+Q308/1659*(AC308*12*(1+tab!$D$181+tab!$D$180)-tab!$D$179)*tab!$D$177),-1)</f>
        <v>0</v>
      </c>
      <c r="V308" s="36" t="str">
        <f t="shared" si="275"/>
        <v/>
      </c>
      <c r="W308" s="696"/>
      <c r="X308" s="605"/>
      <c r="Y308" s="646"/>
      <c r="Z308" s="670"/>
      <c r="AA308" s="600"/>
      <c r="AB308" s="646"/>
      <c r="AC308" s="679">
        <f t="shared" si="319"/>
        <v>0</v>
      </c>
      <c r="AD308" s="680">
        <f t="shared" si="276"/>
        <v>0.56000000000000005</v>
      </c>
      <c r="AE308" s="681">
        <f t="shared" si="277"/>
        <v>0</v>
      </c>
      <c r="AF308" s="681">
        <f t="shared" si="278"/>
        <v>0</v>
      </c>
      <c r="AG308" s="681">
        <f t="shared" si="279"/>
        <v>0</v>
      </c>
      <c r="AH308" s="682">
        <f t="shared" si="280"/>
        <v>0</v>
      </c>
      <c r="AI308" s="682" t="str">
        <f t="shared" si="281"/>
        <v/>
      </c>
      <c r="AJ308" s="682">
        <f t="shared" si="282"/>
        <v>0</v>
      </c>
      <c r="AK308" s="683">
        <f>IF(OR(I308="ID1",OR(I308="ID2",OR(I308="ID3",OR(I308&lt;8)))),tab!B$173,tab!B$171)</f>
        <v>0.5</v>
      </c>
      <c r="AL308" s="600">
        <f t="shared" si="283"/>
        <v>0</v>
      </c>
      <c r="AM308" s="646">
        <f t="shared" si="284"/>
        <v>0</v>
      </c>
      <c r="AN308" s="743" t="str">
        <f t="shared" si="285"/>
        <v/>
      </c>
      <c r="AO308" s="746" t="str">
        <f t="shared" si="286"/>
        <v/>
      </c>
      <c r="AP308" s="750">
        <f t="shared" si="266"/>
        <v>0.5</v>
      </c>
      <c r="AR308" s="326"/>
    </row>
    <row r="309" spans="3:47" ht="12.75" customHeight="1" x14ac:dyDescent="0.2">
      <c r="C309" s="2"/>
      <c r="D309" s="752" t="str">
        <f t="shared" ref="D309:H309" si="333">IF(D247="","",D247)</f>
        <v/>
      </c>
      <c r="E309" s="752" t="str">
        <f t="shared" si="333"/>
        <v/>
      </c>
      <c r="F309" s="752" t="str">
        <f t="shared" si="333"/>
        <v/>
      </c>
      <c r="G309" s="752" t="str">
        <f t="shared" si="268"/>
        <v/>
      </c>
      <c r="H309" s="753" t="str">
        <f t="shared" si="333"/>
        <v/>
      </c>
      <c r="I309" s="737" t="str">
        <f t="shared" si="269"/>
        <v/>
      </c>
      <c r="J309" s="737" t="str">
        <f t="shared" si="318"/>
        <v/>
      </c>
      <c r="K309" s="754" t="str">
        <f t="shared" si="270"/>
        <v/>
      </c>
      <c r="L309" s="735"/>
      <c r="M309" s="655">
        <v>0</v>
      </c>
      <c r="N309" s="623">
        <v>0</v>
      </c>
      <c r="O309" s="620" t="str">
        <f t="shared" si="271"/>
        <v/>
      </c>
      <c r="P309" s="612" t="str">
        <f t="shared" si="272"/>
        <v/>
      </c>
      <c r="Q309" s="624">
        <v>0</v>
      </c>
      <c r="R309" s="755"/>
      <c r="S309" s="708" t="str">
        <f t="shared" si="273"/>
        <v/>
      </c>
      <c r="T309" s="50" t="str">
        <f t="shared" si="274"/>
        <v/>
      </c>
      <c r="U309" s="50">
        <f>ROUND(IF(K309="",0,+Q309/1659*(AC309*12*(1+tab!$D$181+tab!$D$180)-tab!$D$179)*tab!$D$177),-1)</f>
        <v>0</v>
      </c>
      <c r="V309" s="36" t="str">
        <f t="shared" si="275"/>
        <v/>
      </c>
      <c r="W309" s="696"/>
      <c r="X309" s="605"/>
      <c r="Y309" s="646"/>
      <c r="Z309" s="670"/>
      <c r="AA309" s="600"/>
      <c r="AB309" s="646"/>
      <c r="AC309" s="679">
        <f t="shared" si="319"/>
        <v>0</v>
      </c>
      <c r="AD309" s="680">
        <f t="shared" si="276"/>
        <v>0.56000000000000005</v>
      </c>
      <c r="AE309" s="681">
        <f t="shared" si="277"/>
        <v>0</v>
      </c>
      <c r="AF309" s="681">
        <f t="shared" si="278"/>
        <v>0</v>
      </c>
      <c r="AG309" s="681">
        <f t="shared" si="279"/>
        <v>0</v>
      </c>
      <c r="AH309" s="682">
        <f t="shared" si="280"/>
        <v>0</v>
      </c>
      <c r="AI309" s="682" t="str">
        <f t="shared" si="281"/>
        <v/>
      </c>
      <c r="AJ309" s="682">
        <f t="shared" si="282"/>
        <v>0</v>
      </c>
      <c r="AK309" s="683">
        <f>IF(OR(I309="ID1",OR(I309="ID2",OR(I309="ID3",OR(I309&lt;8)))),tab!B$173,tab!B$171)</f>
        <v>0.5</v>
      </c>
      <c r="AL309" s="600">
        <f t="shared" si="283"/>
        <v>0</v>
      </c>
      <c r="AM309" s="646">
        <f t="shared" si="284"/>
        <v>0</v>
      </c>
      <c r="AN309" s="743" t="str">
        <f t="shared" si="285"/>
        <v/>
      </c>
      <c r="AO309" s="746" t="str">
        <f t="shared" si="286"/>
        <v/>
      </c>
      <c r="AP309" s="750">
        <f t="shared" si="266"/>
        <v>0.5</v>
      </c>
      <c r="AR309" s="326"/>
    </row>
    <row r="310" spans="3:47" ht="12.75" customHeight="1" x14ac:dyDescent="0.2">
      <c r="C310" s="2"/>
      <c r="D310" s="752" t="str">
        <f t="shared" ref="D310:H310" si="334">IF(D248="","",D248)</f>
        <v/>
      </c>
      <c r="E310" s="752" t="str">
        <f t="shared" si="334"/>
        <v/>
      </c>
      <c r="F310" s="752" t="str">
        <f t="shared" si="334"/>
        <v/>
      </c>
      <c r="G310" s="752" t="str">
        <f t="shared" si="268"/>
        <v/>
      </c>
      <c r="H310" s="753" t="str">
        <f t="shared" si="334"/>
        <v/>
      </c>
      <c r="I310" s="737" t="str">
        <f t="shared" si="269"/>
        <v/>
      </c>
      <c r="J310" s="737" t="str">
        <f t="shared" si="318"/>
        <v/>
      </c>
      <c r="K310" s="754" t="str">
        <f t="shared" si="270"/>
        <v/>
      </c>
      <c r="L310" s="735"/>
      <c r="M310" s="655">
        <v>0</v>
      </c>
      <c r="N310" s="623">
        <v>0</v>
      </c>
      <c r="O310" s="620" t="str">
        <f t="shared" si="271"/>
        <v/>
      </c>
      <c r="P310" s="612" t="str">
        <f t="shared" si="272"/>
        <v/>
      </c>
      <c r="Q310" s="624">
        <v>0</v>
      </c>
      <c r="R310" s="755"/>
      <c r="S310" s="708" t="str">
        <f t="shared" si="273"/>
        <v/>
      </c>
      <c r="T310" s="50" t="str">
        <f t="shared" si="274"/>
        <v/>
      </c>
      <c r="U310" s="50">
        <f>ROUND(IF(K310="",0,+Q310/1659*(AC310*12*(1+tab!$D$181+tab!$D$180)-tab!$D$179)*tab!$D$177),-1)</f>
        <v>0</v>
      </c>
      <c r="V310" s="36" t="str">
        <f t="shared" si="275"/>
        <v/>
      </c>
      <c r="W310" s="696"/>
      <c r="X310" s="605"/>
      <c r="Y310" s="646"/>
      <c r="Z310" s="670"/>
      <c r="AA310" s="600"/>
      <c r="AB310" s="646"/>
      <c r="AC310" s="679">
        <f t="shared" si="319"/>
        <v>0</v>
      </c>
      <c r="AD310" s="680">
        <f t="shared" si="276"/>
        <v>0.56000000000000005</v>
      </c>
      <c r="AE310" s="681">
        <f t="shared" si="277"/>
        <v>0</v>
      </c>
      <c r="AF310" s="681">
        <f t="shared" si="278"/>
        <v>0</v>
      </c>
      <c r="AG310" s="681">
        <f t="shared" si="279"/>
        <v>0</v>
      </c>
      <c r="AH310" s="682">
        <f t="shared" si="280"/>
        <v>0</v>
      </c>
      <c r="AI310" s="682" t="str">
        <f t="shared" si="281"/>
        <v/>
      </c>
      <c r="AJ310" s="682">
        <f t="shared" si="282"/>
        <v>0</v>
      </c>
      <c r="AK310" s="683">
        <f>IF(OR(I310="ID1",OR(I310="ID2",OR(I310="ID3",OR(I310&lt;8)))),tab!B$173,tab!B$171)</f>
        <v>0.5</v>
      </c>
      <c r="AL310" s="600">
        <f t="shared" si="283"/>
        <v>0</v>
      </c>
      <c r="AM310" s="646">
        <f t="shared" si="284"/>
        <v>0</v>
      </c>
      <c r="AN310" s="743" t="str">
        <f t="shared" si="285"/>
        <v/>
      </c>
      <c r="AO310" s="746" t="str">
        <f t="shared" si="286"/>
        <v/>
      </c>
      <c r="AP310" s="750">
        <f t="shared" si="266"/>
        <v>0.5</v>
      </c>
      <c r="AR310" s="326"/>
    </row>
    <row r="311" spans="3:47" ht="12.75" customHeight="1" x14ac:dyDescent="0.2">
      <c r="C311" s="2"/>
      <c r="D311" s="752" t="str">
        <f t="shared" ref="D311:H311" si="335">IF(D249="","",D249)</f>
        <v/>
      </c>
      <c r="E311" s="752" t="str">
        <f t="shared" si="335"/>
        <v/>
      </c>
      <c r="F311" s="752" t="str">
        <f t="shared" si="335"/>
        <v/>
      </c>
      <c r="G311" s="752" t="str">
        <f t="shared" si="268"/>
        <v/>
      </c>
      <c r="H311" s="753" t="str">
        <f t="shared" si="335"/>
        <v/>
      </c>
      <c r="I311" s="737" t="str">
        <f t="shared" si="269"/>
        <v/>
      </c>
      <c r="J311" s="737" t="str">
        <f t="shared" si="318"/>
        <v/>
      </c>
      <c r="K311" s="754" t="str">
        <f t="shared" si="270"/>
        <v/>
      </c>
      <c r="L311" s="735"/>
      <c r="M311" s="655">
        <v>0</v>
      </c>
      <c r="N311" s="623">
        <v>0</v>
      </c>
      <c r="O311" s="620" t="str">
        <f t="shared" si="271"/>
        <v/>
      </c>
      <c r="P311" s="612" t="str">
        <f t="shared" si="272"/>
        <v/>
      </c>
      <c r="Q311" s="624">
        <v>0</v>
      </c>
      <c r="R311" s="755"/>
      <c r="S311" s="708" t="str">
        <f t="shared" si="273"/>
        <v/>
      </c>
      <c r="T311" s="50" t="str">
        <f t="shared" si="274"/>
        <v/>
      </c>
      <c r="U311" s="50">
        <f>ROUND(IF(K311="",0,+Q311/1659*(AC311*12*(1+tab!$D$181+tab!$D$180)-tab!$D$179)*tab!$D$177),-1)</f>
        <v>0</v>
      </c>
      <c r="V311" s="36" t="str">
        <f t="shared" si="275"/>
        <v/>
      </c>
      <c r="W311" s="696"/>
      <c r="X311" s="605"/>
      <c r="Y311" s="646"/>
      <c r="Z311" s="670"/>
      <c r="AA311" s="600"/>
      <c r="AB311" s="646"/>
      <c r="AC311" s="679">
        <f t="shared" si="319"/>
        <v>0</v>
      </c>
      <c r="AD311" s="680">
        <f t="shared" si="276"/>
        <v>0.56000000000000005</v>
      </c>
      <c r="AE311" s="681">
        <f t="shared" si="277"/>
        <v>0</v>
      </c>
      <c r="AF311" s="681">
        <f t="shared" si="278"/>
        <v>0</v>
      </c>
      <c r="AG311" s="681">
        <f t="shared" si="279"/>
        <v>0</v>
      </c>
      <c r="AH311" s="682">
        <f t="shared" si="280"/>
        <v>0</v>
      </c>
      <c r="AI311" s="682" t="str">
        <f t="shared" si="281"/>
        <v/>
      </c>
      <c r="AJ311" s="682">
        <f t="shared" si="282"/>
        <v>0</v>
      </c>
      <c r="AK311" s="683">
        <f>IF(OR(I311="ID1",OR(I311="ID2",OR(I311="ID3",OR(I311&lt;8)))),tab!B$173,tab!B$171)</f>
        <v>0.5</v>
      </c>
      <c r="AL311" s="600">
        <f t="shared" si="283"/>
        <v>0</v>
      </c>
      <c r="AM311" s="646">
        <f t="shared" si="284"/>
        <v>0</v>
      </c>
      <c r="AN311" s="743" t="str">
        <f t="shared" si="285"/>
        <v/>
      </c>
      <c r="AO311" s="746" t="str">
        <f t="shared" si="286"/>
        <v/>
      </c>
      <c r="AP311" s="750">
        <f t="shared" si="266"/>
        <v>0.5</v>
      </c>
      <c r="AR311" s="326"/>
    </row>
    <row r="312" spans="3:47" ht="12.75" customHeight="1" x14ac:dyDescent="0.2">
      <c r="C312" s="2"/>
      <c r="D312" s="752" t="str">
        <f t="shared" ref="D312:H312" si="336">IF(D250="","",D250)</f>
        <v/>
      </c>
      <c r="E312" s="752" t="str">
        <f t="shared" si="336"/>
        <v/>
      </c>
      <c r="F312" s="752" t="str">
        <f t="shared" si="336"/>
        <v/>
      </c>
      <c r="G312" s="752" t="str">
        <f t="shared" si="268"/>
        <v/>
      </c>
      <c r="H312" s="753" t="str">
        <f t="shared" si="336"/>
        <v/>
      </c>
      <c r="I312" s="737" t="str">
        <f t="shared" si="269"/>
        <v/>
      </c>
      <c r="J312" s="737" t="str">
        <f t="shared" si="318"/>
        <v/>
      </c>
      <c r="K312" s="754" t="str">
        <f t="shared" si="270"/>
        <v/>
      </c>
      <c r="L312" s="735"/>
      <c r="M312" s="655">
        <v>0</v>
      </c>
      <c r="N312" s="623">
        <v>0</v>
      </c>
      <c r="O312" s="620" t="str">
        <f t="shared" si="271"/>
        <v/>
      </c>
      <c r="P312" s="612" t="str">
        <f t="shared" si="272"/>
        <v/>
      </c>
      <c r="Q312" s="624">
        <v>0</v>
      </c>
      <c r="R312" s="755"/>
      <c r="S312" s="708" t="str">
        <f t="shared" si="273"/>
        <v/>
      </c>
      <c r="T312" s="50" t="str">
        <f t="shared" si="274"/>
        <v/>
      </c>
      <c r="U312" s="50">
        <f>ROUND(IF(K312="",0,+Q312/1659*(AC312*12*(1+tab!$D$181+tab!$D$180)-tab!$D$179)*tab!$D$177),-1)</f>
        <v>0</v>
      </c>
      <c r="V312" s="36" t="str">
        <f t="shared" si="275"/>
        <v/>
      </c>
      <c r="W312" s="696"/>
      <c r="X312" s="605"/>
      <c r="Y312" s="646"/>
      <c r="Z312" s="670"/>
      <c r="AA312" s="600"/>
      <c r="AB312" s="646"/>
      <c r="AC312" s="679">
        <f t="shared" si="319"/>
        <v>0</v>
      </c>
      <c r="AD312" s="680">
        <f t="shared" si="276"/>
        <v>0.56000000000000005</v>
      </c>
      <c r="AE312" s="681">
        <f t="shared" si="277"/>
        <v>0</v>
      </c>
      <c r="AF312" s="681">
        <f t="shared" si="278"/>
        <v>0</v>
      </c>
      <c r="AG312" s="681">
        <f t="shared" si="279"/>
        <v>0</v>
      </c>
      <c r="AH312" s="682">
        <f t="shared" si="280"/>
        <v>0</v>
      </c>
      <c r="AI312" s="682" t="str">
        <f t="shared" si="281"/>
        <v/>
      </c>
      <c r="AJ312" s="682">
        <f t="shared" si="282"/>
        <v>0</v>
      </c>
      <c r="AK312" s="683">
        <f>IF(OR(I312="ID1",OR(I312="ID2",OR(I312="ID3",OR(I312&lt;8)))),tab!B$173,tab!B$171)</f>
        <v>0.5</v>
      </c>
      <c r="AL312" s="600">
        <f t="shared" si="283"/>
        <v>0</v>
      </c>
      <c r="AM312" s="646">
        <f t="shared" si="284"/>
        <v>0</v>
      </c>
      <c r="AN312" s="743" t="str">
        <f t="shared" si="285"/>
        <v/>
      </c>
      <c r="AO312" s="746" t="str">
        <f t="shared" si="286"/>
        <v/>
      </c>
      <c r="AP312" s="750">
        <f t="shared" si="266"/>
        <v>0.5</v>
      </c>
      <c r="AR312" s="326"/>
    </row>
    <row r="313" spans="3:47" ht="12.75" customHeight="1" x14ac:dyDescent="0.2">
      <c r="C313" s="2"/>
      <c r="D313" s="250"/>
      <c r="E313" s="4"/>
      <c r="F313" s="4"/>
      <c r="G313" s="242"/>
      <c r="H313" s="243"/>
      <c r="I313" s="242"/>
      <c r="J313" s="3"/>
      <c r="K313" s="739">
        <f>SUM(K263:K312)</f>
        <v>2</v>
      </c>
      <c r="L313" s="242"/>
      <c r="M313" s="721">
        <f>SUM(M263:M312)</f>
        <v>0</v>
      </c>
      <c r="N313" s="721">
        <f t="shared" ref="N313" si="337">SUM(N263:N312)</f>
        <v>0</v>
      </c>
      <c r="O313" s="721">
        <f t="shared" ref="O313" si="338">SUM(O263:O312)</f>
        <v>100</v>
      </c>
      <c r="P313" s="721">
        <f t="shared" ref="P313" si="339">SUM(P263:P312)</f>
        <v>100</v>
      </c>
      <c r="Q313" s="721">
        <f t="shared" ref="Q313" si="340">SUM(Q263:Q312)</f>
        <v>0</v>
      </c>
      <c r="R313" s="764"/>
      <c r="S313" s="722">
        <f>SUM(S263:S312)</f>
        <v>143993.68708860758</v>
      </c>
      <c r="T313" s="722">
        <f t="shared" ref="T313" si="341">SUM(T263:T312)</f>
        <v>4474.6329113924048</v>
      </c>
      <c r="U313" s="722">
        <f t="shared" ref="U313" si="342">SUM(U263:U312)</f>
        <v>0</v>
      </c>
      <c r="V313" s="722">
        <f t="shared" ref="V313" si="343">SUM(V263:V312)</f>
        <v>148468.32</v>
      </c>
      <c r="W313" s="697"/>
      <c r="X313" s="674"/>
      <c r="Y313" s="639"/>
      <c r="Z313" s="675"/>
      <c r="AA313" s="647"/>
      <c r="AB313" s="639"/>
      <c r="AC313" s="665">
        <f>SUM(AC263:AC312)</f>
        <v>7931</v>
      </c>
      <c r="AD313" s="639"/>
      <c r="AE313" s="640">
        <f t="shared" si="277"/>
        <v>57.367088607594937</v>
      </c>
      <c r="AF313" s="691"/>
      <c r="AG313" s="647"/>
      <c r="AH313" s="684"/>
      <c r="AI313" s="600"/>
      <c r="AJ313" s="631"/>
      <c r="AK313" s="630"/>
      <c r="AL313" s="630"/>
      <c r="AM313" s="718">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25"/>
      <c r="S314" s="212"/>
      <c r="T314" s="32"/>
      <c r="U314" s="245"/>
      <c r="V314" s="245"/>
      <c r="W314" s="697"/>
      <c r="X314" s="674"/>
      <c r="Y314" s="639"/>
      <c r="Z314" s="675"/>
      <c r="AA314" s="648"/>
      <c r="AB314" s="639"/>
      <c r="AC314" s="641"/>
      <c r="AD314" s="641"/>
      <c r="AE314" s="641"/>
      <c r="AF314" s="630"/>
      <c r="AG314" s="630"/>
      <c r="AH314" s="630"/>
      <c r="AI314" s="689"/>
      <c r="AJ314" s="630"/>
      <c r="AK314" s="606"/>
      <c r="AL314" s="690"/>
      <c r="AR314" s="326"/>
    </row>
    <row r="315" spans="3:47" ht="12.75" customHeight="1" x14ac:dyDescent="0.2">
      <c r="J315" s="11"/>
      <c r="L315" s="177"/>
      <c r="M315" s="85"/>
      <c r="N315" s="85"/>
      <c r="O315" s="312"/>
      <c r="S315" s="259"/>
      <c r="U315" s="85"/>
      <c r="V315" s="85"/>
      <c r="W315" s="673"/>
      <c r="X315" s="605"/>
      <c r="Y315" s="646"/>
      <c r="Z315" s="670"/>
      <c r="AA315" s="649"/>
      <c r="AB315" s="646"/>
      <c r="AC315" s="630"/>
      <c r="AD315" s="630"/>
      <c r="AE315" s="630"/>
      <c r="AF315" s="630"/>
      <c r="AG315" s="630"/>
      <c r="AH315" s="630"/>
      <c r="AI315" s="630"/>
      <c r="AJ315" s="630"/>
      <c r="AK315" s="606"/>
      <c r="AL315" s="690"/>
    </row>
    <row r="316" spans="3:47" ht="12.75" customHeight="1" x14ac:dyDescent="0.2">
      <c r="J316" s="11"/>
      <c r="L316" s="177"/>
      <c r="M316" s="85"/>
      <c r="N316" s="85"/>
      <c r="O316" s="312"/>
      <c r="S316" s="259"/>
      <c r="U316" s="85"/>
      <c r="V316" s="85"/>
      <c r="W316" s="673"/>
      <c r="X316" s="605"/>
      <c r="Y316" s="646"/>
      <c r="Z316" s="670"/>
      <c r="AA316" s="649"/>
      <c r="AB316" s="646"/>
      <c r="AC316" s="630"/>
      <c r="AD316" s="630"/>
      <c r="AE316" s="630"/>
      <c r="AF316" s="630"/>
      <c r="AG316" s="630"/>
      <c r="AH316" s="630"/>
      <c r="AI316" s="630"/>
      <c r="AJ316" s="630"/>
      <c r="AK316" s="606"/>
      <c r="AL316" s="690"/>
    </row>
    <row r="317" spans="3:47" ht="12.75" customHeight="1" x14ac:dyDescent="0.2">
      <c r="C317" s="17" t="s">
        <v>60</v>
      </c>
      <c r="E317" s="433" t="str">
        <f>+dir!E142</f>
        <v xml:space="preserve"> 2024/25</v>
      </c>
      <c r="J317" s="11"/>
      <c r="L317" s="177"/>
      <c r="M317" s="85"/>
      <c r="N317" s="85"/>
      <c r="O317" s="312"/>
      <c r="S317" s="259"/>
      <c r="U317" s="85"/>
      <c r="V317" s="85"/>
      <c r="W317" s="673"/>
      <c r="X317" s="605"/>
      <c r="Y317" s="646"/>
      <c r="Z317" s="670"/>
      <c r="AA317" s="649"/>
      <c r="AB317" s="646"/>
      <c r="AC317" s="630"/>
      <c r="AD317" s="630"/>
      <c r="AE317" s="630"/>
      <c r="AF317" s="630"/>
      <c r="AG317" s="630"/>
      <c r="AH317" s="630"/>
      <c r="AI317" s="630"/>
      <c r="AJ317" s="630"/>
      <c r="AK317" s="606"/>
      <c r="AL317" s="690"/>
    </row>
    <row r="318" spans="3:47" ht="12.75" customHeight="1" x14ac:dyDescent="0.2">
      <c r="C318" s="69" t="s">
        <v>142</v>
      </c>
      <c r="E318" s="451">
        <f>dir!E143</f>
        <v>45566</v>
      </c>
      <c r="F318" s="327"/>
      <c r="J318" s="11"/>
      <c r="L318" s="177"/>
      <c r="M318" s="85"/>
      <c r="N318" s="85"/>
      <c r="O318" s="312"/>
      <c r="S318" s="259"/>
      <c r="U318" s="85"/>
      <c r="V318" s="85"/>
      <c r="W318" s="673"/>
      <c r="X318" s="605"/>
      <c r="Y318" s="646"/>
      <c r="Z318" s="670"/>
      <c r="AA318" s="649"/>
      <c r="AB318" s="646"/>
      <c r="AC318" s="630"/>
      <c r="AD318" s="630"/>
      <c r="AE318" s="630"/>
      <c r="AF318" s="630"/>
      <c r="AG318" s="630"/>
      <c r="AH318" s="630"/>
      <c r="AI318" s="630"/>
      <c r="AJ318" s="630"/>
      <c r="AK318" s="606"/>
      <c r="AL318" s="690"/>
    </row>
    <row r="319" spans="3:47" ht="12.75" customHeight="1" x14ac:dyDescent="0.2">
      <c r="J319" s="11"/>
      <c r="L319" s="177"/>
      <c r="M319" s="85"/>
      <c r="N319" s="85"/>
      <c r="O319" s="312"/>
      <c r="S319" s="259"/>
      <c r="U319" s="85"/>
      <c r="V319" s="85"/>
      <c r="W319" s="673"/>
      <c r="X319" s="605"/>
      <c r="Y319" s="646"/>
      <c r="Z319" s="670"/>
      <c r="AA319" s="649"/>
      <c r="AB319" s="646"/>
      <c r="AC319" s="630"/>
      <c r="AD319" s="630"/>
      <c r="AE319" s="630"/>
      <c r="AF319" s="630"/>
      <c r="AG319" s="630"/>
      <c r="AH319" s="630"/>
      <c r="AI319" s="630"/>
      <c r="AJ319" s="630"/>
      <c r="AK319" s="606"/>
      <c r="AL319" s="690"/>
    </row>
    <row r="320" spans="3:47" ht="12.75" customHeight="1" x14ac:dyDescent="0.2">
      <c r="C320" s="2"/>
      <c r="D320" s="211"/>
      <c r="E320" s="41"/>
      <c r="F320" s="32"/>
      <c r="G320" s="3"/>
      <c r="H320" s="210"/>
      <c r="I320" s="2"/>
      <c r="J320" s="211"/>
      <c r="K320" s="211"/>
      <c r="L320" s="114"/>
      <c r="M320" s="114"/>
      <c r="N320" s="114"/>
      <c r="O320" s="212"/>
      <c r="P320" s="211"/>
      <c r="Q320" s="211"/>
      <c r="R320" s="625"/>
      <c r="S320" s="213"/>
      <c r="T320" s="2"/>
      <c r="U320" s="2"/>
      <c r="V320" s="2"/>
      <c r="W320" s="692"/>
      <c r="AC320" s="630"/>
      <c r="AD320" s="630"/>
      <c r="AE320" s="630"/>
      <c r="AF320" s="630"/>
      <c r="AG320" s="630"/>
      <c r="AH320" s="630"/>
      <c r="AI320" s="630"/>
      <c r="AJ320" s="630"/>
      <c r="AK320" s="640"/>
      <c r="AL320" s="629"/>
      <c r="AM320" s="117"/>
      <c r="AN320" s="117"/>
      <c r="AO320" s="117"/>
      <c r="AP320" s="117"/>
      <c r="AQ320" s="259"/>
      <c r="AR320" s="177"/>
      <c r="AS320" s="260"/>
      <c r="AT320" s="88"/>
      <c r="AU320" s="259"/>
    </row>
    <row r="321" spans="3:49" s="405" customFormat="1" ht="12.75" customHeight="1" x14ac:dyDescent="0.2">
      <c r="C321" s="28"/>
      <c r="D321" s="598" t="s">
        <v>143</v>
      </c>
      <c r="E321" s="222"/>
      <c r="F321" s="222"/>
      <c r="G321" s="222"/>
      <c r="H321" s="222"/>
      <c r="I321" s="724"/>
      <c r="J321" s="725"/>
      <c r="K321" s="725"/>
      <c r="L321" s="757"/>
      <c r="M321" s="598" t="s">
        <v>555</v>
      </c>
      <c r="N321" s="610"/>
      <c r="O321" s="725"/>
      <c r="P321" s="725"/>
      <c r="Q321" s="610"/>
      <c r="R321" s="658"/>
      <c r="S321" s="459" t="s">
        <v>145</v>
      </c>
      <c r="T321" s="724"/>
      <c r="U321" s="724"/>
      <c r="V321" s="724"/>
      <c r="W321" s="693"/>
      <c r="X321" s="606"/>
      <c r="Y321" s="669"/>
      <c r="Z321" s="606"/>
      <c r="AA321" s="631"/>
      <c r="AB321" s="632"/>
      <c r="AC321" s="600"/>
      <c r="AD321" s="609"/>
      <c r="AE321" s="600"/>
      <c r="AF321" s="671"/>
      <c r="AG321" s="671"/>
      <c r="AH321" s="684"/>
      <c r="AI321" s="686"/>
      <c r="AJ321" s="684"/>
      <c r="AK321" s="687"/>
      <c r="AL321" s="687"/>
      <c r="AV321" s="301"/>
      <c r="AW321" s="301"/>
    </row>
    <row r="322" spans="3:49" ht="12.75" customHeight="1" x14ac:dyDescent="0.2">
      <c r="C322" s="2"/>
      <c r="D322" s="225" t="s">
        <v>146</v>
      </c>
      <c r="E322" s="224" t="s">
        <v>147</v>
      </c>
      <c r="F322" s="224" t="s">
        <v>148</v>
      </c>
      <c r="G322" s="225" t="s">
        <v>149</v>
      </c>
      <c r="H322" s="226" t="s">
        <v>150</v>
      </c>
      <c r="I322" s="225" t="s">
        <v>151</v>
      </c>
      <c r="J322" s="225" t="s">
        <v>152</v>
      </c>
      <c r="K322" s="230" t="s">
        <v>154</v>
      </c>
      <c r="L322" s="758"/>
      <c r="M322" s="232" t="s">
        <v>557</v>
      </c>
      <c r="N322" s="230" t="s">
        <v>538</v>
      </c>
      <c r="O322" s="231" t="s">
        <v>556</v>
      </c>
      <c r="P322" s="611" t="s">
        <v>540</v>
      </c>
      <c r="Q322" s="230" t="s">
        <v>559</v>
      </c>
      <c r="R322" s="760"/>
      <c r="S322" s="231" t="s">
        <v>157</v>
      </c>
      <c r="T322" s="232" t="s">
        <v>563</v>
      </c>
      <c r="U322" s="232" t="s">
        <v>575</v>
      </c>
      <c r="V322" s="232" t="s">
        <v>157</v>
      </c>
      <c r="W322" s="694"/>
      <c r="X322" s="635"/>
      <c r="Y322" s="634"/>
      <c r="Z322" s="670"/>
      <c r="AA322" s="633"/>
      <c r="AB322" s="634"/>
      <c r="AC322" s="650" t="s">
        <v>541</v>
      </c>
      <c r="AD322" s="651" t="s">
        <v>542</v>
      </c>
      <c r="AE322" s="652" t="s">
        <v>543</v>
      </c>
      <c r="AF322" s="652" t="s">
        <v>543</v>
      </c>
      <c r="AG322" s="652" t="s">
        <v>544</v>
      </c>
      <c r="AH322" s="652" t="s">
        <v>559</v>
      </c>
      <c r="AI322" s="652" t="s">
        <v>545</v>
      </c>
      <c r="AJ322" s="652" t="s">
        <v>546</v>
      </c>
      <c r="AK322" s="652" t="s">
        <v>547</v>
      </c>
      <c r="AL322" s="652" t="s">
        <v>159</v>
      </c>
      <c r="AM322" s="653" t="s">
        <v>548</v>
      </c>
      <c r="AN322" s="742" t="s">
        <v>605</v>
      </c>
      <c r="AO322" s="742" t="s">
        <v>582</v>
      </c>
      <c r="AP322" s="741" t="s">
        <v>547</v>
      </c>
      <c r="AT322" s="17"/>
      <c r="AU322" s="17"/>
      <c r="AV322" s="301"/>
      <c r="AW322" s="303"/>
    </row>
    <row r="323" spans="3:49" ht="12.75" customHeight="1" x14ac:dyDescent="0.2">
      <c r="C323" s="2"/>
      <c r="D323" s="140"/>
      <c r="E323" s="224"/>
      <c r="F323" s="235"/>
      <c r="G323" s="225" t="s">
        <v>160</v>
      </c>
      <c r="H323" s="226" t="s">
        <v>161</v>
      </c>
      <c r="I323" s="225"/>
      <c r="J323" s="225"/>
      <c r="K323" s="225"/>
      <c r="L323" s="759"/>
      <c r="M323" s="228" t="s">
        <v>561</v>
      </c>
      <c r="N323" s="230" t="s">
        <v>558</v>
      </c>
      <c r="O323" s="231" t="s">
        <v>539</v>
      </c>
      <c r="P323" s="611" t="s">
        <v>16</v>
      </c>
      <c r="Q323" s="230" t="s">
        <v>560</v>
      </c>
      <c r="R323" s="760"/>
      <c r="S323" s="231" t="s">
        <v>562</v>
      </c>
      <c r="T323" s="328" t="s">
        <v>564</v>
      </c>
      <c r="U323" s="328" t="s">
        <v>574</v>
      </c>
      <c r="V323" s="232" t="s">
        <v>16</v>
      </c>
      <c r="W323" s="694"/>
      <c r="X323" s="635"/>
      <c r="Y323" s="634"/>
      <c r="AA323" s="633"/>
      <c r="AB323" s="634"/>
      <c r="AC323" s="652" t="s">
        <v>549</v>
      </c>
      <c r="AD323" s="654">
        <f>tab!$C$170</f>
        <v>0.56000000000000005</v>
      </c>
      <c r="AE323" s="652" t="s">
        <v>550</v>
      </c>
      <c r="AF323" s="652" t="s">
        <v>551</v>
      </c>
      <c r="AG323" s="652" t="s">
        <v>552</v>
      </c>
      <c r="AH323" s="652" t="s">
        <v>560</v>
      </c>
      <c r="AI323" s="652" t="s">
        <v>553</v>
      </c>
      <c r="AJ323" s="652" t="s">
        <v>553</v>
      </c>
      <c r="AK323" s="652" t="s">
        <v>554</v>
      </c>
      <c r="AL323" s="652"/>
      <c r="AM323" s="652" t="s">
        <v>158</v>
      </c>
      <c r="AN323" s="742" t="s">
        <v>606</v>
      </c>
      <c r="AO323" s="742" t="s">
        <v>583</v>
      </c>
      <c r="AP323" s="741" t="s">
        <v>585</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62"/>
      <c r="S324" s="136"/>
      <c r="T324" s="136"/>
      <c r="U324" s="239"/>
      <c r="V324" s="239"/>
      <c r="W324" s="695"/>
      <c r="X324" s="635"/>
      <c r="Y324" s="634"/>
      <c r="AA324" s="633"/>
      <c r="AB324" s="634"/>
      <c r="AC324" s="630"/>
      <c r="AD324" s="635"/>
      <c r="AE324" s="630"/>
      <c r="AF324" s="630"/>
      <c r="AG324" s="630"/>
      <c r="AH324" s="630"/>
      <c r="AI324" s="630"/>
      <c r="AJ324" s="630"/>
      <c r="AK324" s="630"/>
      <c r="AL324" s="630"/>
      <c r="AM324" s="630"/>
      <c r="AP324" s="747" t="s">
        <v>586</v>
      </c>
      <c r="AT324" s="17"/>
      <c r="AU324" s="17"/>
      <c r="AW324" s="85"/>
    </row>
    <row r="325" spans="3:49" ht="12.75" customHeight="1" x14ac:dyDescent="0.2">
      <c r="C325" s="2"/>
      <c r="D325" s="752" t="str">
        <f>IF(D263="","",D263)</f>
        <v/>
      </c>
      <c r="E325" s="752" t="str">
        <f t="shared" ref="E325:H325" si="344">IF(E263="","",E263)</f>
        <v>truus</v>
      </c>
      <c r="F325" s="752" t="str">
        <f t="shared" si="344"/>
        <v>hoofd adm</v>
      </c>
      <c r="G325" s="752">
        <f>IF(G263="","",G263+1)</f>
        <v>29</v>
      </c>
      <c r="H325" s="753">
        <f t="shared" si="344"/>
        <v>26665</v>
      </c>
      <c r="I325" s="737">
        <f>IF(I263=0,"",I263)</f>
        <v>12</v>
      </c>
      <c r="J325" s="737">
        <f t="shared" ref="J325:J356" si="345">IF(E325="","",IF((J263+1)&gt;VLOOKUP(I263,sal20aug,18,FALSE),J263,J263+1))</f>
        <v>12</v>
      </c>
      <c r="K325" s="754">
        <f>IF(K263="","",K263)</f>
        <v>1</v>
      </c>
      <c r="L325" s="735"/>
      <c r="M325" s="655">
        <v>0</v>
      </c>
      <c r="N325" s="623">
        <v>0</v>
      </c>
      <c r="O325" s="620">
        <f>IF(K325="","",K325*50)</f>
        <v>50</v>
      </c>
      <c r="P325" s="612">
        <f>IF(K325="","",SUM(M325:O325))</f>
        <v>50</v>
      </c>
      <c r="Q325" s="624">
        <v>0</v>
      </c>
      <c r="R325" s="755"/>
      <c r="S325" s="708">
        <f>IF(K325="","",(1659*K325-P325)*AF325)</f>
        <v>103469.93099457504</v>
      </c>
      <c r="T325" s="50">
        <f>IF(K325="","",P325*AG325+AE325*(AI325+AJ325*(1-AK325)))</f>
        <v>3215.3490054249546</v>
      </c>
      <c r="U325" s="50">
        <f>ROUND(IF(K325="",0,+Q325/1659*(AC325*12*(1+tab!$D$181+tab!$D$180)-tab!$D$179)*tab!$D$177),-1)</f>
        <v>0</v>
      </c>
      <c r="V325" s="36">
        <f>IF(K325="","",IF(E325=0,0,(S325+T325+U325)))</f>
        <v>106685.28</v>
      </c>
      <c r="W325" s="626"/>
      <c r="X325" s="605"/>
      <c r="Y325" s="605"/>
      <c r="Z325" s="605"/>
      <c r="AA325" s="605"/>
      <c r="AB325" s="605"/>
      <c r="AC325" s="679">
        <f t="shared" ref="AC325:AC356" si="346">IF(K325="",0,5/12*VLOOKUP(I325,sal20aug,J325+1,FALSE)+7/12*VLOOKUP(I325,sal20aug,J325+1,FALSE))</f>
        <v>5699</v>
      </c>
      <c r="AD325" s="680">
        <f>+AD$13</f>
        <v>0.56000000000000005</v>
      </c>
      <c r="AE325" s="681">
        <f>AC325*12/1659</f>
        <v>41.22242314647378</v>
      </c>
      <c r="AF325" s="681">
        <f>AC325*12*(1+AD325)/1659</f>
        <v>64.30698010849909</v>
      </c>
      <c r="AG325" s="681">
        <f>+AF325-AE325</f>
        <v>23.08455696202531</v>
      </c>
      <c r="AH325" s="682">
        <f>Q325</f>
        <v>0</v>
      </c>
      <c r="AI325" s="682">
        <f>+O325</f>
        <v>50</v>
      </c>
      <c r="AJ325" s="682">
        <f>(M325+N325)</f>
        <v>0</v>
      </c>
      <c r="AK325" s="683">
        <f>IF(OR(I325="ID1",OR(I325="ID2",OR(I325="ID3",OR(I325&lt;8)))),tab!B$173,tab!B$171)</f>
        <v>0.5</v>
      </c>
      <c r="AL325" s="600">
        <f>IF(G325&lt;25,0,IF(G325=25,25,IF(G325&lt;40,0,IF(G325=40,40,IF(G325&gt;=40,0)))))</f>
        <v>0</v>
      </c>
      <c r="AM325" s="646">
        <f>IF(AL325=25,AC325*1.08*K325/2,IF(AL325=40,AC325*1.08*K325,0))</f>
        <v>0</v>
      </c>
      <c r="AN325" s="743">
        <f>IF(K325="","",IF(AN$3&gt;AO325,1,0))</f>
        <v>0</v>
      </c>
      <c r="AO325" s="746">
        <f>IF(K325="","",DATE(YEAR(H325)+61,MONTH(H325),DAY(H325)))</f>
        <v>48945</v>
      </c>
      <c r="AP325" s="750">
        <f t="shared" ref="AP325:AP374" si="347">IF(AK325&gt;40%,50%,IF(AN325=1,20%,40%))</f>
        <v>0.5</v>
      </c>
      <c r="AR325" s="326"/>
    </row>
    <row r="326" spans="3:49" ht="12.75" customHeight="1" x14ac:dyDescent="0.2">
      <c r="C326" s="2"/>
      <c r="D326" s="752" t="str">
        <f t="shared" ref="D326:H326" si="348">IF(D264="","",D264)</f>
        <v/>
      </c>
      <c r="E326" s="752" t="str">
        <f t="shared" si="348"/>
        <v>piet</v>
      </c>
      <c r="F326" s="752" t="str">
        <f t="shared" si="348"/>
        <v>assistent</v>
      </c>
      <c r="G326" s="752">
        <f t="shared" ref="G326:G374" si="349">IF(G264="","",G264+1)</f>
        <v>7</v>
      </c>
      <c r="H326" s="753">
        <f t="shared" si="348"/>
        <v>36161</v>
      </c>
      <c r="I326" s="737">
        <f t="shared" ref="I326:I374" si="350">IF(I264=0,"",I264)</f>
        <v>4</v>
      </c>
      <c r="J326" s="737">
        <f t="shared" si="345"/>
        <v>7</v>
      </c>
      <c r="K326" s="754">
        <f t="shared" ref="K326:K374" si="351">IF(K264="","",K264)</f>
        <v>1</v>
      </c>
      <c r="L326" s="735"/>
      <c r="M326" s="655">
        <v>0</v>
      </c>
      <c r="N326" s="623">
        <v>0</v>
      </c>
      <c r="O326" s="620">
        <f t="shared" ref="O326:O374" si="352">IF(K326="","",K326*50)</f>
        <v>50</v>
      </c>
      <c r="P326" s="612">
        <f t="shared" ref="P326:P374" si="353">IF(K326="","",SUM(M326:O326))</f>
        <v>50</v>
      </c>
      <c r="Q326" s="624">
        <v>0</v>
      </c>
      <c r="R326" s="755"/>
      <c r="S326" s="708">
        <f t="shared" ref="S326:S374" si="354">IF(K326="","",(1659*K326-P326)*AF326)</f>
        <v>41649.415985533451</v>
      </c>
      <c r="T326" s="50">
        <f t="shared" ref="T326:T374" si="355">IF(K326="","",P326*AG326+AE326*(AI326+AJ326*(1-AK326)))</f>
        <v>1294.2640144665461</v>
      </c>
      <c r="U326" s="50">
        <f>ROUND(IF(K326="",0,+Q326/1659*(AC326*12*(1+tab!$D$181+tab!$D$180)-tab!$D$179)*tab!$D$177),-1)</f>
        <v>0</v>
      </c>
      <c r="V326" s="36">
        <f t="shared" ref="V326:V374" si="356">IF(K326="","",IF(E326=0,0,(S326+T326+U326)))</f>
        <v>42943.68</v>
      </c>
      <c r="W326" s="696"/>
      <c r="X326" s="605"/>
      <c r="Y326" s="646"/>
      <c r="Z326" s="670"/>
      <c r="AA326" s="600"/>
      <c r="AB326" s="646"/>
      <c r="AC326" s="679">
        <f t="shared" si="346"/>
        <v>2294</v>
      </c>
      <c r="AD326" s="680">
        <f t="shared" ref="AD326:AD374" si="357">+AD$13</f>
        <v>0.56000000000000005</v>
      </c>
      <c r="AE326" s="681">
        <f t="shared" ref="AE326:AE375" si="358">AC326*12/1659</f>
        <v>16.593128390596746</v>
      </c>
      <c r="AF326" s="681">
        <f t="shared" ref="AF326:AF374" si="359">AC326*12*(1+AD326)/1659</f>
        <v>25.885280289330922</v>
      </c>
      <c r="AG326" s="681">
        <f t="shared" ref="AG326:AG374" si="360">+AF326-AE326</f>
        <v>9.2921518987341756</v>
      </c>
      <c r="AH326" s="682">
        <f t="shared" ref="AH326:AH374" si="361">Q326</f>
        <v>0</v>
      </c>
      <c r="AI326" s="682">
        <f t="shared" ref="AI326:AI374" si="362">+O326</f>
        <v>50</v>
      </c>
      <c r="AJ326" s="682">
        <f t="shared" ref="AJ326:AJ374" si="363">(M326+N326)</f>
        <v>0</v>
      </c>
      <c r="AK326" s="683">
        <f>IF(OR(I326="ID1",OR(I326="ID2",OR(I326="ID3",OR(I326&lt;8)))),tab!B$173,tab!B$171)</f>
        <v>0.4</v>
      </c>
      <c r="AL326" s="600">
        <f t="shared" ref="AL326:AL374" si="364">IF(G326&lt;25,0,IF(G326=25,25,IF(G326&lt;40,0,IF(G326=40,40,IF(G326&gt;=40,0)))))</f>
        <v>0</v>
      </c>
      <c r="AM326" s="646">
        <f t="shared" ref="AM326:AM374" si="365">IF(AL326=25,AC326*1.08*K326/2,IF(AL326=40,AC326*1.08*K326,0))</f>
        <v>0</v>
      </c>
      <c r="AN326" s="743">
        <f t="shared" ref="AN326:AN374" si="366">IF(K326="","",IF(AN$3&gt;AO326,1,0))</f>
        <v>0</v>
      </c>
      <c r="AO326" s="746">
        <f t="shared" ref="AO326:AO374" si="367">IF(K326="","",DATE(YEAR(H326)+61,MONTH(H326),DAY(H326)))</f>
        <v>58441</v>
      </c>
      <c r="AP326" s="750">
        <f t="shared" si="347"/>
        <v>0.4</v>
      </c>
      <c r="AR326" s="326"/>
    </row>
    <row r="327" spans="3:49" ht="12.75" customHeight="1" x14ac:dyDescent="0.2">
      <c r="C327" s="2"/>
      <c r="D327" s="752" t="str">
        <f t="shared" ref="D327:H327" si="368">IF(D265="","",D265)</f>
        <v/>
      </c>
      <c r="E327" s="752" t="str">
        <f t="shared" si="368"/>
        <v/>
      </c>
      <c r="F327" s="752" t="str">
        <f t="shared" si="368"/>
        <v/>
      </c>
      <c r="G327" s="752" t="str">
        <f t="shared" si="349"/>
        <v/>
      </c>
      <c r="H327" s="753" t="str">
        <f t="shared" si="368"/>
        <v/>
      </c>
      <c r="I327" s="737" t="str">
        <f t="shared" si="350"/>
        <v/>
      </c>
      <c r="J327" s="737" t="str">
        <f t="shared" si="345"/>
        <v/>
      </c>
      <c r="K327" s="754" t="str">
        <f t="shared" si="351"/>
        <v/>
      </c>
      <c r="L327" s="735"/>
      <c r="M327" s="655">
        <v>0</v>
      </c>
      <c r="N327" s="623">
        <v>0</v>
      </c>
      <c r="O327" s="620" t="str">
        <f t="shared" si="352"/>
        <v/>
      </c>
      <c r="P327" s="612" t="str">
        <f t="shared" si="353"/>
        <v/>
      </c>
      <c r="Q327" s="624">
        <v>0</v>
      </c>
      <c r="R327" s="755"/>
      <c r="S327" s="708" t="str">
        <f t="shared" si="354"/>
        <v/>
      </c>
      <c r="T327" s="50" t="str">
        <f t="shared" si="355"/>
        <v/>
      </c>
      <c r="U327" s="50">
        <f>ROUND(IF(K327="",0,+Q327/1659*(AC327*12*(1+tab!$D$181+tab!$D$180)-tab!$D$179)*tab!$D$177),-1)</f>
        <v>0</v>
      </c>
      <c r="V327" s="36" t="str">
        <f t="shared" si="356"/>
        <v/>
      </c>
      <c r="W327" s="696"/>
      <c r="X327" s="605"/>
      <c r="Y327" s="646"/>
      <c r="Z327" s="670"/>
      <c r="AA327" s="600"/>
      <c r="AB327" s="646"/>
      <c r="AC327" s="679">
        <f t="shared" si="346"/>
        <v>0</v>
      </c>
      <c r="AD327" s="680">
        <f t="shared" si="357"/>
        <v>0.56000000000000005</v>
      </c>
      <c r="AE327" s="681">
        <f t="shared" si="358"/>
        <v>0</v>
      </c>
      <c r="AF327" s="681">
        <f t="shared" si="359"/>
        <v>0</v>
      </c>
      <c r="AG327" s="681">
        <f t="shared" si="360"/>
        <v>0</v>
      </c>
      <c r="AH327" s="682">
        <f t="shared" si="361"/>
        <v>0</v>
      </c>
      <c r="AI327" s="682" t="str">
        <f t="shared" si="362"/>
        <v/>
      </c>
      <c r="AJ327" s="682">
        <f t="shared" si="363"/>
        <v>0</v>
      </c>
      <c r="AK327" s="683">
        <f>IF(OR(I327="ID1",OR(I327="ID2",OR(I327="ID3",OR(I327&lt;8)))),tab!B$173,tab!B$171)</f>
        <v>0.5</v>
      </c>
      <c r="AL327" s="600">
        <f t="shared" si="364"/>
        <v>0</v>
      </c>
      <c r="AM327" s="646">
        <f t="shared" si="365"/>
        <v>0</v>
      </c>
      <c r="AN327" s="743" t="str">
        <f t="shared" si="366"/>
        <v/>
      </c>
      <c r="AO327" s="746" t="str">
        <f t="shared" si="367"/>
        <v/>
      </c>
      <c r="AP327" s="750">
        <f t="shared" si="347"/>
        <v>0.5</v>
      </c>
      <c r="AR327" s="326"/>
    </row>
    <row r="328" spans="3:49" ht="12.75" customHeight="1" x14ac:dyDescent="0.2">
      <c r="C328" s="2"/>
      <c r="D328" s="752" t="str">
        <f t="shared" ref="D328:H328" si="369">IF(D266="","",D266)</f>
        <v/>
      </c>
      <c r="E328" s="752" t="str">
        <f t="shared" si="369"/>
        <v/>
      </c>
      <c r="F328" s="752" t="str">
        <f t="shared" si="369"/>
        <v/>
      </c>
      <c r="G328" s="752" t="str">
        <f t="shared" si="349"/>
        <v/>
      </c>
      <c r="H328" s="753" t="str">
        <f t="shared" si="369"/>
        <v/>
      </c>
      <c r="I328" s="737" t="str">
        <f t="shared" si="350"/>
        <v/>
      </c>
      <c r="J328" s="737" t="str">
        <f t="shared" si="345"/>
        <v/>
      </c>
      <c r="K328" s="754" t="str">
        <f t="shared" si="351"/>
        <v/>
      </c>
      <c r="L328" s="735"/>
      <c r="M328" s="655">
        <v>0</v>
      </c>
      <c r="N328" s="623">
        <v>0</v>
      </c>
      <c r="O328" s="620" t="str">
        <f t="shared" si="352"/>
        <v/>
      </c>
      <c r="P328" s="612" t="str">
        <f t="shared" si="353"/>
        <v/>
      </c>
      <c r="Q328" s="624">
        <v>0</v>
      </c>
      <c r="R328" s="755"/>
      <c r="S328" s="708" t="str">
        <f t="shared" si="354"/>
        <v/>
      </c>
      <c r="T328" s="50" t="str">
        <f t="shared" si="355"/>
        <v/>
      </c>
      <c r="U328" s="50">
        <f>ROUND(IF(K328="",0,+Q328/1659*(AC328*12*(1+tab!$D$181+tab!$D$180)-tab!$D$179)*tab!$D$177),-1)</f>
        <v>0</v>
      </c>
      <c r="V328" s="36" t="str">
        <f t="shared" si="356"/>
        <v/>
      </c>
      <c r="W328" s="696"/>
      <c r="X328" s="605"/>
      <c r="Y328" s="646"/>
      <c r="Z328" s="670"/>
      <c r="AA328" s="600"/>
      <c r="AB328" s="646"/>
      <c r="AC328" s="679">
        <f t="shared" si="346"/>
        <v>0</v>
      </c>
      <c r="AD328" s="680">
        <f t="shared" si="357"/>
        <v>0.56000000000000005</v>
      </c>
      <c r="AE328" s="681">
        <f t="shared" si="358"/>
        <v>0</v>
      </c>
      <c r="AF328" s="681">
        <f t="shared" si="359"/>
        <v>0</v>
      </c>
      <c r="AG328" s="681">
        <f t="shared" si="360"/>
        <v>0</v>
      </c>
      <c r="AH328" s="682">
        <f t="shared" si="361"/>
        <v>0</v>
      </c>
      <c r="AI328" s="682" t="str">
        <f t="shared" si="362"/>
        <v/>
      </c>
      <c r="AJ328" s="682">
        <f t="shared" si="363"/>
        <v>0</v>
      </c>
      <c r="AK328" s="683">
        <f>IF(OR(I328="ID1",OR(I328="ID2",OR(I328="ID3",OR(I328&lt;8)))),tab!B$173,tab!B$171)</f>
        <v>0.5</v>
      </c>
      <c r="AL328" s="600">
        <f t="shared" si="364"/>
        <v>0</v>
      </c>
      <c r="AM328" s="646">
        <f t="shared" si="365"/>
        <v>0</v>
      </c>
      <c r="AN328" s="743" t="str">
        <f t="shared" si="366"/>
        <v/>
      </c>
      <c r="AO328" s="746" t="str">
        <f t="shared" si="367"/>
        <v/>
      </c>
      <c r="AP328" s="750">
        <f t="shared" si="347"/>
        <v>0.5</v>
      </c>
      <c r="AR328" s="326"/>
    </row>
    <row r="329" spans="3:49" ht="12.75" customHeight="1" x14ac:dyDescent="0.2">
      <c r="C329" s="2"/>
      <c r="D329" s="752" t="str">
        <f t="shared" ref="D329:H329" si="370">IF(D267="","",D267)</f>
        <v/>
      </c>
      <c r="E329" s="752" t="str">
        <f t="shared" si="370"/>
        <v/>
      </c>
      <c r="F329" s="752" t="str">
        <f t="shared" si="370"/>
        <v/>
      </c>
      <c r="G329" s="752" t="str">
        <f t="shared" si="349"/>
        <v/>
      </c>
      <c r="H329" s="753" t="str">
        <f t="shared" si="370"/>
        <v/>
      </c>
      <c r="I329" s="737" t="str">
        <f t="shared" si="350"/>
        <v/>
      </c>
      <c r="J329" s="737" t="str">
        <f t="shared" si="345"/>
        <v/>
      </c>
      <c r="K329" s="754" t="str">
        <f t="shared" si="351"/>
        <v/>
      </c>
      <c r="L329" s="735"/>
      <c r="M329" s="655">
        <v>0</v>
      </c>
      <c r="N329" s="623">
        <v>0</v>
      </c>
      <c r="O329" s="620" t="str">
        <f t="shared" si="352"/>
        <v/>
      </c>
      <c r="P329" s="612" t="str">
        <f t="shared" si="353"/>
        <v/>
      </c>
      <c r="Q329" s="624">
        <v>0</v>
      </c>
      <c r="R329" s="755"/>
      <c r="S329" s="708" t="str">
        <f t="shared" si="354"/>
        <v/>
      </c>
      <c r="T329" s="50" t="str">
        <f t="shared" si="355"/>
        <v/>
      </c>
      <c r="U329" s="50">
        <f>ROUND(IF(K329="",0,+Q329/1659*(AC329*12*(1+tab!$D$181+tab!$D$180)-tab!$D$179)*tab!$D$177),-1)</f>
        <v>0</v>
      </c>
      <c r="V329" s="36" t="str">
        <f t="shared" si="356"/>
        <v/>
      </c>
      <c r="W329" s="696"/>
      <c r="X329" s="605"/>
      <c r="Y329" s="646"/>
      <c r="Z329" s="670"/>
      <c r="AA329" s="600"/>
      <c r="AB329" s="646"/>
      <c r="AC329" s="679">
        <f t="shared" si="346"/>
        <v>0</v>
      </c>
      <c r="AD329" s="680">
        <f t="shared" si="357"/>
        <v>0.56000000000000005</v>
      </c>
      <c r="AE329" s="681">
        <f t="shared" si="358"/>
        <v>0</v>
      </c>
      <c r="AF329" s="681">
        <f t="shared" si="359"/>
        <v>0</v>
      </c>
      <c r="AG329" s="681">
        <f t="shared" si="360"/>
        <v>0</v>
      </c>
      <c r="AH329" s="682">
        <f t="shared" si="361"/>
        <v>0</v>
      </c>
      <c r="AI329" s="682" t="str">
        <f t="shared" si="362"/>
        <v/>
      </c>
      <c r="AJ329" s="682">
        <f t="shared" si="363"/>
        <v>0</v>
      </c>
      <c r="AK329" s="683">
        <f>IF(OR(I329="ID1",OR(I329="ID2",OR(I329="ID3",OR(I329&lt;8)))),tab!B$173,tab!B$171)</f>
        <v>0.5</v>
      </c>
      <c r="AL329" s="600">
        <f t="shared" si="364"/>
        <v>0</v>
      </c>
      <c r="AM329" s="646">
        <f t="shared" si="365"/>
        <v>0</v>
      </c>
      <c r="AN329" s="743" t="str">
        <f t="shared" si="366"/>
        <v/>
      </c>
      <c r="AO329" s="746" t="str">
        <f t="shared" si="367"/>
        <v/>
      </c>
      <c r="AP329" s="750">
        <f t="shared" si="347"/>
        <v>0.5</v>
      </c>
      <c r="AR329" s="326"/>
    </row>
    <row r="330" spans="3:49" ht="12.75" customHeight="1" x14ac:dyDescent="0.2">
      <c r="C330" s="2"/>
      <c r="D330" s="752" t="str">
        <f t="shared" ref="D330:H330" si="371">IF(D268="","",D268)</f>
        <v/>
      </c>
      <c r="E330" s="752" t="str">
        <f t="shared" si="371"/>
        <v/>
      </c>
      <c r="F330" s="752" t="str">
        <f t="shared" si="371"/>
        <v/>
      </c>
      <c r="G330" s="752" t="str">
        <f t="shared" si="349"/>
        <v/>
      </c>
      <c r="H330" s="753" t="str">
        <f t="shared" si="371"/>
        <v/>
      </c>
      <c r="I330" s="737" t="str">
        <f t="shared" si="350"/>
        <v/>
      </c>
      <c r="J330" s="737" t="str">
        <f t="shared" si="345"/>
        <v/>
      </c>
      <c r="K330" s="754" t="str">
        <f t="shared" si="351"/>
        <v/>
      </c>
      <c r="L330" s="735"/>
      <c r="M330" s="655">
        <v>0</v>
      </c>
      <c r="N330" s="623">
        <v>0</v>
      </c>
      <c r="O330" s="620" t="str">
        <f t="shared" si="352"/>
        <v/>
      </c>
      <c r="P330" s="612" t="str">
        <f t="shared" si="353"/>
        <v/>
      </c>
      <c r="Q330" s="624">
        <v>0</v>
      </c>
      <c r="R330" s="755"/>
      <c r="S330" s="708" t="str">
        <f t="shared" si="354"/>
        <v/>
      </c>
      <c r="T330" s="50" t="str">
        <f t="shared" si="355"/>
        <v/>
      </c>
      <c r="U330" s="50">
        <f>ROUND(IF(K330="",0,+Q330/1659*(AC330*12*(1+tab!$D$181+tab!$D$180)-tab!$D$179)*tab!$D$177),-1)</f>
        <v>0</v>
      </c>
      <c r="V330" s="36" t="str">
        <f t="shared" si="356"/>
        <v/>
      </c>
      <c r="W330" s="696"/>
      <c r="X330" s="605"/>
      <c r="Y330" s="646"/>
      <c r="Z330" s="670"/>
      <c r="AA330" s="600"/>
      <c r="AB330" s="646"/>
      <c r="AC330" s="679">
        <f t="shared" si="346"/>
        <v>0</v>
      </c>
      <c r="AD330" s="680">
        <f t="shared" si="357"/>
        <v>0.56000000000000005</v>
      </c>
      <c r="AE330" s="681">
        <f t="shared" si="358"/>
        <v>0</v>
      </c>
      <c r="AF330" s="681">
        <f t="shared" si="359"/>
        <v>0</v>
      </c>
      <c r="AG330" s="681">
        <f t="shared" si="360"/>
        <v>0</v>
      </c>
      <c r="AH330" s="682">
        <f t="shared" si="361"/>
        <v>0</v>
      </c>
      <c r="AI330" s="682" t="str">
        <f t="shared" si="362"/>
        <v/>
      </c>
      <c r="AJ330" s="682">
        <f t="shared" si="363"/>
        <v>0</v>
      </c>
      <c r="AK330" s="683">
        <f>IF(OR(I330="ID1",OR(I330="ID2",OR(I330="ID3",OR(I330&lt;8)))),tab!B$173,tab!B$171)</f>
        <v>0.5</v>
      </c>
      <c r="AL330" s="600">
        <f t="shared" si="364"/>
        <v>0</v>
      </c>
      <c r="AM330" s="646">
        <f t="shared" si="365"/>
        <v>0</v>
      </c>
      <c r="AN330" s="743" t="str">
        <f t="shared" si="366"/>
        <v/>
      </c>
      <c r="AO330" s="746" t="str">
        <f t="shared" si="367"/>
        <v/>
      </c>
      <c r="AP330" s="750">
        <f t="shared" si="347"/>
        <v>0.5</v>
      </c>
      <c r="AR330" s="326"/>
    </row>
    <row r="331" spans="3:49" ht="12.75" customHeight="1" x14ac:dyDescent="0.2">
      <c r="C331" s="2"/>
      <c r="D331" s="752" t="str">
        <f t="shared" ref="D331:H331" si="372">IF(D269="","",D269)</f>
        <v/>
      </c>
      <c r="E331" s="752" t="str">
        <f t="shared" si="372"/>
        <v/>
      </c>
      <c r="F331" s="752" t="str">
        <f t="shared" si="372"/>
        <v/>
      </c>
      <c r="G331" s="752" t="str">
        <f t="shared" si="349"/>
        <v/>
      </c>
      <c r="H331" s="753" t="str">
        <f t="shared" si="372"/>
        <v/>
      </c>
      <c r="I331" s="737" t="str">
        <f t="shared" si="350"/>
        <v/>
      </c>
      <c r="J331" s="737" t="str">
        <f t="shared" si="345"/>
        <v/>
      </c>
      <c r="K331" s="754" t="str">
        <f t="shared" si="351"/>
        <v/>
      </c>
      <c r="L331" s="735"/>
      <c r="M331" s="655">
        <v>0</v>
      </c>
      <c r="N331" s="623">
        <v>0</v>
      </c>
      <c r="O331" s="620" t="str">
        <f t="shared" si="352"/>
        <v/>
      </c>
      <c r="P331" s="612" t="str">
        <f t="shared" si="353"/>
        <v/>
      </c>
      <c r="Q331" s="624">
        <v>0</v>
      </c>
      <c r="R331" s="755"/>
      <c r="S331" s="708" t="str">
        <f t="shared" si="354"/>
        <v/>
      </c>
      <c r="T331" s="50" t="str">
        <f t="shared" si="355"/>
        <v/>
      </c>
      <c r="U331" s="50">
        <f>ROUND(IF(K331="",0,+Q331/1659*(AC331*12*(1+tab!$D$181+tab!$D$180)-tab!$D$179)*tab!$D$177),-1)</f>
        <v>0</v>
      </c>
      <c r="V331" s="36" t="str">
        <f t="shared" si="356"/>
        <v/>
      </c>
      <c r="W331" s="696"/>
      <c r="X331" s="605"/>
      <c r="Y331" s="646"/>
      <c r="Z331" s="670"/>
      <c r="AA331" s="600"/>
      <c r="AB331" s="646"/>
      <c r="AC331" s="679">
        <f t="shared" si="346"/>
        <v>0</v>
      </c>
      <c r="AD331" s="680">
        <f t="shared" si="357"/>
        <v>0.56000000000000005</v>
      </c>
      <c r="AE331" s="681">
        <f t="shared" si="358"/>
        <v>0</v>
      </c>
      <c r="AF331" s="681">
        <f t="shared" si="359"/>
        <v>0</v>
      </c>
      <c r="AG331" s="681">
        <f t="shared" si="360"/>
        <v>0</v>
      </c>
      <c r="AH331" s="682">
        <f t="shared" si="361"/>
        <v>0</v>
      </c>
      <c r="AI331" s="682" t="str">
        <f t="shared" si="362"/>
        <v/>
      </c>
      <c r="AJ331" s="682">
        <f t="shared" si="363"/>
        <v>0</v>
      </c>
      <c r="AK331" s="683">
        <f>IF(OR(I331="ID1",OR(I331="ID2",OR(I331="ID3",OR(I331&lt;8)))),tab!B$173,tab!B$171)</f>
        <v>0.5</v>
      </c>
      <c r="AL331" s="600">
        <f t="shared" si="364"/>
        <v>0</v>
      </c>
      <c r="AM331" s="646">
        <f t="shared" si="365"/>
        <v>0</v>
      </c>
      <c r="AN331" s="743" t="str">
        <f t="shared" si="366"/>
        <v/>
      </c>
      <c r="AO331" s="746" t="str">
        <f t="shared" si="367"/>
        <v/>
      </c>
      <c r="AP331" s="750">
        <f t="shared" si="347"/>
        <v>0.5</v>
      </c>
      <c r="AR331" s="326"/>
    </row>
    <row r="332" spans="3:49" ht="12.75" customHeight="1" x14ac:dyDescent="0.2">
      <c r="C332" s="2"/>
      <c r="D332" s="752" t="str">
        <f t="shared" ref="D332:H332" si="373">IF(D270="","",D270)</f>
        <v/>
      </c>
      <c r="E332" s="752" t="str">
        <f t="shared" si="373"/>
        <v/>
      </c>
      <c r="F332" s="752" t="str">
        <f t="shared" si="373"/>
        <v/>
      </c>
      <c r="G332" s="752" t="str">
        <f t="shared" si="349"/>
        <v/>
      </c>
      <c r="H332" s="753" t="str">
        <f t="shared" si="373"/>
        <v/>
      </c>
      <c r="I332" s="737" t="str">
        <f t="shared" si="350"/>
        <v/>
      </c>
      <c r="J332" s="737" t="str">
        <f t="shared" si="345"/>
        <v/>
      </c>
      <c r="K332" s="754" t="str">
        <f t="shared" si="351"/>
        <v/>
      </c>
      <c r="L332" s="735"/>
      <c r="M332" s="655">
        <v>0</v>
      </c>
      <c r="N332" s="623">
        <v>0</v>
      </c>
      <c r="O332" s="620" t="str">
        <f t="shared" si="352"/>
        <v/>
      </c>
      <c r="P332" s="612" t="str">
        <f t="shared" si="353"/>
        <v/>
      </c>
      <c r="Q332" s="624">
        <v>0</v>
      </c>
      <c r="R332" s="755"/>
      <c r="S332" s="708" t="str">
        <f t="shared" si="354"/>
        <v/>
      </c>
      <c r="T332" s="50" t="str">
        <f t="shared" si="355"/>
        <v/>
      </c>
      <c r="U332" s="50">
        <f>ROUND(IF(K332="",0,+Q332/1659*(AC332*12*(1+tab!$D$181+tab!$D$180)-tab!$D$179)*tab!$D$177),-1)</f>
        <v>0</v>
      </c>
      <c r="V332" s="36" t="str">
        <f t="shared" si="356"/>
        <v/>
      </c>
      <c r="W332" s="696"/>
      <c r="X332" s="605"/>
      <c r="Y332" s="646"/>
      <c r="Z332" s="670"/>
      <c r="AA332" s="600"/>
      <c r="AB332" s="646"/>
      <c r="AC332" s="679">
        <f t="shared" si="346"/>
        <v>0</v>
      </c>
      <c r="AD332" s="680">
        <f t="shared" si="357"/>
        <v>0.56000000000000005</v>
      </c>
      <c r="AE332" s="681">
        <f t="shared" si="358"/>
        <v>0</v>
      </c>
      <c r="AF332" s="681">
        <f t="shared" si="359"/>
        <v>0</v>
      </c>
      <c r="AG332" s="681">
        <f t="shared" si="360"/>
        <v>0</v>
      </c>
      <c r="AH332" s="682">
        <f t="shared" si="361"/>
        <v>0</v>
      </c>
      <c r="AI332" s="682" t="str">
        <f t="shared" si="362"/>
        <v/>
      </c>
      <c r="AJ332" s="682">
        <f t="shared" si="363"/>
        <v>0</v>
      </c>
      <c r="AK332" s="683">
        <f>IF(OR(I332="ID1",OR(I332="ID2",OR(I332="ID3",OR(I332&lt;8)))),tab!B$173,tab!B$171)</f>
        <v>0.5</v>
      </c>
      <c r="AL332" s="600">
        <f t="shared" si="364"/>
        <v>0</v>
      </c>
      <c r="AM332" s="646">
        <f t="shared" si="365"/>
        <v>0</v>
      </c>
      <c r="AN332" s="743" t="str">
        <f t="shared" si="366"/>
        <v/>
      </c>
      <c r="AO332" s="746" t="str">
        <f t="shared" si="367"/>
        <v/>
      </c>
      <c r="AP332" s="750">
        <f t="shared" si="347"/>
        <v>0.5</v>
      </c>
      <c r="AR332" s="326"/>
    </row>
    <row r="333" spans="3:49" ht="12.75" customHeight="1" x14ac:dyDescent="0.2">
      <c r="C333" s="2"/>
      <c r="D333" s="752" t="str">
        <f t="shared" ref="D333:H333" si="374">IF(D271="","",D271)</f>
        <v/>
      </c>
      <c r="E333" s="752" t="str">
        <f t="shared" si="374"/>
        <v/>
      </c>
      <c r="F333" s="752" t="str">
        <f t="shared" si="374"/>
        <v/>
      </c>
      <c r="G333" s="752" t="str">
        <f t="shared" si="349"/>
        <v/>
      </c>
      <c r="H333" s="753" t="str">
        <f t="shared" si="374"/>
        <v/>
      </c>
      <c r="I333" s="737" t="str">
        <f t="shared" si="350"/>
        <v/>
      </c>
      <c r="J333" s="737" t="str">
        <f t="shared" si="345"/>
        <v/>
      </c>
      <c r="K333" s="754" t="str">
        <f t="shared" si="351"/>
        <v/>
      </c>
      <c r="L333" s="735"/>
      <c r="M333" s="655">
        <v>0</v>
      </c>
      <c r="N333" s="623">
        <v>0</v>
      </c>
      <c r="O333" s="620" t="str">
        <f t="shared" si="352"/>
        <v/>
      </c>
      <c r="P333" s="612" t="str">
        <f t="shared" si="353"/>
        <v/>
      </c>
      <c r="Q333" s="624">
        <v>0</v>
      </c>
      <c r="R333" s="755"/>
      <c r="S333" s="708" t="str">
        <f t="shared" si="354"/>
        <v/>
      </c>
      <c r="T333" s="50" t="str">
        <f t="shared" si="355"/>
        <v/>
      </c>
      <c r="U333" s="50">
        <f>ROUND(IF(K333="",0,+Q333/1659*(AC333*12*(1+tab!$D$181+tab!$D$180)-tab!$D$179)*tab!$D$177),-1)</f>
        <v>0</v>
      </c>
      <c r="V333" s="36" t="str">
        <f t="shared" si="356"/>
        <v/>
      </c>
      <c r="W333" s="696"/>
      <c r="X333" s="605"/>
      <c r="Y333" s="646"/>
      <c r="Z333" s="670"/>
      <c r="AA333" s="600"/>
      <c r="AB333" s="646"/>
      <c r="AC333" s="679">
        <f t="shared" si="346"/>
        <v>0</v>
      </c>
      <c r="AD333" s="680">
        <f t="shared" si="357"/>
        <v>0.56000000000000005</v>
      </c>
      <c r="AE333" s="681">
        <f t="shared" si="358"/>
        <v>0</v>
      </c>
      <c r="AF333" s="681">
        <f t="shared" si="359"/>
        <v>0</v>
      </c>
      <c r="AG333" s="681">
        <f t="shared" si="360"/>
        <v>0</v>
      </c>
      <c r="AH333" s="682">
        <f t="shared" si="361"/>
        <v>0</v>
      </c>
      <c r="AI333" s="682" t="str">
        <f t="shared" si="362"/>
        <v/>
      </c>
      <c r="AJ333" s="682">
        <f t="shared" si="363"/>
        <v>0</v>
      </c>
      <c r="AK333" s="683">
        <f>IF(OR(I333="ID1",OR(I333="ID2",OR(I333="ID3",OR(I333&lt;8)))),tab!B$173,tab!B$171)</f>
        <v>0.5</v>
      </c>
      <c r="AL333" s="600">
        <f t="shared" si="364"/>
        <v>0</v>
      </c>
      <c r="AM333" s="646">
        <f t="shared" si="365"/>
        <v>0</v>
      </c>
      <c r="AN333" s="743" t="str">
        <f t="shared" si="366"/>
        <v/>
      </c>
      <c r="AO333" s="746" t="str">
        <f t="shared" si="367"/>
        <v/>
      </c>
      <c r="AP333" s="750">
        <f t="shared" si="347"/>
        <v>0.5</v>
      </c>
      <c r="AR333" s="326"/>
    </row>
    <row r="334" spans="3:49" ht="12.75" customHeight="1" x14ac:dyDescent="0.2">
      <c r="C334" s="2"/>
      <c r="D334" s="752" t="str">
        <f t="shared" ref="D334:H334" si="375">IF(D272="","",D272)</f>
        <v/>
      </c>
      <c r="E334" s="752" t="str">
        <f t="shared" si="375"/>
        <v/>
      </c>
      <c r="F334" s="752" t="str">
        <f t="shared" si="375"/>
        <v/>
      </c>
      <c r="G334" s="752" t="str">
        <f t="shared" si="349"/>
        <v/>
      </c>
      <c r="H334" s="753" t="str">
        <f t="shared" si="375"/>
        <v/>
      </c>
      <c r="I334" s="737" t="str">
        <f t="shared" si="350"/>
        <v/>
      </c>
      <c r="J334" s="737" t="str">
        <f t="shared" si="345"/>
        <v/>
      </c>
      <c r="K334" s="754" t="str">
        <f t="shared" si="351"/>
        <v/>
      </c>
      <c r="L334" s="735"/>
      <c r="M334" s="655">
        <v>0</v>
      </c>
      <c r="N334" s="623">
        <v>0</v>
      </c>
      <c r="O334" s="620" t="str">
        <f t="shared" si="352"/>
        <v/>
      </c>
      <c r="P334" s="612" t="str">
        <f t="shared" si="353"/>
        <v/>
      </c>
      <c r="Q334" s="624">
        <v>0</v>
      </c>
      <c r="R334" s="755"/>
      <c r="S334" s="708" t="str">
        <f t="shared" si="354"/>
        <v/>
      </c>
      <c r="T334" s="50" t="str">
        <f t="shared" si="355"/>
        <v/>
      </c>
      <c r="U334" s="50">
        <f>ROUND(IF(K334="",0,+Q334/1659*(AC334*12*(1+tab!$D$181+tab!$D$180)-tab!$D$179)*tab!$D$177),-1)</f>
        <v>0</v>
      </c>
      <c r="V334" s="36" t="str">
        <f t="shared" si="356"/>
        <v/>
      </c>
      <c r="W334" s="696"/>
      <c r="X334" s="605"/>
      <c r="Y334" s="646"/>
      <c r="Z334" s="670"/>
      <c r="AA334" s="600"/>
      <c r="AB334" s="646"/>
      <c r="AC334" s="679">
        <f t="shared" si="346"/>
        <v>0</v>
      </c>
      <c r="AD334" s="680">
        <f t="shared" si="357"/>
        <v>0.56000000000000005</v>
      </c>
      <c r="AE334" s="681">
        <f t="shared" si="358"/>
        <v>0</v>
      </c>
      <c r="AF334" s="681">
        <f t="shared" si="359"/>
        <v>0</v>
      </c>
      <c r="AG334" s="681">
        <f t="shared" si="360"/>
        <v>0</v>
      </c>
      <c r="AH334" s="682">
        <f t="shared" si="361"/>
        <v>0</v>
      </c>
      <c r="AI334" s="682" t="str">
        <f t="shared" si="362"/>
        <v/>
      </c>
      <c r="AJ334" s="682">
        <f t="shared" si="363"/>
        <v>0</v>
      </c>
      <c r="AK334" s="683">
        <f>IF(OR(I334="ID1",OR(I334="ID2",OR(I334="ID3",OR(I334&lt;8)))),tab!B$173,tab!B$171)</f>
        <v>0.5</v>
      </c>
      <c r="AL334" s="600">
        <f t="shared" si="364"/>
        <v>0</v>
      </c>
      <c r="AM334" s="646">
        <f t="shared" si="365"/>
        <v>0</v>
      </c>
      <c r="AN334" s="743" t="str">
        <f t="shared" si="366"/>
        <v/>
      </c>
      <c r="AO334" s="746" t="str">
        <f t="shared" si="367"/>
        <v/>
      </c>
      <c r="AP334" s="750">
        <f t="shared" si="347"/>
        <v>0.5</v>
      </c>
      <c r="AR334" s="326"/>
    </row>
    <row r="335" spans="3:49" ht="12.75" customHeight="1" x14ac:dyDescent="0.2">
      <c r="C335" s="2"/>
      <c r="D335" s="752" t="str">
        <f t="shared" ref="D335:H335" si="376">IF(D273="","",D273)</f>
        <v/>
      </c>
      <c r="E335" s="752" t="str">
        <f t="shared" si="376"/>
        <v/>
      </c>
      <c r="F335" s="752" t="str">
        <f t="shared" si="376"/>
        <v/>
      </c>
      <c r="G335" s="752" t="str">
        <f t="shared" si="349"/>
        <v/>
      </c>
      <c r="H335" s="753" t="str">
        <f t="shared" si="376"/>
        <v/>
      </c>
      <c r="I335" s="737" t="str">
        <f t="shared" si="350"/>
        <v/>
      </c>
      <c r="J335" s="737" t="str">
        <f t="shared" si="345"/>
        <v/>
      </c>
      <c r="K335" s="754" t="str">
        <f t="shared" si="351"/>
        <v/>
      </c>
      <c r="L335" s="735"/>
      <c r="M335" s="655">
        <v>0</v>
      </c>
      <c r="N335" s="623">
        <v>0</v>
      </c>
      <c r="O335" s="620" t="str">
        <f t="shared" si="352"/>
        <v/>
      </c>
      <c r="P335" s="612" t="str">
        <f t="shared" si="353"/>
        <v/>
      </c>
      <c r="Q335" s="624">
        <v>0</v>
      </c>
      <c r="R335" s="755"/>
      <c r="S335" s="708" t="str">
        <f t="shared" si="354"/>
        <v/>
      </c>
      <c r="T335" s="50" t="str">
        <f t="shared" si="355"/>
        <v/>
      </c>
      <c r="U335" s="50">
        <f>ROUND(IF(K335="",0,+Q335/1659*(AC335*12*(1+tab!$D$181+tab!$D$180)-tab!$D$179)*tab!$D$177),-1)</f>
        <v>0</v>
      </c>
      <c r="V335" s="36" t="str">
        <f t="shared" si="356"/>
        <v/>
      </c>
      <c r="W335" s="696"/>
      <c r="X335" s="605"/>
      <c r="Y335" s="646"/>
      <c r="Z335" s="670"/>
      <c r="AA335" s="600"/>
      <c r="AB335" s="646"/>
      <c r="AC335" s="679">
        <f t="shared" si="346"/>
        <v>0</v>
      </c>
      <c r="AD335" s="680">
        <f t="shared" si="357"/>
        <v>0.56000000000000005</v>
      </c>
      <c r="AE335" s="681">
        <f t="shared" si="358"/>
        <v>0</v>
      </c>
      <c r="AF335" s="681">
        <f t="shared" si="359"/>
        <v>0</v>
      </c>
      <c r="AG335" s="681">
        <f t="shared" si="360"/>
        <v>0</v>
      </c>
      <c r="AH335" s="682">
        <f t="shared" si="361"/>
        <v>0</v>
      </c>
      <c r="AI335" s="682" t="str">
        <f t="shared" si="362"/>
        <v/>
      </c>
      <c r="AJ335" s="682">
        <f t="shared" si="363"/>
        <v>0</v>
      </c>
      <c r="AK335" s="683">
        <f>IF(OR(I335="ID1",OR(I335="ID2",OR(I335="ID3",OR(I335&lt;8)))),tab!B$173,tab!B$171)</f>
        <v>0.5</v>
      </c>
      <c r="AL335" s="600">
        <f t="shared" si="364"/>
        <v>0</v>
      </c>
      <c r="AM335" s="646">
        <f t="shared" si="365"/>
        <v>0</v>
      </c>
      <c r="AN335" s="743" t="str">
        <f t="shared" si="366"/>
        <v/>
      </c>
      <c r="AO335" s="746" t="str">
        <f t="shared" si="367"/>
        <v/>
      </c>
      <c r="AP335" s="750">
        <f t="shared" si="347"/>
        <v>0.5</v>
      </c>
      <c r="AR335" s="326"/>
    </row>
    <row r="336" spans="3:49" ht="12.75" customHeight="1" x14ac:dyDescent="0.2">
      <c r="C336" s="2"/>
      <c r="D336" s="752" t="str">
        <f t="shared" ref="D336:H336" si="377">IF(D274="","",D274)</f>
        <v/>
      </c>
      <c r="E336" s="752" t="str">
        <f t="shared" si="377"/>
        <v/>
      </c>
      <c r="F336" s="752" t="str">
        <f t="shared" si="377"/>
        <v/>
      </c>
      <c r="G336" s="752" t="str">
        <f t="shared" si="349"/>
        <v/>
      </c>
      <c r="H336" s="753" t="str">
        <f t="shared" si="377"/>
        <v/>
      </c>
      <c r="I336" s="737" t="str">
        <f t="shared" si="350"/>
        <v/>
      </c>
      <c r="J336" s="737" t="str">
        <f t="shared" si="345"/>
        <v/>
      </c>
      <c r="K336" s="754" t="str">
        <f t="shared" si="351"/>
        <v/>
      </c>
      <c r="L336" s="735"/>
      <c r="M336" s="655">
        <v>0</v>
      </c>
      <c r="N336" s="623">
        <v>0</v>
      </c>
      <c r="O336" s="620" t="str">
        <f t="shared" si="352"/>
        <v/>
      </c>
      <c r="P336" s="612" t="str">
        <f t="shared" si="353"/>
        <v/>
      </c>
      <c r="Q336" s="624">
        <v>0</v>
      </c>
      <c r="R336" s="755"/>
      <c r="S336" s="708" t="str">
        <f t="shared" si="354"/>
        <v/>
      </c>
      <c r="T336" s="50" t="str">
        <f t="shared" si="355"/>
        <v/>
      </c>
      <c r="U336" s="50">
        <f>ROUND(IF(K336="",0,+Q336/1659*(AC336*12*(1+tab!$D$181+tab!$D$180)-tab!$D$179)*tab!$D$177),-1)</f>
        <v>0</v>
      </c>
      <c r="V336" s="36" t="str">
        <f t="shared" si="356"/>
        <v/>
      </c>
      <c r="W336" s="696"/>
      <c r="X336" s="605"/>
      <c r="Y336" s="646"/>
      <c r="Z336" s="670"/>
      <c r="AA336" s="600"/>
      <c r="AB336" s="646"/>
      <c r="AC336" s="679">
        <f t="shared" si="346"/>
        <v>0</v>
      </c>
      <c r="AD336" s="680">
        <f t="shared" si="357"/>
        <v>0.56000000000000005</v>
      </c>
      <c r="AE336" s="681">
        <f t="shared" si="358"/>
        <v>0</v>
      </c>
      <c r="AF336" s="681">
        <f t="shared" si="359"/>
        <v>0</v>
      </c>
      <c r="AG336" s="681">
        <f t="shared" si="360"/>
        <v>0</v>
      </c>
      <c r="AH336" s="682">
        <f t="shared" si="361"/>
        <v>0</v>
      </c>
      <c r="AI336" s="682" t="str">
        <f t="shared" si="362"/>
        <v/>
      </c>
      <c r="AJ336" s="682">
        <f t="shared" si="363"/>
        <v>0</v>
      </c>
      <c r="AK336" s="683">
        <f>IF(OR(I336="ID1",OR(I336="ID2",OR(I336="ID3",OR(I336&lt;8)))),tab!B$173,tab!B$171)</f>
        <v>0.5</v>
      </c>
      <c r="AL336" s="600">
        <f t="shared" si="364"/>
        <v>0</v>
      </c>
      <c r="AM336" s="646">
        <f t="shared" si="365"/>
        <v>0</v>
      </c>
      <c r="AN336" s="743" t="str">
        <f t="shared" si="366"/>
        <v/>
      </c>
      <c r="AO336" s="746" t="str">
        <f t="shared" si="367"/>
        <v/>
      </c>
      <c r="AP336" s="750">
        <f t="shared" si="347"/>
        <v>0.5</v>
      </c>
      <c r="AR336" s="326"/>
    </row>
    <row r="337" spans="3:44" ht="12.75" customHeight="1" x14ac:dyDescent="0.2">
      <c r="C337" s="2"/>
      <c r="D337" s="752" t="str">
        <f t="shared" ref="D337:H337" si="378">IF(D275="","",D275)</f>
        <v/>
      </c>
      <c r="E337" s="752" t="str">
        <f t="shared" si="378"/>
        <v/>
      </c>
      <c r="F337" s="752" t="str">
        <f t="shared" si="378"/>
        <v/>
      </c>
      <c r="G337" s="752" t="str">
        <f t="shared" si="349"/>
        <v/>
      </c>
      <c r="H337" s="753" t="str">
        <f t="shared" si="378"/>
        <v/>
      </c>
      <c r="I337" s="737" t="str">
        <f t="shared" si="350"/>
        <v/>
      </c>
      <c r="J337" s="737" t="str">
        <f t="shared" si="345"/>
        <v/>
      </c>
      <c r="K337" s="754" t="str">
        <f t="shared" si="351"/>
        <v/>
      </c>
      <c r="L337" s="735"/>
      <c r="M337" s="655">
        <v>0</v>
      </c>
      <c r="N337" s="623">
        <v>0</v>
      </c>
      <c r="O337" s="620" t="str">
        <f t="shared" si="352"/>
        <v/>
      </c>
      <c r="P337" s="612" t="str">
        <f t="shared" si="353"/>
        <v/>
      </c>
      <c r="Q337" s="624">
        <v>0</v>
      </c>
      <c r="R337" s="755"/>
      <c r="S337" s="708" t="str">
        <f t="shared" si="354"/>
        <v/>
      </c>
      <c r="T337" s="50" t="str">
        <f t="shared" si="355"/>
        <v/>
      </c>
      <c r="U337" s="50">
        <f>ROUND(IF(K337="",0,+Q337/1659*(AC337*12*(1+tab!$D$181+tab!$D$180)-tab!$D$179)*tab!$D$177),-1)</f>
        <v>0</v>
      </c>
      <c r="V337" s="36" t="str">
        <f t="shared" si="356"/>
        <v/>
      </c>
      <c r="W337" s="696"/>
      <c r="X337" s="605"/>
      <c r="Y337" s="646"/>
      <c r="Z337" s="670"/>
      <c r="AA337" s="600"/>
      <c r="AB337" s="646"/>
      <c r="AC337" s="679">
        <f t="shared" si="346"/>
        <v>0</v>
      </c>
      <c r="AD337" s="680">
        <f t="shared" si="357"/>
        <v>0.56000000000000005</v>
      </c>
      <c r="AE337" s="681">
        <f t="shared" si="358"/>
        <v>0</v>
      </c>
      <c r="AF337" s="681">
        <f t="shared" si="359"/>
        <v>0</v>
      </c>
      <c r="AG337" s="681">
        <f t="shared" si="360"/>
        <v>0</v>
      </c>
      <c r="AH337" s="682">
        <f t="shared" si="361"/>
        <v>0</v>
      </c>
      <c r="AI337" s="682" t="str">
        <f t="shared" si="362"/>
        <v/>
      </c>
      <c r="AJ337" s="682">
        <f t="shared" si="363"/>
        <v>0</v>
      </c>
      <c r="AK337" s="683">
        <f>IF(OR(I337="ID1",OR(I337="ID2",OR(I337="ID3",OR(I337&lt;8)))),tab!B$173,tab!B$171)</f>
        <v>0.5</v>
      </c>
      <c r="AL337" s="600">
        <f t="shared" si="364"/>
        <v>0</v>
      </c>
      <c r="AM337" s="646">
        <f t="shared" si="365"/>
        <v>0</v>
      </c>
      <c r="AN337" s="743" t="str">
        <f t="shared" si="366"/>
        <v/>
      </c>
      <c r="AO337" s="746" t="str">
        <f t="shared" si="367"/>
        <v/>
      </c>
      <c r="AP337" s="750">
        <f t="shared" si="347"/>
        <v>0.5</v>
      </c>
      <c r="AR337" s="326"/>
    </row>
    <row r="338" spans="3:44" ht="12.75" customHeight="1" x14ac:dyDescent="0.2">
      <c r="C338" s="2"/>
      <c r="D338" s="752" t="str">
        <f t="shared" ref="D338:H338" si="379">IF(D276="","",D276)</f>
        <v/>
      </c>
      <c r="E338" s="752" t="str">
        <f t="shared" si="379"/>
        <v/>
      </c>
      <c r="F338" s="752" t="str">
        <f t="shared" si="379"/>
        <v/>
      </c>
      <c r="G338" s="752" t="str">
        <f t="shared" si="349"/>
        <v/>
      </c>
      <c r="H338" s="753" t="str">
        <f t="shared" si="379"/>
        <v/>
      </c>
      <c r="I338" s="737" t="str">
        <f t="shared" si="350"/>
        <v/>
      </c>
      <c r="J338" s="737" t="str">
        <f t="shared" si="345"/>
        <v/>
      </c>
      <c r="K338" s="754" t="str">
        <f t="shared" si="351"/>
        <v/>
      </c>
      <c r="L338" s="735"/>
      <c r="M338" s="655">
        <v>0</v>
      </c>
      <c r="N338" s="623">
        <v>0</v>
      </c>
      <c r="O338" s="620" t="str">
        <f t="shared" si="352"/>
        <v/>
      </c>
      <c r="P338" s="612" t="str">
        <f t="shared" si="353"/>
        <v/>
      </c>
      <c r="Q338" s="624">
        <v>0</v>
      </c>
      <c r="R338" s="755"/>
      <c r="S338" s="708" t="str">
        <f t="shared" si="354"/>
        <v/>
      </c>
      <c r="T338" s="50" t="str">
        <f t="shared" si="355"/>
        <v/>
      </c>
      <c r="U338" s="50">
        <f>ROUND(IF(K338="",0,+Q338/1659*(AC338*12*(1+tab!$D$181+tab!$D$180)-tab!$D$179)*tab!$D$177),-1)</f>
        <v>0</v>
      </c>
      <c r="V338" s="36" t="str">
        <f t="shared" si="356"/>
        <v/>
      </c>
      <c r="W338" s="696"/>
      <c r="X338" s="605"/>
      <c r="Y338" s="646"/>
      <c r="Z338" s="670"/>
      <c r="AA338" s="600"/>
      <c r="AB338" s="646"/>
      <c r="AC338" s="679">
        <f t="shared" si="346"/>
        <v>0</v>
      </c>
      <c r="AD338" s="680">
        <f t="shared" si="357"/>
        <v>0.56000000000000005</v>
      </c>
      <c r="AE338" s="681">
        <f t="shared" si="358"/>
        <v>0</v>
      </c>
      <c r="AF338" s="681">
        <f t="shared" si="359"/>
        <v>0</v>
      </c>
      <c r="AG338" s="681">
        <f t="shared" si="360"/>
        <v>0</v>
      </c>
      <c r="AH338" s="682">
        <f t="shared" si="361"/>
        <v>0</v>
      </c>
      <c r="AI338" s="682" t="str">
        <f t="shared" si="362"/>
        <v/>
      </c>
      <c r="AJ338" s="682">
        <f t="shared" si="363"/>
        <v>0</v>
      </c>
      <c r="AK338" s="683">
        <f>IF(OR(I338="ID1",OR(I338="ID2",OR(I338="ID3",OR(I338&lt;8)))),tab!B$173,tab!B$171)</f>
        <v>0.5</v>
      </c>
      <c r="AL338" s="600">
        <f t="shared" si="364"/>
        <v>0</v>
      </c>
      <c r="AM338" s="646">
        <f t="shared" si="365"/>
        <v>0</v>
      </c>
      <c r="AN338" s="743" t="str">
        <f t="shared" si="366"/>
        <v/>
      </c>
      <c r="AO338" s="746" t="str">
        <f t="shared" si="367"/>
        <v/>
      </c>
      <c r="AP338" s="750">
        <f t="shared" si="347"/>
        <v>0.5</v>
      </c>
      <c r="AR338" s="326"/>
    </row>
    <row r="339" spans="3:44" ht="12.75" customHeight="1" x14ac:dyDescent="0.2">
      <c r="C339" s="2"/>
      <c r="D339" s="752" t="str">
        <f t="shared" ref="D339:H339" si="380">IF(D277="","",D277)</f>
        <v/>
      </c>
      <c r="E339" s="752" t="str">
        <f t="shared" si="380"/>
        <v/>
      </c>
      <c r="F339" s="752" t="str">
        <f t="shared" si="380"/>
        <v/>
      </c>
      <c r="G339" s="752" t="str">
        <f t="shared" si="349"/>
        <v/>
      </c>
      <c r="H339" s="753" t="str">
        <f t="shared" si="380"/>
        <v/>
      </c>
      <c r="I339" s="737" t="str">
        <f t="shared" si="350"/>
        <v/>
      </c>
      <c r="J339" s="737" t="str">
        <f t="shared" si="345"/>
        <v/>
      </c>
      <c r="K339" s="754" t="str">
        <f t="shared" si="351"/>
        <v/>
      </c>
      <c r="L339" s="735"/>
      <c r="M339" s="655">
        <v>0</v>
      </c>
      <c r="N339" s="623">
        <v>0</v>
      </c>
      <c r="O339" s="620" t="str">
        <f t="shared" si="352"/>
        <v/>
      </c>
      <c r="P339" s="612" t="str">
        <f t="shared" si="353"/>
        <v/>
      </c>
      <c r="Q339" s="624">
        <v>0</v>
      </c>
      <c r="R339" s="755"/>
      <c r="S339" s="708" t="str">
        <f t="shared" si="354"/>
        <v/>
      </c>
      <c r="T339" s="50" t="str">
        <f t="shared" si="355"/>
        <v/>
      </c>
      <c r="U339" s="50">
        <f>ROUND(IF(K339="",0,+Q339/1659*(AC339*12*(1+tab!$D$181+tab!$D$180)-tab!$D$179)*tab!$D$177),-1)</f>
        <v>0</v>
      </c>
      <c r="V339" s="36" t="str">
        <f t="shared" si="356"/>
        <v/>
      </c>
      <c r="W339" s="696"/>
      <c r="X339" s="605"/>
      <c r="Y339" s="646"/>
      <c r="Z339" s="670"/>
      <c r="AA339" s="600"/>
      <c r="AB339" s="646"/>
      <c r="AC339" s="679">
        <f t="shared" si="346"/>
        <v>0</v>
      </c>
      <c r="AD339" s="680">
        <f t="shared" si="357"/>
        <v>0.56000000000000005</v>
      </c>
      <c r="AE339" s="681">
        <f t="shared" si="358"/>
        <v>0</v>
      </c>
      <c r="AF339" s="681">
        <f t="shared" si="359"/>
        <v>0</v>
      </c>
      <c r="AG339" s="681">
        <f t="shared" si="360"/>
        <v>0</v>
      </c>
      <c r="AH339" s="682">
        <f t="shared" si="361"/>
        <v>0</v>
      </c>
      <c r="AI339" s="682" t="str">
        <f t="shared" si="362"/>
        <v/>
      </c>
      <c r="AJ339" s="682">
        <f t="shared" si="363"/>
        <v>0</v>
      </c>
      <c r="AK339" s="683">
        <f>IF(OR(I339="ID1",OR(I339="ID2",OR(I339="ID3",OR(I339&lt;8)))),tab!B$173,tab!B$171)</f>
        <v>0.5</v>
      </c>
      <c r="AL339" s="600">
        <f t="shared" si="364"/>
        <v>0</v>
      </c>
      <c r="AM339" s="646">
        <f t="shared" si="365"/>
        <v>0</v>
      </c>
      <c r="AN339" s="743" t="str">
        <f t="shared" si="366"/>
        <v/>
      </c>
      <c r="AO339" s="746" t="str">
        <f t="shared" si="367"/>
        <v/>
      </c>
      <c r="AP339" s="750">
        <f t="shared" si="347"/>
        <v>0.5</v>
      </c>
      <c r="AR339" s="326"/>
    </row>
    <row r="340" spans="3:44" ht="12.75" customHeight="1" x14ac:dyDescent="0.2">
      <c r="C340" s="2"/>
      <c r="D340" s="752" t="str">
        <f t="shared" ref="D340:H340" si="381">IF(D278="","",D278)</f>
        <v/>
      </c>
      <c r="E340" s="752" t="str">
        <f t="shared" si="381"/>
        <v/>
      </c>
      <c r="F340" s="752" t="str">
        <f t="shared" si="381"/>
        <v/>
      </c>
      <c r="G340" s="752" t="str">
        <f t="shared" si="349"/>
        <v/>
      </c>
      <c r="H340" s="753" t="str">
        <f t="shared" si="381"/>
        <v/>
      </c>
      <c r="I340" s="737" t="str">
        <f t="shared" si="350"/>
        <v/>
      </c>
      <c r="J340" s="737" t="str">
        <f t="shared" si="345"/>
        <v/>
      </c>
      <c r="K340" s="754" t="str">
        <f t="shared" si="351"/>
        <v/>
      </c>
      <c r="L340" s="735"/>
      <c r="M340" s="655">
        <v>0</v>
      </c>
      <c r="N340" s="623">
        <v>0</v>
      </c>
      <c r="O340" s="620" t="str">
        <f t="shared" si="352"/>
        <v/>
      </c>
      <c r="P340" s="612" t="str">
        <f t="shared" si="353"/>
        <v/>
      </c>
      <c r="Q340" s="624">
        <v>0</v>
      </c>
      <c r="R340" s="755"/>
      <c r="S340" s="708" t="str">
        <f t="shared" si="354"/>
        <v/>
      </c>
      <c r="T340" s="50" t="str">
        <f t="shared" si="355"/>
        <v/>
      </c>
      <c r="U340" s="50">
        <f>ROUND(IF(K340="",0,+Q340/1659*(AC340*12*(1+tab!$D$181+tab!$D$180)-tab!$D$179)*tab!$D$177),-1)</f>
        <v>0</v>
      </c>
      <c r="V340" s="36" t="str">
        <f t="shared" si="356"/>
        <v/>
      </c>
      <c r="W340" s="696"/>
      <c r="X340" s="605"/>
      <c r="Y340" s="646"/>
      <c r="Z340" s="670"/>
      <c r="AA340" s="600"/>
      <c r="AB340" s="646"/>
      <c r="AC340" s="679">
        <f t="shared" si="346"/>
        <v>0</v>
      </c>
      <c r="AD340" s="680">
        <f t="shared" si="357"/>
        <v>0.56000000000000005</v>
      </c>
      <c r="AE340" s="681">
        <f t="shared" si="358"/>
        <v>0</v>
      </c>
      <c r="AF340" s="681">
        <f t="shared" si="359"/>
        <v>0</v>
      </c>
      <c r="AG340" s="681">
        <f t="shared" si="360"/>
        <v>0</v>
      </c>
      <c r="AH340" s="682">
        <f t="shared" si="361"/>
        <v>0</v>
      </c>
      <c r="AI340" s="682" t="str">
        <f t="shared" si="362"/>
        <v/>
      </c>
      <c r="AJ340" s="682">
        <f t="shared" si="363"/>
        <v>0</v>
      </c>
      <c r="AK340" s="683">
        <f>IF(OR(I340="ID1",OR(I340="ID2",OR(I340="ID3",OR(I340&lt;8)))),tab!B$173,tab!B$171)</f>
        <v>0.5</v>
      </c>
      <c r="AL340" s="600">
        <f t="shared" si="364"/>
        <v>0</v>
      </c>
      <c r="AM340" s="646">
        <f t="shared" si="365"/>
        <v>0</v>
      </c>
      <c r="AN340" s="743" t="str">
        <f t="shared" si="366"/>
        <v/>
      </c>
      <c r="AO340" s="746" t="str">
        <f t="shared" si="367"/>
        <v/>
      </c>
      <c r="AP340" s="750">
        <f t="shared" si="347"/>
        <v>0.5</v>
      </c>
      <c r="AR340" s="326"/>
    </row>
    <row r="341" spans="3:44" ht="12.75" customHeight="1" x14ac:dyDescent="0.2">
      <c r="C341" s="2"/>
      <c r="D341" s="752" t="str">
        <f t="shared" ref="D341:H341" si="382">IF(D279="","",D279)</f>
        <v/>
      </c>
      <c r="E341" s="752" t="str">
        <f t="shared" si="382"/>
        <v/>
      </c>
      <c r="F341" s="752" t="str">
        <f t="shared" si="382"/>
        <v/>
      </c>
      <c r="G341" s="752" t="str">
        <f t="shared" si="349"/>
        <v/>
      </c>
      <c r="H341" s="753" t="str">
        <f t="shared" si="382"/>
        <v/>
      </c>
      <c r="I341" s="737" t="str">
        <f t="shared" si="350"/>
        <v/>
      </c>
      <c r="J341" s="737" t="str">
        <f t="shared" si="345"/>
        <v/>
      </c>
      <c r="K341" s="754" t="str">
        <f t="shared" si="351"/>
        <v/>
      </c>
      <c r="L341" s="735"/>
      <c r="M341" s="655">
        <v>0</v>
      </c>
      <c r="N341" s="623">
        <v>0</v>
      </c>
      <c r="O341" s="620" t="str">
        <f t="shared" si="352"/>
        <v/>
      </c>
      <c r="P341" s="612" t="str">
        <f t="shared" si="353"/>
        <v/>
      </c>
      <c r="Q341" s="624">
        <v>0</v>
      </c>
      <c r="R341" s="755"/>
      <c r="S341" s="708" t="str">
        <f t="shared" si="354"/>
        <v/>
      </c>
      <c r="T341" s="50" t="str">
        <f t="shared" si="355"/>
        <v/>
      </c>
      <c r="U341" s="50">
        <f>ROUND(IF(K341="",0,+Q341/1659*(AC341*12*(1+tab!$D$181+tab!$D$180)-tab!$D$179)*tab!$D$177),-1)</f>
        <v>0</v>
      </c>
      <c r="V341" s="36" t="str">
        <f t="shared" si="356"/>
        <v/>
      </c>
      <c r="W341" s="696"/>
      <c r="X341" s="605"/>
      <c r="Y341" s="646"/>
      <c r="Z341" s="670"/>
      <c r="AA341" s="600"/>
      <c r="AB341" s="646"/>
      <c r="AC341" s="679">
        <f t="shared" si="346"/>
        <v>0</v>
      </c>
      <c r="AD341" s="680">
        <f t="shared" si="357"/>
        <v>0.56000000000000005</v>
      </c>
      <c r="AE341" s="681">
        <f t="shared" si="358"/>
        <v>0</v>
      </c>
      <c r="AF341" s="681">
        <f t="shared" si="359"/>
        <v>0</v>
      </c>
      <c r="AG341" s="681">
        <f t="shared" si="360"/>
        <v>0</v>
      </c>
      <c r="AH341" s="682">
        <f t="shared" si="361"/>
        <v>0</v>
      </c>
      <c r="AI341" s="682" t="str">
        <f t="shared" si="362"/>
        <v/>
      </c>
      <c r="AJ341" s="682">
        <f t="shared" si="363"/>
        <v>0</v>
      </c>
      <c r="AK341" s="683">
        <f>IF(OR(I341="ID1",OR(I341="ID2",OR(I341="ID3",OR(I341&lt;8)))),tab!B$173,tab!B$171)</f>
        <v>0.5</v>
      </c>
      <c r="AL341" s="600">
        <f t="shared" si="364"/>
        <v>0</v>
      </c>
      <c r="AM341" s="646">
        <f t="shared" si="365"/>
        <v>0</v>
      </c>
      <c r="AN341" s="743" t="str">
        <f t="shared" si="366"/>
        <v/>
      </c>
      <c r="AO341" s="746" t="str">
        <f t="shared" si="367"/>
        <v/>
      </c>
      <c r="AP341" s="750">
        <f t="shared" si="347"/>
        <v>0.5</v>
      </c>
      <c r="AR341" s="326"/>
    </row>
    <row r="342" spans="3:44" ht="12.75" customHeight="1" x14ac:dyDescent="0.2">
      <c r="C342" s="2"/>
      <c r="D342" s="752" t="str">
        <f t="shared" ref="D342:H342" si="383">IF(D280="","",D280)</f>
        <v/>
      </c>
      <c r="E342" s="752" t="str">
        <f t="shared" si="383"/>
        <v/>
      </c>
      <c r="F342" s="752" t="str">
        <f t="shared" si="383"/>
        <v/>
      </c>
      <c r="G342" s="752" t="str">
        <f t="shared" si="349"/>
        <v/>
      </c>
      <c r="H342" s="753" t="str">
        <f t="shared" si="383"/>
        <v/>
      </c>
      <c r="I342" s="737" t="str">
        <f t="shared" si="350"/>
        <v/>
      </c>
      <c r="J342" s="737" t="str">
        <f t="shared" si="345"/>
        <v/>
      </c>
      <c r="K342" s="754" t="str">
        <f t="shared" si="351"/>
        <v/>
      </c>
      <c r="L342" s="735"/>
      <c r="M342" s="655">
        <v>0</v>
      </c>
      <c r="N342" s="623">
        <v>0</v>
      </c>
      <c r="O342" s="620" t="str">
        <f t="shared" si="352"/>
        <v/>
      </c>
      <c r="P342" s="612" t="str">
        <f t="shared" si="353"/>
        <v/>
      </c>
      <c r="Q342" s="624">
        <v>0</v>
      </c>
      <c r="R342" s="755"/>
      <c r="S342" s="708" t="str">
        <f t="shared" si="354"/>
        <v/>
      </c>
      <c r="T342" s="50" t="str">
        <f t="shared" si="355"/>
        <v/>
      </c>
      <c r="U342" s="50">
        <f>ROUND(IF(K342="",0,+Q342/1659*(AC342*12*(1+tab!$D$181+tab!$D$180)-tab!$D$179)*tab!$D$177),-1)</f>
        <v>0</v>
      </c>
      <c r="V342" s="36" t="str">
        <f t="shared" si="356"/>
        <v/>
      </c>
      <c r="W342" s="696"/>
      <c r="X342" s="605"/>
      <c r="Y342" s="646"/>
      <c r="Z342" s="670"/>
      <c r="AA342" s="600"/>
      <c r="AB342" s="646"/>
      <c r="AC342" s="679">
        <f t="shared" si="346"/>
        <v>0</v>
      </c>
      <c r="AD342" s="680">
        <f t="shared" si="357"/>
        <v>0.56000000000000005</v>
      </c>
      <c r="AE342" s="681">
        <f t="shared" si="358"/>
        <v>0</v>
      </c>
      <c r="AF342" s="681">
        <f t="shared" si="359"/>
        <v>0</v>
      </c>
      <c r="AG342" s="681">
        <f t="shared" si="360"/>
        <v>0</v>
      </c>
      <c r="AH342" s="682">
        <f t="shared" si="361"/>
        <v>0</v>
      </c>
      <c r="AI342" s="682" t="str">
        <f t="shared" si="362"/>
        <v/>
      </c>
      <c r="AJ342" s="682">
        <f t="shared" si="363"/>
        <v>0</v>
      </c>
      <c r="AK342" s="683">
        <f>IF(OR(I342="ID1",OR(I342="ID2",OR(I342="ID3",OR(I342&lt;8)))),tab!B$173,tab!B$171)</f>
        <v>0.5</v>
      </c>
      <c r="AL342" s="600">
        <f t="shared" si="364"/>
        <v>0</v>
      </c>
      <c r="AM342" s="646">
        <f t="shared" si="365"/>
        <v>0</v>
      </c>
      <c r="AN342" s="743" t="str">
        <f t="shared" si="366"/>
        <v/>
      </c>
      <c r="AO342" s="746" t="str">
        <f t="shared" si="367"/>
        <v/>
      </c>
      <c r="AP342" s="750">
        <f t="shared" si="347"/>
        <v>0.5</v>
      </c>
      <c r="AR342" s="326"/>
    </row>
    <row r="343" spans="3:44" ht="12.75" customHeight="1" x14ac:dyDescent="0.2">
      <c r="C343" s="2"/>
      <c r="D343" s="752" t="str">
        <f t="shared" ref="D343:H343" si="384">IF(D281="","",D281)</f>
        <v/>
      </c>
      <c r="E343" s="752" t="str">
        <f t="shared" si="384"/>
        <v/>
      </c>
      <c r="F343" s="752" t="str">
        <f t="shared" si="384"/>
        <v/>
      </c>
      <c r="G343" s="752" t="str">
        <f t="shared" si="349"/>
        <v/>
      </c>
      <c r="H343" s="753" t="str">
        <f t="shared" si="384"/>
        <v/>
      </c>
      <c r="I343" s="737" t="str">
        <f t="shared" si="350"/>
        <v/>
      </c>
      <c r="J343" s="737" t="str">
        <f t="shared" si="345"/>
        <v/>
      </c>
      <c r="K343" s="754" t="str">
        <f t="shared" si="351"/>
        <v/>
      </c>
      <c r="L343" s="735"/>
      <c r="M343" s="655">
        <v>0</v>
      </c>
      <c r="N343" s="623">
        <v>0</v>
      </c>
      <c r="O343" s="620" t="str">
        <f t="shared" si="352"/>
        <v/>
      </c>
      <c r="P343" s="612" t="str">
        <f t="shared" si="353"/>
        <v/>
      </c>
      <c r="Q343" s="624">
        <v>0</v>
      </c>
      <c r="R343" s="755"/>
      <c r="S343" s="708" t="str">
        <f t="shared" si="354"/>
        <v/>
      </c>
      <c r="T343" s="50" t="str">
        <f t="shared" si="355"/>
        <v/>
      </c>
      <c r="U343" s="50">
        <f>ROUND(IF(K343="",0,+Q343/1659*(AC343*12*(1+tab!$D$181+tab!$D$180)-tab!$D$179)*tab!$D$177),-1)</f>
        <v>0</v>
      </c>
      <c r="V343" s="36" t="str">
        <f t="shared" si="356"/>
        <v/>
      </c>
      <c r="W343" s="696"/>
      <c r="X343" s="605"/>
      <c r="Y343" s="646"/>
      <c r="Z343" s="670"/>
      <c r="AA343" s="600"/>
      <c r="AB343" s="646"/>
      <c r="AC343" s="679">
        <f t="shared" si="346"/>
        <v>0</v>
      </c>
      <c r="AD343" s="680">
        <f t="shared" si="357"/>
        <v>0.56000000000000005</v>
      </c>
      <c r="AE343" s="681">
        <f t="shared" si="358"/>
        <v>0</v>
      </c>
      <c r="AF343" s="681">
        <f t="shared" si="359"/>
        <v>0</v>
      </c>
      <c r="AG343" s="681">
        <f t="shared" si="360"/>
        <v>0</v>
      </c>
      <c r="AH343" s="682">
        <f t="shared" si="361"/>
        <v>0</v>
      </c>
      <c r="AI343" s="682" t="str">
        <f t="shared" si="362"/>
        <v/>
      </c>
      <c r="AJ343" s="682">
        <f t="shared" si="363"/>
        <v>0</v>
      </c>
      <c r="AK343" s="683">
        <f>IF(OR(I343="ID1",OR(I343="ID2",OR(I343="ID3",OR(I343&lt;8)))),tab!B$173,tab!B$171)</f>
        <v>0.5</v>
      </c>
      <c r="AL343" s="600">
        <f t="shared" si="364"/>
        <v>0</v>
      </c>
      <c r="AM343" s="646">
        <f t="shared" si="365"/>
        <v>0</v>
      </c>
      <c r="AN343" s="743" t="str">
        <f t="shared" si="366"/>
        <v/>
      </c>
      <c r="AO343" s="746" t="str">
        <f t="shared" si="367"/>
        <v/>
      </c>
      <c r="AP343" s="750">
        <f t="shared" si="347"/>
        <v>0.5</v>
      </c>
      <c r="AR343" s="326"/>
    </row>
    <row r="344" spans="3:44" ht="12.75" customHeight="1" x14ac:dyDescent="0.2">
      <c r="C344" s="2"/>
      <c r="D344" s="752" t="str">
        <f t="shared" ref="D344:H344" si="385">IF(D282="","",D282)</f>
        <v/>
      </c>
      <c r="E344" s="752" t="str">
        <f t="shared" si="385"/>
        <v/>
      </c>
      <c r="F344" s="752" t="str">
        <f t="shared" si="385"/>
        <v/>
      </c>
      <c r="G344" s="752" t="str">
        <f t="shared" si="349"/>
        <v/>
      </c>
      <c r="H344" s="753" t="str">
        <f t="shared" si="385"/>
        <v/>
      </c>
      <c r="I344" s="737" t="str">
        <f t="shared" si="350"/>
        <v/>
      </c>
      <c r="J344" s="737" t="str">
        <f t="shared" si="345"/>
        <v/>
      </c>
      <c r="K344" s="754" t="str">
        <f t="shared" si="351"/>
        <v/>
      </c>
      <c r="L344" s="735"/>
      <c r="M344" s="655">
        <v>0</v>
      </c>
      <c r="N344" s="623">
        <v>0</v>
      </c>
      <c r="O344" s="620" t="str">
        <f t="shared" si="352"/>
        <v/>
      </c>
      <c r="P344" s="612" t="str">
        <f t="shared" si="353"/>
        <v/>
      </c>
      <c r="Q344" s="624">
        <v>0</v>
      </c>
      <c r="R344" s="755"/>
      <c r="S344" s="708" t="str">
        <f t="shared" si="354"/>
        <v/>
      </c>
      <c r="T344" s="50" t="str">
        <f t="shared" si="355"/>
        <v/>
      </c>
      <c r="U344" s="50">
        <f>ROUND(IF(K344="",0,+Q344/1659*(AC344*12*(1+tab!$D$181+tab!$D$180)-tab!$D$179)*tab!$D$177),-1)</f>
        <v>0</v>
      </c>
      <c r="V344" s="36" t="str">
        <f t="shared" si="356"/>
        <v/>
      </c>
      <c r="W344" s="696"/>
      <c r="X344" s="605"/>
      <c r="Y344" s="646"/>
      <c r="Z344" s="670"/>
      <c r="AA344" s="600"/>
      <c r="AB344" s="646"/>
      <c r="AC344" s="679">
        <f t="shared" si="346"/>
        <v>0</v>
      </c>
      <c r="AD344" s="680">
        <f t="shared" si="357"/>
        <v>0.56000000000000005</v>
      </c>
      <c r="AE344" s="681">
        <f t="shared" si="358"/>
        <v>0</v>
      </c>
      <c r="AF344" s="681">
        <f t="shared" si="359"/>
        <v>0</v>
      </c>
      <c r="AG344" s="681">
        <f t="shared" si="360"/>
        <v>0</v>
      </c>
      <c r="AH344" s="682">
        <f t="shared" si="361"/>
        <v>0</v>
      </c>
      <c r="AI344" s="682" t="str">
        <f t="shared" si="362"/>
        <v/>
      </c>
      <c r="AJ344" s="682">
        <f t="shared" si="363"/>
        <v>0</v>
      </c>
      <c r="AK344" s="683">
        <f>IF(OR(I344="ID1",OR(I344="ID2",OR(I344="ID3",OR(I344&lt;8)))),tab!B$173,tab!B$171)</f>
        <v>0.5</v>
      </c>
      <c r="AL344" s="600">
        <f t="shared" si="364"/>
        <v>0</v>
      </c>
      <c r="AM344" s="646">
        <f t="shared" si="365"/>
        <v>0</v>
      </c>
      <c r="AN344" s="743" t="str">
        <f t="shared" si="366"/>
        <v/>
      </c>
      <c r="AO344" s="746" t="str">
        <f t="shared" si="367"/>
        <v/>
      </c>
      <c r="AP344" s="750">
        <f t="shared" si="347"/>
        <v>0.5</v>
      </c>
      <c r="AR344" s="326"/>
    </row>
    <row r="345" spans="3:44" ht="12.75" customHeight="1" x14ac:dyDescent="0.2">
      <c r="C345" s="2"/>
      <c r="D345" s="752" t="str">
        <f t="shared" ref="D345:H345" si="386">IF(D283="","",D283)</f>
        <v/>
      </c>
      <c r="E345" s="752" t="str">
        <f t="shared" si="386"/>
        <v/>
      </c>
      <c r="F345" s="752" t="str">
        <f t="shared" si="386"/>
        <v/>
      </c>
      <c r="G345" s="752" t="str">
        <f t="shared" si="349"/>
        <v/>
      </c>
      <c r="H345" s="753" t="str">
        <f t="shared" si="386"/>
        <v/>
      </c>
      <c r="I345" s="737" t="str">
        <f t="shared" si="350"/>
        <v/>
      </c>
      <c r="J345" s="737" t="str">
        <f t="shared" si="345"/>
        <v/>
      </c>
      <c r="K345" s="754" t="str">
        <f t="shared" si="351"/>
        <v/>
      </c>
      <c r="L345" s="735"/>
      <c r="M345" s="655">
        <v>0</v>
      </c>
      <c r="N345" s="623">
        <v>0</v>
      </c>
      <c r="O345" s="620" t="str">
        <f t="shared" si="352"/>
        <v/>
      </c>
      <c r="P345" s="612" t="str">
        <f t="shared" si="353"/>
        <v/>
      </c>
      <c r="Q345" s="624">
        <v>0</v>
      </c>
      <c r="R345" s="755"/>
      <c r="S345" s="708" t="str">
        <f t="shared" si="354"/>
        <v/>
      </c>
      <c r="T345" s="50" t="str">
        <f t="shared" si="355"/>
        <v/>
      </c>
      <c r="U345" s="50">
        <f>ROUND(IF(K345="",0,+Q345/1659*(AC345*12*(1+tab!$D$181+tab!$D$180)-tab!$D$179)*tab!$D$177),-1)</f>
        <v>0</v>
      </c>
      <c r="V345" s="36" t="str">
        <f t="shared" si="356"/>
        <v/>
      </c>
      <c r="W345" s="696"/>
      <c r="X345" s="605"/>
      <c r="Y345" s="646"/>
      <c r="Z345" s="670"/>
      <c r="AA345" s="600"/>
      <c r="AB345" s="646"/>
      <c r="AC345" s="679">
        <f t="shared" si="346"/>
        <v>0</v>
      </c>
      <c r="AD345" s="680">
        <f t="shared" si="357"/>
        <v>0.56000000000000005</v>
      </c>
      <c r="AE345" s="681">
        <f t="shared" si="358"/>
        <v>0</v>
      </c>
      <c r="AF345" s="681">
        <f t="shared" si="359"/>
        <v>0</v>
      </c>
      <c r="AG345" s="681">
        <f t="shared" si="360"/>
        <v>0</v>
      </c>
      <c r="AH345" s="682">
        <f t="shared" si="361"/>
        <v>0</v>
      </c>
      <c r="AI345" s="682" t="str">
        <f t="shared" si="362"/>
        <v/>
      </c>
      <c r="AJ345" s="682">
        <f t="shared" si="363"/>
        <v>0</v>
      </c>
      <c r="AK345" s="683">
        <f>IF(OR(I345="ID1",OR(I345="ID2",OR(I345="ID3",OR(I345&lt;8)))),tab!B$173,tab!B$171)</f>
        <v>0.5</v>
      </c>
      <c r="AL345" s="600">
        <f t="shared" si="364"/>
        <v>0</v>
      </c>
      <c r="AM345" s="646">
        <f t="shared" si="365"/>
        <v>0</v>
      </c>
      <c r="AN345" s="743" t="str">
        <f t="shared" si="366"/>
        <v/>
      </c>
      <c r="AO345" s="746" t="str">
        <f t="shared" si="367"/>
        <v/>
      </c>
      <c r="AP345" s="750">
        <f t="shared" si="347"/>
        <v>0.5</v>
      </c>
      <c r="AR345" s="326"/>
    </row>
    <row r="346" spans="3:44" ht="12.75" customHeight="1" x14ac:dyDescent="0.2">
      <c r="C346" s="2"/>
      <c r="D346" s="752" t="str">
        <f t="shared" ref="D346:H346" si="387">IF(D284="","",D284)</f>
        <v/>
      </c>
      <c r="E346" s="752" t="str">
        <f t="shared" si="387"/>
        <v/>
      </c>
      <c r="F346" s="752" t="str">
        <f t="shared" si="387"/>
        <v/>
      </c>
      <c r="G346" s="752" t="str">
        <f t="shared" si="349"/>
        <v/>
      </c>
      <c r="H346" s="753" t="str">
        <f t="shared" si="387"/>
        <v/>
      </c>
      <c r="I346" s="737" t="str">
        <f t="shared" si="350"/>
        <v/>
      </c>
      <c r="J346" s="737" t="str">
        <f t="shared" si="345"/>
        <v/>
      </c>
      <c r="K346" s="754" t="str">
        <f t="shared" si="351"/>
        <v/>
      </c>
      <c r="L346" s="735"/>
      <c r="M346" s="655">
        <v>0</v>
      </c>
      <c r="N346" s="623">
        <v>0</v>
      </c>
      <c r="O346" s="620" t="str">
        <f t="shared" si="352"/>
        <v/>
      </c>
      <c r="P346" s="612" t="str">
        <f t="shared" si="353"/>
        <v/>
      </c>
      <c r="Q346" s="624">
        <v>0</v>
      </c>
      <c r="R346" s="755"/>
      <c r="S346" s="708" t="str">
        <f t="shared" si="354"/>
        <v/>
      </c>
      <c r="T346" s="50" t="str">
        <f t="shared" si="355"/>
        <v/>
      </c>
      <c r="U346" s="50">
        <f>ROUND(IF(K346="",0,+Q346/1659*(AC346*12*(1+tab!$D$181+tab!$D$180)-tab!$D$179)*tab!$D$177),-1)</f>
        <v>0</v>
      </c>
      <c r="V346" s="36" t="str">
        <f t="shared" si="356"/>
        <v/>
      </c>
      <c r="W346" s="696"/>
      <c r="X346" s="605"/>
      <c r="Y346" s="646"/>
      <c r="Z346" s="670"/>
      <c r="AA346" s="600"/>
      <c r="AB346" s="646"/>
      <c r="AC346" s="679">
        <f t="shared" si="346"/>
        <v>0</v>
      </c>
      <c r="AD346" s="680">
        <f t="shared" si="357"/>
        <v>0.56000000000000005</v>
      </c>
      <c r="AE346" s="681">
        <f t="shared" si="358"/>
        <v>0</v>
      </c>
      <c r="AF346" s="681">
        <f t="shared" si="359"/>
        <v>0</v>
      </c>
      <c r="AG346" s="681">
        <f t="shared" si="360"/>
        <v>0</v>
      </c>
      <c r="AH346" s="682">
        <f t="shared" si="361"/>
        <v>0</v>
      </c>
      <c r="AI346" s="682" t="str">
        <f t="shared" si="362"/>
        <v/>
      </c>
      <c r="AJ346" s="682">
        <f t="shared" si="363"/>
        <v>0</v>
      </c>
      <c r="AK346" s="683">
        <f>IF(OR(I346="ID1",OR(I346="ID2",OR(I346="ID3",OR(I346&lt;8)))),tab!B$173,tab!B$171)</f>
        <v>0.5</v>
      </c>
      <c r="AL346" s="600">
        <f t="shared" si="364"/>
        <v>0</v>
      </c>
      <c r="AM346" s="646">
        <f t="shared" si="365"/>
        <v>0</v>
      </c>
      <c r="AN346" s="743" t="str">
        <f t="shared" si="366"/>
        <v/>
      </c>
      <c r="AO346" s="746" t="str">
        <f t="shared" si="367"/>
        <v/>
      </c>
      <c r="AP346" s="750">
        <f t="shared" si="347"/>
        <v>0.5</v>
      </c>
      <c r="AR346" s="326"/>
    </row>
    <row r="347" spans="3:44" ht="12.75" customHeight="1" x14ac:dyDescent="0.2">
      <c r="C347" s="2"/>
      <c r="D347" s="752" t="str">
        <f t="shared" ref="D347:H347" si="388">IF(D285="","",D285)</f>
        <v/>
      </c>
      <c r="E347" s="752" t="str">
        <f t="shared" si="388"/>
        <v/>
      </c>
      <c r="F347" s="752" t="str">
        <f t="shared" si="388"/>
        <v/>
      </c>
      <c r="G347" s="752" t="str">
        <f t="shared" si="349"/>
        <v/>
      </c>
      <c r="H347" s="753" t="str">
        <f t="shared" si="388"/>
        <v/>
      </c>
      <c r="I347" s="737" t="str">
        <f t="shared" si="350"/>
        <v/>
      </c>
      <c r="J347" s="737" t="str">
        <f t="shared" si="345"/>
        <v/>
      </c>
      <c r="K347" s="754" t="str">
        <f t="shared" si="351"/>
        <v/>
      </c>
      <c r="L347" s="735"/>
      <c r="M347" s="655">
        <v>0</v>
      </c>
      <c r="N347" s="623">
        <v>0</v>
      </c>
      <c r="O347" s="620" t="str">
        <f t="shared" si="352"/>
        <v/>
      </c>
      <c r="P347" s="612" t="str">
        <f t="shared" si="353"/>
        <v/>
      </c>
      <c r="Q347" s="624">
        <v>0</v>
      </c>
      <c r="R347" s="755"/>
      <c r="S347" s="708" t="str">
        <f t="shared" si="354"/>
        <v/>
      </c>
      <c r="T347" s="50" t="str">
        <f t="shared" si="355"/>
        <v/>
      </c>
      <c r="U347" s="50">
        <f>ROUND(IF(K347="",0,+Q347/1659*(AC347*12*(1+tab!$D$181+tab!$D$180)-tab!$D$179)*tab!$D$177),-1)</f>
        <v>0</v>
      </c>
      <c r="V347" s="36" t="str">
        <f t="shared" si="356"/>
        <v/>
      </c>
      <c r="W347" s="696"/>
      <c r="X347" s="605"/>
      <c r="Y347" s="646"/>
      <c r="Z347" s="670"/>
      <c r="AA347" s="600"/>
      <c r="AB347" s="646"/>
      <c r="AC347" s="679">
        <f t="shared" si="346"/>
        <v>0</v>
      </c>
      <c r="AD347" s="680">
        <f t="shared" si="357"/>
        <v>0.56000000000000005</v>
      </c>
      <c r="AE347" s="681">
        <f t="shared" si="358"/>
        <v>0</v>
      </c>
      <c r="AF347" s="681">
        <f t="shared" si="359"/>
        <v>0</v>
      </c>
      <c r="AG347" s="681">
        <f t="shared" si="360"/>
        <v>0</v>
      </c>
      <c r="AH347" s="682">
        <f t="shared" si="361"/>
        <v>0</v>
      </c>
      <c r="AI347" s="682" t="str">
        <f t="shared" si="362"/>
        <v/>
      </c>
      <c r="AJ347" s="682">
        <f t="shared" si="363"/>
        <v>0</v>
      </c>
      <c r="AK347" s="683">
        <f>IF(OR(I347="ID1",OR(I347="ID2",OR(I347="ID3",OR(I347&lt;8)))),tab!B$173,tab!B$171)</f>
        <v>0.5</v>
      </c>
      <c r="AL347" s="600">
        <f t="shared" si="364"/>
        <v>0</v>
      </c>
      <c r="AM347" s="646">
        <f t="shared" si="365"/>
        <v>0</v>
      </c>
      <c r="AN347" s="743" t="str">
        <f t="shared" si="366"/>
        <v/>
      </c>
      <c r="AO347" s="746" t="str">
        <f t="shared" si="367"/>
        <v/>
      </c>
      <c r="AP347" s="750">
        <f t="shared" si="347"/>
        <v>0.5</v>
      </c>
      <c r="AR347" s="326"/>
    </row>
    <row r="348" spans="3:44" ht="12.75" customHeight="1" x14ac:dyDescent="0.2">
      <c r="C348" s="2"/>
      <c r="D348" s="752" t="str">
        <f t="shared" ref="D348:H348" si="389">IF(D286="","",D286)</f>
        <v/>
      </c>
      <c r="E348" s="752" t="str">
        <f t="shared" si="389"/>
        <v/>
      </c>
      <c r="F348" s="752" t="str">
        <f t="shared" si="389"/>
        <v/>
      </c>
      <c r="G348" s="752" t="str">
        <f t="shared" si="349"/>
        <v/>
      </c>
      <c r="H348" s="753" t="str">
        <f t="shared" si="389"/>
        <v/>
      </c>
      <c r="I348" s="737" t="str">
        <f t="shared" si="350"/>
        <v/>
      </c>
      <c r="J348" s="737" t="str">
        <f t="shared" si="345"/>
        <v/>
      </c>
      <c r="K348" s="754" t="str">
        <f t="shared" si="351"/>
        <v/>
      </c>
      <c r="L348" s="735"/>
      <c r="M348" s="655">
        <v>0</v>
      </c>
      <c r="N348" s="623">
        <v>0</v>
      </c>
      <c r="O348" s="620" t="str">
        <f t="shared" si="352"/>
        <v/>
      </c>
      <c r="P348" s="612" t="str">
        <f t="shared" si="353"/>
        <v/>
      </c>
      <c r="Q348" s="624">
        <v>0</v>
      </c>
      <c r="R348" s="755"/>
      <c r="S348" s="708" t="str">
        <f t="shared" si="354"/>
        <v/>
      </c>
      <c r="T348" s="50" t="str">
        <f t="shared" si="355"/>
        <v/>
      </c>
      <c r="U348" s="50">
        <f>ROUND(IF(K348="",0,+Q348/1659*(AC348*12*(1+tab!$D$181+tab!$D$180)-tab!$D$179)*tab!$D$177),-1)</f>
        <v>0</v>
      </c>
      <c r="V348" s="36" t="str">
        <f t="shared" si="356"/>
        <v/>
      </c>
      <c r="W348" s="696"/>
      <c r="X348" s="605"/>
      <c r="Y348" s="646"/>
      <c r="Z348" s="670"/>
      <c r="AA348" s="600"/>
      <c r="AB348" s="646"/>
      <c r="AC348" s="679">
        <f t="shared" si="346"/>
        <v>0</v>
      </c>
      <c r="AD348" s="680">
        <f t="shared" si="357"/>
        <v>0.56000000000000005</v>
      </c>
      <c r="AE348" s="681">
        <f t="shared" si="358"/>
        <v>0</v>
      </c>
      <c r="AF348" s="681">
        <f t="shared" si="359"/>
        <v>0</v>
      </c>
      <c r="AG348" s="681">
        <f t="shared" si="360"/>
        <v>0</v>
      </c>
      <c r="AH348" s="682">
        <f t="shared" si="361"/>
        <v>0</v>
      </c>
      <c r="AI348" s="682" t="str">
        <f t="shared" si="362"/>
        <v/>
      </c>
      <c r="AJ348" s="682">
        <f t="shared" si="363"/>
        <v>0</v>
      </c>
      <c r="AK348" s="683">
        <f>IF(OR(I348="ID1",OR(I348="ID2",OR(I348="ID3",OR(I348&lt;8)))),tab!B$173,tab!B$171)</f>
        <v>0.5</v>
      </c>
      <c r="AL348" s="600">
        <f t="shared" si="364"/>
        <v>0</v>
      </c>
      <c r="AM348" s="646">
        <f t="shared" si="365"/>
        <v>0</v>
      </c>
      <c r="AN348" s="743" t="str">
        <f t="shared" si="366"/>
        <v/>
      </c>
      <c r="AO348" s="746" t="str">
        <f t="shared" si="367"/>
        <v/>
      </c>
      <c r="AP348" s="750">
        <f t="shared" si="347"/>
        <v>0.5</v>
      </c>
      <c r="AR348" s="326"/>
    </row>
    <row r="349" spans="3:44" ht="12.75" customHeight="1" x14ac:dyDescent="0.2">
      <c r="C349" s="2"/>
      <c r="D349" s="752" t="str">
        <f t="shared" ref="D349:H349" si="390">IF(D287="","",D287)</f>
        <v/>
      </c>
      <c r="E349" s="752" t="str">
        <f t="shared" si="390"/>
        <v/>
      </c>
      <c r="F349" s="752" t="str">
        <f t="shared" si="390"/>
        <v/>
      </c>
      <c r="G349" s="752" t="str">
        <f t="shared" si="349"/>
        <v/>
      </c>
      <c r="H349" s="753" t="str">
        <f t="shared" si="390"/>
        <v/>
      </c>
      <c r="I349" s="737" t="str">
        <f t="shared" si="350"/>
        <v/>
      </c>
      <c r="J349" s="737" t="str">
        <f t="shared" si="345"/>
        <v/>
      </c>
      <c r="K349" s="754" t="str">
        <f t="shared" si="351"/>
        <v/>
      </c>
      <c r="L349" s="735"/>
      <c r="M349" s="655">
        <v>0</v>
      </c>
      <c r="N349" s="623">
        <v>0</v>
      </c>
      <c r="O349" s="620" t="str">
        <f t="shared" si="352"/>
        <v/>
      </c>
      <c r="P349" s="612" t="str">
        <f t="shared" si="353"/>
        <v/>
      </c>
      <c r="Q349" s="624">
        <v>0</v>
      </c>
      <c r="R349" s="755"/>
      <c r="S349" s="708" t="str">
        <f t="shared" si="354"/>
        <v/>
      </c>
      <c r="T349" s="50" t="str">
        <f t="shared" si="355"/>
        <v/>
      </c>
      <c r="U349" s="50">
        <f>ROUND(IF(K349="",0,+Q349/1659*(AC349*12*(1+tab!$D$181+tab!$D$180)-tab!$D$179)*tab!$D$177),-1)</f>
        <v>0</v>
      </c>
      <c r="V349" s="36" t="str">
        <f t="shared" si="356"/>
        <v/>
      </c>
      <c r="W349" s="696"/>
      <c r="X349" s="605"/>
      <c r="Y349" s="646"/>
      <c r="Z349" s="670"/>
      <c r="AA349" s="600"/>
      <c r="AB349" s="646"/>
      <c r="AC349" s="679">
        <f t="shared" si="346"/>
        <v>0</v>
      </c>
      <c r="AD349" s="680">
        <f t="shared" si="357"/>
        <v>0.56000000000000005</v>
      </c>
      <c r="AE349" s="681">
        <f t="shared" si="358"/>
        <v>0</v>
      </c>
      <c r="AF349" s="681">
        <f t="shared" si="359"/>
        <v>0</v>
      </c>
      <c r="AG349" s="681">
        <f t="shared" si="360"/>
        <v>0</v>
      </c>
      <c r="AH349" s="682">
        <f t="shared" si="361"/>
        <v>0</v>
      </c>
      <c r="AI349" s="682" t="str">
        <f t="shared" si="362"/>
        <v/>
      </c>
      <c r="AJ349" s="682">
        <f t="shared" si="363"/>
        <v>0</v>
      </c>
      <c r="AK349" s="683">
        <f>IF(OR(I349="ID1",OR(I349="ID2",OR(I349="ID3",OR(I349&lt;8)))),tab!B$173,tab!B$171)</f>
        <v>0.5</v>
      </c>
      <c r="AL349" s="600">
        <f t="shared" si="364"/>
        <v>0</v>
      </c>
      <c r="AM349" s="646">
        <f t="shared" si="365"/>
        <v>0</v>
      </c>
      <c r="AN349" s="743" t="str">
        <f t="shared" si="366"/>
        <v/>
      </c>
      <c r="AO349" s="746" t="str">
        <f t="shared" si="367"/>
        <v/>
      </c>
      <c r="AP349" s="750">
        <f t="shared" si="347"/>
        <v>0.5</v>
      </c>
      <c r="AR349" s="326"/>
    </row>
    <row r="350" spans="3:44" ht="12.75" customHeight="1" x14ac:dyDescent="0.2">
      <c r="C350" s="2"/>
      <c r="D350" s="752" t="str">
        <f t="shared" ref="D350:H350" si="391">IF(D288="","",D288)</f>
        <v/>
      </c>
      <c r="E350" s="752" t="str">
        <f t="shared" si="391"/>
        <v/>
      </c>
      <c r="F350" s="752" t="str">
        <f t="shared" si="391"/>
        <v/>
      </c>
      <c r="G350" s="752" t="str">
        <f t="shared" si="349"/>
        <v/>
      </c>
      <c r="H350" s="753" t="str">
        <f t="shared" si="391"/>
        <v/>
      </c>
      <c r="I350" s="737" t="str">
        <f t="shared" si="350"/>
        <v/>
      </c>
      <c r="J350" s="737" t="str">
        <f t="shared" si="345"/>
        <v/>
      </c>
      <c r="K350" s="754" t="str">
        <f t="shared" si="351"/>
        <v/>
      </c>
      <c r="L350" s="735"/>
      <c r="M350" s="655">
        <v>0</v>
      </c>
      <c r="N350" s="623">
        <v>0</v>
      </c>
      <c r="O350" s="620" t="str">
        <f t="shared" si="352"/>
        <v/>
      </c>
      <c r="P350" s="612" t="str">
        <f t="shared" si="353"/>
        <v/>
      </c>
      <c r="Q350" s="624">
        <v>0</v>
      </c>
      <c r="R350" s="755"/>
      <c r="S350" s="708" t="str">
        <f t="shared" si="354"/>
        <v/>
      </c>
      <c r="T350" s="50" t="str">
        <f t="shared" si="355"/>
        <v/>
      </c>
      <c r="U350" s="50">
        <f>ROUND(IF(K350="",0,+Q350/1659*(AC350*12*(1+tab!$D$181+tab!$D$180)-tab!$D$179)*tab!$D$177),-1)</f>
        <v>0</v>
      </c>
      <c r="V350" s="36" t="str">
        <f t="shared" si="356"/>
        <v/>
      </c>
      <c r="W350" s="696"/>
      <c r="X350" s="605"/>
      <c r="Y350" s="646"/>
      <c r="Z350" s="670"/>
      <c r="AA350" s="600"/>
      <c r="AB350" s="646"/>
      <c r="AC350" s="679">
        <f t="shared" si="346"/>
        <v>0</v>
      </c>
      <c r="AD350" s="680">
        <f t="shared" si="357"/>
        <v>0.56000000000000005</v>
      </c>
      <c r="AE350" s="681">
        <f t="shared" si="358"/>
        <v>0</v>
      </c>
      <c r="AF350" s="681">
        <f t="shared" si="359"/>
        <v>0</v>
      </c>
      <c r="AG350" s="681">
        <f t="shared" si="360"/>
        <v>0</v>
      </c>
      <c r="AH350" s="682">
        <f t="shared" si="361"/>
        <v>0</v>
      </c>
      <c r="AI350" s="682" t="str">
        <f t="shared" si="362"/>
        <v/>
      </c>
      <c r="AJ350" s="682">
        <f t="shared" si="363"/>
        <v>0</v>
      </c>
      <c r="AK350" s="683">
        <f>IF(OR(I350="ID1",OR(I350="ID2",OR(I350="ID3",OR(I350&lt;8)))),tab!B$173,tab!B$171)</f>
        <v>0.5</v>
      </c>
      <c r="AL350" s="600">
        <f t="shared" si="364"/>
        <v>0</v>
      </c>
      <c r="AM350" s="646">
        <f t="shared" si="365"/>
        <v>0</v>
      </c>
      <c r="AN350" s="743" t="str">
        <f t="shared" si="366"/>
        <v/>
      </c>
      <c r="AO350" s="746" t="str">
        <f t="shared" si="367"/>
        <v/>
      </c>
      <c r="AP350" s="750">
        <f t="shared" si="347"/>
        <v>0.5</v>
      </c>
      <c r="AR350" s="326"/>
    </row>
    <row r="351" spans="3:44" ht="12.75" customHeight="1" x14ac:dyDescent="0.2">
      <c r="C351" s="2"/>
      <c r="D351" s="752" t="str">
        <f t="shared" ref="D351:H351" si="392">IF(D289="","",D289)</f>
        <v/>
      </c>
      <c r="E351" s="752" t="str">
        <f t="shared" si="392"/>
        <v/>
      </c>
      <c r="F351" s="752" t="str">
        <f t="shared" si="392"/>
        <v/>
      </c>
      <c r="G351" s="752" t="str">
        <f t="shared" si="349"/>
        <v/>
      </c>
      <c r="H351" s="753" t="str">
        <f t="shared" si="392"/>
        <v/>
      </c>
      <c r="I351" s="737" t="str">
        <f t="shared" si="350"/>
        <v/>
      </c>
      <c r="J351" s="737" t="str">
        <f t="shared" si="345"/>
        <v/>
      </c>
      <c r="K351" s="754" t="str">
        <f t="shared" si="351"/>
        <v/>
      </c>
      <c r="L351" s="735"/>
      <c r="M351" s="655">
        <v>0</v>
      </c>
      <c r="N351" s="623">
        <v>0</v>
      </c>
      <c r="O351" s="620" t="str">
        <f t="shared" si="352"/>
        <v/>
      </c>
      <c r="P351" s="612" t="str">
        <f t="shared" si="353"/>
        <v/>
      </c>
      <c r="Q351" s="624">
        <v>0</v>
      </c>
      <c r="R351" s="755"/>
      <c r="S351" s="708" t="str">
        <f t="shared" si="354"/>
        <v/>
      </c>
      <c r="T351" s="50" t="str">
        <f t="shared" si="355"/>
        <v/>
      </c>
      <c r="U351" s="50">
        <f>ROUND(IF(K351="",0,+Q351/1659*(AC351*12*(1+tab!$D$181+tab!$D$180)-tab!$D$179)*tab!$D$177),-1)</f>
        <v>0</v>
      </c>
      <c r="V351" s="36" t="str">
        <f t="shared" si="356"/>
        <v/>
      </c>
      <c r="W351" s="696"/>
      <c r="X351" s="605"/>
      <c r="Y351" s="646"/>
      <c r="Z351" s="670"/>
      <c r="AA351" s="600"/>
      <c r="AB351" s="646"/>
      <c r="AC351" s="679">
        <f t="shared" si="346"/>
        <v>0</v>
      </c>
      <c r="AD351" s="680">
        <f t="shared" si="357"/>
        <v>0.56000000000000005</v>
      </c>
      <c r="AE351" s="681">
        <f t="shared" si="358"/>
        <v>0</v>
      </c>
      <c r="AF351" s="681">
        <f t="shared" si="359"/>
        <v>0</v>
      </c>
      <c r="AG351" s="681">
        <f t="shared" si="360"/>
        <v>0</v>
      </c>
      <c r="AH351" s="682">
        <f t="shared" si="361"/>
        <v>0</v>
      </c>
      <c r="AI351" s="682" t="str">
        <f t="shared" si="362"/>
        <v/>
      </c>
      <c r="AJ351" s="682">
        <f t="shared" si="363"/>
        <v>0</v>
      </c>
      <c r="AK351" s="683">
        <f>IF(OR(I351="ID1",OR(I351="ID2",OR(I351="ID3",OR(I351&lt;8)))),tab!B$173,tab!B$171)</f>
        <v>0.5</v>
      </c>
      <c r="AL351" s="600">
        <f t="shared" si="364"/>
        <v>0</v>
      </c>
      <c r="AM351" s="646">
        <f t="shared" si="365"/>
        <v>0</v>
      </c>
      <c r="AN351" s="743" t="str">
        <f t="shared" si="366"/>
        <v/>
      </c>
      <c r="AO351" s="746" t="str">
        <f t="shared" si="367"/>
        <v/>
      </c>
      <c r="AP351" s="750">
        <f t="shared" si="347"/>
        <v>0.5</v>
      </c>
      <c r="AR351" s="326"/>
    </row>
    <row r="352" spans="3:44" ht="12.75" customHeight="1" x14ac:dyDescent="0.2">
      <c r="C352" s="2"/>
      <c r="D352" s="752" t="str">
        <f t="shared" ref="D352:H352" si="393">IF(D290="","",D290)</f>
        <v/>
      </c>
      <c r="E352" s="752" t="str">
        <f t="shared" si="393"/>
        <v/>
      </c>
      <c r="F352" s="752" t="str">
        <f t="shared" si="393"/>
        <v/>
      </c>
      <c r="G352" s="752" t="str">
        <f t="shared" si="349"/>
        <v/>
      </c>
      <c r="H352" s="753" t="str">
        <f t="shared" si="393"/>
        <v/>
      </c>
      <c r="I352" s="737" t="str">
        <f t="shared" si="350"/>
        <v/>
      </c>
      <c r="J352" s="737" t="str">
        <f t="shared" si="345"/>
        <v/>
      </c>
      <c r="K352" s="754" t="str">
        <f t="shared" si="351"/>
        <v/>
      </c>
      <c r="L352" s="735"/>
      <c r="M352" s="655">
        <v>0</v>
      </c>
      <c r="N352" s="623">
        <v>0</v>
      </c>
      <c r="O352" s="620" t="str">
        <f t="shared" si="352"/>
        <v/>
      </c>
      <c r="P352" s="612" t="str">
        <f t="shared" si="353"/>
        <v/>
      </c>
      <c r="Q352" s="624">
        <v>0</v>
      </c>
      <c r="R352" s="755"/>
      <c r="S352" s="708" t="str">
        <f t="shared" si="354"/>
        <v/>
      </c>
      <c r="T352" s="50" t="str">
        <f t="shared" si="355"/>
        <v/>
      </c>
      <c r="U352" s="50">
        <f>ROUND(IF(K352="",0,+Q352/1659*(AC352*12*(1+tab!$D$181+tab!$D$180)-tab!$D$179)*tab!$D$177),-1)</f>
        <v>0</v>
      </c>
      <c r="V352" s="36" t="str">
        <f t="shared" si="356"/>
        <v/>
      </c>
      <c r="W352" s="696"/>
      <c r="X352" s="605"/>
      <c r="Y352" s="646"/>
      <c r="Z352" s="670"/>
      <c r="AA352" s="600"/>
      <c r="AB352" s="646"/>
      <c r="AC352" s="679">
        <f t="shared" si="346"/>
        <v>0</v>
      </c>
      <c r="AD352" s="680">
        <f t="shared" si="357"/>
        <v>0.56000000000000005</v>
      </c>
      <c r="AE352" s="681">
        <f t="shared" si="358"/>
        <v>0</v>
      </c>
      <c r="AF352" s="681">
        <f t="shared" si="359"/>
        <v>0</v>
      </c>
      <c r="AG352" s="681">
        <f t="shared" si="360"/>
        <v>0</v>
      </c>
      <c r="AH352" s="682">
        <f t="shared" si="361"/>
        <v>0</v>
      </c>
      <c r="AI352" s="682" t="str">
        <f t="shared" si="362"/>
        <v/>
      </c>
      <c r="AJ352" s="682">
        <f t="shared" si="363"/>
        <v>0</v>
      </c>
      <c r="AK352" s="683">
        <f>IF(OR(I352="ID1",OR(I352="ID2",OR(I352="ID3",OR(I352&lt;8)))),tab!B$173,tab!B$171)</f>
        <v>0.5</v>
      </c>
      <c r="AL352" s="600">
        <f t="shared" si="364"/>
        <v>0</v>
      </c>
      <c r="AM352" s="646">
        <f t="shared" si="365"/>
        <v>0</v>
      </c>
      <c r="AN352" s="743" t="str">
        <f t="shared" si="366"/>
        <v/>
      </c>
      <c r="AO352" s="746" t="str">
        <f t="shared" si="367"/>
        <v/>
      </c>
      <c r="AP352" s="750">
        <f t="shared" si="347"/>
        <v>0.5</v>
      </c>
      <c r="AR352" s="326"/>
    </row>
    <row r="353" spans="3:44" ht="12.75" customHeight="1" x14ac:dyDescent="0.2">
      <c r="C353" s="2"/>
      <c r="D353" s="752" t="str">
        <f t="shared" ref="D353:H353" si="394">IF(D291="","",D291)</f>
        <v/>
      </c>
      <c r="E353" s="752" t="str">
        <f t="shared" si="394"/>
        <v/>
      </c>
      <c r="F353" s="752" t="str">
        <f t="shared" si="394"/>
        <v/>
      </c>
      <c r="G353" s="752" t="str">
        <f t="shared" si="349"/>
        <v/>
      </c>
      <c r="H353" s="753" t="str">
        <f t="shared" si="394"/>
        <v/>
      </c>
      <c r="I353" s="737" t="str">
        <f t="shared" si="350"/>
        <v/>
      </c>
      <c r="J353" s="737" t="str">
        <f t="shared" si="345"/>
        <v/>
      </c>
      <c r="K353" s="754" t="str">
        <f t="shared" si="351"/>
        <v/>
      </c>
      <c r="L353" s="735"/>
      <c r="M353" s="655">
        <v>0</v>
      </c>
      <c r="N353" s="623">
        <v>0</v>
      </c>
      <c r="O353" s="620" t="str">
        <f t="shared" si="352"/>
        <v/>
      </c>
      <c r="P353" s="612" t="str">
        <f t="shared" si="353"/>
        <v/>
      </c>
      <c r="Q353" s="624">
        <v>0</v>
      </c>
      <c r="R353" s="755"/>
      <c r="S353" s="708" t="str">
        <f t="shared" si="354"/>
        <v/>
      </c>
      <c r="T353" s="50" t="str">
        <f t="shared" si="355"/>
        <v/>
      </c>
      <c r="U353" s="50">
        <f>ROUND(IF(K353="",0,+Q353/1659*(AC353*12*(1+tab!$D$181+tab!$D$180)-tab!$D$179)*tab!$D$177),-1)</f>
        <v>0</v>
      </c>
      <c r="V353" s="36" t="str">
        <f t="shared" si="356"/>
        <v/>
      </c>
      <c r="W353" s="696"/>
      <c r="X353" s="605"/>
      <c r="Y353" s="646"/>
      <c r="Z353" s="670"/>
      <c r="AA353" s="600"/>
      <c r="AB353" s="646"/>
      <c r="AC353" s="679">
        <f t="shared" si="346"/>
        <v>0</v>
      </c>
      <c r="AD353" s="680">
        <f t="shared" si="357"/>
        <v>0.56000000000000005</v>
      </c>
      <c r="AE353" s="681">
        <f t="shared" si="358"/>
        <v>0</v>
      </c>
      <c r="AF353" s="681">
        <f t="shared" si="359"/>
        <v>0</v>
      </c>
      <c r="AG353" s="681">
        <f t="shared" si="360"/>
        <v>0</v>
      </c>
      <c r="AH353" s="682">
        <f t="shared" si="361"/>
        <v>0</v>
      </c>
      <c r="AI353" s="682" t="str">
        <f t="shared" si="362"/>
        <v/>
      </c>
      <c r="AJ353" s="682">
        <f t="shared" si="363"/>
        <v>0</v>
      </c>
      <c r="AK353" s="683">
        <f>IF(OR(I353="ID1",OR(I353="ID2",OR(I353="ID3",OR(I353&lt;8)))),tab!B$173,tab!B$171)</f>
        <v>0.5</v>
      </c>
      <c r="AL353" s="600">
        <f t="shared" si="364"/>
        <v>0</v>
      </c>
      <c r="AM353" s="646">
        <f t="shared" si="365"/>
        <v>0</v>
      </c>
      <c r="AN353" s="743" t="str">
        <f t="shared" si="366"/>
        <v/>
      </c>
      <c r="AO353" s="746" t="str">
        <f t="shared" si="367"/>
        <v/>
      </c>
      <c r="AP353" s="750">
        <f t="shared" si="347"/>
        <v>0.5</v>
      </c>
      <c r="AR353" s="326"/>
    </row>
    <row r="354" spans="3:44" ht="12.75" customHeight="1" x14ac:dyDescent="0.2">
      <c r="C354" s="2"/>
      <c r="D354" s="752" t="str">
        <f t="shared" ref="D354:H354" si="395">IF(D292="","",D292)</f>
        <v/>
      </c>
      <c r="E354" s="752" t="str">
        <f t="shared" si="395"/>
        <v/>
      </c>
      <c r="F354" s="752" t="str">
        <f t="shared" si="395"/>
        <v/>
      </c>
      <c r="G354" s="752" t="str">
        <f t="shared" si="349"/>
        <v/>
      </c>
      <c r="H354" s="753" t="str">
        <f t="shared" si="395"/>
        <v/>
      </c>
      <c r="I354" s="737" t="str">
        <f t="shared" si="350"/>
        <v/>
      </c>
      <c r="J354" s="737" t="str">
        <f t="shared" si="345"/>
        <v/>
      </c>
      <c r="K354" s="754" t="str">
        <f t="shared" si="351"/>
        <v/>
      </c>
      <c r="L354" s="735"/>
      <c r="M354" s="655">
        <v>0</v>
      </c>
      <c r="N354" s="623">
        <v>0</v>
      </c>
      <c r="O354" s="620" t="str">
        <f t="shared" si="352"/>
        <v/>
      </c>
      <c r="P354" s="612" t="str">
        <f t="shared" si="353"/>
        <v/>
      </c>
      <c r="Q354" s="624">
        <v>0</v>
      </c>
      <c r="R354" s="755"/>
      <c r="S354" s="708" t="str">
        <f t="shared" si="354"/>
        <v/>
      </c>
      <c r="T354" s="50" t="str">
        <f t="shared" si="355"/>
        <v/>
      </c>
      <c r="U354" s="50">
        <f>ROUND(IF(K354="",0,+Q354/1659*(AC354*12*(1+tab!$D$181+tab!$D$180)-tab!$D$179)*tab!$D$177),-1)</f>
        <v>0</v>
      </c>
      <c r="V354" s="36" t="str">
        <f t="shared" si="356"/>
        <v/>
      </c>
      <c r="W354" s="696"/>
      <c r="X354" s="605"/>
      <c r="Y354" s="646"/>
      <c r="Z354" s="670"/>
      <c r="AA354" s="600"/>
      <c r="AB354" s="646"/>
      <c r="AC354" s="679">
        <f t="shared" si="346"/>
        <v>0</v>
      </c>
      <c r="AD354" s="680">
        <f t="shared" si="357"/>
        <v>0.56000000000000005</v>
      </c>
      <c r="AE354" s="681">
        <f t="shared" si="358"/>
        <v>0</v>
      </c>
      <c r="AF354" s="681">
        <f t="shared" si="359"/>
        <v>0</v>
      </c>
      <c r="AG354" s="681">
        <f t="shared" si="360"/>
        <v>0</v>
      </c>
      <c r="AH354" s="682">
        <f t="shared" si="361"/>
        <v>0</v>
      </c>
      <c r="AI354" s="682" t="str">
        <f t="shared" si="362"/>
        <v/>
      </c>
      <c r="AJ354" s="682">
        <f t="shared" si="363"/>
        <v>0</v>
      </c>
      <c r="AK354" s="683">
        <f>IF(OR(I354="ID1",OR(I354="ID2",OR(I354="ID3",OR(I354&lt;8)))),tab!B$173,tab!B$171)</f>
        <v>0.5</v>
      </c>
      <c r="AL354" s="600">
        <f t="shared" si="364"/>
        <v>0</v>
      </c>
      <c r="AM354" s="646">
        <f t="shared" si="365"/>
        <v>0</v>
      </c>
      <c r="AN354" s="743" t="str">
        <f t="shared" si="366"/>
        <v/>
      </c>
      <c r="AO354" s="746" t="str">
        <f t="shared" si="367"/>
        <v/>
      </c>
      <c r="AP354" s="750">
        <f t="shared" si="347"/>
        <v>0.5</v>
      </c>
      <c r="AR354" s="326"/>
    </row>
    <row r="355" spans="3:44" ht="12.75" customHeight="1" x14ac:dyDescent="0.2">
      <c r="C355" s="2"/>
      <c r="D355" s="752" t="str">
        <f t="shared" ref="D355:H355" si="396">IF(D293="","",D293)</f>
        <v/>
      </c>
      <c r="E355" s="752" t="str">
        <f t="shared" si="396"/>
        <v/>
      </c>
      <c r="F355" s="752" t="str">
        <f t="shared" si="396"/>
        <v/>
      </c>
      <c r="G355" s="752" t="str">
        <f t="shared" si="349"/>
        <v/>
      </c>
      <c r="H355" s="753" t="str">
        <f t="shared" si="396"/>
        <v/>
      </c>
      <c r="I355" s="737" t="str">
        <f t="shared" si="350"/>
        <v/>
      </c>
      <c r="J355" s="737" t="str">
        <f t="shared" si="345"/>
        <v/>
      </c>
      <c r="K355" s="754" t="str">
        <f t="shared" si="351"/>
        <v/>
      </c>
      <c r="L355" s="735"/>
      <c r="M355" s="655">
        <v>0</v>
      </c>
      <c r="N355" s="623">
        <v>0</v>
      </c>
      <c r="O355" s="620" t="str">
        <f t="shared" si="352"/>
        <v/>
      </c>
      <c r="P355" s="612" t="str">
        <f t="shared" si="353"/>
        <v/>
      </c>
      <c r="Q355" s="624">
        <v>0</v>
      </c>
      <c r="R355" s="755"/>
      <c r="S355" s="708" t="str">
        <f t="shared" si="354"/>
        <v/>
      </c>
      <c r="T355" s="50" t="str">
        <f t="shared" si="355"/>
        <v/>
      </c>
      <c r="U355" s="50">
        <f>ROUND(IF(K355="",0,+Q355/1659*(AC355*12*(1+tab!$D$181+tab!$D$180)-tab!$D$179)*tab!$D$177),-1)</f>
        <v>0</v>
      </c>
      <c r="V355" s="36" t="str">
        <f t="shared" si="356"/>
        <v/>
      </c>
      <c r="W355" s="696"/>
      <c r="X355" s="605"/>
      <c r="Y355" s="646"/>
      <c r="Z355" s="670"/>
      <c r="AA355" s="600"/>
      <c r="AB355" s="646"/>
      <c r="AC355" s="679">
        <f t="shared" si="346"/>
        <v>0</v>
      </c>
      <c r="AD355" s="680">
        <f t="shared" si="357"/>
        <v>0.56000000000000005</v>
      </c>
      <c r="AE355" s="681">
        <f t="shared" si="358"/>
        <v>0</v>
      </c>
      <c r="AF355" s="681">
        <f t="shared" si="359"/>
        <v>0</v>
      </c>
      <c r="AG355" s="681">
        <f t="shared" si="360"/>
        <v>0</v>
      </c>
      <c r="AH355" s="682">
        <f t="shared" si="361"/>
        <v>0</v>
      </c>
      <c r="AI355" s="682" t="str">
        <f t="shared" si="362"/>
        <v/>
      </c>
      <c r="AJ355" s="682">
        <f t="shared" si="363"/>
        <v>0</v>
      </c>
      <c r="AK355" s="683">
        <f>IF(OR(I355="ID1",OR(I355="ID2",OR(I355="ID3",OR(I355&lt;8)))),tab!B$173,tab!B$171)</f>
        <v>0.5</v>
      </c>
      <c r="AL355" s="600">
        <f t="shared" si="364"/>
        <v>0</v>
      </c>
      <c r="AM355" s="646">
        <f t="shared" si="365"/>
        <v>0</v>
      </c>
      <c r="AN355" s="743" t="str">
        <f t="shared" si="366"/>
        <v/>
      </c>
      <c r="AO355" s="746" t="str">
        <f t="shared" si="367"/>
        <v/>
      </c>
      <c r="AP355" s="750">
        <f t="shared" si="347"/>
        <v>0.5</v>
      </c>
      <c r="AR355" s="326"/>
    </row>
    <row r="356" spans="3:44" ht="12.75" customHeight="1" x14ac:dyDescent="0.2">
      <c r="C356" s="2"/>
      <c r="D356" s="752" t="str">
        <f t="shared" ref="D356:H356" si="397">IF(D294="","",D294)</f>
        <v/>
      </c>
      <c r="E356" s="752" t="str">
        <f t="shared" si="397"/>
        <v/>
      </c>
      <c r="F356" s="752" t="str">
        <f t="shared" si="397"/>
        <v/>
      </c>
      <c r="G356" s="752" t="str">
        <f t="shared" si="349"/>
        <v/>
      </c>
      <c r="H356" s="753" t="str">
        <f t="shared" si="397"/>
        <v/>
      </c>
      <c r="I356" s="737" t="str">
        <f t="shared" si="350"/>
        <v/>
      </c>
      <c r="J356" s="737" t="str">
        <f t="shared" si="345"/>
        <v/>
      </c>
      <c r="K356" s="754" t="str">
        <f t="shared" si="351"/>
        <v/>
      </c>
      <c r="L356" s="735"/>
      <c r="M356" s="655">
        <v>0</v>
      </c>
      <c r="N356" s="623">
        <v>0</v>
      </c>
      <c r="O356" s="620" t="str">
        <f t="shared" si="352"/>
        <v/>
      </c>
      <c r="P356" s="612" t="str">
        <f t="shared" si="353"/>
        <v/>
      </c>
      <c r="Q356" s="624">
        <v>0</v>
      </c>
      <c r="R356" s="755"/>
      <c r="S356" s="708" t="str">
        <f t="shared" si="354"/>
        <v/>
      </c>
      <c r="T356" s="50" t="str">
        <f t="shared" si="355"/>
        <v/>
      </c>
      <c r="U356" s="50">
        <f>ROUND(IF(K356="",0,+Q356/1659*(AC356*12*(1+tab!$D$181+tab!$D$180)-tab!$D$179)*tab!$D$177),-1)</f>
        <v>0</v>
      </c>
      <c r="V356" s="36" t="str">
        <f t="shared" si="356"/>
        <v/>
      </c>
      <c r="W356" s="696"/>
      <c r="X356" s="605"/>
      <c r="Y356" s="646"/>
      <c r="Z356" s="670"/>
      <c r="AA356" s="600"/>
      <c r="AB356" s="646"/>
      <c r="AC356" s="679">
        <f t="shared" si="346"/>
        <v>0</v>
      </c>
      <c r="AD356" s="680">
        <f t="shared" si="357"/>
        <v>0.56000000000000005</v>
      </c>
      <c r="AE356" s="681">
        <f t="shared" si="358"/>
        <v>0</v>
      </c>
      <c r="AF356" s="681">
        <f t="shared" si="359"/>
        <v>0</v>
      </c>
      <c r="AG356" s="681">
        <f t="shared" si="360"/>
        <v>0</v>
      </c>
      <c r="AH356" s="682">
        <f t="shared" si="361"/>
        <v>0</v>
      </c>
      <c r="AI356" s="682" t="str">
        <f t="shared" si="362"/>
        <v/>
      </c>
      <c r="AJ356" s="682">
        <f t="shared" si="363"/>
        <v>0</v>
      </c>
      <c r="AK356" s="683">
        <f>IF(OR(I356="ID1",OR(I356="ID2",OR(I356="ID3",OR(I356&lt;8)))),tab!B$173,tab!B$171)</f>
        <v>0.5</v>
      </c>
      <c r="AL356" s="600">
        <f t="shared" si="364"/>
        <v>0</v>
      </c>
      <c r="AM356" s="646">
        <f t="shared" si="365"/>
        <v>0</v>
      </c>
      <c r="AN356" s="743" t="str">
        <f t="shared" si="366"/>
        <v/>
      </c>
      <c r="AO356" s="746" t="str">
        <f t="shared" si="367"/>
        <v/>
      </c>
      <c r="AP356" s="750">
        <f t="shared" si="347"/>
        <v>0.5</v>
      </c>
      <c r="AR356" s="326"/>
    </row>
    <row r="357" spans="3:44" ht="12.75" customHeight="1" x14ac:dyDescent="0.2">
      <c r="C357" s="2"/>
      <c r="D357" s="752" t="str">
        <f t="shared" ref="D357:H357" si="398">IF(D295="","",D295)</f>
        <v/>
      </c>
      <c r="E357" s="752" t="str">
        <f t="shared" si="398"/>
        <v/>
      </c>
      <c r="F357" s="752" t="str">
        <f t="shared" si="398"/>
        <v/>
      </c>
      <c r="G357" s="752" t="str">
        <f t="shared" si="349"/>
        <v/>
      </c>
      <c r="H357" s="753" t="str">
        <f t="shared" si="398"/>
        <v/>
      </c>
      <c r="I357" s="737" t="str">
        <f t="shared" si="350"/>
        <v/>
      </c>
      <c r="J357" s="737" t="str">
        <f t="shared" ref="J357:J374" si="399">IF(E357="","",IF((J295+1)&gt;VLOOKUP(I295,sal20aug,18,FALSE),J295,J295+1))</f>
        <v/>
      </c>
      <c r="K357" s="754" t="str">
        <f t="shared" si="351"/>
        <v/>
      </c>
      <c r="L357" s="735"/>
      <c r="M357" s="655">
        <v>0</v>
      </c>
      <c r="N357" s="623">
        <v>0</v>
      </c>
      <c r="O357" s="620" t="str">
        <f t="shared" si="352"/>
        <v/>
      </c>
      <c r="P357" s="612" t="str">
        <f t="shared" si="353"/>
        <v/>
      </c>
      <c r="Q357" s="624">
        <v>0</v>
      </c>
      <c r="R357" s="755"/>
      <c r="S357" s="708" t="str">
        <f t="shared" si="354"/>
        <v/>
      </c>
      <c r="T357" s="50" t="str">
        <f t="shared" si="355"/>
        <v/>
      </c>
      <c r="U357" s="50">
        <f>ROUND(IF(K357="",0,+Q357/1659*(AC357*12*(1+tab!$D$181+tab!$D$180)-tab!$D$179)*tab!$D$177),-1)</f>
        <v>0</v>
      </c>
      <c r="V357" s="36" t="str">
        <f t="shared" si="356"/>
        <v/>
      </c>
      <c r="W357" s="696"/>
      <c r="X357" s="605"/>
      <c r="Y357" s="646"/>
      <c r="Z357" s="670"/>
      <c r="AA357" s="600"/>
      <c r="AB357" s="646"/>
      <c r="AC357" s="679">
        <f t="shared" ref="AC357:AC374" si="400">IF(K357="",0,5/12*VLOOKUP(I357,sal20aug,J357+1,FALSE)+7/12*VLOOKUP(I357,sal20aug,J357+1,FALSE))</f>
        <v>0</v>
      </c>
      <c r="AD357" s="680">
        <f t="shared" si="357"/>
        <v>0.56000000000000005</v>
      </c>
      <c r="AE357" s="681">
        <f t="shared" si="358"/>
        <v>0</v>
      </c>
      <c r="AF357" s="681">
        <f t="shared" si="359"/>
        <v>0</v>
      </c>
      <c r="AG357" s="681">
        <f t="shared" si="360"/>
        <v>0</v>
      </c>
      <c r="AH357" s="682">
        <f t="shared" si="361"/>
        <v>0</v>
      </c>
      <c r="AI357" s="682" t="str">
        <f t="shared" si="362"/>
        <v/>
      </c>
      <c r="AJ357" s="682">
        <f t="shared" si="363"/>
        <v>0</v>
      </c>
      <c r="AK357" s="683">
        <f>IF(OR(I357="ID1",OR(I357="ID2",OR(I357="ID3",OR(I357&lt;8)))),tab!B$173,tab!B$171)</f>
        <v>0.5</v>
      </c>
      <c r="AL357" s="600">
        <f t="shared" si="364"/>
        <v>0</v>
      </c>
      <c r="AM357" s="646">
        <f t="shared" si="365"/>
        <v>0</v>
      </c>
      <c r="AN357" s="743" t="str">
        <f t="shared" si="366"/>
        <v/>
      </c>
      <c r="AO357" s="746" t="str">
        <f t="shared" si="367"/>
        <v/>
      </c>
      <c r="AP357" s="750">
        <f t="shared" si="347"/>
        <v>0.5</v>
      </c>
      <c r="AR357" s="326"/>
    </row>
    <row r="358" spans="3:44" ht="12.75" customHeight="1" x14ac:dyDescent="0.2">
      <c r="C358" s="2"/>
      <c r="D358" s="752" t="str">
        <f t="shared" ref="D358:H358" si="401">IF(D296="","",D296)</f>
        <v/>
      </c>
      <c r="E358" s="752" t="str">
        <f t="shared" si="401"/>
        <v/>
      </c>
      <c r="F358" s="752" t="str">
        <f t="shared" si="401"/>
        <v/>
      </c>
      <c r="G358" s="752" t="str">
        <f t="shared" si="349"/>
        <v/>
      </c>
      <c r="H358" s="753" t="str">
        <f t="shared" si="401"/>
        <v/>
      </c>
      <c r="I358" s="737" t="str">
        <f t="shared" si="350"/>
        <v/>
      </c>
      <c r="J358" s="737" t="str">
        <f t="shared" si="399"/>
        <v/>
      </c>
      <c r="K358" s="754" t="str">
        <f t="shared" si="351"/>
        <v/>
      </c>
      <c r="L358" s="735"/>
      <c r="M358" s="655">
        <v>0</v>
      </c>
      <c r="N358" s="623">
        <v>0</v>
      </c>
      <c r="O358" s="620" t="str">
        <f t="shared" si="352"/>
        <v/>
      </c>
      <c r="P358" s="612" t="str">
        <f t="shared" si="353"/>
        <v/>
      </c>
      <c r="Q358" s="624">
        <v>0</v>
      </c>
      <c r="R358" s="755"/>
      <c r="S358" s="708" t="str">
        <f t="shared" si="354"/>
        <v/>
      </c>
      <c r="T358" s="50" t="str">
        <f t="shared" si="355"/>
        <v/>
      </c>
      <c r="U358" s="50">
        <f>ROUND(IF(K358="",0,+Q358/1659*(AC358*12*(1+tab!$D$181+tab!$D$180)-tab!$D$179)*tab!$D$177),-1)</f>
        <v>0</v>
      </c>
      <c r="V358" s="36" t="str">
        <f t="shared" si="356"/>
        <v/>
      </c>
      <c r="W358" s="696"/>
      <c r="X358" s="605"/>
      <c r="Y358" s="646"/>
      <c r="Z358" s="670"/>
      <c r="AA358" s="600"/>
      <c r="AB358" s="646"/>
      <c r="AC358" s="679">
        <f t="shared" si="400"/>
        <v>0</v>
      </c>
      <c r="AD358" s="680">
        <f t="shared" si="357"/>
        <v>0.56000000000000005</v>
      </c>
      <c r="AE358" s="681">
        <f t="shared" si="358"/>
        <v>0</v>
      </c>
      <c r="AF358" s="681">
        <f t="shared" si="359"/>
        <v>0</v>
      </c>
      <c r="AG358" s="681">
        <f t="shared" si="360"/>
        <v>0</v>
      </c>
      <c r="AH358" s="682">
        <f t="shared" si="361"/>
        <v>0</v>
      </c>
      <c r="AI358" s="682" t="str">
        <f t="shared" si="362"/>
        <v/>
      </c>
      <c r="AJ358" s="682">
        <f t="shared" si="363"/>
        <v>0</v>
      </c>
      <c r="AK358" s="683">
        <f>IF(OR(I358="ID1",OR(I358="ID2",OR(I358="ID3",OR(I358&lt;8)))),tab!B$173,tab!B$171)</f>
        <v>0.5</v>
      </c>
      <c r="AL358" s="600">
        <f t="shared" si="364"/>
        <v>0</v>
      </c>
      <c r="AM358" s="646">
        <f t="shared" si="365"/>
        <v>0</v>
      </c>
      <c r="AN358" s="743" t="str">
        <f t="shared" si="366"/>
        <v/>
      </c>
      <c r="AO358" s="746" t="str">
        <f t="shared" si="367"/>
        <v/>
      </c>
      <c r="AP358" s="750">
        <f t="shared" si="347"/>
        <v>0.5</v>
      </c>
      <c r="AR358" s="326"/>
    </row>
    <row r="359" spans="3:44" ht="12.75" customHeight="1" x14ac:dyDescent="0.2">
      <c r="C359" s="2"/>
      <c r="D359" s="752" t="str">
        <f t="shared" ref="D359:H359" si="402">IF(D297="","",D297)</f>
        <v/>
      </c>
      <c r="E359" s="752" t="str">
        <f t="shared" si="402"/>
        <v/>
      </c>
      <c r="F359" s="752" t="str">
        <f t="shared" si="402"/>
        <v/>
      </c>
      <c r="G359" s="752" t="str">
        <f t="shared" si="349"/>
        <v/>
      </c>
      <c r="H359" s="753" t="str">
        <f t="shared" si="402"/>
        <v/>
      </c>
      <c r="I359" s="737" t="str">
        <f t="shared" si="350"/>
        <v/>
      </c>
      <c r="J359" s="737" t="str">
        <f t="shared" si="399"/>
        <v/>
      </c>
      <c r="K359" s="754" t="str">
        <f t="shared" si="351"/>
        <v/>
      </c>
      <c r="L359" s="735"/>
      <c r="M359" s="655">
        <v>0</v>
      </c>
      <c r="N359" s="623">
        <v>0</v>
      </c>
      <c r="O359" s="620" t="str">
        <f t="shared" si="352"/>
        <v/>
      </c>
      <c r="P359" s="612" t="str">
        <f t="shared" si="353"/>
        <v/>
      </c>
      <c r="Q359" s="624">
        <v>0</v>
      </c>
      <c r="R359" s="755"/>
      <c r="S359" s="708" t="str">
        <f t="shared" si="354"/>
        <v/>
      </c>
      <c r="T359" s="50" t="str">
        <f t="shared" si="355"/>
        <v/>
      </c>
      <c r="U359" s="50">
        <f>ROUND(IF(K359="",0,+Q359/1659*(AC359*12*(1+tab!$D$181+tab!$D$180)-tab!$D$179)*tab!$D$177),-1)</f>
        <v>0</v>
      </c>
      <c r="V359" s="36" t="str">
        <f t="shared" si="356"/>
        <v/>
      </c>
      <c r="W359" s="696"/>
      <c r="X359" s="605"/>
      <c r="Y359" s="646"/>
      <c r="Z359" s="670"/>
      <c r="AA359" s="600"/>
      <c r="AB359" s="646"/>
      <c r="AC359" s="679">
        <f t="shared" si="400"/>
        <v>0</v>
      </c>
      <c r="AD359" s="680">
        <f t="shared" si="357"/>
        <v>0.56000000000000005</v>
      </c>
      <c r="AE359" s="681">
        <f t="shared" si="358"/>
        <v>0</v>
      </c>
      <c r="AF359" s="681">
        <f t="shared" si="359"/>
        <v>0</v>
      </c>
      <c r="AG359" s="681">
        <f t="shared" si="360"/>
        <v>0</v>
      </c>
      <c r="AH359" s="682">
        <f t="shared" si="361"/>
        <v>0</v>
      </c>
      <c r="AI359" s="682" t="str">
        <f t="shared" si="362"/>
        <v/>
      </c>
      <c r="AJ359" s="682">
        <f t="shared" si="363"/>
        <v>0</v>
      </c>
      <c r="AK359" s="683">
        <f>IF(OR(I359="ID1",OR(I359="ID2",OR(I359="ID3",OR(I359&lt;8)))),tab!B$173,tab!B$171)</f>
        <v>0.5</v>
      </c>
      <c r="AL359" s="600">
        <f t="shared" si="364"/>
        <v>0</v>
      </c>
      <c r="AM359" s="646">
        <f t="shared" si="365"/>
        <v>0</v>
      </c>
      <c r="AN359" s="743" t="str">
        <f t="shared" si="366"/>
        <v/>
      </c>
      <c r="AO359" s="746" t="str">
        <f t="shared" si="367"/>
        <v/>
      </c>
      <c r="AP359" s="750">
        <f t="shared" si="347"/>
        <v>0.5</v>
      </c>
      <c r="AR359" s="326"/>
    </row>
    <row r="360" spans="3:44" ht="12.75" customHeight="1" x14ac:dyDescent="0.2">
      <c r="C360" s="2"/>
      <c r="D360" s="752" t="str">
        <f t="shared" ref="D360:H360" si="403">IF(D298="","",D298)</f>
        <v/>
      </c>
      <c r="E360" s="752" t="str">
        <f t="shared" si="403"/>
        <v/>
      </c>
      <c r="F360" s="752" t="str">
        <f t="shared" si="403"/>
        <v/>
      </c>
      <c r="G360" s="752" t="str">
        <f t="shared" si="349"/>
        <v/>
      </c>
      <c r="H360" s="753" t="str">
        <f t="shared" si="403"/>
        <v/>
      </c>
      <c r="I360" s="737" t="str">
        <f t="shared" si="350"/>
        <v/>
      </c>
      <c r="J360" s="737" t="str">
        <f t="shared" si="399"/>
        <v/>
      </c>
      <c r="K360" s="754" t="str">
        <f t="shared" si="351"/>
        <v/>
      </c>
      <c r="L360" s="735"/>
      <c r="M360" s="655">
        <v>0</v>
      </c>
      <c r="N360" s="623">
        <v>0</v>
      </c>
      <c r="O360" s="620" t="str">
        <f t="shared" si="352"/>
        <v/>
      </c>
      <c r="P360" s="612" t="str">
        <f t="shared" si="353"/>
        <v/>
      </c>
      <c r="Q360" s="624">
        <v>0</v>
      </c>
      <c r="R360" s="755"/>
      <c r="S360" s="708" t="str">
        <f t="shared" si="354"/>
        <v/>
      </c>
      <c r="T360" s="50" t="str">
        <f t="shared" si="355"/>
        <v/>
      </c>
      <c r="U360" s="50">
        <f>ROUND(IF(K360="",0,+Q360/1659*(AC360*12*(1+tab!$D$181+tab!$D$180)-tab!$D$179)*tab!$D$177),-1)</f>
        <v>0</v>
      </c>
      <c r="V360" s="36" t="str">
        <f t="shared" si="356"/>
        <v/>
      </c>
      <c r="W360" s="696"/>
      <c r="X360" s="605"/>
      <c r="Y360" s="646"/>
      <c r="Z360" s="670"/>
      <c r="AA360" s="600"/>
      <c r="AB360" s="646"/>
      <c r="AC360" s="679">
        <f t="shared" si="400"/>
        <v>0</v>
      </c>
      <c r="AD360" s="680">
        <f t="shared" si="357"/>
        <v>0.56000000000000005</v>
      </c>
      <c r="AE360" s="681">
        <f t="shared" si="358"/>
        <v>0</v>
      </c>
      <c r="AF360" s="681">
        <f t="shared" si="359"/>
        <v>0</v>
      </c>
      <c r="AG360" s="681">
        <f t="shared" si="360"/>
        <v>0</v>
      </c>
      <c r="AH360" s="682">
        <f t="shared" si="361"/>
        <v>0</v>
      </c>
      <c r="AI360" s="682" t="str">
        <f t="shared" si="362"/>
        <v/>
      </c>
      <c r="AJ360" s="682">
        <f t="shared" si="363"/>
        <v>0</v>
      </c>
      <c r="AK360" s="683">
        <f>IF(OR(I360="ID1",OR(I360="ID2",OR(I360="ID3",OR(I360&lt;8)))),tab!B$173,tab!B$171)</f>
        <v>0.5</v>
      </c>
      <c r="AL360" s="600">
        <f t="shared" si="364"/>
        <v>0</v>
      </c>
      <c r="AM360" s="646">
        <f t="shared" si="365"/>
        <v>0</v>
      </c>
      <c r="AN360" s="743" t="str">
        <f t="shared" si="366"/>
        <v/>
      </c>
      <c r="AO360" s="746" t="str">
        <f t="shared" si="367"/>
        <v/>
      </c>
      <c r="AP360" s="750">
        <f t="shared" si="347"/>
        <v>0.5</v>
      </c>
      <c r="AR360" s="326"/>
    </row>
    <row r="361" spans="3:44" ht="12.75" customHeight="1" x14ac:dyDescent="0.2">
      <c r="C361" s="2"/>
      <c r="D361" s="752" t="str">
        <f t="shared" ref="D361:H361" si="404">IF(D299="","",D299)</f>
        <v/>
      </c>
      <c r="E361" s="752" t="str">
        <f t="shared" si="404"/>
        <v/>
      </c>
      <c r="F361" s="752" t="str">
        <f t="shared" si="404"/>
        <v/>
      </c>
      <c r="G361" s="752" t="str">
        <f t="shared" si="349"/>
        <v/>
      </c>
      <c r="H361" s="753" t="str">
        <f t="shared" si="404"/>
        <v/>
      </c>
      <c r="I361" s="737" t="str">
        <f t="shared" si="350"/>
        <v/>
      </c>
      <c r="J361" s="737" t="str">
        <f t="shared" si="399"/>
        <v/>
      </c>
      <c r="K361" s="754" t="str">
        <f t="shared" si="351"/>
        <v/>
      </c>
      <c r="L361" s="735"/>
      <c r="M361" s="655">
        <v>0</v>
      </c>
      <c r="N361" s="623">
        <v>0</v>
      </c>
      <c r="O361" s="620" t="str">
        <f t="shared" si="352"/>
        <v/>
      </c>
      <c r="P361" s="612" t="str">
        <f t="shared" si="353"/>
        <v/>
      </c>
      <c r="Q361" s="624">
        <v>0</v>
      </c>
      <c r="R361" s="755"/>
      <c r="S361" s="708" t="str">
        <f t="shared" si="354"/>
        <v/>
      </c>
      <c r="T361" s="50" t="str">
        <f t="shared" si="355"/>
        <v/>
      </c>
      <c r="U361" s="50">
        <f>ROUND(IF(K361="",0,+Q361/1659*(AC361*12*(1+tab!$D$181+tab!$D$180)-tab!$D$179)*tab!$D$177),-1)</f>
        <v>0</v>
      </c>
      <c r="V361" s="36" t="str">
        <f t="shared" si="356"/>
        <v/>
      </c>
      <c r="W361" s="696"/>
      <c r="X361" s="605"/>
      <c r="Y361" s="646"/>
      <c r="Z361" s="670"/>
      <c r="AA361" s="600"/>
      <c r="AB361" s="646"/>
      <c r="AC361" s="679">
        <f t="shared" si="400"/>
        <v>0</v>
      </c>
      <c r="AD361" s="680">
        <f t="shared" si="357"/>
        <v>0.56000000000000005</v>
      </c>
      <c r="AE361" s="681">
        <f t="shared" si="358"/>
        <v>0</v>
      </c>
      <c r="AF361" s="681">
        <f t="shared" si="359"/>
        <v>0</v>
      </c>
      <c r="AG361" s="681">
        <f t="shared" si="360"/>
        <v>0</v>
      </c>
      <c r="AH361" s="682">
        <f t="shared" si="361"/>
        <v>0</v>
      </c>
      <c r="AI361" s="682" t="str">
        <f t="shared" si="362"/>
        <v/>
      </c>
      <c r="AJ361" s="682">
        <f t="shared" si="363"/>
        <v>0</v>
      </c>
      <c r="AK361" s="683">
        <f>IF(OR(I361="ID1",OR(I361="ID2",OR(I361="ID3",OR(I361&lt;8)))),tab!B$173,tab!B$171)</f>
        <v>0.5</v>
      </c>
      <c r="AL361" s="600">
        <f t="shared" si="364"/>
        <v>0</v>
      </c>
      <c r="AM361" s="646">
        <f t="shared" si="365"/>
        <v>0</v>
      </c>
      <c r="AN361" s="743" t="str">
        <f t="shared" si="366"/>
        <v/>
      </c>
      <c r="AO361" s="746" t="str">
        <f t="shared" si="367"/>
        <v/>
      </c>
      <c r="AP361" s="750">
        <f t="shared" si="347"/>
        <v>0.5</v>
      </c>
      <c r="AR361" s="326"/>
    </row>
    <row r="362" spans="3:44" ht="12.75" customHeight="1" x14ac:dyDescent="0.2">
      <c r="C362" s="2"/>
      <c r="D362" s="752" t="str">
        <f t="shared" ref="D362:H362" si="405">IF(D300="","",D300)</f>
        <v/>
      </c>
      <c r="E362" s="752" t="str">
        <f t="shared" si="405"/>
        <v/>
      </c>
      <c r="F362" s="752" t="str">
        <f t="shared" si="405"/>
        <v/>
      </c>
      <c r="G362" s="752" t="str">
        <f t="shared" si="349"/>
        <v/>
      </c>
      <c r="H362" s="753" t="str">
        <f t="shared" si="405"/>
        <v/>
      </c>
      <c r="I362" s="737" t="str">
        <f t="shared" si="350"/>
        <v/>
      </c>
      <c r="J362" s="737" t="str">
        <f t="shared" si="399"/>
        <v/>
      </c>
      <c r="K362" s="754" t="str">
        <f t="shared" si="351"/>
        <v/>
      </c>
      <c r="L362" s="735"/>
      <c r="M362" s="655">
        <v>0</v>
      </c>
      <c r="N362" s="623">
        <v>0</v>
      </c>
      <c r="O362" s="620" t="str">
        <f t="shared" si="352"/>
        <v/>
      </c>
      <c r="P362" s="612" t="str">
        <f t="shared" si="353"/>
        <v/>
      </c>
      <c r="Q362" s="624">
        <v>0</v>
      </c>
      <c r="R362" s="755"/>
      <c r="S362" s="708" t="str">
        <f t="shared" si="354"/>
        <v/>
      </c>
      <c r="T362" s="50" t="str">
        <f t="shared" si="355"/>
        <v/>
      </c>
      <c r="U362" s="50">
        <f>ROUND(IF(K362="",0,+Q362/1659*(AC362*12*(1+tab!$D$181+tab!$D$180)-tab!$D$179)*tab!$D$177),-1)</f>
        <v>0</v>
      </c>
      <c r="V362" s="36" t="str">
        <f t="shared" si="356"/>
        <v/>
      </c>
      <c r="W362" s="696"/>
      <c r="X362" s="605"/>
      <c r="Y362" s="646"/>
      <c r="Z362" s="670"/>
      <c r="AA362" s="600"/>
      <c r="AB362" s="646"/>
      <c r="AC362" s="679">
        <f t="shared" si="400"/>
        <v>0</v>
      </c>
      <c r="AD362" s="680">
        <f t="shared" si="357"/>
        <v>0.56000000000000005</v>
      </c>
      <c r="AE362" s="681">
        <f t="shared" si="358"/>
        <v>0</v>
      </c>
      <c r="AF362" s="681">
        <f t="shared" si="359"/>
        <v>0</v>
      </c>
      <c r="AG362" s="681">
        <f t="shared" si="360"/>
        <v>0</v>
      </c>
      <c r="AH362" s="682">
        <f t="shared" si="361"/>
        <v>0</v>
      </c>
      <c r="AI362" s="682" t="str">
        <f t="shared" si="362"/>
        <v/>
      </c>
      <c r="AJ362" s="682">
        <f t="shared" si="363"/>
        <v>0</v>
      </c>
      <c r="AK362" s="683">
        <f>IF(OR(I362="ID1",OR(I362="ID2",OR(I362="ID3",OR(I362&lt;8)))),tab!B$173,tab!B$171)</f>
        <v>0.5</v>
      </c>
      <c r="AL362" s="600">
        <f t="shared" si="364"/>
        <v>0</v>
      </c>
      <c r="AM362" s="646">
        <f t="shared" si="365"/>
        <v>0</v>
      </c>
      <c r="AN362" s="743" t="str">
        <f t="shared" si="366"/>
        <v/>
      </c>
      <c r="AO362" s="746" t="str">
        <f t="shared" si="367"/>
        <v/>
      </c>
      <c r="AP362" s="750">
        <f t="shared" si="347"/>
        <v>0.5</v>
      </c>
      <c r="AR362" s="326"/>
    </row>
    <row r="363" spans="3:44" ht="12.75" customHeight="1" x14ac:dyDescent="0.2">
      <c r="C363" s="2"/>
      <c r="D363" s="752" t="str">
        <f t="shared" ref="D363:H363" si="406">IF(D301="","",D301)</f>
        <v/>
      </c>
      <c r="E363" s="752" t="str">
        <f t="shared" si="406"/>
        <v/>
      </c>
      <c r="F363" s="752" t="str">
        <f t="shared" si="406"/>
        <v/>
      </c>
      <c r="G363" s="752" t="str">
        <f t="shared" si="349"/>
        <v/>
      </c>
      <c r="H363" s="753" t="str">
        <f t="shared" si="406"/>
        <v/>
      </c>
      <c r="I363" s="737" t="str">
        <f t="shared" si="350"/>
        <v/>
      </c>
      <c r="J363" s="737" t="str">
        <f t="shared" si="399"/>
        <v/>
      </c>
      <c r="K363" s="754" t="str">
        <f t="shared" si="351"/>
        <v/>
      </c>
      <c r="L363" s="735"/>
      <c r="M363" s="655">
        <v>0</v>
      </c>
      <c r="N363" s="623">
        <v>0</v>
      </c>
      <c r="O363" s="620" t="str">
        <f t="shared" si="352"/>
        <v/>
      </c>
      <c r="P363" s="612" t="str">
        <f t="shared" si="353"/>
        <v/>
      </c>
      <c r="Q363" s="624">
        <v>0</v>
      </c>
      <c r="R363" s="755"/>
      <c r="S363" s="708" t="str">
        <f t="shared" si="354"/>
        <v/>
      </c>
      <c r="T363" s="50" t="str">
        <f t="shared" si="355"/>
        <v/>
      </c>
      <c r="U363" s="50">
        <f>ROUND(IF(K363="",0,+Q363/1659*(AC363*12*(1+tab!$D$181+tab!$D$180)-tab!$D$179)*tab!$D$177),-1)</f>
        <v>0</v>
      </c>
      <c r="V363" s="36" t="str">
        <f t="shared" si="356"/>
        <v/>
      </c>
      <c r="W363" s="696"/>
      <c r="X363" s="605"/>
      <c r="Y363" s="646"/>
      <c r="Z363" s="670"/>
      <c r="AA363" s="600"/>
      <c r="AB363" s="646"/>
      <c r="AC363" s="679">
        <f t="shared" si="400"/>
        <v>0</v>
      </c>
      <c r="AD363" s="680">
        <f t="shared" si="357"/>
        <v>0.56000000000000005</v>
      </c>
      <c r="AE363" s="681">
        <f t="shared" si="358"/>
        <v>0</v>
      </c>
      <c r="AF363" s="681">
        <f t="shared" si="359"/>
        <v>0</v>
      </c>
      <c r="AG363" s="681">
        <f t="shared" si="360"/>
        <v>0</v>
      </c>
      <c r="AH363" s="682">
        <f t="shared" si="361"/>
        <v>0</v>
      </c>
      <c r="AI363" s="682" t="str">
        <f t="shared" si="362"/>
        <v/>
      </c>
      <c r="AJ363" s="682">
        <f t="shared" si="363"/>
        <v>0</v>
      </c>
      <c r="AK363" s="683">
        <f>IF(OR(I363="ID1",OR(I363="ID2",OR(I363="ID3",OR(I363&lt;8)))),tab!B$173,tab!B$171)</f>
        <v>0.5</v>
      </c>
      <c r="AL363" s="600">
        <f t="shared" si="364"/>
        <v>0</v>
      </c>
      <c r="AM363" s="646">
        <f t="shared" si="365"/>
        <v>0</v>
      </c>
      <c r="AN363" s="743" t="str">
        <f t="shared" si="366"/>
        <v/>
      </c>
      <c r="AO363" s="746" t="str">
        <f t="shared" si="367"/>
        <v/>
      </c>
      <c r="AP363" s="750">
        <f t="shared" si="347"/>
        <v>0.5</v>
      </c>
      <c r="AR363" s="326"/>
    </row>
    <row r="364" spans="3:44" ht="12.75" customHeight="1" x14ac:dyDescent="0.2">
      <c r="C364" s="2"/>
      <c r="D364" s="752" t="str">
        <f t="shared" ref="D364:H364" si="407">IF(D302="","",D302)</f>
        <v/>
      </c>
      <c r="E364" s="752" t="str">
        <f t="shared" si="407"/>
        <v/>
      </c>
      <c r="F364" s="752" t="str">
        <f t="shared" si="407"/>
        <v/>
      </c>
      <c r="G364" s="752" t="str">
        <f t="shared" si="349"/>
        <v/>
      </c>
      <c r="H364" s="753" t="str">
        <f t="shared" si="407"/>
        <v/>
      </c>
      <c r="I364" s="737" t="str">
        <f t="shared" si="350"/>
        <v/>
      </c>
      <c r="J364" s="737" t="str">
        <f t="shared" si="399"/>
        <v/>
      </c>
      <c r="K364" s="754" t="str">
        <f t="shared" si="351"/>
        <v/>
      </c>
      <c r="L364" s="735"/>
      <c r="M364" s="655">
        <v>0</v>
      </c>
      <c r="N364" s="623">
        <v>0</v>
      </c>
      <c r="O364" s="620" t="str">
        <f t="shared" si="352"/>
        <v/>
      </c>
      <c r="P364" s="612" t="str">
        <f t="shared" si="353"/>
        <v/>
      </c>
      <c r="Q364" s="624">
        <v>0</v>
      </c>
      <c r="R364" s="755"/>
      <c r="S364" s="708" t="str">
        <f t="shared" si="354"/>
        <v/>
      </c>
      <c r="T364" s="50" t="str">
        <f t="shared" si="355"/>
        <v/>
      </c>
      <c r="U364" s="50">
        <f>ROUND(IF(K364="",0,+Q364/1659*(AC364*12*(1+tab!$D$181+tab!$D$180)-tab!$D$179)*tab!$D$177),-1)</f>
        <v>0</v>
      </c>
      <c r="V364" s="36" t="str">
        <f t="shared" si="356"/>
        <v/>
      </c>
      <c r="W364" s="696"/>
      <c r="X364" s="605"/>
      <c r="Y364" s="646"/>
      <c r="Z364" s="670"/>
      <c r="AA364" s="600"/>
      <c r="AB364" s="646"/>
      <c r="AC364" s="679">
        <f t="shared" si="400"/>
        <v>0</v>
      </c>
      <c r="AD364" s="680">
        <f t="shared" si="357"/>
        <v>0.56000000000000005</v>
      </c>
      <c r="AE364" s="681">
        <f t="shared" si="358"/>
        <v>0</v>
      </c>
      <c r="AF364" s="681">
        <f t="shared" si="359"/>
        <v>0</v>
      </c>
      <c r="AG364" s="681">
        <f t="shared" si="360"/>
        <v>0</v>
      </c>
      <c r="AH364" s="682">
        <f t="shared" si="361"/>
        <v>0</v>
      </c>
      <c r="AI364" s="682" t="str">
        <f t="shared" si="362"/>
        <v/>
      </c>
      <c r="AJ364" s="682">
        <f t="shared" si="363"/>
        <v>0</v>
      </c>
      <c r="AK364" s="683">
        <f>IF(OR(I364="ID1",OR(I364="ID2",OR(I364="ID3",OR(I364&lt;8)))),tab!B$173,tab!B$171)</f>
        <v>0.5</v>
      </c>
      <c r="AL364" s="600">
        <f t="shared" si="364"/>
        <v>0</v>
      </c>
      <c r="AM364" s="646">
        <f t="shared" si="365"/>
        <v>0</v>
      </c>
      <c r="AN364" s="743" t="str">
        <f t="shared" si="366"/>
        <v/>
      </c>
      <c r="AO364" s="746" t="str">
        <f t="shared" si="367"/>
        <v/>
      </c>
      <c r="AP364" s="750">
        <f t="shared" si="347"/>
        <v>0.5</v>
      </c>
      <c r="AR364" s="326"/>
    </row>
    <row r="365" spans="3:44" ht="12.75" customHeight="1" x14ac:dyDescent="0.2">
      <c r="C365" s="2"/>
      <c r="D365" s="752" t="str">
        <f t="shared" ref="D365:H365" si="408">IF(D303="","",D303)</f>
        <v/>
      </c>
      <c r="E365" s="752" t="str">
        <f t="shared" si="408"/>
        <v/>
      </c>
      <c r="F365" s="752" t="str">
        <f t="shared" si="408"/>
        <v/>
      </c>
      <c r="G365" s="752" t="str">
        <f t="shared" si="349"/>
        <v/>
      </c>
      <c r="H365" s="753" t="str">
        <f t="shared" si="408"/>
        <v/>
      </c>
      <c r="I365" s="737" t="str">
        <f t="shared" si="350"/>
        <v/>
      </c>
      <c r="J365" s="737" t="str">
        <f t="shared" si="399"/>
        <v/>
      </c>
      <c r="K365" s="754" t="str">
        <f t="shared" si="351"/>
        <v/>
      </c>
      <c r="L365" s="735"/>
      <c r="M365" s="655">
        <v>0</v>
      </c>
      <c r="N365" s="623">
        <v>0</v>
      </c>
      <c r="O365" s="620" t="str">
        <f t="shared" si="352"/>
        <v/>
      </c>
      <c r="P365" s="612" t="str">
        <f t="shared" si="353"/>
        <v/>
      </c>
      <c r="Q365" s="624">
        <v>0</v>
      </c>
      <c r="R365" s="755"/>
      <c r="S365" s="708" t="str">
        <f t="shared" si="354"/>
        <v/>
      </c>
      <c r="T365" s="50" t="str">
        <f t="shared" si="355"/>
        <v/>
      </c>
      <c r="U365" s="50">
        <f>ROUND(IF(K365="",0,+Q365/1659*(AC365*12*(1+tab!$D$181+tab!$D$180)-tab!$D$179)*tab!$D$177),-1)</f>
        <v>0</v>
      </c>
      <c r="V365" s="36" t="str">
        <f t="shared" si="356"/>
        <v/>
      </c>
      <c r="W365" s="696"/>
      <c r="X365" s="605"/>
      <c r="Y365" s="646"/>
      <c r="Z365" s="670"/>
      <c r="AA365" s="600"/>
      <c r="AB365" s="646"/>
      <c r="AC365" s="679">
        <f t="shared" si="400"/>
        <v>0</v>
      </c>
      <c r="AD365" s="680">
        <f t="shared" si="357"/>
        <v>0.56000000000000005</v>
      </c>
      <c r="AE365" s="681">
        <f t="shared" si="358"/>
        <v>0</v>
      </c>
      <c r="AF365" s="681">
        <f t="shared" si="359"/>
        <v>0</v>
      </c>
      <c r="AG365" s="681">
        <f t="shared" si="360"/>
        <v>0</v>
      </c>
      <c r="AH365" s="682">
        <f t="shared" si="361"/>
        <v>0</v>
      </c>
      <c r="AI365" s="682" t="str">
        <f t="shared" si="362"/>
        <v/>
      </c>
      <c r="AJ365" s="682">
        <f t="shared" si="363"/>
        <v>0</v>
      </c>
      <c r="AK365" s="683">
        <f>IF(OR(I365="ID1",OR(I365="ID2",OR(I365="ID3",OR(I365&lt;8)))),tab!B$173,tab!B$171)</f>
        <v>0.5</v>
      </c>
      <c r="AL365" s="600">
        <f t="shared" si="364"/>
        <v>0</v>
      </c>
      <c r="AM365" s="646">
        <f t="shared" si="365"/>
        <v>0</v>
      </c>
      <c r="AN365" s="743" t="str">
        <f t="shared" si="366"/>
        <v/>
      </c>
      <c r="AO365" s="746" t="str">
        <f t="shared" si="367"/>
        <v/>
      </c>
      <c r="AP365" s="750">
        <f t="shared" si="347"/>
        <v>0.5</v>
      </c>
      <c r="AR365" s="326"/>
    </row>
    <row r="366" spans="3:44" ht="12.75" customHeight="1" x14ac:dyDescent="0.2">
      <c r="C366" s="2"/>
      <c r="D366" s="752" t="str">
        <f t="shared" ref="D366:H366" si="409">IF(D304="","",D304)</f>
        <v/>
      </c>
      <c r="E366" s="752" t="str">
        <f t="shared" si="409"/>
        <v/>
      </c>
      <c r="F366" s="752" t="str">
        <f t="shared" si="409"/>
        <v/>
      </c>
      <c r="G366" s="752" t="str">
        <f t="shared" si="349"/>
        <v/>
      </c>
      <c r="H366" s="753" t="str">
        <f t="shared" si="409"/>
        <v/>
      </c>
      <c r="I366" s="737" t="str">
        <f t="shared" si="350"/>
        <v/>
      </c>
      <c r="J366" s="737" t="str">
        <f t="shared" si="399"/>
        <v/>
      </c>
      <c r="K366" s="754" t="str">
        <f t="shared" si="351"/>
        <v/>
      </c>
      <c r="L366" s="735"/>
      <c r="M366" s="655">
        <v>0</v>
      </c>
      <c r="N366" s="623">
        <v>0</v>
      </c>
      <c r="O366" s="620" t="str">
        <f t="shared" si="352"/>
        <v/>
      </c>
      <c r="P366" s="612" t="str">
        <f t="shared" si="353"/>
        <v/>
      </c>
      <c r="Q366" s="624">
        <v>0</v>
      </c>
      <c r="R366" s="755"/>
      <c r="S366" s="708" t="str">
        <f t="shared" si="354"/>
        <v/>
      </c>
      <c r="T366" s="50" t="str">
        <f t="shared" si="355"/>
        <v/>
      </c>
      <c r="U366" s="50">
        <f>ROUND(IF(K366="",0,+Q366/1659*(AC366*12*(1+tab!$D$181+tab!$D$180)-tab!$D$179)*tab!$D$177),-1)</f>
        <v>0</v>
      </c>
      <c r="V366" s="36" t="str">
        <f t="shared" si="356"/>
        <v/>
      </c>
      <c r="W366" s="696"/>
      <c r="X366" s="605"/>
      <c r="Y366" s="646"/>
      <c r="Z366" s="670"/>
      <c r="AA366" s="600"/>
      <c r="AB366" s="646"/>
      <c r="AC366" s="679">
        <f t="shared" si="400"/>
        <v>0</v>
      </c>
      <c r="AD366" s="680">
        <f t="shared" si="357"/>
        <v>0.56000000000000005</v>
      </c>
      <c r="AE366" s="681">
        <f t="shared" si="358"/>
        <v>0</v>
      </c>
      <c r="AF366" s="681">
        <f t="shared" si="359"/>
        <v>0</v>
      </c>
      <c r="AG366" s="681">
        <f t="shared" si="360"/>
        <v>0</v>
      </c>
      <c r="AH366" s="682">
        <f t="shared" si="361"/>
        <v>0</v>
      </c>
      <c r="AI366" s="682" t="str">
        <f t="shared" si="362"/>
        <v/>
      </c>
      <c r="AJ366" s="682">
        <f t="shared" si="363"/>
        <v>0</v>
      </c>
      <c r="AK366" s="683">
        <f>IF(OR(I366="ID1",OR(I366="ID2",OR(I366="ID3",OR(I366&lt;8)))),tab!B$173,tab!B$171)</f>
        <v>0.5</v>
      </c>
      <c r="AL366" s="600">
        <f t="shared" si="364"/>
        <v>0</v>
      </c>
      <c r="AM366" s="646">
        <f t="shared" si="365"/>
        <v>0</v>
      </c>
      <c r="AN366" s="743" t="str">
        <f t="shared" si="366"/>
        <v/>
      </c>
      <c r="AO366" s="746" t="str">
        <f t="shared" si="367"/>
        <v/>
      </c>
      <c r="AP366" s="750">
        <f t="shared" si="347"/>
        <v>0.5</v>
      </c>
      <c r="AR366" s="326"/>
    </row>
    <row r="367" spans="3:44" ht="12.75" customHeight="1" x14ac:dyDescent="0.2">
      <c r="C367" s="2"/>
      <c r="D367" s="752" t="str">
        <f t="shared" ref="D367:H367" si="410">IF(D305="","",D305)</f>
        <v/>
      </c>
      <c r="E367" s="752" t="str">
        <f t="shared" si="410"/>
        <v/>
      </c>
      <c r="F367" s="752" t="str">
        <f t="shared" si="410"/>
        <v/>
      </c>
      <c r="G367" s="752" t="str">
        <f t="shared" si="349"/>
        <v/>
      </c>
      <c r="H367" s="753" t="str">
        <f t="shared" si="410"/>
        <v/>
      </c>
      <c r="I367" s="737" t="str">
        <f t="shared" si="350"/>
        <v/>
      </c>
      <c r="J367" s="737" t="str">
        <f t="shared" si="399"/>
        <v/>
      </c>
      <c r="K367" s="754" t="str">
        <f t="shared" si="351"/>
        <v/>
      </c>
      <c r="L367" s="735"/>
      <c r="M367" s="655">
        <v>0</v>
      </c>
      <c r="N367" s="623">
        <v>0</v>
      </c>
      <c r="O367" s="620" t="str">
        <f t="shared" si="352"/>
        <v/>
      </c>
      <c r="P367" s="612" t="str">
        <f t="shared" si="353"/>
        <v/>
      </c>
      <c r="Q367" s="624">
        <v>0</v>
      </c>
      <c r="R367" s="755"/>
      <c r="S367" s="708" t="str">
        <f t="shared" si="354"/>
        <v/>
      </c>
      <c r="T367" s="50" t="str">
        <f t="shared" si="355"/>
        <v/>
      </c>
      <c r="U367" s="50">
        <f>ROUND(IF(K367="",0,+Q367/1659*(AC367*12*(1+tab!$D$181+tab!$D$180)-tab!$D$179)*tab!$D$177),-1)</f>
        <v>0</v>
      </c>
      <c r="V367" s="36" t="str">
        <f t="shared" si="356"/>
        <v/>
      </c>
      <c r="W367" s="696"/>
      <c r="X367" s="605"/>
      <c r="Y367" s="646"/>
      <c r="Z367" s="670"/>
      <c r="AA367" s="600"/>
      <c r="AB367" s="646"/>
      <c r="AC367" s="679">
        <f t="shared" si="400"/>
        <v>0</v>
      </c>
      <c r="AD367" s="680">
        <f t="shared" si="357"/>
        <v>0.56000000000000005</v>
      </c>
      <c r="AE367" s="681">
        <f t="shared" si="358"/>
        <v>0</v>
      </c>
      <c r="AF367" s="681">
        <f t="shared" si="359"/>
        <v>0</v>
      </c>
      <c r="AG367" s="681">
        <f t="shared" si="360"/>
        <v>0</v>
      </c>
      <c r="AH367" s="682">
        <f t="shared" si="361"/>
        <v>0</v>
      </c>
      <c r="AI367" s="682" t="str">
        <f t="shared" si="362"/>
        <v/>
      </c>
      <c r="AJ367" s="682">
        <f t="shared" si="363"/>
        <v>0</v>
      </c>
      <c r="AK367" s="683">
        <f>IF(OR(I367="ID1",OR(I367="ID2",OR(I367="ID3",OR(I367&lt;8)))),tab!B$173,tab!B$171)</f>
        <v>0.5</v>
      </c>
      <c r="AL367" s="600">
        <f t="shared" si="364"/>
        <v>0</v>
      </c>
      <c r="AM367" s="646">
        <f t="shared" si="365"/>
        <v>0</v>
      </c>
      <c r="AN367" s="743" t="str">
        <f t="shared" si="366"/>
        <v/>
      </c>
      <c r="AO367" s="746" t="str">
        <f t="shared" si="367"/>
        <v/>
      </c>
      <c r="AP367" s="750">
        <f t="shared" si="347"/>
        <v>0.5</v>
      </c>
      <c r="AR367" s="326"/>
    </row>
    <row r="368" spans="3:44" ht="12.75" customHeight="1" x14ac:dyDescent="0.2">
      <c r="C368" s="2"/>
      <c r="D368" s="752" t="str">
        <f t="shared" ref="D368:H368" si="411">IF(D306="","",D306)</f>
        <v/>
      </c>
      <c r="E368" s="752" t="str">
        <f t="shared" si="411"/>
        <v/>
      </c>
      <c r="F368" s="752" t="str">
        <f t="shared" si="411"/>
        <v/>
      </c>
      <c r="G368" s="752" t="str">
        <f t="shared" si="349"/>
        <v/>
      </c>
      <c r="H368" s="753" t="str">
        <f t="shared" si="411"/>
        <v/>
      </c>
      <c r="I368" s="737" t="str">
        <f t="shared" si="350"/>
        <v/>
      </c>
      <c r="J368" s="737" t="str">
        <f t="shared" si="399"/>
        <v/>
      </c>
      <c r="K368" s="754" t="str">
        <f t="shared" si="351"/>
        <v/>
      </c>
      <c r="L368" s="735"/>
      <c r="M368" s="655">
        <v>0</v>
      </c>
      <c r="N368" s="623">
        <v>0</v>
      </c>
      <c r="O368" s="620" t="str">
        <f t="shared" si="352"/>
        <v/>
      </c>
      <c r="P368" s="612" t="str">
        <f t="shared" si="353"/>
        <v/>
      </c>
      <c r="Q368" s="624">
        <v>0</v>
      </c>
      <c r="R368" s="755"/>
      <c r="S368" s="708" t="str">
        <f t="shared" si="354"/>
        <v/>
      </c>
      <c r="T368" s="50" t="str">
        <f t="shared" si="355"/>
        <v/>
      </c>
      <c r="U368" s="50">
        <f>ROUND(IF(K368="",0,+Q368/1659*(AC368*12*(1+tab!$D$181+tab!$D$180)-tab!$D$179)*tab!$D$177),-1)</f>
        <v>0</v>
      </c>
      <c r="V368" s="36" t="str">
        <f t="shared" si="356"/>
        <v/>
      </c>
      <c r="W368" s="696"/>
      <c r="X368" s="605"/>
      <c r="Y368" s="646"/>
      <c r="Z368" s="670"/>
      <c r="AA368" s="600"/>
      <c r="AB368" s="646"/>
      <c r="AC368" s="679">
        <f t="shared" si="400"/>
        <v>0</v>
      </c>
      <c r="AD368" s="680">
        <f t="shared" si="357"/>
        <v>0.56000000000000005</v>
      </c>
      <c r="AE368" s="681">
        <f t="shared" si="358"/>
        <v>0</v>
      </c>
      <c r="AF368" s="681">
        <f t="shared" si="359"/>
        <v>0</v>
      </c>
      <c r="AG368" s="681">
        <f t="shared" si="360"/>
        <v>0</v>
      </c>
      <c r="AH368" s="682">
        <f t="shared" si="361"/>
        <v>0</v>
      </c>
      <c r="AI368" s="682" t="str">
        <f t="shared" si="362"/>
        <v/>
      </c>
      <c r="AJ368" s="682">
        <f t="shared" si="363"/>
        <v>0</v>
      </c>
      <c r="AK368" s="683">
        <f>IF(OR(I368="ID1",OR(I368="ID2",OR(I368="ID3",OR(I368&lt;8)))),tab!B$173,tab!B$171)</f>
        <v>0.5</v>
      </c>
      <c r="AL368" s="600">
        <f t="shared" si="364"/>
        <v>0</v>
      </c>
      <c r="AM368" s="646">
        <f t="shared" si="365"/>
        <v>0</v>
      </c>
      <c r="AN368" s="743" t="str">
        <f t="shared" si="366"/>
        <v/>
      </c>
      <c r="AO368" s="746" t="str">
        <f t="shared" si="367"/>
        <v/>
      </c>
      <c r="AP368" s="750">
        <f t="shared" si="347"/>
        <v>0.5</v>
      </c>
      <c r="AR368" s="326"/>
    </row>
    <row r="369" spans="3:49" ht="12.75" customHeight="1" x14ac:dyDescent="0.2">
      <c r="C369" s="2"/>
      <c r="D369" s="752" t="str">
        <f t="shared" ref="D369:H369" si="412">IF(D307="","",D307)</f>
        <v/>
      </c>
      <c r="E369" s="752" t="str">
        <f t="shared" si="412"/>
        <v/>
      </c>
      <c r="F369" s="752" t="str">
        <f t="shared" si="412"/>
        <v/>
      </c>
      <c r="G369" s="752" t="str">
        <f t="shared" si="349"/>
        <v/>
      </c>
      <c r="H369" s="753" t="str">
        <f t="shared" si="412"/>
        <v/>
      </c>
      <c r="I369" s="737" t="str">
        <f t="shared" si="350"/>
        <v/>
      </c>
      <c r="J369" s="737" t="str">
        <f t="shared" si="399"/>
        <v/>
      </c>
      <c r="K369" s="754" t="str">
        <f t="shared" si="351"/>
        <v/>
      </c>
      <c r="L369" s="735"/>
      <c r="M369" s="655">
        <v>0</v>
      </c>
      <c r="N369" s="623">
        <v>0</v>
      </c>
      <c r="O369" s="620" t="str">
        <f t="shared" si="352"/>
        <v/>
      </c>
      <c r="P369" s="612" t="str">
        <f t="shared" si="353"/>
        <v/>
      </c>
      <c r="Q369" s="624">
        <v>0</v>
      </c>
      <c r="R369" s="755"/>
      <c r="S369" s="708" t="str">
        <f t="shared" si="354"/>
        <v/>
      </c>
      <c r="T369" s="50" t="str">
        <f t="shared" si="355"/>
        <v/>
      </c>
      <c r="U369" s="50">
        <f>ROUND(IF(K369="",0,+Q369/1659*(AC369*12*(1+tab!$D$181+tab!$D$180)-tab!$D$179)*tab!$D$177),-1)</f>
        <v>0</v>
      </c>
      <c r="V369" s="36" t="str">
        <f t="shared" si="356"/>
        <v/>
      </c>
      <c r="W369" s="696"/>
      <c r="X369" s="605"/>
      <c r="Y369" s="646"/>
      <c r="Z369" s="670"/>
      <c r="AA369" s="600"/>
      <c r="AB369" s="646"/>
      <c r="AC369" s="679">
        <f t="shared" si="400"/>
        <v>0</v>
      </c>
      <c r="AD369" s="680">
        <f t="shared" si="357"/>
        <v>0.56000000000000005</v>
      </c>
      <c r="AE369" s="681">
        <f t="shared" si="358"/>
        <v>0</v>
      </c>
      <c r="AF369" s="681">
        <f t="shared" si="359"/>
        <v>0</v>
      </c>
      <c r="AG369" s="681">
        <f t="shared" si="360"/>
        <v>0</v>
      </c>
      <c r="AH369" s="682">
        <f t="shared" si="361"/>
        <v>0</v>
      </c>
      <c r="AI369" s="682" t="str">
        <f t="shared" si="362"/>
        <v/>
      </c>
      <c r="AJ369" s="682">
        <f t="shared" si="363"/>
        <v>0</v>
      </c>
      <c r="AK369" s="683">
        <f>IF(OR(I369="ID1",OR(I369="ID2",OR(I369="ID3",OR(I369&lt;8)))),tab!B$173,tab!B$171)</f>
        <v>0.5</v>
      </c>
      <c r="AL369" s="600">
        <f t="shared" si="364"/>
        <v>0</v>
      </c>
      <c r="AM369" s="646">
        <f t="shared" si="365"/>
        <v>0</v>
      </c>
      <c r="AN369" s="743" t="str">
        <f t="shared" si="366"/>
        <v/>
      </c>
      <c r="AO369" s="746" t="str">
        <f t="shared" si="367"/>
        <v/>
      </c>
      <c r="AP369" s="750">
        <f t="shared" si="347"/>
        <v>0.5</v>
      </c>
      <c r="AR369" s="326"/>
    </row>
    <row r="370" spans="3:49" ht="12.75" customHeight="1" x14ac:dyDescent="0.2">
      <c r="C370" s="2"/>
      <c r="D370" s="752" t="str">
        <f t="shared" ref="D370:H370" si="413">IF(D308="","",D308)</f>
        <v/>
      </c>
      <c r="E370" s="752" t="str">
        <f t="shared" si="413"/>
        <v/>
      </c>
      <c r="F370" s="752" t="str">
        <f t="shared" si="413"/>
        <v/>
      </c>
      <c r="G370" s="752" t="str">
        <f t="shared" si="349"/>
        <v/>
      </c>
      <c r="H370" s="753" t="str">
        <f t="shared" si="413"/>
        <v/>
      </c>
      <c r="I370" s="737" t="str">
        <f t="shared" si="350"/>
        <v/>
      </c>
      <c r="J370" s="737" t="str">
        <f t="shared" si="399"/>
        <v/>
      </c>
      <c r="K370" s="754" t="str">
        <f t="shared" si="351"/>
        <v/>
      </c>
      <c r="L370" s="735"/>
      <c r="M370" s="655">
        <v>0</v>
      </c>
      <c r="N370" s="623">
        <v>0</v>
      </c>
      <c r="O370" s="620" t="str">
        <f t="shared" si="352"/>
        <v/>
      </c>
      <c r="P370" s="612" t="str">
        <f t="shared" si="353"/>
        <v/>
      </c>
      <c r="Q370" s="624">
        <v>0</v>
      </c>
      <c r="R370" s="755"/>
      <c r="S370" s="708" t="str">
        <f t="shared" si="354"/>
        <v/>
      </c>
      <c r="T370" s="50" t="str">
        <f t="shared" si="355"/>
        <v/>
      </c>
      <c r="U370" s="50">
        <f>ROUND(IF(K370="",0,+Q370/1659*(AC370*12*(1+tab!$D$181+tab!$D$180)-tab!$D$179)*tab!$D$177),-1)</f>
        <v>0</v>
      </c>
      <c r="V370" s="36" t="str">
        <f t="shared" si="356"/>
        <v/>
      </c>
      <c r="W370" s="696"/>
      <c r="X370" s="605"/>
      <c r="Y370" s="646"/>
      <c r="Z370" s="670"/>
      <c r="AA370" s="600"/>
      <c r="AB370" s="646"/>
      <c r="AC370" s="679">
        <f t="shared" si="400"/>
        <v>0</v>
      </c>
      <c r="AD370" s="680">
        <f t="shared" si="357"/>
        <v>0.56000000000000005</v>
      </c>
      <c r="AE370" s="681">
        <f t="shared" si="358"/>
        <v>0</v>
      </c>
      <c r="AF370" s="681">
        <f t="shared" si="359"/>
        <v>0</v>
      </c>
      <c r="AG370" s="681">
        <f t="shared" si="360"/>
        <v>0</v>
      </c>
      <c r="AH370" s="682">
        <f t="shared" si="361"/>
        <v>0</v>
      </c>
      <c r="AI370" s="682" t="str">
        <f t="shared" si="362"/>
        <v/>
      </c>
      <c r="AJ370" s="682">
        <f t="shared" si="363"/>
        <v>0</v>
      </c>
      <c r="AK370" s="683">
        <f>IF(OR(I370="ID1",OR(I370="ID2",OR(I370="ID3",OR(I370&lt;8)))),tab!B$173,tab!B$171)</f>
        <v>0.5</v>
      </c>
      <c r="AL370" s="600">
        <f t="shared" si="364"/>
        <v>0</v>
      </c>
      <c r="AM370" s="646">
        <f t="shared" si="365"/>
        <v>0</v>
      </c>
      <c r="AN370" s="743" t="str">
        <f t="shared" si="366"/>
        <v/>
      </c>
      <c r="AO370" s="746" t="str">
        <f t="shared" si="367"/>
        <v/>
      </c>
      <c r="AP370" s="750">
        <f t="shared" si="347"/>
        <v>0.5</v>
      </c>
      <c r="AR370" s="326"/>
    </row>
    <row r="371" spans="3:49" ht="12.75" customHeight="1" x14ac:dyDescent="0.2">
      <c r="C371" s="2"/>
      <c r="D371" s="752" t="str">
        <f t="shared" ref="D371:H371" si="414">IF(D309="","",D309)</f>
        <v/>
      </c>
      <c r="E371" s="752" t="str">
        <f t="shared" si="414"/>
        <v/>
      </c>
      <c r="F371" s="752" t="str">
        <f t="shared" si="414"/>
        <v/>
      </c>
      <c r="G371" s="752" t="str">
        <f t="shared" si="349"/>
        <v/>
      </c>
      <c r="H371" s="753" t="str">
        <f t="shared" si="414"/>
        <v/>
      </c>
      <c r="I371" s="737" t="str">
        <f t="shared" si="350"/>
        <v/>
      </c>
      <c r="J371" s="737" t="str">
        <f t="shared" si="399"/>
        <v/>
      </c>
      <c r="K371" s="754" t="str">
        <f t="shared" si="351"/>
        <v/>
      </c>
      <c r="L371" s="735"/>
      <c r="M371" s="655">
        <v>0</v>
      </c>
      <c r="N371" s="623">
        <v>0</v>
      </c>
      <c r="O371" s="620" t="str">
        <f t="shared" si="352"/>
        <v/>
      </c>
      <c r="P371" s="612" t="str">
        <f t="shared" si="353"/>
        <v/>
      </c>
      <c r="Q371" s="624">
        <v>0</v>
      </c>
      <c r="R371" s="755"/>
      <c r="S371" s="708" t="str">
        <f t="shared" si="354"/>
        <v/>
      </c>
      <c r="T371" s="50" t="str">
        <f t="shared" si="355"/>
        <v/>
      </c>
      <c r="U371" s="50">
        <f>ROUND(IF(K371="",0,+Q371/1659*(AC371*12*(1+tab!$D$181+tab!$D$180)-tab!$D$179)*tab!$D$177),-1)</f>
        <v>0</v>
      </c>
      <c r="V371" s="36" t="str">
        <f t="shared" si="356"/>
        <v/>
      </c>
      <c r="W371" s="696"/>
      <c r="X371" s="605"/>
      <c r="Y371" s="646"/>
      <c r="Z371" s="670"/>
      <c r="AA371" s="600"/>
      <c r="AB371" s="646"/>
      <c r="AC371" s="679">
        <f t="shared" si="400"/>
        <v>0</v>
      </c>
      <c r="AD371" s="680">
        <f t="shared" si="357"/>
        <v>0.56000000000000005</v>
      </c>
      <c r="AE371" s="681">
        <f t="shared" si="358"/>
        <v>0</v>
      </c>
      <c r="AF371" s="681">
        <f t="shared" si="359"/>
        <v>0</v>
      </c>
      <c r="AG371" s="681">
        <f t="shared" si="360"/>
        <v>0</v>
      </c>
      <c r="AH371" s="682">
        <f t="shared" si="361"/>
        <v>0</v>
      </c>
      <c r="AI371" s="682" t="str">
        <f t="shared" si="362"/>
        <v/>
      </c>
      <c r="AJ371" s="682">
        <f t="shared" si="363"/>
        <v>0</v>
      </c>
      <c r="AK371" s="683">
        <f>IF(OR(I371="ID1",OR(I371="ID2",OR(I371="ID3",OR(I371&lt;8)))),tab!B$173,tab!B$171)</f>
        <v>0.5</v>
      </c>
      <c r="AL371" s="600">
        <f t="shared" si="364"/>
        <v>0</v>
      </c>
      <c r="AM371" s="646">
        <f t="shared" si="365"/>
        <v>0</v>
      </c>
      <c r="AN371" s="743" t="str">
        <f t="shared" si="366"/>
        <v/>
      </c>
      <c r="AO371" s="746" t="str">
        <f t="shared" si="367"/>
        <v/>
      </c>
      <c r="AP371" s="750">
        <f t="shared" si="347"/>
        <v>0.5</v>
      </c>
      <c r="AR371" s="326"/>
    </row>
    <row r="372" spans="3:49" ht="12.75" customHeight="1" x14ac:dyDescent="0.2">
      <c r="C372" s="2"/>
      <c r="D372" s="752" t="str">
        <f t="shared" ref="D372:H372" si="415">IF(D310="","",D310)</f>
        <v/>
      </c>
      <c r="E372" s="752" t="str">
        <f t="shared" si="415"/>
        <v/>
      </c>
      <c r="F372" s="752" t="str">
        <f t="shared" si="415"/>
        <v/>
      </c>
      <c r="G372" s="752" t="str">
        <f t="shared" si="349"/>
        <v/>
      </c>
      <c r="H372" s="753" t="str">
        <f t="shared" si="415"/>
        <v/>
      </c>
      <c r="I372" s="737" t="str">
        <f t="shared" si="350"/>
        <v/>
      </c>
      <c r="J372" s="737" t="str">
        <f t="shared" si="399"/>
        <v/>
      </c>
      <c r="K372" s="754" t="str">
        <f t="shared" si="351"/>
        <v/>
      </c>
      <c r="L372" s="735"/>
      <c r="M372" s="655">
        <v>0</v>
      </c>
      <c r="N372" s="623">
        <v>0</v>
      </c>
      <c r="O372" s="620" t="str">
        <f t="shared" si="352"/>
        <v/>
      </c>
      <c r="P372" s="612" t="str">
        <f t="shared" si="353"/>
        <v/>
      </c>
      <c r="Q372" s="624">
        <v>0</v>
      </c>
      <c r="R372" s="755"/>
      <c r="S372" s="708" t="str">
        <f t="shared" si="354"/>
        <v/>
      </c>
      <c r="T372" s="50" t="str">
        <f t="shared" si="355"/>
        <v/>
      </c>
      <c r="U372" s="50">
        <f>ROUND(IF(K372="",0,+Q372/1659*(AC372*12*(1+tab!$D$181+tab!$D$180)-tab!$D$179)*tab!$D$177),-1)</f>
        <v>0</v>
      </c>
      <c r="V372" s="36" t="str">
        <f t="shared" si="356"/>
        <v/>
      </c>
      <c r="W372" s="696"/>
      <c r="X372" s="605"/>
      <c r="Y372" s="646"/>
      <c r="Z372" s="670"/>
      <c r="AA372" s="600"/>
      <c r="AB372" s="646"/>
      <c r="AC372" s="679">
        <f t="shared" si="400"/>
        <v>0</v>
      </c>
      <c r="AD372" s="680">
        <f t="shared" si="357"/>
        <v>0.56000000000000005</v>
      </c>
      <c r="AE372" s="681">
        <f t="shared" si="358"/>
        <v>0</v>
      </c>
      <c r="AF372" s="681">
        <f t="shared" si="359"/>
        <v>0</v>
      </c>
      <c r="AG372" s="681">
        <f t="shared" si="360"/>
        <v>0</v>
      </c>
      <c r="AH372" s="682">
        <f t="shared" si="361"/>
        <v>0</v>
      </c>
      <c r="AI372" s="682" t="str">
        <f t="shared" si="362"/>
        <v/>
      </c>
      <c r="AJ372" s="682">
        <f t="shared" si="363"/>
        <v>0</v>
      </c>
      <c r="AK372" s="683">
        <f>IF(OR(I372="ID1",OR(I372="ID2",OR(I372="ID3",OR(I372&lt;8)))),tab!B$173,tab!B$171)</f>
        <v>0.5</v>
      </c>
      <c r="AL372" s="600">
        <f t="shared" si="364"/>
        <v>0</v>
      </c>
      <c r="AM372" s="646">
        <f t="shared" si="365"/>
        <v>0</v>
      </c>
      <c r="AN372" s="743" t="str">
        <f t="shared" si="366"/>
        <v/>
      </c>
      <c r="AO372" s="746" t="str">
        <f t="shared" si="367"/>
        <v/>
      </c>
      <c r="AP372" s="750">
        <f t="shared" si="347"/>
        <v>0.5</v>
      </c>
      <c r="AR372" s="326"/>
    </row>
    <row r="373" spans="3:49" ht="12.75" customHeight="1" x14ac:dyDescent="0.2">
      <c r="C373" s="2"/>
      <c r="D373" s="752" t="str">
        <f t="shared" ref="D373:H373" si="416">IF(D311="","",D311)</f>
        <v/>
      </c>
      <c r="E373" s="752" t="str">
        <f t="shared" si="416"/>
        <v/>
      </c>
      <c r="F373" s="752" t="str">
        <f t="shared" si="416"/>
        <v/>
      </c>
      <c r="G373" s="752" t="str">
        <f t="shared" si="349"/>
        <v/>
      </c>
      <c r="H373" s="753" t="str">
        <f t="shared" si="416"/>
        <v/>
      </c>
      <c r="I373" s="737" t="str">
        <f t="shared" si="350"/>
        <v/>
      </c>
      <c r="J373" s="737" t="str">
        <f t="shared" si="399"/>
        <v/>
      </c>
      <c r="K373" s="754" t="str">
        <f t="shared" si="351"/>
        <v/>
      </c>
      <c r="L373" s="735"/>
      <c r="M373" s="655">
        <v>0</v>
      </c>
      <c r="N373" s="623">
        <v>0</v>
      </c>
      <c r="O373" s="620" t="str">
        <f t="shared" si="352"/>
        <v/>
      </c>
      <c r="P373" s="612" t="str">
        <f t="shared" si="353"/>
        <v/>
      </c>
      <c r="Q373" s="624">
        <v>0</v>
      </c>
      <c r="R373" s="755"/>
      <c r="S373" s="708" t="str">
        <f t="shared" si="354"/>
        <v/>
      </c>
      <c r="T373" s="50" t="str">
        <f t="shared" si="355"/>
        <v/>
      </c>
      <c r="U373" s="50">
        <f>ROUND(IF(K373="",0,+Q373/1659*(AC373*12*(1+tab!$D$181+tab!$D$180)-tab!$D$179)*tab!$D$177),-1)</f>
        <v>0</v>
      </c>
      <c r="V373" s="36" t="str">
        <f t="shared" si="356"/>
        <v/>
      </c>
      <c r="W373" s="696"/>
      <c r="X373" s="605"/>
      <c r="Y373" s="646"/>
      <c r="Z373" s="670"/>
      <c r="AA373" s="600"/>
      <c r="AB373" s="646"/>
      <c r="AC373" s="679">
        <f t="shared" si="400"/>
        <v>0</v>
      </c>
      <c r="AD373" s="680">
        <f t="shared" si="357"/>
        <v>0.56000000000000005</v>
      </c>
      <c r="AE373" s="681">
        <f t="shared" si="358"/>
        <v>0</v>
      </c>
      <c r="AF373" s="681">
        <f t="shared" si="359"/>
        <v>0</v>
      </c>
      <c r="AG373" s="681">
        <f t="shared" si="360"/>
        <v>0</v>
      </c>
      <c r="AH373" s="682">
        <f t="shared" si="361"/>
        <v>0</v>
      </c>
      <c r="AI373" s="682" t="str">
        <f t="shared" si="362"/>
        <v/>
      </c>
      <c r="AJ373" s="682">
        <f t="shared" si="363"/>
        <v>0</v>
      </c>
      <c r="AK373" s="683">
        <f>IF(OR(I373="ID1",OR(I373="ID2",OR(I373="ID3",OR(I373&lt;8)))),tab!B$173,tab!B$171)</f>
        <v>0.5</v>
      </c>
      <c r="AL373" s="600">
        <f t="shared" si="364"/>
        <v>0</v>
      </c>
      <c r="AM373" s="646">
        <f t="shared" si="365"/>
        <v>0</v>
      </c>
      <c r="AN373" s="743" t="str">
        <f t="shared" si="366"/>
        <v/>
      </c>
      <c r="AO373" s="746" t="str">
        <f t="shared" si="367"/>
        <v/>
      </c>
      <c r="AP373" s="750">
        <f t="shared" si="347"/>
        <v>0.5</v>
      </c>
      <c r="AR373" s="326"/>
    </row>
    <row r="374" spans="3:49" ht="12.75" customHeight="1" x14ac:dyDescent="0.2">
      <c r="C374" s="2"/>
      <c r="D374" s="752" t="str">
        <f t="shared" ref="D374:H374" si="417">IF(D312="","",D312)</f>
        <v/>
      </c>
      <c r="E374" s="752" t="str">
        <f t="shared" si="417"/>
        <v/>
      </c>
      <c r="F374" s="752" t="str">
        <f t="shared" si="417"/>
        <v/>
      </c>
      <c r="G374" s="752" t="str">
        <f t="shared" si="349"/>
        <v/>
      </c>
      <c r="H374" s="753" t="str">
        <f t="shared" si="417"/>
        <v/>
      </c>
      <c r="I374" s="737" t="str">
        <f t="shared" si="350"/>
        <v/>
      </c>
      <c r="J374" s="737" t="str">
        <f t="shared" si="399"/>
        <v/>
      </c>
      <c r="K374" s="754" t="str">
        <f t="shared" si="351"/>
        <v/>
      </c>
      <c r="L374" s="735"/>
      <c r="M374" s="655">
        <v>0</v>
      </c>
      <c r="N374" s="623">
        <v>0</v>
      </c>
      <c r="O374" s="620" t="str">
        <f t="shared" si="352"/>
        <v/>
      </c>
      <c r="P374" s="612" t="str">
        <f t="shared" si="353"/>
        <v/>
      </c>
      <c r="Q374" s="624">
        <v>0</v>
      </c>
      <c r="R374" s="755"/>
      <c r="S374" s="708" t="str">
        <f t="shared" si="354"/>
        <v/>
      </c>
      <c r="T374" s="50" t="str">
        <f t="shared" si="355"/>
        <v/>
      </c>
      <c r="U374" s="50">
        <f>ROUND(IF(K374="",0,+Q374/1659*(AC374*12*(1+tab!$D$181+tab!$D$180)-tab!$D$179)*tab!$D$177),-1)</f>
        <v>0</v>
      </c>
      <c r="V374" s="36" t="str">
        <f t="shared" si="356"/>
        <v/>
      </c>
      <c r="W374" s="696"/>
      <c r="X374" s="605"/>
      <c r="Y374" s="646"/>
      <c r="Z374" s="670"/>
      <c r="AA374" s="600"/>
      <c r="AB374" s="646"/>
      <c r="AC374" s="679">
        <f t="shared" si="400"/>
        <v>0</v>
      </c>
      <c r="AD374" s="680">
        <f t="shared" si="357"/>
        <v>0.56000000000000005</v>
      </c>
      <c r="AE374" s="681">
        <f t="shared" si="358"/>
        <v>0</v>
      </c>
      <c r="AF374" s="681">
        <f t="shared" si="359"/>
        <v>0</v>
      </c>
      <c r="AG374" s="681">
        <f t="shared" si="360"/>
        <v>0</v>
      </c>
      <c r="AH374" s="682">
        <f t="shared" si="361"/>
        <v>0</v>
      </c>
      <c r="AI374" s="682" t="str">
        <f t="shared" si="362"/>
        <v/>
      </c>
      <c r="AJ374" s="682">
        <f t="shared" si="363"/>
        <v>0</v>
      </c>
      <c r="AK374" s="683">
        <f>IF(OR(I374="ID1",OR(I374="ID2",OR(I374="ID3",OR(I374&lt;8)))),tab!B$173,tab!B$171)</f>
        <v>0.5</v>
      </c>
      <c r="AL374" s="600">
        <f t="shared" si="364"/>
        <v>0</v>
      </c>
      <c r="AM374" s="646">
        <f t="shared" si="365"/>
        <v>0</v>
      </c>
      <c r="AN374" s="743" t="str">
        <f t="shared" si="366"/>
        <v/>
      </c>
      <c r="AO374" s="746" t="str">
        <f t="shared" si="367"/>
        <v/>
      </c>
      <c r="AP374" s="750">
        <f t="shared" si="347"/>
        <v>0.5</v>
      </c>
      <c r="AR374" s="326"/>
    </row>
    <row r="375" spans="3:49" ht="12.75" customHeight="1" x14ac:dyDescent="0.2">
      <c r="C375" s="2"/>
      <c r="D375" s="250"/>
      <c r="E375" s="4"/>
      <c r="F375" s="4"/>
      <c r="G375" s="242"/>
      <c r="H375" s="243"/>
      <c r="I375" s="242"/>
      <c r="J375" s="3"/>
      <c r="K375" s="739">
        <f>SUM(K325:K374)</f>
        <v>2</v>
      </c>
      <c r="L375" s="242"/>
      <c r="M375" s="721">
        <f>SUM(M325:M374)</f>
        <v>0</v>
      </c>
      <c r="N375" s="721">
        <f t="shared" ref="N375" si="418">SUM(N325:N374)</f>
        <v>0</v>
      </c>
      <c r="O375" s="721">
        <f t="shared" ref="O375" si="419">SUM(O325:O374)</f>
        <v>100</v>
      </c>
      <c r="P375" s="721">
        <f t="shared" ref="P375" si="420">SUM(P325:P374)</f>
        <v>100</v>
      </c>
      <c r="Q375" s="721">
        <f t="shared" ref="Q375" si="421">SUM(Q325:Q374)</f>
        <v>0</v>
      </c>
      <c r="R375" s="764"/>
      <c r="S375" s="722">
        <f>SUM(S325:S374)</f>
        <v>145119.3469801085</v>
      </c>
      <c r="T375" s="722">
        <f t="shared" ref="T375" si="422">SUM(T325:T374)</f>
        <v>4509.6130198915007</v>
      </c>
      <c r="U375" s="722">
        <f t="shared" ref="U375" si="423">SUM(U325:U374)</f>
        <v>0</v>
      </c>
      <c r="V375" s="722">
        <f t="shared" ref="V375" si="424">SUM(V325:V374)</f>
        <v>149628.96</v>
      </c>
      <c r="W375" s="697"/>
      <c r="X375" s="674"/>
      <c r="Y375" s="639"/>
      <c r="Z375" s="675"/>
      <c r="AA375" s="647"/>
      <c r="AB375" s="639"/>
      <c r="AC375" s="665">
        <f>SUM(AC325:AC374)</f>
        <v>7993</v>
      </c>
      <c r="AD375" s="639"/>
      <c r="AE375" s="640">
        <f t="shared" si="358"/>
        <v>57.815551537070526</v>
      </c>
      <c r="AF375" s="691"/>
      <c r="AG375" s="647"/>
      <c r="AH375" s="684"/>
      <c r="AI375" s="600"/>
      <c r="AJ375" s="631"/>
      <c r="AK375" s="630"/>
      <c r="AL375" s="630"/>
      <c r="AM375" s="718">
        <f>SUM(AM325:AM374)</f>
        <v>0</v>
      </c>
      <c r="AR375" s="326"/>
    </row>
    <row r="376" spans="3:49" ht="12.75" customHeight="1" x14ac:dyDescent="0.2">
      <c r="C376" s="2"/>
      <c r="D376" s="211"/>
      <c r="E376" s="32"/>
      <c r="F376" s="32"/>
      <c r="G376" s="3"/>
      <c r="H376" s="210"/>
      <c r="I376" s="32"/>
      <c r="J376" s="3"/>
      <c r="K376" s="211"/>
      <c r="L376" s="211"/>
      <c r="M376" s="211"/>
      <c r="N376" s="211"/>
      <c r="O376" s="212"/>
      <c r="P376" s="212"/>
      <c r="Q376" s="212"/>
      <c r="R376" s="625"/>
      <c r="S376" s="212"/>
      <c r="T376" s="32"/>
      <c r="U376" s="245"/>
      <c r="V376" s="245"/>
      <c r="W376" s="697"/>
      <c r="X376" s="674"/>
      <c r="Y376" s="639"/>
      <c r="Z376" s="675"/>
      <c r="AA376" s="648"/>
      <c r="AB376" s="639"/>
      <c r="AC376" s="630"/>
      <c r="AD376" s="630"/>
      <c r="AE376" s="630"/>
      <c r="AF376" s="630"/>
      <c r="AG376" s="630"/>
      <c r="AH376" s="630"/>
      <c r="AI376" s="689"/>
      <c r="AJ376" s="630"/>
      <c r="AK376" s="606"/>
      <c r="AL376" s="690"/>
      <c r="AR376" s="326"/>
    </row>
    <row r="377" spans="3:49" ht="12.75" customHeight="1" x14ac:dyDescent="0.2">
      <c r="J377" s="11"/>
      <c r="L377" s="177"/>
      <c r="M377" s="85"/>
      <c r="N377" s="85"/>
      <c r="O377" s="312"/>
      <c r="S377" s="259"/>
      <c r="U377" s="85"/>
      <c r="V377" s="85"/>
      <c r="W377" s="673"/>
      <c r="X377" s="605"/>
      <c r="Y377" s="646"/>
      <c r="Z377" s="670"/>
      <c r="AA377" s="649"/>
      <c r="AB377" s="646"/>
      <c r="AC377" s="630"/>
      <c r="AD377" s="630"/>
      <c r="AE377" s="630"/>
      <c r="AF377" s="630"/>
      <c r="AG377" s="630"/>
      <c r="AH377" s="630"/>
      <c r="AI377" s="630"/>
      <c r="AJ377" s="630"/>
      <c r="AK377" s="606"/>
      <c r="AL377" s="690"/>
    </row>
    <row r="378" spans="3:49" x14ac:dyDescent="0.2">
      <c r="AC378" s="630"/>
      <c r="AD378" s="630"/>
      <c r="AE378" s="630"/>
      <c r="AF378" s="630"/>
      <c r="AG378" s="630"/>
      <c r="AH378" s="630"/>
      <c r="AI378" s="630"/>
      <c r="AJ378" s="630"/>
      <c r="AK378" s="606"/>
      <c r="AL378" s="690"/>
    </row>
    <row r="379" spans="3:49" ht="12.75" customHeight="1" x14ac:dyDescent="0.2">
      <c r="C379" s="17" t="s">
        <v>60</v>
      </c>
      <c r="E379" s="433" t="str">
        <f>+dir!E169</f>
        <v xml:space="preserve"> 2025/26</v>
      </c>
      <c r="J379" s="11"/>
      <c r="L379" s="177"/>
      <c r="M379" s="85"/>
      <c r="N379" s="85"/>
      <c r="O379" s="312"/>
      <c r="S379" s="259"/>
      <c r="U379" s="85"/>
      <c r="V379" s="85"/>
      <c r="W379" s="673"/>
      <c r="X379" s="605"/>
      <c r="Y379" s="646"/>
      <c r="Z379" s="670"/>
      <c r="AA379" s="649"/>
      <c r="AB379" s="646"/>
      <c r="AC379" s="630"/>
      <c r="AD379" s="630"/>
      <c r="AE379" s="630"/>
      <c r="AF379" s="630"/>
      <c r="AG379" s="630"/>
      <c r="AH379" s="630"/>
      <c r="AI379" s="630"/>
      <c r="AJ379" s="630"/>
      <c r="AK379" s="606"/>
      <c r="AL379" s="690"/>
    </row>
    <row r="380" spans="3:49" ht="12.75" customHeight="1" x14ac:dyDescent="0.2">
      <c r="C380" s="69" t="s">
        <v>142</v>
      </c>
      <c r="E380" s="433">
        <f>+dir!E170</f>
        <v>0</v>
      </c>
      <c r="F380" s="327"/>
      <c r="J380" s="11"/>
      <c r="L380" s="177"/>
      <c r="M380" s="85"/>
      <c r="N380" s="85"/>
      <c r="O380" s="312"/>
      <c r="S380" s="259"/>
      <c r="U380" s="85"/>
      <c r="V380" s="85"/>
      <c r="W380" s="673"/>
      <c r="X380" s="605"/>
      <c r="Y380" s="646"/>
      <c r="Z380" s="670"/>
      <c r="AA380" s="649"/>
      <c r="AB380" s="646"/>
      <c r="AC380" s="630"/>
      <c r="AD380" s="630"/>
      <c r="AE380" s="630"/>
      <c r="AF380" s="630"/>
      <c r="AG380" s="630"/>
      <c r="AH380" s="630"/>
      <c r="AI380" s="630"/>
      <c r="AJ380" s="630"/>
      <c r="AK380" s="606"/>
      <c r="AL380" s="690"/>
    </row>
    <row r="381" spans="3:49" ht="12.75" customHeight="1" x14ac:dyDescent="0.2">
      <c r="J381" s="11"/>
      <c r="L381" s="177"/>
      <c r="M381" s="85"/>
      <c r="N381" s="85"/>
      <c r="O381" s="312"/>
      <c r="S381" s="259"/>
      <c r="U381" s="85"/>
      <c r="V381" s="85"/>
      <c r="W381" s="673"/>
      <c r="X381" s="605"/>
      <c r="Y381" s="646"/>
      <c r="Z381" s="670"/>
      <c r="AA381" s="649"/>
      <c r="AB381" s="646"/>
      <c r="AC381" s="630"/>
      <c r="AD381" s="630"/>
      <c r="AE381" s="630"/>
      <c r="AF381" s="630"/>
      <c r="AG381" s="630"/>
      <c r="AH381" s="630"/>
      <c r="AI381" s="630"/>
      <c r="AJ381" s="630"/>
      <c r="AK381" s="606"/>
      <c r="AL381" s="690"/>
    </row>
    <row r="382" spans="3:49" ht="12.75" customHeight="1" x14ac:dyDescent="0.2">
      <c r="C382" s="2"/>
      <c r="D382" s="211"/>
      <c r="E382" s="41"/>
      <c r="F382" s="32"/>
      <c r="G382" s="3"/>
      <c r="H382" s="210"/>
      <c r="I382" s="2"/>
      <c r="J382" s="211"/>
      <c r="K382" s="211"/>
      <c r="L382" s="114"/>
      <c r="M382" s="114"/>
      <c r="N382" s="114"/>
      <c r="O382" s="212"/>
      <c r="P382" s="211"/>
      <c r="Q382" s="211"/>
      <c r="R382" s="625"/>
      <c r="S382" s="213"/>
      <c r="T382" s="2"/>
      <c r="U382" s="2"/>
      <c r="V382" s="2"/>
      <c r="W382" s="692"/>
      <c r="AC382" s="630"/>
      <c r="AD382" s="630"/>
      <c r="AE382" s="630"/>
      <c r="AF382" s="630"/>
      <c r="AG382" s="630"/>
      <c r="AH382" s="630"/>
      <c r="AI382" s="630"/>
      <c r="AJ382" s="630"/>
      <c r="AK382" s="640"/>
      <c r="AL382" s="629"/>
      <c r="AM382" s="117"/>
      <c r="AN382" s="117"/>
      <c r="AO382" s="117"/>
      <c r="AP382" s="117"/>
      <c r="AQ382" s="259"/>
      <c r="AR382" s="177"/>
      <c r="AS382" s="260"/>
      <c r="AT382" s="88"/>
      <c r="AU382" s="259"/>
    </row>
    <row r="383" spans="3:49" s="405" customFormat="1" ht="12.75" customHeight="1" x14ac:dyDescent="0.2">
      <c r="C383" s="28"/>
      <c r="D383" s="598" t="s">
        <v>143</v>
      </c>
      <c r="E383" s="222"/>
      <c r="F383" s="222"/>
      <c r="G383" s="222"/>
      <c r="H383" s="222"/>
      <c r="I383" s="795"/>
      <c r="J383" s="796"/>
      <c r="K383" s="796"/>
      <c r="L383" s="757"/>
      <c r="M383" s="598" t="s">
        <v>555</v>
      </c>
      <c r="N383" s="610"/>
      <c r="O383" s="796"/>
      <c r="P383" s="796"/>
      <c r="Q383" s="610"/>
      <c r="R383" s="658"/>
      <c r="S383" s="459" t="s">
        <v>145</v>
      </c>
      <c r="T383" s="795"/>
      <c r="U383" s="795"/>
      <c r="V383" s="795"/>
      <c r="W383" s="693"/>
      <c r="X383" s="606"/>
      <c r="Y383" s="669"/>
      <c r="Z383" s="606"/>
      <c r="AA383" s="631"/>
      <c r="AB383" s="632"/>
      <c r="AC383" s="600"/>
      <c r="AD383" s="609"/>
      <c r="AE383" s="600"/>
      <c r="AF383" s="671"/>
      <c r="AG383" s="671"/>
      <c r="AH383" s="684"/>
      <c r="AI383" s="686"/>
      <c r="AJ383" s="684"/>
      <c r="AK383" s="687"/>
      <c r="AL383" s="687"/>
      <c r="AV383" s="301"/>
      <c r="AW383" s="301"/>
    </row>
    <row r="384" spans="3:49" ht="12.75" customHeight="1" x14ac:dyDescent="0.2">
      <c r="C384" s="2"/>
      <c r="D384" s="225" t="s">
        <v>146</v>
      </c>
      <c r="E384" s="224" t="s">
        <v>147</v>
      </c>
      <c r="F384" s="224" t="s">
        <v>148</v>
      </c>
      <c r="G384" s="225" t="s">
        <v>149</v>
      </c>
      <c r="H384" s="226" t="s">
        <v>150</v>
      </c>
      <c r="I384" s="225" t="s">
        <v>151</v>
      </c>
      <c r="J384" s="225" t="s">
        <v>152</v>
      </c>
      <c r="K384" s="230" t="s">
        <v>154</v>
      </c>
      <c r="L384" s="758"/>
      <c r="M384" s="232" t="s">
        <v>557</v>
      </c>
      <c r="N384" s="230" t="s">
        <v>538</v>
      </c>
      <c r="O384" s="231" t="s">
        <v>556</v>
      </c>
      <c r="P384" s="611" t="s">
        <v>540</v>
      </c>
      <c r="Q384" s="230" t="s">
        <v>559</v>
      </c>
      <c r="R384" s="760"/>
      <c r="S384" s="231" t="s">
        <v>157</v>
      </c>
      <c r="T384" s="232" t="s">
        <v>563</v>
      </c>
      <c r="U384" s="232" t="s">
        <v>575</v>
      </c>
      <c r="V384" s="232" t="s">
        <v>157</v>
      </c>
      <c r="W384" s="694"/>
      <c r="X384" s="635"/>
      <c r="Y384" s="634"/>
      <c r="Z384" s="670"/>
      <c r="AA384" s="633"/>
      <c r="AB384" s="634"/>
      <c r="AC384" s="650" t="s">
        <v>541</v>
      </c>
      <c r="AD384" s="651" t="s">
        <v>542</v>
      </c>
      <c r="AE384" s="652" t="s">
        <v>543</v>
      </c>
      <c r="AF384" s="652" t="s">
        <v>543</v>
      </c>
      <c r="AG384" s="652" t="s">
        <v>544</v>
      </c>
      <c r="AH384" s="652" t="s">
        <v>559</v>
      </c>
      <c r="AI384" s="652" t="s">
        <v>545</v>
      </c>
      <c r="AJ384" s="652" t="s">
        <v>546</v>
      </c>
      <c r="AK384" s="652" t="s">
        <v>547</v>
      </c>
      <c r="AL384" s="652" t="s">
        <v>159</v>
      </c>
      <c r="AM384" s="653" t="s">
        <v>548</v>
      </c>
      <c r="AN384" s="742" t="s">
        <v>605</v>
      </c>
      <c r="AO384" s="742" t="s">
        <v>582</v>
      </c>
      <c r="AP384" s="741" t="s">
        <v>547</v>
      </c>
      <c r="AT384" s="17"/>
      <c r="AU384" s="17"/>
      <c r="AV384" s="301"/>
      <c r="AW384" s="303"/>
    </row>
    <row r="385" spans="3:49" ht="12.75" customHeight="1" x14ac:dyDescent="0.2">
      <c r="C385" s="2"/>
      <c r="D385" s="140"/>
      <c r="E385" s="224"/>
      <c r="F385" s="235"/>
      <c r="G385" s="225" t="s">
        <v>160</v>
      </c>
      <c r="H385" s="226" t="s">
        <v>161</v>
      </c>
      <c r="I385" s="225"/>
      <c r="J385" s="225"/>
      <c r="K385" s="225"/>
      <c r="L385" s="759"/>
      <c r="M385" s="228" t="s">
        <v>561</v>
      </c>
      <c r="N385" s="230" t="s">
        <v>558</v>
      </c>
      <c r="O385" s="231" t="s">
        <v>539</v>
      </c>
      <c r="P385" s="611" t="s">
        <v>16</v>
      </c>
      <c r="Q385" s="230" t="s">
        <v>560</v>
      </c>
      <c r="R385" s="760"/>
      <c r="S385" s="231" t="s">
        <v>562</v>
      </c>
      <c r="T385" s="328" t="s">
        <v>564</v>
      </c>
      <c r="U385" s="328" t="s">
        <v>574</v>
      </c>
      <c r="V385" s="232" t="s">
        <v>16</v>
      </c>
      <c r="W385" s="694"/>
      <c r="X385" s="635"/>
      <c r="Y385" s="634"/>
      <c r="AA385" s="633"/>
      <c r="AB385" s="634"/>
      <c r="AC385" s="652" t="s">
        <v>549</v>
      </c>
      <c r="AD385" s="654">
        <f>tab!$C$170</f>
        <v>0.56000000000000005</v>
      </c>
      <c r="AE385" s="652" t="s">
        <v>550</v>
      </c>
      <c r="AF385" s="652" t="s">
        <v>551</v>
      </c>
      <c r="AG385" s="652" t="s">
        <v>552</v>
      </c>
      <c r="AH385" s="652" t="s">
        <v>560</v>
      </c>
      <c r="AI385" s="652" t="s">
        <v>553</v>
      </c>
      <c r="AJ385" s="652" t="s">
        <v>553</v>
      </c>
      <c r="AK385" s="652" t="s">
        <v>554</v>
      </c>
      <c r="AL385" s="652"/>
      <c r="AM385" s="652" t="s">
        <v>158</v>
      </c>
      <c r="AN385" s="742" t="s">
        <v>606</v>
      </c>
      <c r="AO385" s="742" t="s">
        <v>583</v>
      </c>
      <c r="AP385" s="741" t="s">
        <v>585</v>
      </c>
      <c r="AT385" s="17"/>
      <c r="AU385" s="17"/>
      <c r="AW385" s="85"/>
    </row>
    <row r="386" spans="3:49" ht="12.75" customHeight="1" x14ac:dyDescent="0.2">
      <c r="C386" s="2"/>
      <c r="D386" s="211"/>
      <c r="E386" s="32"/>
      <c r="F386" s="32"/>
      <c r="G386" s="136"/>
      <c r="H386" s="210"/>
      <c r="I386" s="136"/>
      <c r="J386" s="134"/>
      <c r="K386" s="134"/>
      <c r="L386" s="136"/>
      <c r="M386" s="237"/>
      <c r="N386" s="136"/>
      <c r="O386" s="238"/>
      <c r="P386" s="136"/>
      <c r="Q386" s="136"/>
      <c r="R386" s="762"/>
      <c r="S386" s="136"/>
      <c r="T386" s="136"/>
      <c r="U386" s="239"/>
      <c r="V386" s="239"/>
      <c r="W386" s="695"/>
      <c r="X386" s="635"/>
      <c r="Y386" s="634"/>
      <c r="AA386" s="633"/>
      <c r="AB386" s="634"/>
      <c r="AC386" s="630"/>
      <c r="AD386" s="635"/>
      <c r="AE386" s="630"/>
      <c r="AF386" s="630"/>
      <c r="AG386" s="630"/>
      <c r="AH386" s="630"/>
      <c r="AI386" s="630"/>
      <c r="AJ386" s="630"/>
      <c r="AK386" s="630"/>
      <c r="AL386" s="630"/>
      <c r="AM386" s="630"/>
      <c r="AP386" s="747" t="s">
        <v>586</v>
      </c>
      <c r="AT386" s="17"/>
      <c r="AU386" s="17"/>
      <c r="AW386" s="85"/>
    </row>
    <row r="387" spans="3:49" ht="12.75" customHeight="1" x14ac:dyDescent="0.2">
      <c r="C387" s="2"/>
      <c r="D387" s="752" t="str">
        <f>IF(D325="","",D325)</f>
        <v/>
      </c>
      <c r="E387" s="752" t="str">
        <f t="shared" ref="E387:F387" si="425">IF(E325="","",E325)</f>
        <v>truus</v>
      </c>
      <c r="F387" s="752" t="str">
        <f t="shared" si="425"/>
        <v>hoofd adm</v>
      </c>
      <c r="G387" s="752">
        <f>IF(G325="","",G325+1)</f>
        <v>30</v>
      </c>
      <c r="H387" s="753">
        <f t="shared" ref="H387" si="426">IF(H325="","",H325)</f>
        <v>26665</v>
      </c>
      <c r="I387" s="737">
        <f>IF(I325=0,"",I325)</f>
        <v>12</v>
      </c>
      <c r="J387" s="737">
        <f t="shared" ref="J387:J418" si="427">IF(E387="","",IF((J325+1)&gt;VLOOKUP(I325,sal20aug,18,FALSE),J325,J325+1))</f>
        <v>12</v>
      </c>
      <c r="K387" s="754">
        <f>IF(K325="","",K325)</f>
        <v>1</v>
      </c>
      <c r="L387" s="735"/>
      <c r="M387" s="655">
        <v>0</v>
      </c>
      <c r="N387" s="623">
        <v>0</v>
      </c>
      <c r="O387" s="620">
        <f>IF(K387="","",K387*50)</f>
        <v>50</v>
      </c>
      <c r="P387" s="612">
        <f>IF(K387="","",SUM(M387:O387))</f>
        <v>50</v>
      </c>
      <c r="Q387" s="624">
        <v>0</v>
      </c>
      <c r="R387" s="755"/>
      <c r="S387" s="708">
        <f>IF(K387="","",(1659*K387-P387)*AF387)</f>
        <v>103469.93099457504</v>
      </c>
      <c r="T387" s="50">
        <f>IF(K387="","",P387*AG387+AE387*(AI387+AJ387*(1-AK387)))</f>
        <v>3215.3490054249546</v>
      </c>
      <c r="U387" s="50">
        <f>ROUND(IF(K387="",0,+Q387/1659*(AC387*12*(1+tab!$D$181+tab!$D$180)-tab!$D$179)*tab!$D$177),-1)</f>
        <v>0</v>
      </c>
      <c r="V387" s="36">
        <f>IF(K387="","",IF(E387=0,0,(S387+T387+U387)))</f>
        <v>106685.28</v>
      </c>
      <c r="W387" s="626"/>
      <c r="X387" s="605"/>
      <c r="Y387" s="605"/>
      <c r="Z387" s="605"/>
      <c r="AA387" s="605"/>
      <c r="AB387" s="605"/>
      <c r="AC387" s="679">
        <f t="shared" ref="AC387:AC418" si="428">IF(K387="",0,5/12*VLOOKUP(I387,sal20aug,J387+1,FALSE)+7/12*VLOOKUP(I387,sal20aug,J387+1,FALSE))</f>
        <v>5699</v>
      </c>
      <c r="AD387" s="680">
        <f>+AD$13</f>
        <v>0.56000000000000005</v>
      </c>
      <c r="AE387" s="681">
        <f>AC387*12/1659</f>
        <v>41.22242314647378</v>
      </c>
      <c r="AF387" s="681">
        <f>AC387*12*(1+AD387)/1659</f>
        <v>64.30698010849909</v>
      </c>
      <c r="AG387" s="681">
        <f>+AF387-AE387</f>
        <v>23.08455696202531</v>
      </c>
      <c r="AH387" s="682">
        <f>Q387</f>
        <v>0</v>
      </c>
      <c r="AI387" s="682">
        <f>+O387</f>
        <v>50</v>
      </c>
      <c r="AJ387" s="682">
        <f>(M387+N387)</f>
        <v>0</v>
      </c>
      <c r="AK387" s="683">
        <f>IF(OR(I387="ID1",OR(I387="ID2",OR(I387="ID3",OR(I387&lt;8)))),tab!B$173,tab!B$171)</f>
        <v>0.5</v>
      </c>
      <c r="AL387" s="600">
        <f>IF(G387&lt;25,0,IF(G387=25,25,IF(G387&lt;40,0,IF(G387=40,40,IF(G387&gt;=40,0)))))</f>
        <v>0</v>
      </c>
      <c r="AM387" s="646">
        <f>IF(AL387=25,AC387*1.08*K387/2,IF(AL387=40,AC387*1.08*K387,0))</f>
        <v>0</v>
      </c>
      <c r="AN387" s="743">
        <f>IF(K387="","",IF(AN$3&gt;AO387,1,0))</f>
        <v>0</v>
      </c>
      <c r="AO387" s="746">
        <f>IF(K387="","",DATE(YEAR(H387)+61,MONTH(H387),DAY(H387)))</f>
        <v>48945</v>
      </c>
      <c r="AP387" s="750">
        <f t="shared" ref="AP387:AP436" si="429">IF(AK387&gt;40%,50%,IF(AN387=1,20%,40%))</f>
        <v>0.5</v>
      </c>
      <c r="AR387" s="326"/>
    </row>
    <row r="388" spans="3:49" ht="12.75" customHeight="1" x14ac:dyDescent="0.2">
      <c r="C388" s="2"/>
      <c r="D388" s="752" t="str">
        <f t="shared" ref="D388:F388" si="430">IF(D326="","",D326)</f>
        <v/>
      </c>
      <c r="E388" s="752" t="str">
        <f t="shared" si="430"/>
        <v>piet</v>
      </c>
      <c r="F388" s="752" t="str">
        <f t="shared" si="430"/>
        <v>assistent</v>
      </c>
      <c r="G388" s="752">
        <f t="shared" ref="G388:G436" si="431">IF(G326="","",G326+1)</f>
        <v>8</v>
      </c>
      <c r="H388" s="753">
        <f t="shared" ref="H388" si="432">IF(H326="","",H326)</f>
        <v>36161</v>
      </c>
      <c r="I388" s="737">
        <f t="shared" ref="I388:I436" si="433">IF(I326=0,"",I326)</f>
        <v>4</v>
      </c>
      <c r="J388" s="737">
        <f t="shared" si="427"/>
        <v>8</v>
      </c>
      <c r="K388" s="754">
        <f t="shared" ref="K388:K436" si="434">IF(K326="","",K326)</f>
        <v>1</v>
      </c>
      <c r="L388" s="735"/>
      <c r="M388" s="655">
        <v>0</v>
      </c>
      <c r="N388" s="623">
        <v>0</v>
      </c>
      <c r="O388" s="620">
        <f t="shared" ref="O388:O436" si="435">IF(K388="","",K388*50)</f>
        <v>50</v>
      </c>
      <c r="P388" s="612">
        <f t="shared" ref="P388:P436" si="436">IF(K388="","",SUM(M388:O388))</f>
        <v>50</v>
      </c>
      <c r="Q388" s="624">
        <v>0</v>
      </c>
      <c r="R388" s="755"/>
      <c r="S388" s="708">
        <f t="shared" ref="S388:S436" si="437">IF(K388="","",(1659*K388-P388)*AF388)</f>
        <v>42756.92007233273</v>
      </c>
      <c r="T388" s="50">
        <f t="shared" ref="T388:T436" si="438">IF(K388="","",P388*AG388+AE388*(AI388+AJ388*(1-AK388)))</f>
        <v>1328.6799276672693</v>
      </c>
      <c r="U388" s="50">
        <f>ROUND(IF(K388="",0,+Q388/1659*(AC388*12*(1+tab!$D$181+tab!$D$180)-tab!$D$179)*tab!$D$177),-1)</f>
        <v>0</v>
      </c>
      <c r="V388" s="36">
        <f t="shared" ref="V388:V436" si="439">IF(K388="","",IF(E388=0,0,(S388+T388+U388)))</f>
        <v>44085.599999999999</v>
      </c>
      <c r="W388" s="696"/>
      <c r="X388" s="605"/>
      <c r="Y388" s="646"/>
      <c r="Z388" s="670"/>
      <c r="AA388" s="600"/>
      <c r="AB388" s="646"/>
      <c r="AC388" s="679">
        <f t="shared" si="428"/>
        <v>2355</v>
      </c>
      <c r="AD388" s="680">
        <f t="shared" ref="AD388:AD436" si="440">+AD$13</f>
        <v>0.56000000000000005</v>
      </c>
      <c r="AE388" s="681">
        <f t="shared" ref="AE388:AE437" si="441">AC388*12/1659</f>
        <v>17.034358047016276</v>
      </c>
      <c r="AF388" s="681">
        <f t="shared" ref="AF388:AF436" si="442">AC388*12*(1+AD388)/1659</f>
        <v>26.573598553345388</v>
      </c>
      <c r="AG388" s="681">
        <f t="shared" ref="AG388:AG436" si="443">+AF388-AE388</f>
        <v>9.5392405063291115</v>
      </c>
      <c r="AH388" s="682">
        <f t="shared" ref="AH388:AH436" si="444">Q388</f>
        <v>0</v>
      </c>
      <c r="AI388" s="682">
        <f t="shared" ref="AI388:AI436" si="445">+O388</f>
        <v>50</v>
      </c>
      <c r="AJ388" s="682">
        <f t="shared" ref="AJ388:AJ436" si="446">(M388+N388)</f>
        <v>0</v>
      </c>
      <c r="AK388" s="683">
        <f>IF(OR(I388="ID1",OR(I388="ID2",OR(I388="ID3",OR(I388&lt;8)))),tab!B$173,tab!B$171)</f>
        <v>0.4</v>
      </c>
      <c r="AL388" s="600">
        <f t="shared" ref="AL388:AL436" si="447">IF(G388&lt;25,0,IF(G388=25,25,IF(G388&lt;40,0,IF(G388=40,40,IF(G388&gt;=40,0)))))</f>
        <v>0</v>
      </c>
      <c r="AM388" s="646">
        <f t="shared" ref="AM388:AM436" si="448">IF(AL388=25,AC388*1.08*K388/2,IF(AL388=40,AC388*1.08*K388,0))</f>
        <v>0</v>
      </c>
      <c r="AN388" s="743">
        <f t="shared" ref="AN388:AN436" si="449">IF(K388="","",IF(AN$3&gt;AO388,1,0))</f>
        <v>0</v>
      </c>
      <c r="AO388" s="746">
        <f t="shared" ref="AO388:AO436" si="450">IF(K388="","",DATE(YEAR(H388)+61,MONTH(H388),DAY(H388)))</f>
        <v>58441</v>
      </c>
      <c r="AP388" s="750">
        <f t="shared" si="429"/>
        <v>0.4</v>
      </c>
      <c r="AR388" s="326"/>
    </row>
    <row r="389" spans="3:49" ht="12.75" customHeight="1" x14ac:dyDescent="0.2">
      <c r="C389" s="2"/>
      <c r="D389" s="752" t="str">
        <f t="shared" ref="D389:F389" si="451">IF(D327="","",D327)</f>
        <v/>
      </c>
      <c r="E389" s="752" t="str">
        <f t="shared" si="451"/>
        <v/>
      </c>
      <c r="F389" s="752" t="str">
        <f t="shared" si="451"/>
        <v/>
      </c>
      <c r="G389" s="752" t="str">
        <f t="shared" si="431"/>
        <v/>
      </c>
      <c r="H389" s="753" t="str">
        <f t="shared" ref="H389" si="452">IF(H327="","",H327)</f>
        <v/>
      </c>
      <c r="I389" s="737" t="str">
        <f t="shared" si="433"/>
        <v/>
      </c>
      <c r="J389" s="737" t="str">
        <f t="shared" si="427"/>
        <v/>
      </c>
      <c r="K389" s="754" t="str">
        <f t="shared" si="434"/>
        <v/>
      </c>
      <c r="L389" s="735"/>
      <c r="M389" s="655">
        <v>0</v>
      </c>
      <c r="N389" s="623">
        <v>0</v>
      </c>
      <c r="O389" s="620" t="str">
        <f t="shared" si="435"/>
        <v/>
      </c>
      <c r="P389" s="612" t="str">
        <f t="shared" si="436"/>
        <v/>
      </c>
      <c r="Q389" s="624">
        <v>0</v>
      </c>
      <c r="R389" s="755"/>
      <c r="S389" s="708" t="str">
        <f t="shared" si="437"/>
        <v/>
      </c>
      <c r="T389" s="50" t="str">
        <f t="shared" si="438"/>
        <v/>
      </c>
      <c r="U389" s="50">
        <f>ROUND(IF(K389="",0,+Q389/1659*(AC389*12*(1+tab!$D$181+tab!$D$180)-tab!$D$179)*tab!$D$177),-1)</f>
        <v>0</v>
      </c>
      <c r="V389" s="36" t="str">
        <f t="shared" si="439"/>
        <v/>
      </c>
      <c r="W389" s="696"/>
      <c r="X389" s="605"/>
      <c r="Y389" s="646"/>
      <c r="Z389" s="670"/>
      <c r="AA389" s="600"/>
      <c r="AB389" s="646"/>
      <c r="AC389" s="679">
        <f t="shared" si="428"/>
        <v>0</v>
      </c>
      <c r="AD389" s="680">
        <f t="shared" si="440"/>
        <v>0.56000000000000005</v>
      </c>
      <c r="AE389" s="681">
        <f t="shared" si="441"/>
        <v>0</v>
      </c>
      <c r="AF389" s="681">
        <f t="shared" si="442"/>
        <v>0</v>
      </c>
      <c r="AG389" s="681">
        <f t="shared" si="443"/>
        <v>0</v>
      </c>
      <c r="AH389" s="682">
        <f t="shared" si="444"/>
        <v>0</v>
      </c>
      <c r="AI389" s="682" t="str">
        <f t="shared" si="445"/>
        <v/>
      </c>
      <c r="AJ389" s="682">
        <f t="shared" si="446"/>
        <v>0</v>
      </c>
      <c r="AK389" s="683">
        <f>IF(OR(I389="ID1",OR(I389="ID2",OR(I389="ID3",OR(I389&lt;8)))),tab!B$173,tab!B$171)</f>
        <v>0.5</v>
      </c>
      <c r="AL389" s="600">
        <f t="shared" si="447"/>
        <v>0</v>
      </c>
      <c r="AM389" s="646">
        <f t="shared" si="448"/>
        <v>0</v>
      </c>
      <c r="AN389" s="743" t="str">
        <f t="shared" si="449"/>
        <v/>
      </c>
      <c r="AO389" s="746" t="str">
        <f t="shared" si="450"/>
        <v/>
      </c>
      <c r="AP389" s="750">
        <f t="shared" si="429"/>
        <v>0.5</v>
      </c>
      <c r="AR389" s="326"/>
    </row>
    <row r="390" spans="3:49" ht="12.75" customHeight="1" x14ac:dyDescent="0.2">
      <c r="C390" s="2"/>
      <c r="D390" s="752" t="str">
        <f t="shared" ref="D390:F390" si="453">IF(D328="","",D328)</f>
        <v/>
      </c>
      <c r="E390" s="752" t="str">
        <f t="shared" si="453"/>
        <v/>
      </c>
      <c r="F390" s="752" t="str">
        <f t="shared" si="453"/>
        <v/>
      </c>
      <c r="G390" s="752" t="str">
        <f t="shared" si="431"/>
        <v/>
      </c>
      <c r="H390" s="753" t="str">
        <f t="shared" ref="H390" si="454">IF(H328="","",H328)</f>
        <v/>
      </c>
      <c r="I390" s="737" t="str">
        <f t="shared" si="433"/>
        <v/>
      </c>
      <c r="J390" s="737" t="str">
        <f t="shared" si="427"/>
        <v/>
      </c>
      <c r="K390" s="754" t="str">
        <f t="shared" si="434"/>
        <v/>
      </c>
      <c r="L390" s="735"/>
      <c r="M390" s="655">
        <v>0</v>
      </c>
      <c r="N390" s="623">
        <v>0</v>
      </c>
      <c r="O390" s="620" t="str">
        <f t="shared" si="435"/>
        <v/>
      </c>
      <c r="P390" s="612" t="str">
        <f t="shared" si="436"/>
        <v/>
      </c>
      <c r="Q390" s="624">
        <v>0</v>
      </c>
      <c r="R390" s="755"/>
      <c r="S390" s="708" t="str">
        <f t="shared" si="437"/>
        <v/>
      </c>
      <c r="T390" s="50" t="str">
        <f t="shared" si="438"/>
        <v/>
      </c>
      <c r="U390" s="50">
        <f>ROUND(IF(K390="",0,+Q390/1659*(AC390*12*(1+tab!$D$181+tab!$D$180)-tab!$D$179)*tab!$D$177),-1)</f>
        <v>0</v>
      </c>
      <c r="V390" s="36" t="str">
        <f t="shared" si="439"/>
        <v/>
      </c>
      <c r="W390" s="696"/>
      <c r="X390" s="605"/>
      <c r="Y390" s="646"/>
      <c r="Z390" s="670"/>
      <c r="AA390" s="600"/>
      <c r="AB390" s="646"/>
      <c r="AC390" s="679">
        <f t="shared" si="428"/>
        <v>0</v>
      </c>
      <c r="AD390" s="680">
        <f t="shared" si="440"/>
        <v>0.56000000000000005</v>
      </c>
      <c r="AE390" s="681">
        <f t="shared" si="441"/>
        <v>0</v>
      </c>
      <c r="AF390" s="681">
        <f t="shared" si="442"/>
        <v>0</v>
      </c>
      <c r="AG390" s="681">
        <f t="shared" si="443"/>
        <v>0</v>
      </c>
      <c r="AH390" s="682">
        <f t="shared" si="444"/>
        <v>0</v>
      </c>
      <c r="AI390" s="682" t="str">
        <f t="shared" si="445"/>
        <v/>
      </c>
      <c r="AJ390" s="682">
        <f t="shared" si="446"/>
        <v>0</v>
      </c>
      <c r="AK390" s="683">
        <f>IF(OR(I390="ID1",OR(I390="ID2",OR(I390="ID3",OR(I390&lt;8)))),tab!B$173,tab!B$171)</f>
        <v>0.5</v>
      </c>
      <c r="AL390" s="600">
        <f t="shared" si="447"/>
        <v>0</v>
      </c>
      <c r="AM390" s="646">
        <f t="shared" si="448"/>
        <v>0</v>
      </c>
      <c r="AN390" s="743" t="str">
        <f t="shared" si="449"/>
        <v/>
      </c>
      <c r="AO390" s="746" t="str">
        <f t="shared" si="450"/>
        <v/>
      </c>
      <c r="AP390" s="750">
        <f t="shared" si="429"/>
        <v>0.5</v>
      </c>
      <c r="AR390" s="326"/>
    </row>
    <row r="391" spans="3:49" ht="12.75" customHeight="1" x14ac:dyDescent="0.2">
      <c r="C391" s="2"/>
      <c r="D391" s="752" t="str">
        <f t="shared" ref="D391:F391" si="455">IF(D329="","",D329)</f>
        <v/>
      </c>
      <c r="E391" s="752" t="str">
        <f t="shared" si="455"/>
        <v/>
      </c>
      <c r="F391" s="752" t="str">
        <f t="shared" si="455"/>
        <v/>
      </c>
      <c r="G391" s="752" t="str">
        <f t="shared" si="431"/>
        <v/>
      </c>
      <c r="H391" s="753" t="str">
        <f t="shared" ref="H391" si="456">IF(H329="","",H329)</f>
        <v/>
      </c>
      <c r="I391" s="737" t="str">
        <f t="shared" si="433"/>
        <v/>
      </c>
      <c r="J391" s="737" t="str">
        <f t="shared" si="427"/>
        <v/>
      </c>
      <c r="K391" s="754" t="str">
        <f t="shared" si="434"/>
        <v/>
      </c>
      <c r="L391" s="735"/>
      <c r="M391" s="655">
        <v>0</v>
      </c>
      <c r="N391" s="623">
        <v>0</v>
      </c>
      <c r="O391" s="620" t="str">
        <f t="shared" si="435"/>
        <v/>
      </c>
      <c r="P391" s="612" t="str">
        <f t="shared" si="436"/>
        <v/>
      </c>
      <c r="Q391" s="624">
        <v>0</v>
      </c>
      <c r="R391" s="755"/>
      <c r="S391" s="708" t="str">
        <f t="shared" si="437"/>
        <v/>
      </c>
      <c r="T391" s="50" t="str">
        <f t="shared" si="438"/>
        <v/>
      </c>
      <c r="U391" s="50">
        <f>ROUND(IF(K391="",0,+Q391/1659*(AC391*12*(1+tab!$D$181+tab!$D$180)-tab!$D$179)*tab!$D$177),-1)</f>
        <v>0</v>
      </c>
      <c r="V391" s="36" t="str">
        <f t="shared" si="439"/>
        <v/>
      </c>
      <c r="W391" s="696"/>
      <c r="X391" s="605"/>
      <c r="Y391" s="646"/>
      <c r="Z391" s="670"/>
      <c r="AA391" s="600"/>
      <c r="AB391" s="646"/>
      <c r="AC391" s="679">
        <f t="shared" si="428"/>
        <v>0</v>
      </c>
      <c r="AD391" s="680">
        <f t="shared" si="440"/>
        <v>0.56000000000000005</v>
      </c>
      <c r="AE391" s="681">
        <f t="shared" si="441"/>
        <v>0</v>
      </c>
      <c r="AF391" s="681">
        <f t="shared" si="442"/>
        <v>0</v>
      </c>
      <c r="AG391" s="681">
        <f t="shared" si="443"/>
        <v>0</v>
      </c>
      <c r="AH391" s="682">
        <f t="shared" si="444"/>
        <v>0</v>
      </c>
      <c r="AI391" s="682" t="str">
        <f t="shared" si="445"/>
        <v/>
      </c>
      <c r="AJ391" s="682">
        <f t="shared" si="446"/>
        <v>0</v>
      </c>
      <c r="AK391" s="683">
        <f>IF(OR(I391="ID1",OR(I391="ID2",OR(I391="ID3",OR(I391&lt;8)))),tab!B$173,tab!B$171)</f>
        <v>0.5</v>
      </c>
      <c r="AL391" s="600">
        <f t="shared" si="447"/>
        <v>0</v>
      </c>
      <c r="AM391" s="646">
        <f t="shared" si="448"/>
        <v>0</v>
      </c>
      <c r="AN391" s="743" t="str">
        <f t="shared" si="449"/>
        <v/>
      </c>
      <c r="AO391" s="746" t="str">
        <f t="shared" si="450"/>
        <v/>
      </c>
      <c r="AP391" s="750">
        <f t="shared" si="429"/>
        <v>0.5</v>
      </c>
      <c r="AR391" s="326"/>
    </row>
    <row r="392" spans="3:49" ht="12.75" customHeight="1" x14ac:dyDescent="0.2">
      <c r="C392" s="2"/>
      <c r="D392" s="752" t="str">
        <f t="shared" ref="D392:F392" si="457">IF(D330="","",D330)</f>
        <v/>
      </c>
      <c r="E392" s="752" t="str">
        <f t="shared" si="457"/>
        <v/>
      </c>
      <c r="F392" s="752" t="str">
        <f t="shared" si="457"/>
        <v/>
      </c>
      <c r="G392" s="752" t="str">
        <f t="shared" si="431"/>
        <v/>
      </c>
      <c r="H392" s="753" t="str">
        <f t="shared" ref="H392" si="458">IF(H330="","",H330)</f>
        <v/>
      </c>
      <c r="I392" s="737" t="str">
        <f t="shared" si="433"/>
        <v/>
      </c>
      <c r="J392" s="737" t="str">
        <f t="shared" si="427"/>
        <v/>
      </c>
      <c r="K392" s="754" t="str">
        <f t="shared" si="434"/>
        <v/>
      </c>
      <c r="L392" s="735"/>
      <c r="M392" s="655">
        <v>0</v>
      </c>
      <c r="N392" s="623">
        <v>0</v>
      </c>
      <c r="O392" s="620" t="str">
        <f t="shared" si="435"/>
        <v/>
      </c>
      <c r="P392" s="612" t="str">
        <f t="shared" si="436"/>
        <v/>
      </c>
      <c r="Q392" s="624">
        <v>0</v>
      </c>
      <c r="R392" s="755"/>
      <c r="S392" s="708" t="str">
        <f t="shared" si="437"/>
        <v/>
      </c>
      <c r="T392" s="50" t="str">
        <f t="shared" si="438"/>
        <v/>
      </c>
      <c r="U392" s="50">
        <f>ROUND(IF(K392="",0,+Q392/1659*(AC392*12*(1+tab!$D$181+tab!$D$180)-tab!$D$179)*tab!$D$177),-1)</f>
        <v>0</v>
      </c>
      <c r="V392" s="36" t="str">
        <f t="shared" si="439"/>
        <v/>
      </c>
      <c r="W392" s="696"/>
      <c r="X392" s="605"/>
      <c r="Y392" s="646"/>
      <c r="Z392" s="670"/>
      <c r="AA392" s="600"/>
      <c r="AB392" s="646"/>
      <c r="AC392" s="679">
        <f t="shared" si="428"/>
        <v>0</v>
      </c>
      <c r="AD392" s="680">
        <f t="shared" si="440"/>
        <v>0.56000000000000005</v>
      </c>
      <c r="AE392" s="681">
        <f t="shared" si="441"/>
        <v>0</v>
      </c>
      <c r="AF392" s="681">
        <f t="shared" si="442"/>
        <v>0</v>
      </c>
      <c r="AG392" s="681">
        <f t="shared" si="443"/>
        <v>0</v>
      </c>
      <c r="AH392" s="682">
        <f t="shared" si="444"/>
        <v>0</v>
      </c>
      <c r="AI392" s="682" t="str">
        <f t="shared" si="445"/>
        <v/>
      </c>
      <c r="AJ392" s="682">
        <f t="shared" si="446"/>
        <v>0</v>
      </c>
      <c r="AK392" s="683">
        <f>IF(OR(I392="ID1",OR(I392="ID2",OR(I392="ID3",OR(I392&lt;8)))),tab!B$173,tab!B$171)</f>
        <v>0.5</v>
      </c>
      <c r="AL392" s="600">
        <f t="shared" si="447"/>
        <v>0</v>
      </c>
      <c r="AM392" s="646">
        <f t="shared" si="448"/>
        <v>0</v>
      </c>
      <c r="AN392" s="743" t="str">
        <f t="shared" si="449"/>
        <v/>
      </c>
      <c r="AO392" s="746" t="str">
        <f t="shared" si="450"/>
        <v/>
      </c>
      <c r="AP392" s="750">
        <f t="shared" si="429"/>
        <v>0.5</v>
      </c>
      <c r="AR392" s="326"/>
    </row>
    <row r="393" spans="3:49" ht="12.75" customHeight="1" x14ac:dyDescent="0.2">
      <c r="C393" s="2"/>
      <c r="D393" s="752" t="str">
        <f t="shared" ref="D393:F393" si="459">IF(D331="","",D331)</f>
        <v/>
      </c>
      <c r="E393" s="752" t="str">
        <f t="shared" si="459"/>
        <v/>
      </c>
      <c r="F393" s="752" t="str">
        <f t="shared" si="459"/>
        <v/>
      </c>
      <c r="G393" s="752" t="str">
        <f t="shared" si="431"/>
        <v/>
      </c>
      <c r="H393" s="753" t="str">
        <f t="shared" ref="H393" si="460">IF(H331="","",H331)</f>
        <v/>
      </c>
      <c r="I393" s="737" t="str">
        <f t="shared" si="433"/>
        <v/>
      </c>
      <c r="J393" s="737" t="str">
        <f t="shared" si="427"/>
        <v/>
      </c>
      <c r="K393" s="754" t="str">
        <f t="shared" si="434"/>
        <v/>
      </c>
      <c r="L393" s="735"/>
      <c r="M393" s="655">
        <v>0</v>
      </c>
      <c r="N393" s="623">
        <v>0</v>
      </c>
      <c r="O393" s="620" t="str">
        <f t="shared" si="435"/>
        <v/>
      </c>
      <c r="P393" s="612" t="str">
        <f t="shared" si="436"/>
        <v/>
      </c>
      <c r="Q393" s="624">
        <v>0</v>
      </c>
      <c r="R393" s="755"/>
      <c r="S393" s="708" t="str">
        <f t="shared" si="437"/>
        <v/>
      </c>
      <c r="T393" s="50" t="str">
        <f t="shared" si="438"/>
        <v/>
      </c>
      <c r="U393" s="50">
        <f>ROUND(IF(K393="",0,+Q393/1659*(AC393*12*(1+tab!$D$181+tab!$D$180)-tab!$D$179)*tab!$D$177),-1)</f>
        <v>0</v>
      </c>
      <c r="V393" s="36" t="str">
        <f t="shared" si="439"/>
        <v/>
      </c>
      <c r="W393" s="696"/>
      <c r="X393" s="605"/>
      <c r="Y393" s="646"/>
      <c r="Z393" s="670"/>
      <c r="AA393" s="600"/>
      <c r="AB393" s="646"/>
      <c r="AC393" s="679">
        <f t="shared" si="428"/>
        <v>0</v>
      </c>
      <c r="AD393" s="680">
        <f t="shared" si="440"/>
        <v>0.56000000000000005</v>
      </c>
      <c r="AE393" s="681">
        <f t="shared" si="441"/>
        <v>0</v>
      </c>
      <c r="AF393" s="681">
        <f t="shared" si="442"/>
        <v>0</v>
      </c>
      <c r="AG393" s="681">
        <f t="shared" si="443"/>
        <v>0</v>
      </c>
      <c r="AH393" s="682">
        <f t="shared" si="444"/>
        <v>0</v>
      </c>
      <c r="AI393" s="682" t="str">
        <f t="shared" si="445"/>
        <v/>
      </c>
      <c r="AJ393" s="682">
        <f t="shared" si="446"/>
        <v>0</v>
      </c>
      <c r="AK393" s="683">
        <f>IF(OR(I393="ID1",OR(I393="ID2",OR(I393="ID3",OR(I393&lt;8)))),tab!B$173,tab!B$171)</f>
        <v>0.5</v>
      </c>
      <c r="AL393" s="600">
        <f t="shared" si="447"/>
        <v>0</v>
      </c>
      <c r="AM393" s="646">
        <f t="shared" si="448"/>
        <v>0</v>
      </c>
      <c r="AN393" s="743" t="str">
        <f t="shared" si="449"/>
        <v/>
      </c>
      <c r="AO393" s="746" t="str">
        <f t="shared" si="450"/>
        <v/>
      </c>
      <c r="AP393" s="750">
        <f t="shared" si="429"/>
        <v>0.5</v>
      </c>
      <c r="AR393" s="326"/>
    </row>
    <row r="394" spans="3:49" ht="12.75" customHeight="1" x14ac:dyDescent="0.2">
      <c r="C394" s="2"/>
      <c r="D394" s="752" t="str">
        <f t="shared" ref="D394:F394" si="461">IF(D332="","",D332)</f>
        <v/>
      </c>
      <c r="E394" s="752" t="str">
        <f t="shared" si="461"/>
        <v/>
      </c>
      <c r="F394" s="752" t="str">
        <f t="shared" si="461"/>
        <v/>
      </c>
      <c r="G394" s="752" t="str">
        <f t="shared" si="431"/>
        <v/>
      </c>
      <c r="H394" s="753" t="str">
        <f t="shared" ref="H394" si="462">IF(H332="","",H332)</f>
        <v/>
      </c>
      <c r="I394" s="737" t="str">
        <f t="shared" si="433"/>
        <v/>
      </c>
      <c r="J394" s="737" t="str">
        <f t="shared" si="427"/>
        <v/>
      </c>
      <c r="K394" s="754" t="str">
        <f t="shared" si="434"/>
        <v/>
      </c>
      <c r="L394" s="735"/>
      <c r="M394" s="655">
        <v>0</v>
      </c>
      <c r="N394" s="623">
        <v>0</v>
      </c>
      <c r="O394" s="620" t="str">
        <f t="shared" si="435"/>
        <v/>
      </c>
      <c r="P394" s="612" t="str">
        <f t="shared" si="436"/>
        <v/>
      </c>
      <c r="Q394" s="624">
        <v>0</v>
      </c>
      <c r="R394" s="755"/>
      <c r="S394" s="708" t="str">
        <f t="shared" si="437"/>
        <v/>
      </c>
      <c r="T394" s="50" t="str">
        <f t="shared" si="438"/>
        <v/>
      </c>
      <c r="U394" s="50">
        <f>ROUND(IF(K394="",0,+Q394/1659*(AC394*12*(1+tab!$D$181+tab!$D$180)-tab!$D$179)*tab!$D$177),-1)</f>
        <v>0</v>
      </c>
      <c r="V394" s="36" t="str">
        <f t="shared" si="439"/>
        <v/>
      </c>
      <c r="W394" s="696"/>
      <c r="X394" s="605"/>
      <c r="Y394" s="646"/>
      <c r="Z394" s="670"/>
      <c r="AA394" s="600"/>
      <c r="AB394" s="646"/>
      <c r="AC394" s="679">
        <f t="shared" si="428"/>
        <v>0</v>
      </c>
      <c r="AD394" s="680">
        <f t="shared" si="440"/>
        <v>0.56000000000000005</v>
      </c>
      <c r="AE394" s="681">
        <f t="shared" si="441"/>
        <v>0</v>
      </c>
      <c r="AF394" s="681">
        <f t="shared" si="442"/>
        <v>0</v>
      </c>
      <c r="AG394" s="681">
        <f t="shared" si="443"/>
        <v>0</v>
      </c>
      <c r="AH394" s="682">
        <f t="shared" si="444"/>
        <v>0</v>
      </c>
      <c r="AI394" s="682" t="str">
        <f t="shared" si="445"/>
        <v/>
      </c>
      <c r="AJ394" s="682">
        <f t="shared" si="446"/>
        <v>0</v>
      </c>
      <c r="AK394" s="683">
        <f>IF(OR(I394="ID1",OR(I394="ID2",OR(I394="ID3",OR(I394&lt;8)))),tab!B$173,tab!B$171)</f>
        <v>0.5</v>
      </c>
      <c r="AL394" s="600">
        <f t="shared" si="447"/>
        <v>0</v>
      </c>
      <c r="AM394" s="646">
        <f t="shared" si="448"/>
        <v>0</v>
      </c>
      <c r="AN394" s="743" t="str">
        <f t="shared" si="449"/>
        <v/>
      </c>
      <c r="AO394" s="746" t="str">
        <f t="shared" si="450"/>
        <v/>
      </c>
      <c r="AP394" s="750">
        <f t="shared" si="429"/>
        <v>0.5</v>
      </c>
      <c r="AR394" s="326"/>
    </row>
    <row r="395" spans="3:49" ht="12.75" customHeight="1" x14ac:dyDescent="0.2">
      <c r="C395" s="2"/>
      <c r="D395" s="752" t="str">
        <f t="shared" ref="D395:F395" si="463">IF(D333="","",D333)</f>
        <v/>
      </c>
      <c r="E395" s="752" t="str">
        <f t="shared" si="463"/>
        <v/>
      </c>
      <c r="F395" s="752" t="str">
        <f t="shared" si="463"/>
        <v/>
      </c>
      <c r="G395" s="752" t="str">
        <f t="shared" si="431"/>
        <v/>
      </c>
      <c r="H395" s="753" t="str">
        <f t="shared" ref="H395" si="464">IF(H333="","",H333)</f>
        <v/>
      </c>
      <c r="I395" s="737" t="str">
        <f t="shared" si="433"/>
        <v/>
      </c>
      <c r="J395" s="737" t="str">
        <f t="shared" si="427"/>
        <v/>
      </c>
      <c r="K395" s="754" t="str">
        <f t="shared" si="434"/>
        <v/>
      </c>
      <c r="L395" s="735"/>
      <c r="M395" s="655">
        <v>0</v>
      </c>
      <c r="N395" s="623">
        <v>0</v>
      </c>
      <c r="O395" s="620" t="str">
        <f t="shared" si="435"/>
        <v/>
      </c>
      <c r="P395" s="612" t="str">
        <f t="shared" si="436"/>
        <v/>
      </c>
      <c r="Q395" s="624">
        <v>0</v>
      </c>
      <c r="R395" s="755"/>
      <c r="S395" s="708" t="str">
        <f t="shared" si="437"/>
        <v/>
      </c>
      <c r="T395" s="50" t="str">
        <f t="shared" si="438"/>
        <v/>
      </c>
      <c r="U395" s="50">
        <f>ROUND(IF(K395="",0,+Q395/1659*(AC395*12*(1+tab!$D$181+tab!$D$180)-tab!$D$179)*tab!$D$177),-1)</f>
        <v>0</v>
      </c>
      <c r="V395" s="36" t="str">
        <f t="shared" si="439"/>
        <v/>
      </c>
      <c r="W395" s="696"/>
      <c r="X395" s="605"/>
      <c r="Y395" s="646"/>
      <c r="Z395" s="670"/>
      <c r="AA395" s="600"/>
      <c r="AB395" s="646"/>
      <c r="AC395" s="679">
        <f t="shared" si="428"/>
        <v>0</v>
      </c>
      <c r="AD395" s="680">
        <f t="shared" si="440"/>
        <v>0.56000000000000005</v>
      </c>
      <c r="AE395" s="681">
        <f t="shared" si="441"/>
        <v>0</v>
      </c>
      <c r="AF395" s="681">
        <f t="shared" si="442"/>
        <v>0</v>
      </c>
      <c r="AG395" s="681">
        <f t="shared" si="443"/>
        <v>0</v>
      </c>
      <c r="AH395" s="682">
        <f t="shared" si="444"/>
        <v>0</v>
      </c>
      <c r="AI395" s="682" t="str">
        <f t="shared" si="445"/>
        <v/>
      </c>
      <c r="AJ395" s="682">
        <f t="shared" si="446"/>
        <v>0</v>
      </c>
      <c r="AK395" s="683">
        <f>IF(OR(I395="ID1",OR(I395="ID2",OR(I395="ID3",OR(I395&lt;8)))),tab!B$173,tab!B$171)</f>
        <v>0.5</v>
      </c>
      <c r="AL395" s="600">
        <f t="shared" si="447"/>
        <v>0</v>
      </c>
      <c r="AM395" s="646">
        <f t="shared" si="448"/>
        <v>0</v>
      </c>
      <c r="AN395" s="743" t="str">
        <f t="shared" si="449"/>
        <v/>
      </c>
      <c r="AO395" s="746" t="str">
        <f t="shared" si="450"/>
        <v/>
      </c>
      <c r="AP395" s="750">
        <f t="shared" si="429"/>
        <v>0.5</v>
      </c>
      <c r="AR395" s="326"/>
    </row>
    <row r="396" spans="3:49" ht="12.75" customHeight="1" x14ac:dyDescent="0.2">
      <c r="C396" s="2"/>
      <c r="D396" s="752" t="str">
        <f t="shared" ref="D396:F396" si="465">IF(D334="","",D334)</f>
        <v/>
      </c>
      <c r="E396" s="752" t="str">
        <f t="shared" si="465"/>
        <v/>
      </c>
      <c r="F396" s="752" t="str">
        <f t="shared" si="465"/>
        <v/>
      </c>
      <c r="G396" s="752" t="str">
        <f t="shared" si="431"/>
        <v/>
      </c>
      <c r="H396" s="753" t="str">
        <f t="shared" ref="H396" si="466">IF(H334="","",H334)</f>
        <v/>
      </c>
      <c r="I396" s="737" t="str">
        <f t="shared" si="433"/>
        <v/>
      </c>
      <c r="J396" s="737" t="str">
        <f t="shared" si="427"/>
        <v/>
      </c>
      <c r="K396" s="754" t="str">
        <f t="shared" si="434"/>
        <v/>
      </c>
      <c r="L396" s="735"/>
      <c r="M396" s="655">
        <v>0</v>
      </c>
      <c r="N396" s="623">
        <v>0</v>
      </c>
      <c r="O396" s="620" t="str">
        <f t="shared" si="435"/>
        <v/>
      </c>
      <c r="P396" s="612" t="str">
        <f t="shared" si="436"/>
        <v/>
      </c>
      <c r="Q396" s="624">
        <v>0</v>
      </c>
      <c r="R396" s="755"/>
      <c r="S396" s="708" t="str">
        <f t="shared" si="437"/>
        <v/>
      </c>
      <c r="T396" s="50" t="str">
        <f t="shared" si="438"/>
        <v/>
      </c>
      <c r="U396" s="50">
        <f>ROUND(IF(K396="",0,+Q396/1659*(AC396*12*(1+tab!$D$181+tab!$D$180)-tab!$D$179)*tab!$D$177),-1)</f>
        <v>0</v>
      </c>
      <c r="V396" s="36" t="str">
        <f t="shared" si="439"/>
        <v/>
      </c>
      <c r="W396" s="696"/>
      <c r="X396" s="605"/>
      <c r="Y396" s="646"/>
      <c r="Z396" s="670"/>
      <c r="AA396" s="600"/>
      <c r="AB396" s="646"/>
      <c r="AC396" s="679">
        <f t="shared" si="428"/>
        <v>0</v>
      </c>
      <c r="AD396" s="680">
        <f t="shared" si="440"/>
        <v>0.56000000000000005</v>
      </c>
      <c r="AE396" s="681">
        <f t="shared" si="441"/>
        <v>0</v>
      </c>
      <c r="AF396" s="681">
        <f t="shared" si="442"/>
        <v>0</v>
      </c>
      <c r="AG396" s="681">
        <f t="shared" si="443"/>
        <v>0</v>
      </c>
      <c r="AH396" s="682">
        <f t="shared" si="444"/>
        <v>0</v>
      </c>
      <c r="AI396" s="682" t="str">
        <f t="shared" si="445"/>
        <v/>
      </c>
      <c r="AJ396" s="682">
        <f t="shared" si="446"/>
        <v>0</v>
      </c>
      <c r="AK396" s="683">
        <f>IF(OR(I396="ID1",OR(I396="ID2",OR(I396="ID3",OR(I396&lt;8)))),tab!B$173,tab!B$171)</f>
        <v>0.5</v>
      </c>
      <c r="AL396" s="600">
        <f t="shared" si="447"/>
        <v>0</v>
      </c>
      <c r="AM396" s="646">
        <f t="shared" si="448"/>
        <v>0</v>
      </c>
      <c r="AN396" s="743" t="str">
        <f t="shared" si="449"/>
        <v/>
      </c>
      <c r="AO396" s="746" t="str">
        <f t="shared" si="450"/>
        <v/>
      </c>
      <c r="AP396" s="750">
        <f t="shared" si="429"/>
        <v>0.5</v>
      </c>
      <c r="AR396" s="326"/>
    </row>
    <row r="397" spans="3:49" ht="12.75" customHeight="1" x14ac:dyDescent="0.2">
      <c r="C397" s="2"/>
      <c r="D397" s="752" t="str">
        <f t="shared" ref="D397:F397" si="467">IF(D335="","",D335)</f>
        <v/>
      </c>
      <c r="E397" s="752" t="str">
        <f t="shared" si="467"/>
        <v/>
      </c>
      <c r="F397" s="752" t="str">
        <f t="shared" si="467"/>
        <v/>
      </c>
      <c r="G397" s="752" t="str">
        <f t="shared" si="431"/>
        <v/>
      </c>
      <c r="H397" s="753" t="str">
        <f t="shared" ref="H397" si="468">IF(H335="","",H335)</f>
        <v/>
      </c>
      <c r="I397" s="737" t="str">
        <f t="shared" si="433"/>
        <v/>
      </c>
      <c r="J397" s="737" t="str">
        <f t="shared" si="427"/>
        <v/>
      </c>
      <c r="K397" s="754" t="str">
        <f t="shared" si="434"/>
        <v/>
      </c>
      <c r="L397" s="735"/>
      <c r="M397" s="655">
        <v>0</v>
      </c>
      <c r="N397" s="623">
        <v>0</v>
      </c>
      <c r="O397" s="620" t="str">
        <f t="shared" si="435"/>
        <v/>
      </c>
      <c r="P397" s="612" t="str">
        <f t="shared" si="436"/>
        <v/>
      </c>
      <c r="Q397" s="624">
        <v>0</v>
      </c>
      <c r="R397" s="755"/>
      <c r="S397" s="708" t="str">
        <f t="shared" si="437"/>
        <v/>
      </c>
      <c r="T397" s="50" t="str">
        <f t="shared" si="438"/>
        <v/>
      </c>
      <c r="U397" s="50">
        <f>ROUND(IF(K397="",0,+Q397/1659*(AC397*12*(1+tab!$D$181+tab!$D$180)-tab!$D$179)*tab!$D$177),-1)</f>
        <v>0</v>
      </c>
      <c r="V397" s="36" t="str">
        <f t="shared" si="439"/>
        <v/>
      </c>
      <c r="W397" s="696"/>
      <c r="X397" s="605"/>
      <c r="Y397" s="646"/>
      <c r="Z397" s="670"/>
      <c r="AA397" s="600"/>
      <c r="AB397" s="646"/>
      <c r="AC397" s="679">
        <f t="shared" si="428"/>
        <v>0</v>
      </c>
      <c r="AD397" s="680">
        <f t="shared" si="440"/>
        <v>0.56000000000000005</v>
      </c>
      <c r="AE397" s="681">
        <f t="shared" si="441"/>
        <v>0</v>
      </c>
      <c r="AF397" s="681">
        <f t="shared" si="442"/>
        <v>0</v>
      </c>
      <c r="AG397" s="681">
        <f t="shared" si="443"/>
        <v>0</v>
      </c>
      <c r="AH397" s="682">
        <f t="shared" si="444"/>
        <v>0</v>
      </c>
      <c r="AI397" s="682" t="str">
        <f t="shared" si="445"/>
        <v/>
      </c>
      <c r="AJ397" s="682">
        <f t="shared" si="446"/>
        <v>0</v>
      </c>
      <c r="AK397" s="683">
        <f>IF(OR(I397="ID1",OR(I397="ID2",OR(I397="ID3",OR(I397&lt;8)))),tab!B$173,tab!B$171)</f>
        <v>0.5</v>
      </c>
      <c r="AL397" s="600">
        <f t="shared" si="447"/>
        <v>0</v>
      </c>
      <c r="AM397" s="646">
        <f t="shared" si="448"/>
        <v>0</v>
      </c>
      <c r="AN397" s="743" t="str">
        <f t="shared" si="449"/>
        <v/>
      </c>
      <c r="AO397" s="746" t="str">
        <f t="shared" si="450"/>
        <v/>
      </c>
      <c r="AP397" s="750">
        <f t="shared" si="429"/>
        <v>0.5</v>
      </c>
      <c r="AR397" s="326"/>
    </row>
    <row r="398" spans="3:49" ht="12.75" customHeight="1" x14ac:dyDescent="0.2">
      <c r="C398" s="2"/>
      <c r="D398" s="752" t="str">
        <f t="shared" ref="D398:F398" si="469">IF(D336="","",D336)</f>
        <v/>
      </c>
      <c r="E398" s="752" t="str">
        <f t="shared" si="469"/>
        <v/>
      </c>
      <c r="F398" s="752" t="str">
        <f t="shared" si="469"/>
        <v/>
      </c>
      <c r="G398" s="752" t="str">
        <f t="shared" si="431"/>
        <v/>
      </c>
      <c r="H398" s="753" t="str">
        <f t="shared" ref="H398" si="470">IF(H336="","",H336)</f>
        <v/>
      </c>
      <c r="I398" s="737" t="str">
        <f t="shared" si="433"/>
        <v/>
      </c>
      <c r="J398" s="737" t="str">
        <f t="shared" si="427"/>
        <v/>
      </c>
      <c r="K398" s="754" t="str">
        <f t="shared" si="434"/>
        <v/>
      </c>
      <c r="L398" s="735"/>
      <c r="M398" s="655">
        <v>0</v>
      </c>
      <c r="N398" s="623">
        <v>0</v>
      </c>
      <c r="O398" s="620" t="str">
        <f t="shared" si="435"/>
        <v/>
      </c>
      <c r="P398" s="612" t="str">
        <f t="shared" si="436"/>
        <v/>
      </c>
      <c r="Q398" s="624">
        <v>0</v>
      </c>
      <c r="R398" s="755"/>
      <c r="S398" s="708" t="str">
        <f t="shared" si="437"/>
        <v/>
      </c>
      <c r="T398" s="50" t="str">
        <f t="shared" si="438"/>
        <v/>
      </c>
      <c r="U398" s="50">
        <f>ROUND(IF(K398="",0,+Q398/1659*(AC398*12*(1+tab!$D$181+tab!$D$180)-tab!$D$179)*tab!$D$177),-1)</f>
        <v>0</v>
      </c>
      <c r="V398" s="36" t="str">
        <f t="shared" si="439"/>
        <v/>
      </c>
      <c r="W398" s="696"/>
      <c r="X398" s="605"/>
      <c r="Y398" s="646"/>
      <c r="Z398" s="670"/>
      <c r="AA398" s="600"/>
      <c r="AB398" s="646"/>
      <c r="AC398" s="679">
        <f t="shared" si="428"/>
        <v>0</v>
      </c>
      <c r="AD398" s="680">
        <f t="shared" si="440"/>
        <v>0.56000000000000005</v>
      </c>
      <c r="AE398" s="681">
        <f t="shared" si="441"/>
        <v>0</v>
      </c>
      <c r="AF398" s="681">
        <f t="shared" si="442"/>
        <v>0</v>
      </c>
      <c r="AG398" s="681">
        <f t="shared" si="443"/>
        <v>0</v>
      </c>
      <c r="AH398" s="682">
        <f t="shared" si="444"/>
        <v>0</v>
      </c>
      <c r="AI398" s="682" t="str">
        <f t="shared" si="445"/>
        <v/>
      </c>
      <c r="AJ398" s="682">
        <f t="shared" si="446"/>
        <v>0</v>
      </c>
      <c r="AK398" s="683">
        <f>IF(OR(I398="ID1",OR(I398="ID2",OR(I398="ID3",OR(I398&lt;8)))),tab!B$173,tab!B$171)</f>
        <v>0.5</v>
      </c>
      <c r="AL398" s="600">
        <f t="shared" si="447"/>
        <v>0</v>
      </c>
      <c r="AM398" s="646">
        <f t="shared" si="448"/>
        <v>0</v>
      </c>
      <c r="AN398" s="743" t="str">
        <f t="shared" si="449"/>
        <v/>
      </c>
      <c r="AO398" s="746" t="str">
        <f t="shared" si="450"/>
        <v/>
      </c>
      <c r="AP398" s="750">
        <f t="shared" si="429"/>
        <v>0.5</v>
      </c>
      <c r="AR398" s="326"/>
    </row>
    <row r="399" spans="3:49" ht="12.75" customHeight="1" x14ac:dyDescent="0.2">
      <c r="C399" s="2"/>
      <c r="D399" s="752" t="str">
        <f t="shared" ref="D399:F399" si="471">IF(D337="","",D337)</f>
        <v/>
      </c>
      <c r="E399" s="752" t="str">
        <f t="shared" si="471"/>
        <v/>
      </c>
      <c r="F399" s="752" t="str">
        <f t="shared" si="471"/>
        <v/>
      </c>
      <c r="G399" s="752" t="str">
        <f t="shared" si="431"/>
        <v/>
      </c>
      <c r="H399" s="753" t="str">
        <f t="shared" ref="H399" si="472">IF(H337="","",H337)</f>
        <v/>
      </c>
      <c r="I399" s="737" t="str">
        <f t="shared" si="433"/>
        <v/>
      </c>
      <c r="J399" s="737" t="str">
        <f t="shared" si="427"/>
        <v/>
      </c>
      <c r="K399" s="754" t="str">
        <f t="shared" si="434"/>
        <v/>
      </c>
      <c r="L399" s="735"/>
      <c r="M399" s="655">
        <v>0</v>
      </c>
      <c r="N399" s="623">
        <v>0</v>
      </c>
      <c r="O399" s="620" t="str">
        <f t="shared" si="435"/>
        <v/>
      </c>
      <c r="P399" s="612" t="str">
        <f t="shared" si="436"/>
        <v/>
      </c>
      <c r="Q399" s="624">
        <v>0</v>
      </c>
      <c r="R399" s="755"/>
      <c r="S399" s="708" t="str">
        <f t="shared" si="437"/>
        <v/>
      </c>
      <c r="T399" s="50" t="str">
        <f t="shared" si="438"/>
        <v/>
      </c>
      <c r="U399" s="50">
        <f>ROUND(IF(K399="",0,+Q399/1659*(AC399*12*(1+tab!$D$181+tab!$D$180)-tab!$D$179)*tab!$D$177),-1)</f>
        <v>0</v>
      </c>
      <c r="V399" s="36" t="str">
        <f t="shared" si="439"/>
        <v/>
      </c>
      <c r="W399" s="696"/>
      <c r="X399" s="605"/>
      <c r="Y399" s="646"/>
      <c r="Z399" s="670"/>
      <c r="AA399" s="600"/>
      <c r="AB399" s="646"/>
      <c r="AC399" s="679">
        <f t="shared" si="428"/>
        <v>0</v>
      </c>
      <c r="AD399" s="680">
        <f t="shared" si="440"/>
        <v>0.56000000000000005</v>
      </c>
      <c r="AE399" s="681">
        <f t="shared" si="441"/>
        <v>0</v>
      </c>
      <c r="AF399" s="681">
        <f t="shared" si="442"/>
        <v>0</v>
      </c>
      <c r="AG399" s="681">
        <f t="shared" si="443"/>
        <v>0</v>
      </c>
      <c r="AH399" s="682">
        <f t="shared" si="444"/>
        <v>0</v>
      </c>
      <c r="AI399" s="682" t="str">
        <f t="shared" si="445"/>
        <v/>
      </c>
      <c r="AJ399" s="682">
        <f t="shared" si="446"/>
        <v>0</v>
      </c>
      <c r="AK399" s="683">
        <f>IF(OR(I399="ID1",OR(I399="ID2",OR(I399="ID3",OR(I399&lt;8)))),tab!B$173,tab!B$171)</f>
        <v>0.5</v>
      </c>
      <c r="AL399" s="600">
        <f t="shared" si="447"/>
        <v>0</v>
      </c>
      <c r="AM399" s="646">
        <f t="shared" si="448"/>
        <v>0</v>
      </c>
      <c r="AN399" s="743" t="str">
        <f t="shared" si="449"/>
        <v/>
      </c>
      <c r="AO399" s="746" t="str">
        <f t="shared" si="450"/>
        <v/>
      </c>
      <c r="AP399" s="750">
        <f t="shared" si="429"/>
        <v>0.5</v>
      </c>
      <c r="AR399" s="326"/>
    </row>
    <row r="400" spans="3:49" ht="12.75" customHeight="1" x14ac:dyDescent="0.2">
      <c r="C400" s="2"/>
      <c r="D400" s="752" t="str">
        <f t="shared" ref="D400:F400" si="473">IF(D338="","",D338)</f>
        <v/>
      </c>
      <c r="E400" s="752" t="str">
        <f t="shared" si="473"/>
        <v/>
      </c>
      <c r="F400" s="752" t="str">
        <f t="shared" si="473"/>
        <v/>
      </c>
      <c r="G400" s="752" t="str">
        <f t="shared" si="431"/>
        <v/>
      </c>
      <c r="H400" s="753" t="str">
        <f t="shared" ref="H400" si="474">IF(H338="","",H338)</f>
        <v/>
      </c>
      <c r="I400" s="737" t="str">
        <f t="shared" si="433"/>
        <v/>
      </c>
      <c r="J400" s="737" t="str">
        <f t="shared" si="427"/>
        <v/>
      </c>
      <c r="K400" s="754" t="str">
        <f t="shared" si="434"/>
        <v/>
      </c>
      <c r="L400" s="735"/>
      <c r="M400" s="655">
        <v>0</v>
      </c>
      <c r="N400" s="623">
        <v>0</v>
      </c>
      <c r="O400" s="620" t="str">
        <f t="shared" si="435"/>
        <v/>
      </c>
      <c r="P400" s="612" t="str">
        <f t="shared" si="436"/>
        <v/>
      </c>
      <c r="Q400" s="624">
        <v>0</v>
      </c>
      <c r="R400" s="755"/>
      <c r="S400" s="708" t="str">
        <f t="shared" si="437"/>
        <v/>
      </c>
      <c r="T400" s="50" t="str">
        <f t="shared" si="438"/>
        <v/>
      </c>
      <c r="U400" s="50">
        <f>ROUND(IF(K400="",0,+Q400/1659*(AC400*12*(1+tab!$D$181+tab!$D$180)-tab!$D$179)*tab!$D$177),-1)</f>
        <v>0</v>
      </c>
      <c r="V400" s="36" t="str">
        <f t="shared" si="439"/>
        <v/>
      </c>
      <c r="W400" s="696"/>
      <c r="X400" s="605"/>
      <c r="Y400" s="646"/>
      <c r="Z400" s="670"/>
      <c r="AA400" s="600"/>
      <c r="AB400" s="646"/>
      <c r="AC400" s="679">
        <f t="shared" si="428"/>
        <v>0</v>
      </c>
      <c r="AD400" s="680">
        <f t="shared" si="440"/>
        <v>0.56000000000000005</v>
      </c>
      <c r="AE400" s="681">
        <f t="shared" si="441"/>
        <v>0</v>
      </c>
      <c r="AF400" s="681">
        <f t="shared" si="442"/>
        <v>0</v>
      </c>
      <c r="AG400" s="681">
        <f t="shared" si="443"/>
        <v>0</v>
      </c>
      <c r="AH400" s="682">
        <f t="shared" si="444"/>
        <v>0</v>
      </c>
      <c r="AI400" s="682" t="str">
        <f t="shared" si="445"/>
        <v/>
      </c>
      <c r="AJ400" s="682">
        <f t="shared" si="446"/>
        <v>0</v>
      </c>
      <c r="AK400" s="683">
        <f>IF(OR(I400="ID1",OR(I400="ID2",OR(I400="ID3",OR(I400&lt;8)))),tab!B$173,tab!B$171)</f>
        <v>0.5</v>
      </c>
      <c r="AL400" s="600">
        <f t="shared" si="447"/>
        <v>0</v>
      </c>
      <c r="AM400" s="646">
        <f t="shared" si="448"/>
        <v>0</v>
      </c>
      <c r="AN400" s="743" t="str">
        <f t="shared" si="449"/>
        <v/>
      </c>
      <c r="AO400" s="746" t="str">
        <f t="shared" si="450"/>
        <v/>
      </c>
      <c r="AP400" s="750">
        <f t="shared" si="429"/>
        <v>0.5</v>
      </c>
      <c r="AR400" s="326"/>
    </row>
    <row r="401" spans="3:44" ht="12.75" customHeight="1" x14ac:dyDescent="0.2">
      <c r="C401" s="2"/>
      <c r="D401" s="752" t="str">
        <f t="shared" ref="D401:F401" si="475">IF(D339="","",D339)</f>
        <v/>
      </c>
      <c r="E401" s="752" t="str">
        <f t="shared" si="475"/>
        <v/>
      </c>
      <c r="F401" s="752" t="str">
        <f t="shared" si="475"/>
        <v/>
      </c>
      <c r="G401" s="752" t="str">
        <f t="shared" si="431"/>
        <v/>
      </c>
      <c r="H401" s="753" t="str">
        <f t="shared" ref="H401" si="476">IF(H339="","",H339)</f>
        <v/>
      </c>
      <c r="I401" s="737" t="str">
        <f t="shared" si="433"/>
        <v/>
      </c>
      <c r="J401" s="737" t="str">
        <f t="shared" si="427"/>
        <v/>
      </c>
      <c r="K401" s="754" t="str">
        <f t="shared" si="434"/>
        <v/>
      </c>
      <c r="L401" s="735"/>
      <c r="M401" s="655">
        <v>0</v>
      </c>
      <c r="N401" s="623">
        <v>0</v>
      </c>
      <c r="O401" s="620" t="str">
        <f t="shared" si="435"/>
        <v/>
      </c>
      <c r="P401" s="612" t="str">
        <f t="shared" si="436"/>
        <v/>
      </c>
      <c r="Q401" s="624">
        <v>0</v>
      </c>
      <c r="R401" s="755"/>
      <c r="S401" s="708" t="str">
        <f t="shared" si="437"/>
        <v/>
      </c>
      <c r="T401" s="50" t="str">
        <f t="shared" si="438"/>
        <v/>
      </c>
      <c r="U401" s="50">
        <f>ROUND(IF(K401="",0,+Q401/1659*(AC401*12*(1+tab!$D$181+tab!$D$180)-tab!$D$179)*tab!$D$177),-1)</f>
        <v>0</v>
      </c>
      <c r="V401" s="36" t="str">
        <f t="shared" si="439"/>
        <v/>
      </c>
      <c r="W401" s="696"/>
      <c r="X401" s="605"/>
      <c r="Y401" s="646"/>
      <c r="Z401" s="670"/>
      <c r="AA401" s="600"/>
      <c r="AB401" s="646"/>
      <c r="AC401" s="679">
        <f t="shared" si="428"/>
        <v>0</v>
      </c>
      <c r="AD401" s="680">
        <f t="shared" si="440"/>
        <v>0.56000000000000005</v>
      </c>
      <c r="AE401" s="681">
        <f t="shared" si="441"/>
        <v>0</v>
      </c>
      <c r="AF401" s="681">
        <f t="shared" si="442"/>
        <v>0</v>
      </c>
      <c r="AG401" s="681">
        <f t="shared" si="443"/>
        <v>0</v>
      </c>
      <c r="AH401" s="682">
        <f t="shared" si="444"/>
        <v>0</v>
      </c>
      <c r="AI401" s="682" t="str">
        <f t="shared" si="445"/>
        <v/>
      </c>
      <c r="AJ401" s="682">
        <f t="shared" si="446"/>
        <v>0</v>
      </c>
      <c r="AK401" s="683">
        <f>IF(OR(I401="ID1",OR(I401="ID2",OR(I401="ID3",OR(I401&lt;8)))),tab!B$173,tab!B$171)</f>
        <v>0.5</v>
      </c>
      <c r="AL401" s="600">
        <f t="shared" si="447"/>
        <v>0</v>
      </c>
      <c r="AM401" s="646">
        <f t="shared" si="448"/>
        <v>0</v>
      </c>
      <c r="AN401" s="743" t="str">
        <f t="shared" si="449"/>
        <v/>
      </c>
      <c r="AO401" s="746" t="str">
        <f t="shared" si="450"/>
        <v/>
      </c>
      <c r="AP401" s="750">
        <f t="shared" si="429"/>
        <v>0.5</v>
      </c>
      <c r="AR401" s="326"/>
    </row>
    <row r="402" spans="3:44" ht="12.75" customHeight="1" x14ac:dyDescent="0.2">
      <c r="C402" s="2"/>
      <c r="D402" s="752" t="str">
        <f t="shared" ref="D402:F402" si="477">IF(D340="","",D340)</f>
        <v/>
      </c>
      <c r="E402" s="752" t="str">
        <f t="shared" si="477"/>
        <v/>
      </c>
      <c r="F402" s="752" t="str">
        <f t="shared" si="477"/>
        <v/>
      </c>
      <c r="G402" s="752" t="str">
        <f t="shared" si="431"/>
        <v/>
      </c>
      <c r="H402" s="753" t="str">
        <f t="shared" ref="H402" si="478">IF(H340="","",H340)</f>
        <v/>
      </c>
      <c r="I402" s="737" t="str">
        <f t="shared" si="433"/>
        <v/>
      </c>
      <c r="J402" s="737" t="str">
        <f t="shared" si="427"/>
        <v/>
      </c>
      <c r="K402" s="754" t="str">
        <f t="shared" si="434"/>
        <v/>
      </c>
      <c r="L402" s="735"/>
      <c r="M402" s="655">
        <v>0</v>
      </c>
      <c r="N402" s="623">
        <v>0</v>
      </c>
      <c r="O402" s="620" t="str">
        <f t="shared" si="435"/>
        <v/>
      </c>
      <c r="P402" s="612" t="str">
        <f t="shared" si="436"/>
        <v/>
      </c>
      <c r="Q402" s="624">
        <v>0</v>
      </c>
      <c r="R402" s="755"/>
      <c r="S402" s="708" t="str">
        <f t="shared" si="437"/>
        <v/>
      </c>
      <c r="T402" s="50" t="str">
        <f t="shared" si="438"/>
        <v/>
      </c>
      <c r="U402" s="50">
        <f>ROUND(IF(K402="",0,+Q402/1659*(AC402*12*(1+tab!$D$181+tab!$D$180)-tab!$D$179)*tab!$D$177),-1)</f>
        <v>0</v>
      </c>
      <c r="V402" s="36" t="str">
        <f t="shared" si="439"/>
        <v/>
      </c>
      <c r="W402" s="696"/>
      <c r="X402" s="605"/>
      <c r="Y402" s="646"/>
      <c r="Z402" s="670"/>
      <c r="AA402" s="600"/>
      <c r="AB402" s="646"/>
      <c r="AC402" s="679">
        <f t="shared" si="428"/>
        <v>0</v>
      </c>
      <c r="AD402" s="680">
        <f t="shared" si="440"/>
        <v>0.56000000000000005</v>
      </c>
      <c r="AE402" s="681">
        <f t="shared" si="441"/>
        <v>0</v>
      </c>
      <c r="AF402" s="681">
        <f t="shared" si="442"/>
        <v>0</v>
      </c>
      <c r="AG402" s="681">
        <f t="shared" si="443"/>
        <v>0</v>
      </c>
      <c r="AH402" s="682">
        <f t="shared" si="444"/>
        <v>0</v>
      </c>
      <c r="AI402" s="682" t="str">
        <f t="shared" si="445"/>
        <v/>
      </c>
      <c r="AJ402" s="682">
        <f t="shared" si="446"/>
        <v>0</v>
      </c>
      <c r="AK402" s="683">
        <f>IF(OR(I402="ID1",OR(I402="ID2",OR(I402="ID3",OR(I402&lt;8)))),tab!B$173,tab!B$171)</f>
        <v>0.5</v>
      </c>
      <c r="AL402" s="600">
        <f t="shared" si="447"/>
        <v>0</v>
      </c>
      <c r="AM402" s="646">
        <f t="shared" si="448"/>
        <v>0</v>
      </c>
      <c r="AN402" s="743" t="str">
        <f t="shared" si="449"/>
        <v/>
      </c>
      <c r="AO402" s="746" t="str">
        <f t="shared" si="450"/>
        <v/>
      </c>
      <c r="AP402" s="750">
        <f t="shared" si="429"/>
        <v>0.5</v>
      </c>
      <c r="AR402" s="326"/>
    </row>
    <row r="403" spans="3:44" ht="12.75" customHeight="1" x14ac:dyDescent="0.2">
      <c r="C403" s="2"/>
      <c r="D403" s="752" t="str">
        <f t="shared" ref="D403:F403" si="479">IF(D341="","",D341)</f>
        <v/>
      </c>
      <c r="E403" s="752" t="str">
        <f t="shared" si="479"/>
        <v/>
      </c>
      <c r="F403" s="752" t="str">
        <f t="shared" si="479"/>
        <v/>
      </c>
      <c r="G403" s="752" t="str">
        <f t="shared" si="431"/>
        <v/>
      </c>
      <c r="H403" s="753" t="str">
        <f t="shared" ref="H403" si="480">IF(H341="","",H341)</f>
        <v/>
      </c>
      <c r="I403" s="737" t="str">
        <f t="shared" si="433"/>
        <v/>
      </c>
      <c r="J403" s="737" t="str">
        <f t="shared" si="427"/>
        <v/>
      </c>
      <c r="K403" s="754" t="str">
        <f t="shared" si="434"/>
        <v/>
      </c>
      <c r="L403" s="735"/>
      <c r="M403" s="655">
        <v>0</v>
      </c>
      <c r="N403" s="623">
        <v>0</v>
      </c>
      <c r="O403" s="620" t="str">
        <f t="shared" si="435"/>
        <v/>
      </c>
      <c r="P403" s="612" t="str">
        <f t="shared" si="436"/>
        <v/>
      </c>
      <c r="Q403" s="624">
        <v>0</v>
      </c>
      <c r="R403" s="755"/>
      <c r="S403" s="708" t="str">
        <f t="shared" si="437"/>
        <v/>
      </c>
      <c r="T403" s="50" t="str">
        <f t="shared" si="438"/>
        <v/>
      </c>
      <c r="U403" s="50">
        <f>ROUND(IF(K403="",0,+Q403/1659*(AC403*12*(1+tab!$D$181+tab!$D$180)-tab!$D$179)*tab!$D$177),-1)</f>
        <v>0</v>
      </c>
      <c r="V403" s="36" t="str">
        <f t="shared" si="439"/>
        <v/>
      </c>
      <c r="W403" s="696"/>
      <c r="X403" s="605"/>
      <c r="Y403" s="646"/>
      <c r="Z403" s="670"/>
      <c r="AA403" s="600"/>
      <c r="AB403" s="646"/>
      <c r="AC403" s="679">
        <f t="shared" si="428"/>
        <v>0</v>
      </c>
      <c r="AD403" s="680">
        <f t="shared" si="440"/>
        <v>0.56000000000000005</v>
      </c>
      <c r="AE403" s="681">
        <f t="shared" si="441"/>
        <v>0</v>
      </c>
      <c r="AF403" s="681">
        <f t="shared" si="442"/>
        <v>0</v>
      </c>
      <c r="AG403" s="681">
        <f t="shared" si="443"/>
        <v>0</v>
      </c>
      <c r="AH403" s="682">
        <f t="shared" si="444"/>
        <v>0</v>
      </c>
      <c r="AI403" s="682" t="str">
        <f t="shared" si="445"/>
        <v/>
      </c>
      <c r="AJ403" s="682">
        <f t="shared" si="446"/>
        <v>0</v>
      </c>
      <c r="AK403" s="683">
        <f>IF(OR(I403="ID1",OR(I403="ID2",OR(I403="ID3",OR(I403&lt;8)))),tab!B$173,tab!B$171)</f>
        <v>0.5</v>
      </c>
      <c r="AL403" s="600">
        <f t="shared" si="447"/>
        <v>0</v>
      </c>
      <c r="AM403" s="646">
        <f t="shared" si="448"/>
        <v>0</v>
      </c>
      <c r="AN403" s="743" t="str">
        <f t="shared" si="449"/>
        <v/>
      </c>
      <c r="AO403" s="746" t="str">
        <f t="shared" si="450"/>
        <v/>
      </c>
      <c r="AP403" s="750">
        <f t="shared" si="429"/>
        <v>0.5</v>
      </c>
      <c r="AR403" s="326"/>
    </row>
    <row r="404" spans="3:44" ht="12.75" customHeight="1" x14ac:dyDescent="0.2">
      <c r="C404" s="2"/>
      <c r="D404" s="752" t="str">
        <f t="shared" ref="D404:F404" si="481">IF(D342="","",D342)</f>
        <v/>
      </c>
      <c r="E404" s="752" t="str">
        <f t="shared" si="481"/>
        <v/>
      </c>
      <c r="F404" s="752" t="str">
        <f t="shared" si="481"/>
        <v/>
      </c>
      <c r="G404" s="752" t="str">
        <f t="shared" si="431"/>
        <v/>
      </c>
      <c r="H404" s="753" t="str">
        <f t="shared" ref="H404" si="482">IF(H342="","",H342)</f>
        <v/>
      </c>
      <c r="I404" s="737" t="str">
        <f t="shared" si="433"/>
        <v/>
      </c>
      <c r="J404" s="737" t="str">
        <f t="shared" si="427"/>
        <v/>
      </c>
      <c r="K404" s="754" t="str">
        <f t="shared" si="434"/>
        <v/>
      </c>
      <c r="L404" s="735"/>
      <c r="M404" s="655">
        <v>0</v>
      </c>
      <c r="N404" s="623">
        <v>0</v>
      </c>
      <c r="O404" s="620" t="str">
        <f t="shared" si="435"/>
        <v/>
      </c>
      <c r="P404" s="612" t="str">
        <f t="shared" si="436"/>
        <v/>
      </c>
      <c r="Q404" s="624">
        <v>0</v>
      </c>
      <c r="R404" s="755"/>
      <c r="S404" s="708" t="str">
        <f t="shared" si="437"/>
        <v/>
      </c>
      <c r="T404" s="50" t="str">
        <f t="shared" si="438"/>
        <v/>
      </c>
      <c r="U404" s="50">
        <f>ROUND(IF(K404="",0,+Q404/1659*(AC404*12*(1+tab!$D$181+tab!$D$180)-tab!$D$179)*tab!$D$177),-1)</f>
        <v>0</v>
      </c>
      <c r="V404" s="36" t="str">
        <f t="shared" si="439"/>
        <v/>
      </c>
      <c r="W404" s="696"/>
      <c r="X404" s="605"/>
      <c r="Y404" s="646"/>
      <c r="Z404" s="670"/>
      <c r="AA404" s="600"/>
      <c r="AB404" s="646"/>
      <c r="AC404" s="679">
        <f t="shared" si="428"/>
        <v>0</v>
      </c>
      <c r="AD404" s="680">
        <f t="shared" si="440"/>
        <v>0.56000000000000005</v>
      </c>
      <c r="AE404" s="681">
        <f t="shared" si="441"/>
        <v>0</v>
      </c>
      <c r="AF404" s="681">
        <f t="shared" si="442"/>
        <v>0</v>
      </c>
      <c r="AG404" s="681">
        <f t="shared" si="443"/>
        <v>0</v>
      </c>
      <c r="AH404" s="682">
        <f t="shared" si="444"/>
        <v>0</v>
      </c>
      <c r="AI404" s="682" t="str">
        <f t="shared" si="445"/>
        <v/>
      </c>
      <c r="AJ404" s="682">
        <f t="shared" si="446"/>
        <v>0</v>
      </c>
      <c r="AK404" s="683">
        <f>IF(OR(I404="ID1",OR(I404="ID2",OR(I404="ID3",OR(I404&lt;8)))),tab!B$173,tab!B$171)</f>
        <v>0.5</v>
      </c>
      <c r="AL404" s="600">
        <f t="shared" si="447"/>
        <v>0</v>
      </c>
      <c r="AM404" s="646">
        <f t="shared" si="448"/>
        <v>0</v>
      </c>
      <c r="AN404" s="743" t="str">
        <f t="shared" si="449"/>
        <v/>
      </c>
      <c r="AO404" s="746" t="str">
        <f t="shared" si="450"/>
        <v/>
      </c>
      <c r="AP404" s="750">
        <f t="shared" si="429"/>
        <v>0.5</v>
      </c>
      <c r="AR404" s="326"/>
    </row>
    <row r="405" spans="3:44" ht="12.75" customHeight="1" x14ac:dyDescent="0.2">
      <c r="C405" s="2"/>
      <c r="D405" s="752" t="str">
        <f t="shared" ref="D405:F405" si="483">IF(D343="","",D343)</f>
        <v/>
      </c>
      <c r="E405" s="752" t="str">
        <f t="shared" si="483"/>
        <v/>
      </c>
      <c r="F405" s="752" t="str">
        <f t="shared" si="483"/>
        <v/>
      </c>
      <c r="G405" s="752" t="str">
        <f t="shared" si="431"/>
        <v/>
      </c>
      <c r="H405" s="753" t="str">
        <f t="shared" ref="H405" si="484">IF(H343="","",H343)</f>
        <v/>
      </c>
      <c r="I405" s="737" t="str">
        <f t="shared" si="433"/>
        <v/>
      </c>
      <c r="J405" s="737" t="str">
        <f t="shared" si="427"/>
        <v/>
      </c>
      <c r="K405" s="754" t="str">
        <f t="shared" si="434"/>
        <v/>
      </c>
      <c r="L405" s="735"/>
      <c r="M405" s="655">
        <v>0</v>
      </c>
      <c r="N405" s="623">
        <v>0</v>
      </c>
      <c r="O405" s="620" t="str">
        <f t="shared" si="435"/>
        <v/>
      </c>
      <c r="P405" s="612" t="str">
        <f t="shared" si="436"/>
        <v/>
      </c>
      <c r="Q405" s="624">
        <v>0</v>
      </c>
      <c r="R405" s="755"/>
      <c r="S405" s="708" t="str">
        <f t="shared" si="437"/>
        <v/>
      </c>
      <c r="T405" s="50" t="str">
        <f t="shared" si="438"/>
        <v/>
      </c>
      <c r="U405" s="50">
        <f>ROUND(IF(K405="",0,+Q405/1659*(AC405*12*(1+tab!$D$181+tab!$D$180)-tab!$D$179)*tab!$D$177),-1)</f>
        <v>0</v>
      </c>
      <c r="V405" s="36" t="str">
        <f t="shared" si="439"/>
        <v/>
      </c>
      <c r="W405" s="696"/>
      <c r="X405" s="605"/>
      <c r="Y405" s="646"/>
      <c r="Z405" s="670"/>
      <c r="AA405" s="600"/>
      <c r="AB405" s="646"/>
      <c r="AC405" s="679">
        <f t="shared" si="428"/>
        <v>0</v>
      </c>
      <c r="AD405" s="680">
        <f t="shared" si="440"/>
        <v>0.56000000000000005</v>
      </c>
      <c r="AE405" s="681">
        <f t="shared" si="441"/>
        <v>0</v>
      </c>
      <c r="AF405" s="681">
        <f t="shared" si="442"/>
        <v>0</v>
      </c>
      <c r="AG405" s="681">
        <f t="shared" si="443"/>
        <v>0</v>
      </c>
      <c r="AH405" s="682">
        <f t="shared" si="444"/>
        <v>0</v>
      </c>
      <c r="AI405" s="682" t="str">
        <f t="shared" si="445"/>
        <v/>
      </c>
      <c r="AJ405" s="682">
        <f t="shared" si="446"/>
        <v>0</v>
      </c>
      <c r="AK405" s="683">
        <f>IF(OR(I405="ID1",OR(I405="ID2",OR(I405="ID3",OR(I405&lt;8)))),tab!B$173,tab!B$171)</f>
        <v>0.5</v>
      </c>
      <c r="AL405" s="600">
        <f t="shared" si="447"/>
        <v>0</v>
      </c>
      <c r="AM405" s="646">
        <f t="shared" si="448"/>
        <v>0</v>
      </c>
      <c r="AN405" s="743" t="str">
        <f t="shared" si="449"/>
        <v/>
      </c>
      <c r="AO405" s="746" t="str">
        <f t="shared" si="450"/>
        <v/>
      </c>
      <c r="AP405" s="750">
        <f t="shared" si="429"/>
        <v>0.5</v>
      </c>
      <c r="AR405" s="326"/>
    </row>
    <row r="406" spans="3:44" ht="12.75" customHeight="1" x14ac:dyDescent="0.2">
      <c r="C406" s="2"/>
      <c r="D406" s="752" t="str">
        <f t="shared" ref="D406:F406" si="485">IF(D344="","",D344)</f>
        <v/>
      </c>
      <c r="E406" s="752" t="str">
        <f t="shared" si="485"/>
        <v/>
      </c>
      <c r="F406" s="752" t="str">
        <f t="shared" si="485"/>
        <v/>
      </c>
      <c r="G406" s="752" t="str">
        <f t="shared" si="431"/>
        <v/>
      </c>
      <c r="H406" s="753" t="str">
        <f t="shared" ref="H406" si="486">IF(H344="","",H344)</f>
        <v/>
      </c>
      <c r="I406" s="737" t="str">
        <f t="shared" si="433"/>
        <v/>
      </c>
      <c r="J406" s="737" t="str">
        <f t="shared" si="427"/>
        <v/>
      </c>
      <c r="K406" s="754" t="str">
        <f t="shared" si="434"/>
        <v/>
      </c>
      <c r="L406" s="735"/>
      <c r="M406" s="655">
        <v>0</v>
      </c>
      <c r="N406" s="623">
        <v>0</v>
      </c>
      <c r="O406" s="620" t="str">
        <f t="shared" si="435"/>
        <v/>
      </c>
      <c r="P406" s="612" t="str">
        <f t="shared" si="436"/>
        <v/>
      </c>
      <c r="Q406" s="624">
        <v>0</v>
      </c>
      <c r="R406" s="755"/>
      <c r="S406" s="708" t="str">
        <f t="shared" si="437"/>
        <v/>
      </c>
      <c r="T406" s="50" t="str">
        <f t="shared" si="438"/>
        <v/>
      </c>
      <c r="U406" s="50">
        <f>ROUND(IF(K406="",0,+Q406/1659*(AC406*12*(1+tab!$D$181+tab!$D$180)-tab!$D$179)*tab!$D$177),-1)</f>
        <v>0</v>
      </c>
      <c r="V406" s="36" t="str">
        <f t="shared" si="439"/>
        <v/>
      </c>
      <c r="W406" s="696"/>
      <c r="X406" s="605"/>
      <c r="Y406" s="646"/>
      <c r="Z406" s="670"/>
      <c r="AA406" s="600"/>
      <c r="AB406" s="646"/>
      <c r="AC406" s="679">
        <f t="shared" si="428"/>
        <v>0</v>
      </c>
      <c r="AD406" s="680">
        <f t="shared" si="440"/>
        <v>0.56000000000000005</v>
      </c>
      <c r="AE406" s="681">
        <f t="shared" si="441"/>
        <v>0</v>
      </c>
      <c r="AF406" s="681">
        <f t="shared" si="442"/>
        <v>0</v>
      </c>
      <c r="AG406" s="681">
        <f t="shared" si="443"/>
        <v>0</v>
      </c>
      <c r="AH406" s="682">
        <f t="shared" si="444"/>
        <v>0</v>
      </c>
      <c r="AI406" s="682" t="str">
        <f t="shared" si="445"/>
        <v/>
      </c>
      <c r="AJ406" s="682">
        <f t="shared" si="446"/>
        <v>0</v>
      </c>
      <c r="AK406" s="683">
        <f>IF(OR(I406="ID1",OR(I406="ID2",OR(I406="ID3",OR(I406&lt;8)))),tab!B$173,tab!B$171)</f>
        <v>0.5</v>
      </c>
      <c r="AL406" s="600">
        <f t="shared" si="447"/>
        <v>0</v>
      </c>
      <c r="AM406" s="646">
        <f t="shared" si="448"/>
        <v>0</v>
      </c>
      <c r="AN406" s="743" t="str">
        <f t="shared" si="449"/>
        <v/>
      </c>
      <c r="AO406" s="746" t="str">
        <f t="shared" si="450"/>
        <v/>
      </c>
      <c r="AP406" s="750">
        <f t="shared" si="429"/>
        <v>0.5</v>
      </c>
      <c r="AR406" s="326"/>
    </row>
    <row r="407" spans="3:44" ht="12.75" customHeight="1" x14ac:dyDescent="0.2">
      <c r="C407" s="2"/>
      <c r="D407" s="752" t="str">
        <f t="shared" ref="D407:F407" si="487">IF(D345="","",D345)</f>
        <v/>
      </c>
      <c r="E407" s="752" t="str">
        <f t="shared" si="487"/>
        <v/>
      </c>
      <c r="F407" s="752" t="str">
        <f t="shared" si="487"/>
        <v/>
      </c>
      <c r="G407" s="752" t="str">
        <f t="shared" si="431"/>
        <v/>
      </c>
      <c r="H407" s="753" t="str">
        <f t="shared" ref="H407" si="488">IF(H345="","",H345)</f>
        <v/>
      </c>
      <c r="I407" s="737" t="str">
        <f t="shared" si="433"/>
        <v/>
      </c>
      <c r="J407" s="737" t="str">
        <f t="shared" si="427"/>
        <v/>
      </c>
      <c r="K407" s="754" t="str">
        <f t="shared" si="434"/>
        <v/>
      </c>
      <c r="L407" s="735"/>
      <c r="M407" s="655">
        <v>0</v>
      </c>
      <c r="N407" s="623">
        <v>0</v>
      </c>
      <c r="O407" s="620" t="str">
        <f t="shared" si="435"/>
        <v/>
      </c>
      <c r="P407" s="612" t="str">
        <f t="shared" si="436"/>
        <v/>
      </c>
      <c r="Q407" s="624">
        <v>0</v>
      </c>
      <c r="R407" s="755"/>
      <c r="S407" s="708" t="str">
        <f t="shared" si="437"/>
        <v/>
      </c>
      <c r="T407" s="50" t="str">
        <f t="shared" si="438"/>
        <v/>
      </c>
      <c r="U407" s="50">
        <f>ROUND(IF(K407="",0,+Q407/1659*(AC407*12*(1+tab!$D$181+tab!$D$180)-tab!$D$179)*tab!$D$177),-1)</f>
        <v>0</v>
      </c>
      <c r="V407" s="36" t="str">
        <f t="shared" si="439"/>
        <v/>
      </c>
      <c r="W407" s="696"/>
      <c r="X407" s="605"/>
      <c r="Y407" s="646"/>
      <c r="Z407" s="670"/>
      <c r="AA407" s="600"/>
      <c r="AB407" s="646"/>
      <c r="AC407" s="679">
        <f t="shared" si="428"/>
        <v>0</v>
      </c>
      <c r="AD407" s="680">
        <f t="shared" si="440"/>
        <v>0.56000000000000005</v>
      </c>
      <c r="AE407" s="681">
        <f t="shared" si="441"/>
        <v>0</v>
      </c>
      <c r="AF407" s="681">
        <f t="shared" si="442"/>
        <v>0</v>
      </c>
      <c r="AG407" s="681">
        <f t="shared" si="443"/>
        <v>0</v>
      </c>
      <c r="AH407" s="682">
        <f t="shared" si="444"/>
        <v>0</v>
      </c>
      <c r="AI407" s="682" t="str">
        <f t="shared" si="445"/>
        <v/>
      </c>
      <c r="AJ407" s="682">
        <f t="shared" si="446"/>
        <v>0</v>
      </c>
      <c r="AK407" s="683">
        <f>IF(OR(I407="ID1",OR(I407="ID2",OR(I407="ID3",OR(I407&lt;8)))),tab!B$173,tab!B$171)</f>
        <v>0.5</v>
      </c>
      <c r="AL407" s="600">
        <f t="shared" si="447"/>
        <v>0</v>
      </c>
      <c r="AM407" s="646">
        <f t="shared" si="448"/>
        <v>0</v>
      </c>
      <c r="AN407" s="743" t="str">
        <f t="shared" si="449"/>
        <v/>
      </c>
      <c r="AO407" s="746" t="str">
        <f t="shared" si="450"/>
        <v/>
      </c>
      <c r="AP407" s="750">
        <f t="shared" si="429"/>
        <v>0.5</v>
      </c>
      <c r="AR407" s="326"/>
    </row>
    <row r="408" spans="3:44" ht="12.75" customHeight="1" x14ac:dyDescent="0.2">
      <c r="C408" s="2"/>
      <c r="D408" s="752" t="str">
        <f t="shared" ref="D408:F408" si="489">IF(D346="","",D346)</f>
        <v/>
      </c>
      <c r="E408" s="752" t="str">
        <f t="shared" si="489"/>
        <v/>
      </c>
      <c r="F408" s="752" t="str">
        <f t="shared" si="489"/>
        <v/>
      </c>
      <c r="G408" s="752" t="str">
        <f t="shared" si="431"/>
        <v/>
      </c>
      <c r="H408" s="753" t="str">
        <f t="shared" ref="H408" si="490">IF(H346="","",H346)</f>
        <v/>
      </c>
      <c r="I408" s="737" t="str">
        <f t="shared" si="433"/>
        <v/>
      </c>
      <c r="J408" s="737" t="str">
        <f t="shared" si="427"/>
        <v/>
      </c>
      <c r="K408" s="754" t="str">
        <f t="shared" si="434"/>
        <v/>
      </c>
      <c r="L408" s="735"/>
      <c r="M408" s="655">
        <v>0</v>
      </c>
      <c r="N408" s="623">
        <v>0</v>
      </c>
      <c r="O408" s="620" t="str">
        <f t="shared" si="435"/>
        <v/>
      </c>
      <c r="P408" s="612" t="str">
        <f t="shared" si="436"/>
        <v/>
      </c>
      <c r="Q408" s="624">
        <v>0</v>
      </c>
      <c r="R408" s="755"/>
      <c r="S408" s="708" t="str">
        <f t="shared" si="437"/>
        <v/>
      </c>
      <c r="T408" s="50" t="str">
        <f t="shared" si="438"/>
        <v/>
      </c>
      <c r="U408" s="50">
        <f>ROUND(IF(K408="",0,+Q408/1659*(AC408*12*(1+tab!$D$181+tab!$D$180)-tab!$D$179)*tab!$D$177),-1)</f>
        <v>0</v>
      </c>
      <c r="V408" s="36" t="str">
        <f t="shared" si="439"/>
        <v/>
      </c>
      <c r="W408" s="696"/>
      <c r="X408" s="605"/>
      <c r="Y408" s="646"/>
      <c r="Z408" s="670"/>
      <c r="AA408" s="600"/>
      <c r="AB408" s="646"/>
      <c r="AC408" s="679">
        <f t="shared" si="428"/>
        <v>0</v>
      </c>
      <c r="AD408" s="680">
        <f t="shared" si="440"/>
        <v>0.56000000000000005</v>
      </c>
      <c r="AE408" s="681">
        <f t="shared" si="441"/>
        <v>0</v>
      </c>
      <c r="AF408" s="681">
        <f t="shared" si="442"/>
        <v>0</v>
      </c>
      <c r="AG408" s="681">
        <f t="shared" si="443"/>
        <v>0</v>
      </c>
      <c r="AH408" s="682">
        <f t="shared" si="444"/>
        <v>0</v>
      </c>
      <c r="AI408" s="682" t="str">
        <f t="shared" si="445"/>
        <v/>
      </c>
      <c r="AJ408" s="682">
        <f t="shared" si="446"/>
        <v>0</v>
      </c>
      <c r="AK408" s="683">
        <f>IF(OR(I408="ID1",OR(I408="ID2",OR(I408="ID3",OR(I408&lt;8)))),tab!B$173,tab!B$171)</f>
        <v>0.5</v>
      </c>
      <c r="AL408" s="600">
        <f t="shared" si="447"/>
        <v>0</v>
      </c>
      <c r="AM408" s="646">
        <f t="shared" si="448"/>
        <v>0</v>
      </c>
      <c r="AN408" s="743" t="str">
        <f t="shared" si="449"/>
        <v/>
      </c>
      <c r="AO408" s="746" t="str">
        <f t="shared" si="450"/>
        <v/>
      </c>
      <c r="AP408" s="750">
        <f t="shared" si="429"/>
        <v>0.5</v>
      </c>
      <c r="AR408" s="326"/>
    </row>
    <row r="409" spans="3:44" ht="12.75" customHeight="1" x14ac:dyDescent="0.2">
      <c r="C409" s="2"/>
      <c r="D409" s="752" t="str">
        <f t="shared" ref="D409:F409" si="491">IF(D347="","",D347)</f>
        <v/>
      </c>
      <c r="E409" s="752" t="str">
        <f t="shared" si="491"/>
        <v/>
      </c>
      <c r="F409" s="752" t="str">
        <f t="shared" si="491"/>
        <v/>
      </c>
      <c r="G409" s="752" t="str">
        <f t="shared" si="431"/>
        <v/>
      </c>
      <c r="H409" s="753" t="str">
        <f t="shared" ref="H409" si="492">IF(H347="","",H347)</f>
        <v/>
      </c>
      <c r="I409" s="737" t="str">
        <f t="shared" si="433"/>
        <v/>
      </c>
      <c r="J409" s="737" t="str">
        <f t="shared" si="427"/>
        <v/>
      </c>
      <c r="K409" s="754" t="str">
        <f t="shared" si="434"/>
        <v/>
      </c>
      <c r="L409" s="735"/>
      <c r="M409" s="655">
        <v>0</v>
      </c>
      <c r="N409" s="623">
        <v>0</v>
      </c>
      <c r="O409" s="620" t="str">
        <f t="shared" si="435"/>
        <v/>
      </c>
      <c r="P409" s="612" t="str">
        <f t="shared" si="436"/>
        <v/>
      </c>
      <c r="Q409" s="624">
        <v>0</v>
      </c>
      <c r="R409" s="755"/>
      <c r="S409" s="708" t="str">
        <f t="shared" si="437"/>
        <v/>
      </c>
      <c r="T409" s="50" t="str">
        <f t="shared" si="438"/>
        <v/>
      </c>
      <c r="U409" s="50">
        <f>ROUND(IF(K409="",0,+Q409/1659*(AC409*12*(1+tab!$D$181+tab!$D$180)-tab!$D$179)*tab!$D$177),-1)</f>
        <v>0</v>
      </c>
      <c r="V409" s="36" t="str">
        <f t="shared" si="439"/>
        <v/>
      </c>
      <c r="W409" s="696"/>
      <c r="X409" s="605"/>
      <c r="Y409" s="646"/>
      <c r="Z409" s="670"/>
      <c r="AA409" s="600"/>
      <c r="AB409" s="646"/>
      <c r="AC409" s="679">
        <f t="shared" si="428"/>
        <v>0</v>
      </c>
      <c r="AD409" s="680">
        <f t="shared" si="440"/>
        <v>0.56000000000000005</v>
      </c>
      <c r="AE409" s="681">
        <f t="shared" si="441"/>
        <v>0</v>
      </c>
      <c r="AF409" s="681">
        <f t="shared" si="442"/>
        <v>0</v>
      </c>
      <c r="AG409" s="681">
        <f t="shared" si="443"/>
        <v>0</v>
      </c>
      <c r="AH409" s="682">
        <f t="shared" si="444"/>
        <v>0</v>
      </c>
      <c r="AI409" s="682" t="str">
        <f t="shared" si="445"/>
        <v/>
      </c>
      <c r="AJ409" s="682">
        <f t="shared" si="446"/>
        <v>0</v>
      </c>
      <c r="AK409" s="683">
        <f>IF(OR(I409="ID1",OR(I409="ID2",OR(I409="ID3",OR(I409&lt;8)))),tab!B$173,tab!B$171)</f>
        <v>0.5</v>
      </c>
      <c r="AL409" s="600">
        <f t="shared" si="447"/>
        <v>0</v>
      </c>
      <c r="AM409" s="646">
        <f t="shared" si="448"/>
        <v>0</v>
      </c>
      <c r="AN409" s="743" t="str">
        <f t="shared" si="449"/>
        <v/>
      </c>
      <c r="AO409" s="746" t="str">
        <f t="shared" si="450"/>
        <v/>
      </c>
      <c r="AP409" s="750">
        <f t="shared" si="429"/>
        <v>0.5</v>
      </c>
      <c r="AR409" s="326"/>
    </row>
    <row r="410" spans="3:44" ht="12.75" customHeight="1" x14ac:dyDescent="0.2">
      <c r="C410" s="2"/>
      <c r="D410" s="752" t="str">
        <f t="shared" ref="D410:F410" si="493">IF(D348="","",D348)</f>
        <v/>
      </c>
      <c r="E410" s="752" t="str">
        <f t="shared" si="493"/>
        <v/>
      </c>
      <c r="F410" s="752" t="str">
        <f t="shared" si="493"/>
        <v/>
      </c>
      <c r="G410" s="752" t="str">
        <f t="shared" si="431"/>
        <v/>
      </c>
      <c r="H410" s="753" t="str">
        <f t="shared" ref="H410" si="494">IF(H348="","",H348)</f>
        <v/>
      </c>
      <c r="I410" s="737" t="str">
        <f t="shared" si="433"/>
        <v/>
      </c>
      <c r="J410" s="737" t="str">
        <f t="shared" si="427"/>
        <v/>
      </c>
      <c r="K410" s="754" t="str">
        <f t="shared" si="434"/>
        <v/>
      </c>
      <c r="L410" s="735"/>
      <c r="M410" s="655">
        <v>0</v>
      </c>
      <c r="N410" s="623">
        <v>0</v>
      </c>
      <c r="O410" s="620" t="str">
        <f t="shared" si="435"/>
        <v/>
      </c>
      <c r="P410" s="612" t="str">
        <f t="shared" si="436"/>
        <v/>
      </c>
      <c r="Q410" s="624">
        <v>0</v>
      </c>
      <c r="R410" s="755"/>
      <c r="S410" s="708" t="str">
        <f t="shared" si="437"/>
        <v/>
      </c>
      <c r="T410" s="50" t="str">
        <f t="shared" si="438"/>
        <v/>
      </c>
      <c r="U410" s="50">
        <f>ROUND(IF(K410="",0,+Q410/1659*(AC410*12*(1+tab!$D$181+tab!$D$180)-tab!$D$179)*tab!$D$177),-1)</f>
        <v>0</v>
      </c>
      <c r="V410" s="36" t="str">
        <f t="shared" si="439"/>
        <v/>
      </c>
      <c r="W410" s="696"/>
      <c r="X410" s="605"/>
      <c r="Y410" s="646"/>
      <c r="Z410" s="670"/>
      <c r="AA410" s="600"/>
      <c r="AB410" s="646"/>
      <c r="AC410" s="679">
        <f t="shared" si="428"/>
        <v>0</v>
      </c>
      <c r="AD410" s="680">
        <f t="shared" si="440"/>
        <v>0.56000000000000005</v>
      </c>
      <c r="AE410" s="681">
        <f t="shared" si="441"/>
        <v>0</v>
      </c>
      <c r="AF410" s="681">
        <f t="shared" si="442"/>
        <v>0</v>
      </c>
      <c r="AG410" s="681">
        <f t="shared" si="443"/>
        <v>0</v>
      </c>
      <c r="AH410" s="682">
        <f t="shared" si="444"/>
        <v>0</v>
      </c>
      <c r="AI410" s="682" t="str">
        <f t="shared" si="445"/>
        <v/>
      </c>
      <c r="AJ410" s="682">
        <f t="shared" si="446"/>
        <v>0</v>
      </c>
      <c r="AK410" s="683">
        <f>IF(OR(I410="ID1",OR(I410="ID2",OR(I410="ID3",OR(I410&lt;8)))),tab!B$173,tab!B$171)</f>
        <v>0.5</v>
      </c>
      <c r="AL410" s="600">
        <f t="shared" si="447"/>
        <v>0</v>
      </c>
      <c r="AM410" s="646">
        <f t="shared" si="448"/>
        <v>0</v>
      </c>
      <c r="AN410" s="743" t="str">
        <f t="shared" si="449"/>
        <v/>
      </c>
      <c r="AO410" s="746" t="str">
        <f t="shared" si="450"/>
        <v/>
      </c>
      <c r="AP410" s="750">
        <f t="shared" si="429"/>
        <v>0.5</v>
      </c>
      <c r="AR410" s="326"/>
    </row>
    <row r="411" spans="3:44" ht="12.75" customHeight="1" x14ac:dyDescent="0.2">
      <c r="C411" s="2"/>
      <c r="D411" s="752" t="str">
        <f t="shared" ref="D411:F411" si="495">IF(D349="","",D349)</f>
        <v/>
      </c>
      <c r="E411" s="752" t="str">
        <f t="shared" si="495"/>
        <v/>
      </c>
      <c r="F411" s="752" t="str">
        <f t="shared" si="495"/>
        <v/>
      </c>
      <c r="G411" s="752" t="str">
        <f t="shared" si="431"/>
        <v/>
      </c>
      <c r="H411" s="753" t="str">
        <f t="shared" ref="H411" si="496">IF(H349="","",H349)</f>
        <v/>
      </c>
      <c r="I411" s="737" t="str">
        <f t="shared" si="433"/>
        <v/>
      </c>
      <c r="J411" s="737" t="str">
        <f t="shared" si="427"/>
        <v/>
      </c>
      <c r="K411" s="754" t="str">
        <f t="shared" si="434"/>
        <v/>
      </c>
      <c r="L411" s="735"/>
      <c r="M411" s="655">
        <v>0</v>
      </c>
      <c r="N411" s="623">
        <v>0</v>
      </c>
      <c r="O411" s="620" t="str">
        <f t="shared" si="435"/>
        <v/>
      </c>
      <c r="P411" s="612" t="str">
        <f t="shared" si="436"/>
        <v/>
      </c>
      <c r="Q411" s="624">
        <v>0</v>
      </c>
      <c r="R411" s="755"/>
      <c r="S411" s="708" t="str">
        <f t="shared" si="437"/>
        <v/>
      </c>
      <c r="T411" s="50" t="str">
        <f t="shared" si="438"/>
        <v/>
      </c>
      <c r="U411" s="50">
        <f>ROUND(IF(K411="",0,+Q411/1659*(AC411*12*(1+tab!$D$181+tab!$D$180)-tab!$D$179)*tab!$D$177),-1)</f>
        <v>0</v>
      </c>
      <c r="V411" s="36" t="str">
        <f t="shared" si="439"/>
        <v/>
      </c>
      <c r="W411" s="696"/>
      <c r="X411" s="605"/>
      <c r="Y411" s="646"/>
      <c r="Z411" s="670"/>
      <c r="AA411" s="600"/>
      <c r="AB411" s="646"/>
      <c r="AC411" s="679">
        <f t="shared" si="428"/>
        <v>0</v>
      </c>
      <c r="AD411" s="680">
        <f t="shared" si="440"/>
        <v>0.56000000000000005</v>
      </c>
      <c r="AE411" s="681">
        <f t="shared" si="441"/>
        <v>0</v>
      </c>
      <c r="AF411" s="681">
        <f t="shared" si="442"/>
        <v>0</v>
      </c>
      <c r="AG411" s="681">
        <f t="shared" si="443"/>
        <v>0</v>
      </c>
      <c r="AH411" s="682">
        <f t="shared" si="444"/>
        <v>0</v>
      </c>
      <c r="AI411" s="682" t="str">
        <f t="shared" si="445"/>
        <v/>
      </c>
      <c r="AJ411" s="682">
        <f t="shared" si="446"/>
        <v>0</v>
      </c>
      <c r="AK411" s="683">
        <f>IF(OR(I411="ID1",OR(I411="ID2",OR(I411="ID3",OR(I411&lt;8)))),tab!B$173,tab!B$171)</f>
        <v>0.5</v>
      </c>
      <c r="AL411" s="600">
        <f t="shared" si="447"/>
        <v>0</v>
      </c>
      <c r="AM411" s="646">
        <f t="shared" si="448"/>
        <v>0</v>
      </c>
      <c r="AN411" s="743" t="str">
        <f t="shared" si="449"/>
        <v/>
      </c>
      <c r="AO411" s="746" t="str">
        <f t="shared" si="450"/>
        <v/>
      </c>
      <c r="AP411" s="750">
        <f t="shared" si="429"/>
        <v>0.5</v>
      </c>
      <c r="AR411" s="326"/>
    </row>
    <row r="412" spans="3:44" ht="12.75" customHeight="1" x14ac:dyDescent="0.2">
      <c r="C412" s="2"/>
      <c r="D412" s="752" t="str">
        <f t="shared" ref="D412:F412" si="497">IF(D350="","",D350)</f>
        <v/>
      </c>
      <c r="E412" s="752" t="str">
        <f t="shared" si="497"/>
        <v/>
      </c>
      <c r="F412" s="752" t="str">
        <f t="shared" si="497"/>
        <v/>
      </c>
      <c r="G412" s="752" t="str">
        <f t="shared" si="431"/>
        <v/>
      </c>
      <c r="H412" s="753" t="str">
        <f t="shared" ref="H412" si="498">IF(H350="","",H350)</f>
        <v/>
      </c>
      <c r="I412" s="737" t="str">
        <f t="shared" si="433"/>
        <v/>
      </c>
      <c r="J412" s="737" t="str">
        <f t="shared" si="427"/>
        <v/>
      </c>
      <c r="K412" s="754" t="str">
        <f t="shared" si="434"/>
        <v/>
      </c>
      <c r="L412" s="735"/>
      <c r="M412" s="655">
        <v>0</v>
      </c>
      <c r="N412" s="623">
        <v>0</v>
      </c>
      <c r="O412" s="620" t="str">
        <f t="shared" si="435"/>
        <v/>
      </c>
      <c r="P412" s="612" t="str">
        <f t="shared" si="436"/>
        <v/>
      </c>
      <c r="Q412" s="624">
        <v>0</v>
      </c>
      <c r="R412" s="755"/>
      <c r="S412" s="708" t="str">
        <f t="shared" si="437"/>
        <v/>
      </c>
      <c r="T412" s="50" t="str">
        <f t="shared" si="438"/>
        <v/>
      </c>
      <c r="U412" s="50">
        <f>ROUND(IF(K412="",0,+Q412/1659*(AC412*12*(1+tab!$D$181+tab!$D$180)-tab!$D$179)*tab!$D$177),-1)</f>
        <v>0</v>
      </c>
      <c r="V412" s="36" t="str">
        <f t="shared" si="439"/>
        <v/>
      </c>
      <c r="W412" s="696"/>
      <c r="X412" s="605"/>
      <c r="Y412" s="646"/>
      <c r="Z412" s="670"/>
      <c r="AA412" s="600"/>
      <c r="AB412" s="646"/>
      <c r="AC412" s="679">
        <f t="shared" si="428"/>
        <v>0</v>
      </c>
      <c r="AD412" s="680">
        <f t="shared" si="440"/>
        <v>0.56000000000000005</v>
      </c>
      <c r="AE412" s="681">
        <f t="shared" si="441"/>
        <v>0</v>
      </c>
      <c r="AF412" s="681">
        <f t="shared" si="442"/>
        <v>0</v>
      </c>
      <c r="AG412" s="681">
        <f t="shared" si="443"/>
        <v>0</v>
      </c>
      <c r="AH412" s="682">
        <f t="shared" si="444"/>
        <v>0</v>
      </c>
      <c r="AI412" s="682" t="str">
        <f t="shared" si="445"/>
        <v/>
      </c>
      <c r="AJ412" s="682">
        <f t="shared" si="446"/>
        <v>0</v>
      </c>
      <c r="AK412" s="683">
        <f>IF(OR(I412="ID1",OR(I412="ID2",OR(I412="ID3",OR(I412&lt;8)))),tab!B$173,tab!B$171)</f>
        <v>0.5</v>
      </c>
      <c r="AL412" s="600">
        <f t="shared" si="447"/>
        <v>0</v>
      </c>
      <c r="AM412" s="646">
        <f t="shared" si="448"/>
        <v>0</v>
      </c>
      <c r="AN412" s="743" t="str">
        <f t="shared" si="449"/>
        <v/>
      </c>
      <c r="AO412" s="746" t="str">
        <f t="shared" si="450"/>
        <v/>
      </c>
      <c r="AP412" s="750">
        <f t="shared" si="429"/>
        <v>0.5</v>
      </c>
      <c r="AR412" s="326"/>
    </row>
    <row r="413" spans="3:44" ht="12.75" customHeight="1" x14ac:dyDescent="0.2">
      <c r="C413" s="2"/>
      <c r="D413" s="752" t="str">
        <f t="shared" ref="D413:F413" si="499">IF(D351="","",D351)</f>
        <v/>
      </c>
      <c r="E413" s="752" t="str">
        <f t="shared" si="499"/>
        <v/>
      </c>
      <c r="F413" s="752" t="str">
        <f t="shared" si="499"/>
        <v/>
      </c>
      <c r="G413" s="752" t="str">
        <f t="shared" si="431"/>
        <v/>
      </c>
      <c r="H413" s="753" t="str">
        <f t="shared" ref="H413" si="500">IF(H351="","",H351)</f>
        <v/>
      </c>
      <c r="I413" s="737" t="str">
        <f t="shared" si="433"/>
        <v/>
      </c>
      <c r="J413" s="737" t="str">
        <f t="shared" si="427"/>
        <v/>
      </c>
      <c r="K413" s="754" t="str">
        <f t="shared" si="434"/>
        <v/>
      </c>
      <c r="L413" s="735"/>
      <c r="M413" s="655">
        <v>0</v>
      </c>
      <c r="N413" s="623">
        <v>0</v>
      </c>
      <c r="O413" s="620" t="str">
        <f t="shared" si="435"/>
        <v/>
      </c>
      <c r="P413" s="612" t="str">
        <f t="shared" si="436"/>
        <v/>
      </c>
      <c r="Q413" s="624">
        <v>0</v>
      </c>
      <c r="R413" s="755"/>
      <c r="S413" s="708" t="str">
        <f t="shared" si="437"/>
        <v/>
      </c>
      <c r="T413" s="50" t="str">
        <f t="shared" si="438"/>
        <v/>
      </c>
      <c r="U413" s="50">
        <f>ROUND(IF(K413="",0,+Q413/1659*(AC413*12*(1+tab!$D$181+tab!$D$180)-tab!$D$179)*tab!$D$177),-1)</f>
        <v>0</v>
      </c>
      <c r="V413" s="36" t="str">
        <f t="shared" si="439"/>
        <v/>
      </c>
      <c r="W413" s="696"/>
      <c r="X413" s="605"/>
      <c r="Y413" s="646"/>
      <c r="Z413" s="670"/>
      <c r="AA413" s="600"/>
      <c r="AB413" s="646"/>
      <c r="AC413" s="679">
        <f t="shared" si="428"/>
        <v>0</v>
      </c>
      <c r="AD413" s="680">
        <f t="shared" si="440"/>
        <v>0.56000000000000005</v>
      </c>
      <c r="AE413" s="681">
        <f t="shared" si="441"/>
        <v>0</v>
      </c>
      <c r="AF413" s="681">
        <f t="shared" si="442"/>
        <v>0</v>
      </c>
      <c r="AG413" s="681">
        <f t="shared" si="443"/>
        <v>0</v>
      </c>
      <c r="AH413" s="682">
        <f t="shared" si="444"/>
        <v>0</v>
      </c>
      <c r="AI413" s="682" t="str">
        <f t="shared" si="445"/>
        <v/>
      </c>
      <c r="AJ413" s="682">
        <f t="shared" si="446"/>
        <v>0</v>
      </c>
      <c r="AK413" s="683">
        <f>IF(OR(I413="ID1",OR(I413="ID2",OR(I413="ID3",OR(I413&lt;8)))),tab!B$173,tab!B$171)</f>
        <v>0.5</v>
      </c>
      <c r="AL413" s="600">
        <f t="shared" si="447"/>
        <v>0</v>
      </c>
      <c r="AM413" s="646">
        <f t="shared" si="448"/>
        <v>0</v>
      </c>
      <c r="AN413" s="743" t="str">
        <f t="shared" si="449"/>
        <v/>
      </c>
      <c r="AO413" s="746" t="str">
        <f t="shared" si="450"/>
        <v/>
      </c>
      <c r="AP413" s="750">
        <f t="shared" si="429"/>
        <v>0.5</v>
      </c>
      <c r="AR413" s="326"/>
    </row>
    <row r="414" spans="3:44" ht="12.75" customHeight="1" x14ac:dyDescent="0.2">
      <c r="C414" s="2"/>
      <c r="D414" s="752" t="str">
        <f t="shared" ref="D414:F414" si="501">IF(D352="","",D352)</f>
        <v/>
      </c>
      <c r="E414" s="752" t="str">
        <f t="shared" si="501"/>
        <v/>
      </c>
      <c r="F414" s="752" t="str">
        <f t="shared" si="501"/>
        <v/>
      </c>
      <c r="G414" s="752" t="str">
        <f t="shared" si="431"/>
        <v/>
      </c>
      <c r="H414" s="753" t="str">
        <f t="shared" ref="H414" si="502">IF(H352="","",H352)</f>
        <v/>
      </c>
      <c r="I414" s="737" t="str">
        <f t="shared" si="433"/>
        <v/>
      </c>
      <c r="J414" s="737" t="str">
        <f t="shared" si="427"/>
        <v/>
      </c>
      <c r="K414" s="754" t="str">
        <f t="shared" si="434"/>
        <v/>
      </c>
      <c r="L414" s="735"/>
      <c r="M414" s="655">
        <v>0</v>
      </c>
      <c r="N414" s="623">
        <v>0</v>
      </c>
      <c r="O414" s="620" t="str">
        <f t="shared" si="435"/>
        <v/>
      </c>
      <c r="P414" s="612" t="str">
        <f t="shared" si="436"/>
        <v/>
      </c>
      <c r="Q414" s="624">
        <v>0</v>
      </c>
      <c r="R414" s="755"/>
      <c r="S414" s="708" t="str">
        <f t="shared" si="437"/>
        <v/>
      </c>
      <c r="T414" s="50" t="str">
        <f t="shared" si="438"/>
        <v/>
      </c>
      <c r="U414" s="50">
        <f>ROUND(IF(K414="",0,+Q414/1659*(AC414*12*(1+tab!$D$181+tab!$D$180)-tab!$D$179)*tab!$D$177),-1)</f>
        <v>0</v>
      </c>
      <c r="V414" s="36" t="str">
        <f t="shared" si="439"/>
        <v/>
      </c>
      <c r="W414" s="696"/>
      <c r="X414" s="605"/>
      <c r="Y414" s="646"/>
      <c r="Z414" s="670"/>
      <c r="AA414" s="600"/>
      <c r="AB414" s="646"/>
      <c r="AC414" s="679">
        <f t="shared" si="428"/>
        <v>0</v>
      </c>
      <c r="AD414" s="680">
        <f t="shared" si="440"/>
        <v>0.56000000000000005</v>
      </c>
      <c r="AE414" s="681">
        <f t="shared" si="441"/>
        <v>0</v>
      </c>
      <c r="AF414" s="681">
        <f t="shared" si="442"/>
        <v>0</v>
      </c>
      <c r="AG414" s="681">
        <f t="shared" si="443"/>
        <v>0</v>
      </c>
      <c r="AH414" s="682">
        <f t="shared" si="444"/>
        <v>0</v>
      </c>
      <c r="AI414" s="682" t="str">
        <f t="shared" si="445"/>
        <v/>
      </c>
      <c r="AJ414" s="682">
        <f t="shared" si="446"/>
        <v>0</v>
      </c>
      <c r="AK414" s="683">
        <f>IF(OR(I414="ID1",OR(I414="ID2",OR(I414="ID3",OR(I414&lt;8)))),tab!B$173,tab!B$171)</f>
        <v>0.5</v>
      </c>
      <c r="AL414" s="600">
        <f t="shared" si="447"/>
        <v>0</v>
      </c>
      <c r="AM414" s="646">
        <f t="shared" si="448"/>
        <v>0</v>
      </c>
      <c r="AN414" s="743" t="str">
        <f t="shared" si="449"/>
        <v/>
      </c>
      <c r="AO414" s="746" t="str">
        <f t="shared" si="450"/>
        <v/>
      </c>
      <c r="AP414" s="750">
        <f t="shared" si="429"/>
        <v>0.5</v>
      </c>
      <c r="AR414" s="326"/>
    </row>
    <row r="415" spans="3:44" ht="12.75" customHeight="1" x14ac:dyDescent="0.2">
      <c r="C415" s="2"/>
      <c r="D415" s="752" t="str">
        <f t="shared" ref="D415:F415" si="503">IF(D353="","",D353)</f>
        <v/>
      </c>
      <c r="E415" s="752" t="str">
        <f t="shared" si="503"/>
        <v/>
      </c>
      <c r="F415" s="752" t="str">
        <f t="shared" si="503"/>
        <v/>
      </c>
      <c r="G415" s="752" t="str">
        <f t="shared" si="431"/>
        <v/>
      </c>
      <c r="H415" s="753" t="str">
        <f t="shared" ref="H415" si="504">IF(H353="","",H353)</f>
        <v/>
      </c>
      <c r="I415" s="737" t="str">
        <f t="shared" si="433"/>
        <v/>
      </c>
      <c r="J415" s="737" t="str">
        <f t="shared" si="427"/>
        <v/>
      </c>
      <c r="K415" s="754" t="str">
        <f t="shared" si="434"/>
        <v/>
      </c>
      <c r="L415" s="735"/>
      <c r="M415" s="655">
        <v>0</v>
      </c>
      <c r="N415" s="623">
        <v>0</v>
      </c>
      <c r="O415" s="620" t="str">
        <f t="shared" si="435"/>
        <v/>
      </c>
      <c r="P415" s="612" t="str">
        <f t="shared" si="436"/>
        <v/>
      </c>
      <c r="Q415" s="624">
        <v>0</v>
      </c>
      <c r="R415" s="755"/>
      <c r="S415" s="708" t="str">
        <f t="shared" si="437"/>
        <v/>
      </c>
      <c r="T415" s="50" t="str">
        <f t="shared" si="438"/>
        <v/>
      </c>
      <c r="U415" s="50">
        <f>ROUND(IF(K415="",0,+Q415/1659*(AC415*12*(1+tab!$D$181+tab!$D$180)-tab!$D$179)*tab!$D$177),-1)</f>
        <v>0</v>
      </c>
      <c r="V415" s="36" t="str">
        <f t="shared" si="439"/>
        <v/>
      </c>
      <c r="W415" s="696"/>
      <c r="X415" s="605"/>
      <c r="Y415" s="646"/>
      <c r="Z415" s="670"/>
      <c r="AA415" s="600"/>
      <c r="AB415" s="646"/>
      <c r="AC415" s="679">
        <f t="shared" si="428"/>
        <v>0</v>
      </c>
      <c r="AD415" s="680">
        <f t="shared" si="440"/>
        <v>0.56000000000000005</v>
      </c>
      <c r="AE415" s="681">
        <f t="shared" si="441"/>
        <v>0</v>
      </c>
      <c r="AF415" s="681">
        <f t="shared" si="442"/>
        <v>0</v>
      </c>
      <c r="AG415" s="681">
        <f t="shared" si="443"/>
        <v>0</v>
      </c>
      <c r="AH415" s="682">
        <f t="shared" si="444"/>
        <v>0</v>
      </c>
      <c r="AI415" s="682" t="str">
        <f t="shared" si="445"/>
        <v/>
      </c>
      <c r="AJ415" s="682">
        <f t="shared" si="446"/>
        <v>0</v>
      </c>
      <c r="AK415" s="683">
        <f>IF(OR(I415="ID1",OR(I415="ID2",OR(I415="ID3",OR(I415&lt;8)))),tab!B$173,tab!B$171)</f>
        <v>0.5</v>
      </c>
      <c r="AL415" s="600">
        <f t="shared" si="447"/>
        <v>0</v>
      </c>
      <c r="AM415" s="646">
        <f t="shared" si="448"/>
        <v>0</v>
      </c>
      <c r="AN415" s="743" t="str">
        <f t="shared" si="449"/>
        <v/>
      </c>
      <c r="AO415" s="746" t="str">
        <f t="shared" si="450"/>
        <v/>
      </c>
      <c r="AP415" s="750">
        <f t="shared" si="429"/>
        <v>0.5</v>
      </c>
      <c r="AR415" s="326"/>
    </row>
    <row r="416" spans="3:44" ht="12.75" customHeight="1" x14ac:dyDescent="0.2">
      <c r="C416" s="2"/>
      <c r="D416" s="752" t="str">
        <f t="shared" ref="D416:F416" si="505">IF(D354="","",D354)</f>
        <v/>
      </c>
      <c r="E416" s="752" t="str">
        <f t="shared" si="505"/>
        <v/>
      </c>
      <c r="F416" s="752" t="str">
        <f t="shared" si="505"/>
        <v/>
      </c>
      <c r="G416" s="752" t="str">
        <f t="shared" si="431"/>
        <v/>
      </c>
      <c r="H416" s="753" t="str">
        <f t="shared" ref="H416" si="506">IF(H354="","",H354)</f>
        <v/>
      </c>
      <c r="I416" s="737" t="str">
        <f t="shared" si="433"/>
        <v/>
      </c>
      <c r="J416" s="737" t="str">
        <f t="shared" si="427"/>
        <v/>
      </c>
      <c r="K416" s="754" t="str">
        <f t="shared" si="434"/>
        <v/>
      </c>
      <c r="L416" s="735"/>
      <c r="M416" s="655">
        <v>0</v>
      </c>
      <c r="N416" s="623">
        <v>0</v>
      </c>
      <c r="O416" s="620" t="str">
        <f t="shared" si="435"/>
        <v/>
      </c>
      <c r="P416" s="612" t="str">
        <f t="shared" si="436"/>
        <v/>
      </c>
      <c r="Q416" s="624">
        <v>0</v>
      </c>
      <c r="R416" s="755"/>
      <c r="S416" s="708" t="str">
        <f t="shared" si="437"/>
        <v/>
      </c>
      <c r="T416" s="50" t="str">
        <f t="shared" si="438"/>
        <v/>
      </c>
      <c r="U416" s="50">
        <f>ROUND(IF(K416="",0,+Q416/1659*(AC416*12*(1+tab!$D$181+tab!$D$180)-tab!$D$179)*tab!$D$177),-1)</f>
        <v>0</v>
      </c>
      <c r="V416" s="36" t="str">
        <f t="shared" si="439"/>
        <v/>
      </c>
      <c r="W416" s="696"/>
      <c r="X416" s="605"/>
      <c r="Y416" s="646"/>
      <c r="Z416" s="670"/>
      <c r="AA416" s="600"/>
      <c r="AB416" s="646"/>
      <c r="AC416" s="679">
        <f t="shared" si="428"/>
        <v>0</v>
      </c>
      <c r="AD416" s="680">
        <f t="shared" si="440"/>
        <v>0.56000000000000005</v>
      </c>
      <c r="AE416" s="681">
        <f t="shared" si="441"/>
        <v>0</v>
      </c>
      <c r="AF416" s="681">
        <f t="shared" si="442"/>
        <v>0</v>
      </c>
      <c r="AG416" s="681">
        <f t="shared" si="443"/>
        <v>0</v>
      </c>
      <c r="AH416" s="682">
        <f t="shared" si="444"/>
        <v>0</v>
      </c>
      <c r="AI416" s="682" t="str">
        <f t="shared" si="445"/>
        <v/>
      </c>
      <c r="AJ416" s="682">
        <f t="shared" si="446"/>
        <v>0</v>
      </c>
      <c r="AK416" s="683">
        <f>IF(OR(I416="ID1",OR(I416="ID2",OR(I416="ID3",OR(I416&lt;8)))),tab!B$173,tab!B$171)</f>
        <v>0.5</v>
      </c>
      <c r="AL416" s="600">
        <f t="shared" si="447"/>
        <v>0</v>
      </c>
      <c r="AM416" s="646">
        <f t="shared" si="448"/>
        <v>0</v>
      </c>
      <c r="AN416" s="743" t="str">
        <f t="shared" si="449"/>
        <v/>
      </c>
      <c r="AO416" s="746" t="str">
        <f t="shared" si="450"/>
        <v/>
      </c>
      <c r="AP416" s="750">
        <f t="shared" si="429"/>
        <v>0.5</v>
      </c>
      <c r="AR416" s="326"/>
    </row>
    <row r="417" spans="3:44" ht="12.75" customHeight="1" x14ac:dyDescent="0.2">
      <c r="C417" s="2"/>
      <c r="D417" s="752" t="str">
        <f t="shared" ref="D417:F417" si="507">IF(D355="","",D355)</f>
        <v/>
      </c>
      <c r="E417" s="752" t="str">
        <f t="shared" si="507"/>
        <v/>
      </c>
      <c r="F417" s="752" t="str">
        <f t="shared" si="507"/>
        <v/>
      </c>
      <c r="G417" s="752" t="str">
        <f t="shared" si="431"/>
        <v/>
      </c>
      <c r="H417" s="753" t="str">
        <f t="shared" ref="H417" si="508">IF(H355="","",H355)</f>
        <v/>
      </c>
      <c r="I417" s="737" t="str">
        <f t="shared" si="433"/>
        <v/>
      </c>
      <c r="J417" s="737" t="str">
        <f t="shared" si="427"/>
        <v/>
      </c>
      <c r="K417" s="754" t="str">
        <f t="shared" si="434"/>
        <v/>
      </c>
      <c r="L417" s="735"/>
      <c r="M417" s="655">
        <v>0</v>
      </c>
      <c r="N417" s="623">
        <v>0</v>
      </c>
      <c r="O417" s="620" t="str">
        <f t="shared" si="435"/>
        <v/>
      </c>
      <c r="P417" s="612" t="str">
        <f t="shared" si="436"/>
        <v/>
      </c>
      <c r="Q417" s="624">
        <v>0</v>
      </c>
      <c r="R417" s="755"/>
      <c r="S417" s="708" t="str">
        <f t="shared" si="437"/>
        <v/>
      </c>
      <c r="T417" s="50" t="str">
        <f t="shared" si="438"/>
        <v/>
      </c>
      <c r="U417" s="50">
        <f>ROUND(IF(K417="",0,+Q417/1659*(AC417*12*(1+tab!$D$181+tab!$D$180)-tab!$D$179)*tab!$D$177),-1)</f>
        <v>0</v>
      </c>
      <c r="V417" s="36" t="str">
        <f t="shared" si="439"/>
        <v/>
      </c>
      <c r="W417" s="696"/>
      <c r="X417" s="605"/>
      <c r="Y417" s="646"/>
      <c r="Z417" s="670"/>
      <c r="AA417" s="600"/>
      <c r="AB417" s="646"/>
      <c r="AC417" s="679">
        <f t="shared" si="428"/>
        <v>0</v>
      </c>
      <c r="AD417" s="680">
        <f t="shared" si="440"/>
        <v>0.56000000000000005</v>
      </c>
      <c r="AE417" s="681">
        <f t="shared" si="441"/>
        <v>0</v>
      </c>
      <c r="AF417" s="681">
        <f t="shared" si="442"/>
        <v>0</v>
      </c>
      <c r="AG417" s="681">
        <f t="shared" si="443"/>
        <v>0</v>
      </c>
      <c r="AH417" s="682">
        <f t="shared" si="444"/>
        <v>0</v>
      </c>
      <c r="AI417" s="682" t="str">
        <f t="shared" si="445"/>
        <v/>
      </c>
      <c r="AJ417" s="682">
        <f t="shared" si="446"/>
        <v>0</v>
      </c>
      <c r="AK417" s="683">
        <f>IF(OR(I417="ID1",OR(I417="ID2",OR(I417="ID3",OR(I417&lt;8)))),tab!B$173,tab!B$171)</f>
        <v>0.5</v>
      </c>
      <c r="AL417" s="600">
        <f t="shared" si="447"/>
        <v>0</v>
      </c>
      <c r="AM417" s="646">
        <f t="shared" si="448"/>
        <v>0</v>
      </c>
      <c r="AN417" s="743" t="str">
        <f t="shared" si="449"/>
        <v/>
      </c>
      <c r="AO417" s="746" t="str">
        <f t="shared" si="450"/>
        <v/>
      </c>
      <c r="AP417" s="750">
        <f t="shared" si="429"/>
        <v>0.5</v>
      </c>
      <c r="AR417" s="326"/>
    </row>
    <row r="418" spans="3:44" ht="12.75" customHeight="1" x14ac:dyDescent="0.2">
      <c r="C418" s="2"/>
      <c r="D418" s="752" t="str">
        <f t="shared" ref="D418:F418" si="509">IF(D356="","",D356)</f>
        <v/>
      </c>
      <c r="E418" s="752" t="str">
        <f t="shared" si="509"/>
        <v/>
      </c>
      <c r="F418" s="752" t="str">
        <f t="shared" si="509"/>
        <v/>
      </c>
      <c r="G418" s="752" t="str">
        <f t="shared" si="431"/>
        <v/>
      </c>
      <c r="H418" s="753" t="str">
        <f t="shared" ref="H418" si="510">IF(H356="","",H356)</f>
        <v/>
      </c>
      <c r="I418" s="737" t="str">
        <f t="shared" si="433"/>
        <v/>
      </c>
      <c r="J418" s="737" t="str">
        <f t="shared" si="427"/>
        <v/>
      </c>
      <c r="K418" s="754" t="str">
        <f t="shared" si="434"/>
        <v/>
      </c>
      <c r="L418" s="735"/>
      <c r="M418" s="655">
        <v>0</v>
      </c>
      <c r="N418" s="623">
        <v>0</v>
      </c>
      <c r="O418" s="620" t="str">
        <f t="shared" si="435"/>
        <v/>
      </c>
      <c r="P418" s="612" t="str">
        <f t="shared" si="436"/>
        <v/>
      </c>
      <c r="Q418" s="624">
        <v>0</v>
      </c>
      <c r="R418" s="755"/>
      <c r="S418" s="708" t="str">
        <f t="shared" si="437"/>
        <v/>
      </c>
      <c r="T418" s="50" t="str">
        <f t="shared" si="438"/>
        <v/>
      </c>
      <c r="U418" s="50">
        <f>ROUND(IF(K418="",0,+Q418/1659*(AC418*12*(1+tab!$D$181+tab!$D$180)-tab!$D$179)*tab!$D$177),-1)</f>
        <v>0</v>
      </c>
      <c r="V418" s="36" t="str">
        <f t="shared" si="439"/>
        <v/>
      </c>
      <c r="W418" s="696"/>
      <c r="X418" s="605"/>
      <c r="Y418" s="646"/>
      <c r="Z418" s="670"/>
      <c r="AA418" s="600"/>
      <c r="AB418" s="646"/>
      <c r="AC418" s="679">
        <f t="shared" si="428"/>
        <v>0</v>
      </c>
      <c r="AD418" s="680">
        <f t="shared" si="440"/>
        <v>0.56000000000000005</v>
      </c>
      <c r="AE418" s="681">
        <f t="shared" si="441"/>
        <v>0</v>
      </c>
      <c r="AF418" s="681">
        <f t="shared" si="442"/>
        <v>0</v>
      </c>
      <c r="AG418" s="681">
        <f t="shared" si="443"/>
        <v>0</v>
      </c>
      <c r="AH418" s="682">
        <f t="shared" si="444"/>
        <v>0</v>
      </c>
      <c r="AI418" s="682" t="str">
        <f t="shared" si="445"/>
        <v/>
      </c>
      <c r="AJ418" s="682">
        <f t="shared" si="446"/>
        <v>0</v>
      </c>
      <c r="AK418" s="683">
        <f>IF(OR(I418="ID1",OR(I418="ID2",OR(I418="ID3",OR(I418&lt;8)))),tab!B$173,tab!B$171)</f>
        <v>0.5</v>
      </c>
      <c r="AL418" s="600">
        <f t="shared" si="447"/>
        <v>0</v>
      </c>
      <c r="AM418" s="646">
        <f t="shared" si="448"/>
        <v>0</v>
      </c>
      <c r="AN418" s="743" t="str">
        <f t="shared" si="449"/>
        <v/>
      </c>
      <c r="AO418" s="746" t="str">
        <f t="shared" si="450"/>
        <v/>
      </c>
      <c r="AP418" s="750">
        <f t="shared" si="429"/>
        <v>0.5</v>
      </c>
      <c r="AR418" s="326"/>
    </row>
    <row r="419" spans="3:44" ht="12.75" customHeight="1" x14ac:dyDescent="0.2">
      <c r="C419" s="2"/>
      <c r="D419" s="752" t="str">
        <f t="shared" ref="D419:F419" si="511">IF(D357="","",D357)</f>
        <v/>
      </c>
      <c r="E419" s="752" t="str">
        <f t="shared" si="511"/>
        <v/>
      </c>
      <c r="F419" s="752" t="str">
        <f t="shared" si="511"/>
        <v/>
      </c>
      <c r="G419" s="752" t="str">
        <f t="shared" si="431"/>
        <v/>
      </c>
      <c r="H419" s="753" t="str">
        <f t="shared" ref="H419" si="512">IF(H357="","",H357)</f>
        <v/>
      </c>
      <c r="I419" s="737" t="str">
        <f t="shared" si="433"/>
        <v/>
      </c>
      <c r="J419" s="737" t="str">
        <f t="shared" ref="J419:J436" si="513">IF(E419="","",IF((J357+1)&gt;VLOOKUP(I357,sal20aug,18,FALSE),J357,J357+1))</f>
        <v/>
      </c>
      <c r="K419" s="754" t="str">
        <f t="shared" si="434"/>
        <v/>
      </c>
      <c r="L419" s="735"/>
      <c r="M419" s="655">
        <v>0</v>
      </c>
      <c r="N419" s="623">
        <v>0</v>
      </c>
      <c r="O419" s="620" t="str">
        <f t="shared" si="435"/>
        <v/>
      </c>
      <c r="P419" s="612" t="str">
        <f t="shared" si="436"/>
        <v/>
      </c>
      <c r="Q419" s="624">
        <v>0</v>
      </c>
      <c r="R419" s="755"/>
      <c r="S419" s="708" t="str">
        <f t="shared" si="437"/>
        <v/>
      </c>
      <c r="T419" s="50" t="str">
        <f t="shared" si="438"/>
        <v/>
      </c>
      <c r="U419" s="50">
        <f>ROUND(IF(K419="",0,+Q419/1659*(AC419*12*(1+tab!$D$181+tab!$D$180)-tab!$D$179)*tab!$D$177),-1)</f>
        <v>0</v>
      </c>
      <c r="V419" s="36" t="str">
        <f t="shared" si="439"/>
        <v/>
      </c>
      <c r="W419" s="696"/>
      <c r="X419" s="605"/>
      <c r="Y419" s="646"/>
      <c r="Z419" s="670"/>
      <c r="AA419" s="600"/>
      <c r="AB419" s="646"/>
      <c r="AC419" s="679">
        <f t="shared" ref="AC419:AC436" si="514">IF(K419="",0,5/12*VLOOKUP(I419,sal20aug,J419+1,FALSE)+7/12*VLOOKUP(I419,sal20aug,J419+1,FALSE))</f>
        <v>0</v>
      </c>
      <c r="AD419" s="680">
        <f t="shared" si="440"/>
        <v>0.56000000000000005</v>
      </c>
      <c r="AE419" s="681">
        <f t="shared" si="441"/>
        <v>0</v>
      </c>
      <c r="AF419" s="681">
        <f t="shared" si="442"/>
        <v>0</v>
      </c>
      <c r="AG419" s="681">
        <f t="shared" si="443"/>
        <v>0</v>
      </c>
      <c r="AH419" s="682">
        <f t="shared" si="444"/>
        <v>0</v>
      </c>
      <c r="AI419" s="682" t="str">
        <f t="shared" si="445"/>
        <v/>
      </c>
      <c r="AJ419" s="682">
        <f t="shared" si="446"/>
        <v>0</v>
      </c>
      <c r="AK419" s="683">
        <f>IF(OR(I419="ID1",OR(I419="ID2",OR(I419="ID3",OR(I419&lt;8)))),tab!B$173,tab!B$171)</f>
        <v>0.5</v>
      </c>
      <c r="AL419" s="600">
        <f t="shared" si="447"/>
        <v>0</v>
      </c>
      <c r="AM419" s="646">
        <f t="shared" si="448"/>
        <v>0</v>
      </c>
      <c r="AN419" s="743" t="str">
        <f t="shared" si="449"/>
        <v/>
      </c>
      <c r="AO419" s="746" t="str">
        <f t="shared" si="450"/>
        <v/>
      </c>
      <c r="AP419" s="750">
        <f t="shared" si="429"/>
        <v>0.5</v>
      </c>
      <c r="AR419" s="326"/>
    </row>
    <row r="420" spans="3:44" ht="12.75" customHeight="1" x14ac:dyDescent="0.2">
      <c r="C420" s="2"/>
      <c r="D420" s="752" t="str">
        <f t="shared" ref="D420:F420" si="515">IF(D358="","",D358)</f>
        <v/>
      </c>
      <c r="E420" s="752" t="str">
        <f t="shared" si="515"/>
        <v/>
      </c>
      <c r="F420" s="752" t="str">
        <f t="shared" si="515"/>
        <v/>
      </c>
      <c r="G420" s="752" t="str">
        <f t="shared" si="431"/>
        <v/>
      </c>
      <c r="H420" s="753" t="str">
        <f t="shared" ref="H420" si="516">IF(H358="","",H358)</f>
        <v/>
      </c>
      <c r="I420" s="737" t="str">
        <f t="shared" si="433"/>
        <v/>
      </c>
      <c r="J420" s="737" t="str">
        <f t="shared" si="513"/>
        <v/>
      </c>
      <c r="K420" s="754" t="str">
        <f t="shared" si="434"/>
        <v/>
      </c>
      <c r="L420" s="735"/>
      <c r="M420" s="655">
        <v>0</v>
      </c>
      <c r="N420" s="623">
        <v>0</v>
      </c>
      <c r="O420" s="620" t="str">
        <f t="shared" si="435"/>
        <v/>
      </c>
      <c r="P420" s="612" t="str">
        <f t="shared" si="436"/>
        <v/>
      </c>
      <c r="Q420" s="624">
        <v>0</v>
      </c>
      <c r="R420" s="755"/>
      <c r="S420" s="708" t="str">
        <f t="shared" si="437"/>
        <v/>
      </c>
      <c r="T420" s="50" t="str">
        <f t="shared" si="438"/>
        <v/>
      </c>
      <c r="U420" s="50">
        <f>ROUND(IF(K420="",0,+Q420/1659*(AC420*12*(1+tab!$D$181+tab!$D$180)-tab!$D$179)*tab!$D$177),-1)</f>
        <v>0</v>
      </c>
      <c r="V420" s="36" t="str">
        <f t="shared" si="439"/>
        <v/>
      </c>
      <c r="W420" s="696"/>
      <c r="X420" s="605"/>
      <c r="Y420" s="646"/>
      <c r="Z420" s="670"/>
      <c r="AA420" s="600"/>
      <c r="AB420" s="646"/>
      <c r="AC420" s="679">
        <f t="shared" si="514"/>
        <v>0</v>
      </c>
      <c r="AD420" s="680">
        <f t="shared" si="440"/>
        <v>0.56000000000000005</v>
      </c>
      <c r="AE420" s="681">
        <f t="shared" si="441"/>
        <v>0</v>
      </c>
      <c r="AF420" s="681">
        <f t="shared" si="442"/>
        <v>0</v>
      </c>
      <c r="AG420" s="681">
        <f t="shared" si="443"/>
        <v>0</v>
      </c>
      <c r="AH420" s="682">
        <f t="shared" si="444"/>
        <v>0</v>
      </c>
      <c r="AI420" s="682" t="str">
        <f t="shared" si="445"/>
        <v/>
      </c>
      <c r="AJ420" s="682">
        <f t="shared" si="446"/>
        <v>0</v>
      </c>
      <c r="AK420" s="683">
        <f>IF(OR(I420="ID1",OR(I420="ID2",OR(I420="ID3",OR(I420&lt;8)))),tab!B$173,tab!B$171)</f>
        <v>0.5</v>
      </c>
      <c r="AL420" s="600">
        <f t="shared" si="447"/>
        <v>0</v>
      </c>
      <c r="AM420" s="646">
        <f t="shared" si="448"/>
        <v>0</v>
      </c>
      <c r="AN420" s="743" t="str">
        <f t="shared" si="449"/>
        <v/>
      </c>
      <c r="AO420" s="746" t="str">
        <f t="shared" si="450"/>
        <v/>
      </c>
      <c r="AP420" s="750">
        <f t="shared" si="429"/>
        <v>0.5</v>
      </c>
      <c r="AR420" s="326"/>
    </row>
    <row r="421" spans="3:44" ht="12.75" customHeight="1" x14ac:dyDescent="0.2">
      <c r="C421" s="2"/>
      <c r="D421" s="752" t="str">
        <f t="shared" ref="D421:F421" si="517">IF(D359="","",D359)</f>
        <v/>
      </c>
      <c r="E421" s="752" t="str">
        <f t="shared" si="517"/>
        <v/>
      </c>
      <c r="F421" s="752" t="str">
        <f t="shared" si="517"/>
        <v/>
      </c>
      <c r="G421" s="752" t="str">
        <f t="shared" si="431"/>
        <v/>
      </c>
      <c r="H421" s="753" t="str">
        <f t="shared" ref="H421" si="518">IF(H359="","",H359)</f>
        <v/>
      </c>
      <c r="I421" s="737" t="str">
        <f t="shared" si="433"/>
        <v/>
      </c>
      <c r="J421" s="737" t="str">
        <f t="shared" si="513"/>
        <v/>
      </c>
      <c r="K421" s="754" t="str">
        <f t="shared" si="434"/>
        <v/>
      </c>
      <c r="L421" s="735"/>
      <c r="M421" s="655">
        <v>0</v>
      </c>
      <c r="N421" s="623">
        <v>0</v>
      </c>
      <c r="O421" s="620" t="str">
        <f t="shared" si="435"/>
        <v/>
      </c>
      <c r="P421" s="612" t="str">
        <f t="shared" si="436"/>
        <v/>
      </c>
      <c r="Q421" s="624">
        <v>0</v>
      </c>
      <c r="R421" s="755"/>
      <c r="S421" s="708" t="str">
        <f t="shared" si="437"/>
        <v/>
      </c>
      <c r="T421" s="50" t="str">
        <f t="shared" si="438"/>
        <v/>
      </c>
      <c r="U421" s="50">
        <f>ROUND(IF(K421="",0,+Q421/1659*(AC421*12*(1+tab!$D$181+tab!$D$180)-tab!$D$179)*tab!$D$177),-1)</f>
        <v>0</v>
      </c>
      <c r="V421" s="36" t="str">
        <f t="shared" si="439"/>
        <v/>
      </c>
      <c r="W421" s="696"/>
      <c r="X421" s="605"/>
      <c r="Y421" s="646"/>
      <c r="Z421" s="670"/>
      <c r="AA421" s="600"/>
      <c r="AB421" s="646"/>
      <c r="AC421" s="679">
        <f t="shared" si="514"/>
        <v>0</v>
      </c>
      <c r="AD421" s="680">
        <f t="shared" si="440"/>
        <v>0.56000000000000005</v>
      </c>
      <c r="AE421" s="681">
        <f t="shared" si="441"/>
        <v>0</v>
      </c>
      <c r="AF421" s="681">
        <f t="shared" si="442"/>
        <v>0</v>
      </c>
      <c r="AG421" s="681">
        <f t="shared" si="443"/>
        <v>0</v>
      </c>
      <c r="AH421" s="682">
        <f t="shared" si="444"/>
        <v>0</v>
      </c>
      <c r="AI421" s="682" t="str">
        <f t="shared" si="445"/>
        <v/>
      </c>
      <c r="AJ421" s="682">
        <f t="shared" si="446"/>
        <v>0</v>
      </c>
      <c r="AK421" s="683">
        <f>IF(OR(I421="ID1",OR(I421="ID2",OR(I421="ID3",OR(I421&lt;8)))),tab!B$173,tab!B$171)</f>
        <v>0.5</v>
      </c>
      <c r="AL421" s="600">
        <f t="shared" si="447"/>
        <v>0</v>
      </c>
      <c r="AM421" s="646">
        <f t="shared" si="448"/>
        <v>0</v>
      </c>
      <c r="AN421" s="743" t="str">
        <f t="shared" si="449"/>
        <v/>
      </c>
      <c r="AO421" s="746" t="str">
        <f t="shared" si="450"/>
        <v/>
      </c>
      <c r="AP421" s="750">
        <f t="shared" si="429"/>
        <v>0.5</v>
      </c>
      <c r="AR421" s="326"/>
    </row>
    <row r="422" spans="3:44" ht="12.75" customHeight="1" x14ac:dyDescent="0.2">
      <c r="C422" s="2"/>
      <c r="D422" s="752" t="str">
        <f t="shared" ref="D422:F422" si="519">IF(D360="","",D360)</f>
        <v/>
      </c>
      <c r="E422" s="752" t="str">
        <f t="shared" si="519"/>
        <v/>
      </c>
      <c r="F422" s="752" t="str">
        <f t="shared" si="519"/>
        <v/>
      </c>
      <c r="G422" s="752" t="str">
        <f t="shared" si="431"/>
        <v/>
      </c>
      <c r="H422" s="753" t="str">
        <f t="shared" ref="H422" si="520">IF(H360="","",H360)</f>
        <v/>
      </c>
      <c r="I422" s="737" t="str">
        <f t="shared" si="433"/>
        <v/>
      </c>
      <c r="J422" s="737" t="str">
        <f t="shared" si="513"/>
        <v/>
      </c>
      <c r="K422" s="754" t="str">
        <f t="shared" si="434"/>
        <v/>
      </c>
      <c r="L422" s="735"/>
      <c r="M422" s="655">
        <v>0</v>
      </c>
      <c r="N422" s="623">
        <v>0</v>
      </c>
      <c r="O422" s="620" t="str">
        <f t="shared" si="435"/>
        <v/>
      </c>
      <c r="P422" s="612" t="str">
        <f t="shared" si="436"/>
        <v/>
      </c>
      <c r="Q422" s="624">
        <v>0</v>
      </c>
      <c r="R422" s="755"/>
      <c r="S422" s="708" t="str">
        <f t="shared" si="437"/>
        <v/>
      </c>
      <c r="T422" s="50" t="str">
        <f t="shared" si="438"/>
        <v/>
      </c>
      <c r="U422" s="50">
        <f>ROUND(IF(K422="",0,+Q422/1659*(AC422*12*(1+tab!$D$181+tab!$D$180)-tab!$D$179)*tab!$D$177),-1)</f>
        <v>0</v>
      </c>
      <c r="V422" s="36" t="str">
        <f t="shared" si="439"/>
        <v/>
      </c>
      <c r="W422" s="696"/>
      <c r="X422" s="605"/>
      <c r="Y422" s="646"/>
      <c r="Z422" s="670"/>
      <c r="AA422" s="600"/>
      <c r="AB422" s="646"/>
      <c r="AC422" s="679">
        <f t="shared" si="514"/>
        <v>0</v>
      </c>
      <c r="AD422" s="680">
        <f t="shared" si="440"/>
        <v>0.56000000000000005</v>
      </c>
      <c r="AE422" s="681">
        <f t="shared" si="441"/>
        <v>0</v>
      </c>
      <c r="AF422" s="681">
        <f t="shared" si="442"/>
        <v>0</v>
      </c>
      <c r="AG422" s="681">
        <f t="shared" si="443"/>
        <v>0</v>
      </c>
      <c r="AH422" s="682">
        <f t="shared" si="444"/>
        <v>0</v>
      </c>
      <c r="AI422" s="682" t="str">
        <f t="shared" si="445"/>
        <v/>
      </c>
      <c r="AJ422" s="682">
        <f t="shared" si="446"/>
        <v>0</v>
      </c>
      <c r="AK422" s="683">
        <f>IF(OR(I422="ID1",OR(I422="ID2",OR(I422="ID3",OR(I422&lt;8)))),tab!B$173,tab!B$171)</f>
        <v>0.5</v>
      </c>
      <c r="AL422" s="600">
        <f t="shared" si="447"/>
        <v>0</v>
      </c>
      <c r="AM422" s="646">
        <f t="shared" si="448"/>
        <v>0</v>
      </c>
      <c r="AN422" s="743" t="str">
        <f t="shared" si="449"/>
        <v/>
      </c>
      <c r="AO422" s="746" t="str">
        <f t="shared" si="450"/>
        <v/>
      </c>
      <c r="AP422" s="750">
        <f t="shared" si="429"/>
        <v>0.5</v>
      </c>
      <c r="AR422" s="326"/>
    </row>
    <row r="423" spans="3:44" ht="12.75" customHeight="1" x14ac:dyDescent="0.2">
      <c r="C423" s="2"/>
      <c r="D423" s="752" t="str">
        <f t="shared" ref="D423:F423" si="521">IF(D361="","",D361)</f>
        <v/>
      </c>
      <c r="E423" s="752" t="str">
        <f t="shared" si="521"/>
        <v/>
      </c>
      <c r="F423" s="752" t="str">
        <f t="shared" si="521"/>
        <v/>
      </c>
      <c r="G423" s="752" t="str">
        <f t="shared" si="431"/>
        <v/>
      </c>
      <c r="H423" s="753" t="str">
        <f t="shared" ref="H423" si="522">IF(H361="","",H361)</f>
        <v/>
      </c>
      <c r="I423" s="737" t="str">
        <f t="shared" si="433"/>
        <v/>
      </c>
      <c r="J423" s="737" t="str">
        <f t="shared" si="513"/>
        <v/>
      </c>
      <c r="K423" s="754" t="str">
        <f t="shared" si="434"/>
        <v/>
      </c>
      <c r="L423" s="735"/>
      <c r="M423" s="655">
        <v>0</v>
      </c>
      <c r="N423" s="623">
        <v>0</v>
      </c>
      <c r="O423" s="620" t="str">
        <f t="shared" si="435"/>
        <v/>
      </c>
      <c r="P423" s="612" t="str">
        <f t="shared" si="436"/>
        <v/>
      </c>
      <c r="Q423" s="624">
        <v>0</v>
      </c>
      <c r="R423" s="755"/>
      <c r="S423" s="708" t="str">
        <f t="shared" si="437"/>
        <v/>
      </c>
      <c r="T423" s="50" t="str">
        <f t="shared" si="438"/>
        <v/>
      </c>
      <c r="U423" s="50">
        <f>ROUND(IF(K423="",0,+Q423/1659*(AC423*12*(1+tab!$D$181+tab!$D$180)-tab!$D$179)*tab!$D$177),-1)</f>
        <v>0</v>
      </c>
      <c r="V423" s="36" t="str">
        <f t="shared" si="439"/>
        <v/>
      </c>
      <c r="W423" s="696"/>
      <c r="X423" s="605"/>
      <c r="Y423" s="646"/>
      <c r="Z423" s="670"/>
      <c r="AA423" s="600"/>
      <c r="AB423" s="646"/>
      <c r="AC423" s="679">
        <f t="shared" si="514"/>
        <v>0</v>
      </c>
      <c r="AD423" s="680">
        <f t="shared" si="440"/>
        <v>0.56000000000000005</v>
      </c>
      <c r="AE423" s="681">
        <f t="shared" si="441"/>
        <v>0</v>
      </c>
      <c r="AF423" s="681">
        <f t="shared" si="442"/>
        <v>0</v>
      </c>
      <c r="AG423" s="681">
        <f t="shared" si="443"/>
        <v>0</v>
      </c>
      <c r="AH423" s="682">
        <f t="shared" si="444"/>
        <v>0</v>
      </c>
      <c r="AI423" s="682" t="str">
        <f t="shared" si="445"/>
        <v/>
      </c>
      <c r="AJ423" s="682">
        <f t="shared" si="446"/>
        <v>0</v>
      </c>
      <c r="AK423" s="683">
        <f>IF(OR(I423="ID1",OR(I423="ID2",OR(I423="ID3",OR(I423&lt;8)))),tab!B$173,tab!B$171)</f>
        <v>0.5</v>
      </c>
      <c r="AL423" s="600">
        <f t="shared" si="447"/>
        <v>0</v>
      </c>
      <c r="AM423" s="646">
        <f t="shared" si="448"/>
        <v>0</v>
      </c>
      <c r="AN423" s="743" t="str">
        <f t="shared" si="449"/>
        <v/>
      </c>
      <c r="AO423" s="746" t="str">
        <f t="shared" si="450"/>
        <v/>
      </c>
      <c r="AP423" s="750">
        <f t="shared" si="429"/>
        <v>0.5</v>
      </c>
      <c r="AR423" s="326"/>
    </row>
    <row r="424" spans="3:44" ht="12.75" customHeight="1" x14ac:dyDescent="0.2">
      <c r="C424" s="2"/>
      <c r="D424" s="752" t="str">
        <f t="shared" ref="D424:F424" si="523">IF(D362="","",D362)</f>
        <v/>
      </c>
      <c r="E424" s="752" t="str">
        <f t="shared" si="523"/>
        <v/>
      </c>
      <c r="F424" s="752" t="str">
        <f t="shared" si="523"/>
        <v/>
      </c>
      <c r="G424" s="752" t="str">
        <f t="shared" si="431"/>
        <v/>
      </c>
      <c r="H424" s="753" t="str">
        <f t="shared" ref="H424" si="524">IF(H362="","",H362)</f>
        <v/>
      </c>
      <c r="I424" s="737" t="str">
        <f t="shared" si="433"/>
        <v/>
      </c>
      <c r="J424" s="737" t="str">
        <f t="shared" si="513"/>
        <v/>
      </c>
      <c r="K424" s="754" t="str">
        <f t="shared" si="434"/>
        <v/>
      </c>
      <c r="L424" s="735"/>
      <c r="M424" s="655">
        <v>0</v>
      </c>
      <c r="N424" s="623">
        <v>0</v>
      </c>
      <c r="O424" s="620" t="str">
        <f t="shared" si="435"/>
        <v/>
      </c>
      <c r="P424" s="612" t="str">
        <f t="shared" si="436"/>
        <v/>
      </c>
      <c r="Q424" s="624">
        <v>0</v>
      </c>
      <c r="R424" s="755"/>
      <c r="S424" s="708" t="str">
        <f t="shared" si="437"/>
        <v/>
      </c>
      <c r="T424" s="50" t="str">
        <f t="shared" si="438"/>
        <v/>
      </c>
      <c r="U424" s="50">
        <f>ROUND(IF(K424="",0,+Q424/1659*(AC424*12*(1+tab!$D$181+tab!$D$180)-tab!$D$179)*tab!$D$177),-1)</f>
        <v>0</v>
      </c>
      <c r="V424" s="36" t="str">
        <f t="shared" si="439"/>
        <v/>
      </c>
      <c r="W424" s="696"/>
      <c r="X424" s="605"/>
      <c r="Y424" s="646"/>
      <c r="Z424" s="670"/>
      <c r="AA424" s="600"/>
      <c r="AB424" s="646"/>
      <c r="AC424" s="679">
        <f t="shared" si="514"/>
        <v>0</v>
      </c>
      <c r="AD424" s="680">
        <f t="shared" si="440"/>
        <v>0.56000000000000005</v>
      </c>
      <c r="AE424" s="681">
        <f t="shared" si="441"/>
        <v>0</v>
      </c>
      <c r="AF424" s="681">
        <f t="shared" si="442"/>
        <v>0</v>
      </c>
      <c r="AG424" s="681">
        <f t="shared" si="443"/>
        <v>0</v>
      </c>
      <c r="AH424" s="682">
        <f t="shared" si="444"/>
        <v>0</v>
      </c>
      <c r="AI424" s="682" t="str">
        <f t="shared" si="445"/>
        <v/>
      </c>
      <c r="AJ424" s="682">
        <f t="shared" si="446"/>
        <v>0</v>
      </c>
      <c r="AK424" s="683">
        <f>IF(OR(I424="ID1",OR(I424="ID2",OR(I424="ID3",OR(I424&lt;8)))),tab!B$173,tab!B$171)</f>
        <v>0.5</v>
      </c>
      <c r="AL424" s="600">
        <f t="shared" si="447"/>
        <v>0</v>
      </c>
      <c r="AM424" s="646">
        <f t="shared" si="448"/>
        <v>0</v>
      </c>
      <c r="AN424" s="743" t="str">
        <f t="shared" si="449"/>
        <v/>
      </c>
      <c r="AO424" s="746" t="str">
        <f t="shared" si="450"/>
        <v/>
      </c>
      <c r="AP424" s="750">
        <f t="shared" si="429"/>
        <v>0.5</v>
      </c>
      <c r="AR424" s="326"/>
    </row>
    <row r="425" spans="3:44" ht="12.75" customHeight="1" x14ac:dyDescent="0.2">
      <c r="C425" s="2"/>
      <c r="D425" s="752" t="str">
        <f t="shared" ref="D425:F425" si="525">IF(D363="","",D363)</f>
        <v/>
      </c>
      <c r="E425" s="752" t="str">
        <f t="shared" si="525"/>
        <v/>
      </c>
      <c r="F425" s="752" t="str">
        <f t="shared" si="525"/>
        <v/>
      </c>
      <c r="G425" s="752" t="str">
        <f t="shared" si="431"/>
        <v/>
      </c>
      <c r="H425" s="753" t="str">
        <f t="shared" ref="H425" si="526">IF(H363="","",H363)</f>
        <v/>
      </c>
      <c r="I425" s="737" t="str">
        <f t="shared" si="433"/>
        <v/>
      </c>
      <c r="J425" s="737" t="str">
        <f t="shared" si="513"/>
        <v/>
      </c>
      <c r="K425" s="754" t="str">
        <f t="shared" si="434"/>
        <v/>
      </c>
      <c r="L425" s="735"/>
      <c r="M425" s="655">
        <v>0</v>
      </c>
      <c r="N425" s="623">
        <v>0</v>
      </c>
      <c r="O425" s="620" t="str">
        <f t="shared" si="435"/>
        <v/>
      </c>
      <c r="P425" s="612" t="str">
        <f t="shared" si="436"/>
        <v/>
      </c>
      <c r="Q425" s="624">
        <v>0</v>
      </c>
      <c r="R425" s="755"/>
      <c r="S425" s="708" t="str">
        <f t="shared" si="437"/>
        <v/>
      </c>
      <c r="T425" s="50" t="str">
        <f t="shared" si="438"/>
        <v/>
      </c>
      <c r="U425" s="50">
        <f>ROUND(IF(K425="",0,+Q425/1659*(AC425*12*(1+tab!$D$181+tab!$D$180)-tab!$D$179)*tab!$D$177),-1)</f>
        <v>0</v>
      </c>
      <c r="V425" s="36" t="str">
        <f t="shared" si="439"/>
        <v/>
      </c>
      <c r="W425" s="696"/>
      <c r="X425" s="605"/>
      <c r="Y425" s="646"/>
      <c r="Z425" s="670"/>
      <c r="AA425" s="600"/>
      <c r="AB425" s="646"/>
      <c r="AC425" s="679">
        <f t="shared" si="514"/>
        <v>0</v>
      </c>
      <c r="AD425" s="680">
        <f t="shared" si="440"/>
        <v>0.56000000000000005</v>
      </c>
      <c r="AE425" s="681">
        <f t="shared" si="441"/>
        <v>0</v>
      </c>
      <c r="AF425" s="681">
        <f t="shared" si="442"/>
        <v>0</v>
      </c>
      <c r="AG425" s="681">
        <f t="shared" si="443"/>
        <v>0</v>
      </c>
      <c r="AH425" s="682">
        <f t="shared" si="444"/>
        <v>0</v>
      </c>
      <c r="AI425" s="682" t="str">
        <f t="shared" si="445"/>
        <v/>
      </c>
      <c r="AJ425" s="682">
        <f t="shared" si="446"/>
        <v>0</v>
      </c>
      <c r="AK425" s="683">
        <f>IF(OR(I425="ID1",OR(I425="ID2",OR(I425="ID3",OR(I425&lt;8)))),tab!B$173,tab!B$171)</f>
        <v>0.5</v>
      </c>
      <c r="AL425" s="600">
        <f t="shared" si="447"/>
        <v>0</v>
      </c>
      <c r="AM425" s="646">
        <f t="shared" si="448"/>
        <v>0</v>
      </c>
      <c r="AN425" s="743" t="str">
        <f t="shared" si="449"/>
        <v/>
      </c>
      <c r="AO425" s="746" t="str">
        <f t="shared" si="450"/>
        <v/>
      </c>
      <c r="AP425" s="750">
        <f t="shared" si="429"/>
        <v>0.5</v>
      </c>
      <c r="AR425" s="326"/>
    </row>
    <row r="426" spans="3:44" ht="12.75" customHeight="1" x14ac:dyDescent="0.2">
      <c r="C426" s="2"/>
      <c r="D426" s="752" t="str">
        <f t="shared" ref="D426:F426" si="527">IF(D364="","",D364)</f>
        <v/>
      </c>
      <c r="E426" s="752" t="str">
        <f t="shared" si="527"/>
        <v/>
      </c>
      <c r="F426" s="752" t="str">
        <f t="shared" si="527"/>
        <v/>
      </c>
      <c r="G426" s="752" t="str">
        <f t="shared" si="431"/>
        <v/>
      </c>
      <c r="H426" s="753" t="str">
        <f t="shared" ref="H426" si="528">IF(H364="","",H364)</f>
        <v/>
      </c>
      <c r="I426" s="737" t="str">
        <f t="shared" si="433"/>
        <v/>
      </c>
      <c r="J426" s="737" t="str">
        <f t="shared" si="513"/>
        <v/>
      </c>
      <c r="K426" s="754" t="str">
        <f t="shared" si="434"/>
        <v/>
      </c>
      <c r="L426" s="735"/>
      <c r="M426" s="655">
        <v>0</v>
      </c>
      <c r="N426" s="623">
        <v>0</v>
      </c>
      <c r="O426" s="620" t="str">
        <f t="shared" si="435"/>
        <v/>
      </c>
      <c r="P426" s="612" t="str">
        <f t="shared" si="436"/>
        <v/>
      </c>
      <c r="Q426" s="624">
        <v>0</v>
      </c>
      <c r="R426" s="755"/>
      <c r="S426" s="708" t="str">
        <f t="shared" si="437"/>
        <v/>
      </c>
      <c r="T426" s="50" t="str">
        <f t="shared" si="438"/>
        <v/>
      </c>
      <c r="U426" s="50">
        <f>ROUND(IF(K426="",0,+Q426/1659*(AC426*12*(1+tab!$D$181+tab!$D$180)-tab!$D$179)*tab!$D$177),-1)</f>
        <v>0</v>
      </c>
      <c r="V426" s="36" t="str">
        <f t="shared" si="439"/>
        <v/>
      </c>
      <c r="W426" s="696"/>
      <c r="X426" s="605"/>
      <c r="Y426" s="646"/>
      <c r="Z426" s="670"/>
      <c r="AA426" s="600"/>
      <c r="AB426" s="646"/>
      <c r="AC426" s="679">
        <f t="shared" si="514"/>
        <v>0</v>
      </c>
      <c r="AD426" s="680">
        <f t="shared" si="440"/>
        <v>0.56000000000000005</v>
      </c>
      <c r="AE426" s="681">
        <f t="shared" si="441"/>
        <v>0</v>
      </c>
      <c r="AF426" s="681">
        <f t="shared" si="442"/>
        <v>0</v>
      </c>
      <c r="AG426" s="681">
        <f t="shared" si="443"/>
        <v>0</v>
      </c>
      <c r="AH426" s="682">
        <f t="shared" si="444"/>
        <v>0</v>
      </c>
      <c r="AI426" s="682" t="str">
        <f t="shared" si="445"/>
        <v/>
      </c>
      <c r="AJ426" s="682">
        <f t="shared" si="446"/>
        <v>0</v>
      </c>
      <c r="AK426" s="683">
        <f>IF(OR(I426="ID1",OR(I426="ID2",OR(I426="ID3",OR(I426&lt;8)))),tab!B$173,tab!B$171)</f>
        <v>0.5</v>
      </c>
      <c r="AL426" s="600">
        <f t="shared" si="447"/>
        <v>0</v>
      </c>
      <c r="AM426" s="646">
        <f t="shared" si="448"/>
        <v>0</v>
      </c>
      <c r="AN426" s="743" t="str">
        <f t="shared" si="449"/>
        <v/>
      </c>
      <c r="AO426" s="746" t="str">
        <f t="shared" si="450"/>
        <v/>
      </c>
      <c r="AP426" s="750">
        <f t="shared" si="429"/>
        <v>0.5</v>
      </c>
      <c r="AR426" s="326"/>
    </row>
    <row r="427" spans="3:44" ht="12.75" customHeight="1" x14ac:dyDescent="0.2">
      <c r="C427" s="2"/>
      <c r="D427" s="752" t="str">
        <f t="shared" ref="D427:F427" si="529">IF(D365="","",D365)</f>
        <v/>
      </c>
      <c r="E427" s="752" t="str">
        <f t="shared" si="529"/>
        <v/>
      </c>
      <c r="F427" s="752" t="str">
        <f t="shared" si="529"/>
        <v/>
      </c>
      <c r="G427" s="752" t="str">
        <f t="shared" si="431"/>
        <v/>
      </c>
      <c r="H427" s="753" t="str">
        <f t="shared" ref="H427" si="530">IF(H365="","",H365)</f>
        <v/>
      </c>
      <c r="I427" s="737" t="str">
        <f t="shared" si="433"/>
        <v/>
      </c>
      <c r="J427" s="737" t="str">
        <f t="shared" si="513"/>
        <v/>
      </c>
      <c r="K427" s="754" t="str">
        <f t="shared" si="434"/>
        <v/>
      </c>
      <c r="L427" s="735"/>
      <c r="M427" s="655">
        <v>0</v>
      </c>
      <c r="N427" s="623">
        <v>0</v>
      </c>
      <c r="O427" s="620" t="str">
        <f t="shared" si="435"/>
        <v/>
      </c>
      <c r="P427" s="612" t="str">
        <f t="shared" si="436"/>
        <v/>
      </c>
      <c r="Q427" s="624">
        <v>0</v>
      </c>
      <c r="R427" s="755"/>
      <c r="S427" s="708" t="str">
        <f t="shared" si="437"/>
        <v/>
      </c>
      <c r="T427" s="50" t="str">
        <f t="shared" si="438"/>
        <v/>
      </c>
      <c r="U427" s="50">
        <f>ROUND(IF(K427="",0,+Q427/1659*(AC427*12*(1+tab!$D$181+tab!$D$180)-tab!$D$179)*tab!$D$177),-1)</f>
        <v>0</v>
      </c>
      <c r="V427" s="36" t="str">
        <f t="shared" si="439"/>
        <v/>
      </c>
      <c r="W427" s="696"/>
      <c r="X427" s="605"/>
      <c r="Y427" s="646"/>
      <c r="Z427" s="670"/>
      <c r="AA427" s="600"/>
      <c r="AB427" s="646"/>
      <c r="AC427" s="679">
        <f t="shared" si="514"/>
        <v>0</v>
      </c>
      <c r="AD427" s="680">
        <f t="shared" si="440"/>
        <v>0.56000000000000005</v>
      </c>
      <c r="AE427" s="681">
        <f t="shared" si="441"/>
        <v>0</v>
      </c>
      <c r="AF427" s="681">
        <f t="shared" si="442"/>
        <v>0</v>
      </c>
      <c r="AG427" s="681">
        <f t="shared" si="443"/>
        <v>0</v>
      </c>
      <c r="AH427" s="682">
        <f t="shared" si="444"/>
        <v>0</v>
      </c>
      <c r="AI427" s="682" t="str">
        <f t="shared" si="445"/>
        <v/>
      </c>
      <c r="AJ427" s="682">
        <f t="shared" si="446"/>
        <v>0</v>
      </c>
      <c r="AK427" s="683">
        <f>IF(OR(I427="ID1",OR(I427="ID2",OR(I427="ID3",OR(I427&lt;8)))),tab!B$173,tab!B$171)</f>
        <v>0.5</v>
      </c>
      <c r="AL427" s="600">
        <f t="shared" si="447"/>
        <v>0</v>
      </c>
      <c r="AM427" s="646">
        <f t="shared" si="448"/>
        <v>0</v>
      </c>
      <c r="AN427" s="743" t="str">
        <f t="shared" si="449"/>
        <v/>
      </c>
      <c r="AO427" s="746" t="str">
        <f t="shared" si="450"/>
        <v/>
      </c>
      <c r="AP427" s="750">
        <f t="shared" si="429"/>
        <v>0.5</v>
      </c>
      <c r="AR427" s="326"/>
    </row>
    <row r="428" spans="3:44" ht="12.75" customHeight="1" x14ac:dyDescent="0.2">
      <c r="C428" s="2"/>
      <c r="D428" s="752" t="str">
        <f t="shared" ref="D428:F428" si="531">IF(D366="","",D366)</f>
        <v/>
      </c>
      <c r="E428" s="752" t="str">
        <f t="shared" si="531"/>
        <v/>
      </c>
      <c r="F428" s="752" t="str">
        <f t="shared" si="531"/>
        <v/>
      </c>
      <c r="G428" s="752" t="str">
        <f t="shared" si="431"/>
        <v/>
      </c>
      <c r="H428" s="753" t="str">
        <f t="shared" ref="H428" si="532">IF(H366="","",H366)</f>
        <v/>
      </c>
      <c r="I428" s="737" t="str">
        <f t="shared" si="433"/>
        <v/>
      </c>
      <c r="J428" s="737" t="str">
        <f t="shared" si="513"/>
        <v/>
      </c>
      <c r="K428" s="754" t="str">
        <f t="shared" si="434"/>
        <v/>
      </c>
      <c r="L428" s="735"/>
      <c r="M428" s="655">
        <v>0</v>
      </c>
      <c r="N428" s="623">
        <v>0</v>
      </c>
      <c r="O428" s="620" t="str">
        <f t="shared" si="435"/>
        <v/>
      </c>
      <c r="P428" s="612" t="str">
        <f t="shared" si="436"/>
        <v/>
      </c>
      <c r="Q428" s="624">
        <v>0</v>
      </c>
      <c r="R428" s="755"/>
      <c r="S428" s="708" t="str">
        <f t="shared" si="437"/>
        <v/>
      </c>
      <c r="T428" s="50" t="str">
        <f t="shared" si="438"/>
        <v/>
      </c>
      <c r="U428" s="50">
        <f>ROUND(IF(K428="",0,+Q428/1659*(AC428*12*(1+tab!$D$181+tab!$D$180)-tab!$D$179)*tab!$D$177),-1)</f>
        <v>0</v>
      </c>
      <c r="V428" s="36" t="str">
        <f t="shared" si="439"/>
        <v/>
      </c>
      <c r="W428" s="696"/>
      <c r="X428" s="605"/>
      <c r="Y428" s="646"/>
      <c r="Z428" s="670"/>
      <c r="AA428" s="600"/>
      <c r="AB428" s="646"/>
      <c r="AC428" s="679">
        <f t="shared" si="514"/>
        <v>0</v>
      </c>
      <c r="AD428" s="680">
        <f t="shared" si="440"/>
        <v>0.56000000000000005</v>
      </c>
      <c r="AE428" s="681">
        <f t="shared" si="441"/>
        <v>0</v>
      </c>
      <c r="AF428" s="681">
        <f t="shared" si="442"/>
        <v>0</v>
      </c>
      <c r="AG428" s="681">
        <f t="shared" si="443"/>
        <v>0</v>
      </c>
      <c r="AH428" s="682">
        <f t="shared" si="444"/>
        <v>0</v>
      </c>
      <c r="AI428" s="682" t="str">
        <f t="shared" si="445"/>
        <v/>
      </c>
      <c r="AJ428" s="682">
        <f t="shared" si="446"/>
        <v>0</v>
      </c>
      <c r="AK428" s="683">
        <f>IF(OR(I428="ID1",OR(I428="ID2",OR(I428="ID3",OR(I428&lt;8)))),tab!B$173,tab!B$171)</f>
        <v>0.5</v>
      </c>
      <c r="AL428" s="600">
        <f t="shared" si="447"/>
        <v>0</v>
      </c>
      <c r="AM428" s="646">
        <f t="shared" si="448"/>
        <v>0</v>
      </c>
      <c r="AN428" s="743" t="str">
        <f t="shared" si="449"/>
        <v/>
      </c>
      <c r="AO428" s="746" t="str">
        <f t="shared" si="450"/>
        <v/>
      </c>
      <c r="AP428" s="750">
        <f t="shared" si="429"/>
        <v>0.5</v>
      </c>
      <c r="AR428" s="326"/>
    </row>
    <row r="429" spans="3:44" ht="12.75" customHeight="1" x14ac:dyDescent="0.2">
      <c r="C429" s="2"/>
      <c r="D429" s="752" t="str">
        <f t="shared" ref="D429:F429" si="533">IF(D367="","",D367)</f>
        <v/>
      </c>
      <c r="E429" s="752" t="str">
        <f t="shared" si="533"/>
        <v/>
      </c>
      <c r="F429" s="752" t="str">
        <f t="shared" si="533"/>
        <v/>
      </c>
      <c r="G429" s="752" t="str">
        <f t="shared" si="431"/>
        <v/>
      </c>
      <c r="H429" s="753" t="str">
        <f t="shared" ref="H429" si="534">IF(H367="","",H367)</f>
        <v/>
      </c>
      <c r="I429" s="737" t="str">
        <f t="shared" si="433"/>
        <v/>
      </c>
      <c r="J429" s="737" t="str">
        <f t="shared" si="513"/>
        <v/>
      </c>
      <c r="K429" s="754" t="str">
        <f t="shared" si="434"/>
        <v/>
      </c>
      <c r="L429" s="735"/>
      <c r="M429" s="655">
        <v>0</v>
      </c>
      <c r="N429" s="623">
        <v>0</v>
      </c>
      <c r="O429" s="620" t="str">
        <f t="shared" si="435"/>
        <v/>
      </c>
      <c r="P429" s="612" t="str">
        <f t="shared" si="436"/>
        <v/>
      </c>
      <c r="Q429" s="624">
        <v>0</v>
      </c>
      <c r="R429" s="755"/>
      <c r="S429" s="708" t="str">
        <f t="shared" si="437"/>
        <v/>
      </c>
      <c r="T429" s="50" t="str">
        <f t="shared" si="438"/>
        <v/>
      </c>
      <c r="U429" s="50">
        <f>ROUND(IF(K429="",0,+Q429/1659*(AC429*12*(1+tab!$D$181+tab!$D$180)-tab!$D$179)*tab!$D$177),-1)</f>
        <v>0</v>
      </c>
      <c r="V429" s="36" t="str">
        <f t="shared" si="439"/>
        <v/>
      </c>
      <c r="W429" s="696"/>
      <c r="X429" s="605"/>
      <c r="Y429" s="646"/>
      <c r="Z429" s="670"/>
      <c r="AA429" s="600"/>
      <c r="AB429" s="646"/>
      <c r="AC429" s="679">
        <f t="shared" si="514"/>
        <v>0</v>
      </c>
      <c r="AD429" s="680">
        <f t="shared" si="440"/>
        <v>0.56000000000000005</v>
      </c>
      <c r="AE429" s="681">
        <f t="shared" si="441"/>
        <v>0</v>
      </c>
      <c r="AF429" s="681">
        <f t="shared" si="442"/>
        <v>0</v>
      </c>
      <c r="AG429" s="681">
        <f t="shared" si="443"/>
        <v>0</v>
      </c>
      <c r="AH429" s="682">
        <f t="shared" si="444"/>
        <v>0</v>
      </c>
      <c r="AI429" s="682" t="str">
        <f t="shared" si="445"/>
        <v/>
      </c>
      <c r="AJ429" s="682">
        <f t="shared" si="446"/>
        <v>0</v>
      </c>
      <c r="AK429" s="683">
        <f>IF(OR(I429="ID1",OR(I429="ID2",OR(I429="ID3",OR(I429&lt;8)))),tab!B$173,tab!B$171)</f>
        <v>0.5</v>
      </c>
      <c r="AL429" s="600">
        <f t="shared" si="447"/>
        <v>0</v>
      </c>
      <c r="AM429" s="646">
        <f t="shared" si="448"/>
        <v>0</v>
      </c>
      <c r="AN429" s="743" t="str">
        <f t="shared" si="449"/>
        <v/>
      </c>
      <c r="AO429" s="746" t="str">
        <f t="shared" si="450"/>
        <v/>
      </c>
      <c r="AP429" s="750">
        <f t="shared" si="429"/>
        <v>0.5</v>
      </c>
      <c r="AR429" s="326"/>
    </row>
    <row r="430" spans="3:44" ht="12.75" customHeight="1" x14ac:dyDescent="0.2">
      <c r="C430" s="2"/>
      <c r="D430" s="752" t="str">
        <f t="shared" ref="D430:F430" si="535">IF(D368="","",D368)</f>
        <v/>
      </c>
      <c r="E430" s="752" t="str">
        <f t="shared" si="535"/>
        <v/>
      </c>
      <c r="F430" s="752" t="str">
        <f t="shared" si="535"/>
        <v/>
      </c>
      <c r="G430" s="752" t="str">
        <f t="shared" si="431"/>
        <v/>
      </c>
      <c r="H430" s="753" t="str">
        <f t="shared" ref="H430" si="536">IF(H368="","",H368)</f>
        <v/>
      </c>
      <c r="I430" s="737" t="str">
        <f t="shared" si="433"/>
        <v/>
      </c>
      <c r="J430" s="737" t="str">
        <f t="shared" si="513"/>
        <v/>
      </c>
      <c r="K430" s="754" t="str">
        <f t="shared" si="434"/>
        <v/>
      </c>
      <c r="L430" s="735"/>
      <c r="M430" s="655">
        <v>0</v>
      </c>
      <c r="N430" s="623">
        <v>0</v>
      </c>
      <c r="O430" s="620" t="str">
        <f t="shared" si="435"/>
        <v/>
      </c>
      <c r="P430" s="612" t="str">
        <f t="shared" si="436"/>
        <v/>
      </c>
      <c r="Q430" s="624">
        <v>0</v>
      </c>
      <c r="R430" s="755"/>
      <c r="S430" s="708" t="str">
        <f t="shared" si="437"/>
        <v/>
      </c>
      <c r="T430" s="50" t="str">
        <f t="shared" si="438"/>
        <v/>
      </c>
      <c r="U430" s="50">
        <f>ROUND(IF(K430="",0,+Q430/1659*(AC430*12*(1+tab!$D$181+tab!$D$180)-tab!$D$179)*tab!$D$177),-1)</f>
        <v>0</v>
      </c>
      <c r="V430" s="36" t="str">
        <f t="shared" si="439"/>
        <v/>
      </c>
      <c r="W430" s="696"/>
      <c r="X430" s="605"/>
      <c r="Y430" s="646"/>
      <c r="Z430" s="670"/>
      <c r="AA430" s="600"/>
      <c r="AB430" s="646"/>
      <c r="AC430" s="679">
        <f t="shared" si="514"/>
        <v>0</v>
      </c>
      <c r="AD430" s="680">
        <f t="shared" si="440"/>
        <v>0.56000000000000005</v>
      </c>
      <c r="AE430" s="681">
        <f t="shared" si="441"/>
        <v>0</v>
      </c>
      <c r="AF430" s="681">
        <f t="shared" si="442"/>
        <v>0</v>
      </c>
      <c r="AG430" s="681">
        <f t="shared" si="443"/>
        <v>0</v>
      </c>
      <c r="AH430" s="682">
        <f t="shared" si="444"/>
        <v>0</v>
      </c>
      <c r="AI430" s="682" t="str">
        <f t="shared" si="445"/>
        <v/>
      </c>
      <c r="AJ430" s="682">
        <f t="shared" si="446"/>
        <v>0</v>
      </c>
      <c r="AK430" s="683">
        <f>IF(OR(I430="ID1",OR(I430="ID2",OR(I430="ID3",OR(I430&lt;8)))),tab!B$173,tab!B$171)</f>
        <v>0.5</v>
      </c>
      <c r="AL430" s="600">
        <f t="shared" si="447"/>
        <v>0</v>
      </c>
      <c r="AM430" s="646">
        <f t="shared" si="448"/>
        <v>0</v>
      </c>
      <c r="AN430" s="743" t="str">
        <f t="shared" si="449"/>
        <v/>
      </c>
      <c r="AO430" s="746" t="str">
        <f t="shared" si="450"/>
        <v/>
      </c>
      <c r="AP430" s="750">
        <f t="shared" si="429"/>
        <v>0.5</v>
      </c>
      <c r="AR430" s="326"/>
    </row>
    <row r="431" spans="3:44" ht="12.75" customHeight="1" x14ac:dyDescent="0.2">
      <c r="C431" s="2"/>
      <c r="D431" s="752" t="str">
        <f t="shared" ref="D431:F431" si="537">IF(D369="","",D369)</f>
        <v/>
      </c>
      <c r="E431" s="752" t="str">
        <f t="shared" si="537"/>
        <v/>
      </c>
      <c r="F431" s="752" t="str">
        <f t="shared" si="537"/>
        <v/>
      </c>
      <c r="G431" s="752" t="str">
        <f t="shared" si="431"/>
        <v/>
      </c>
      <c r="H431" s="753" t="str">
        <f t="shared" ref="H431" si="538">IF(H369="","",H369)</f>
        <v/>
      </c>
      <c r="I431" s="737" t="str">
        <f t="shared" si="433"/>
        <v/>
      </c>
      <c r="J431" s="737" t="str">
        <f t="shared" si="513"/>
        <v/>
      </c>
      <c r="K431" s="754" t="str">
        <f t="shared" si="434"/>
        <v/>
      </c>
      <c r="L431" s="735"/>
      <c r="M431" s="655">
        <v>0</v>
      </c>
      <c r="N431" s="623">
        <v>0</v>
      </c>
      <c r="O431" s="620" t="str">
        <f t="shared" si="435"/>
        <v/>
      </c>
      <c r="P431" s="612" t="str">
        <f t="shared" si="436"/>
        <v/>
      </c>
      <c r="Q431" s="624">
        <v>0</v>
      </c>
      <c r="R431" s="755"/>
      <c r="S431" s="708" t="str">
        <f t="shared" si="437"/>
        <v/>
      </c>
      <c r="T431" s="50" t="str">
        <f t="shared" si="438"/>
        <v/>
      </c>
      <c r="U431" s="50">
        <f>ROUND(IF(K431="",0,+Q431/1659*(AC431*12*(1+tab!$D$181+tab!$D$180)-tab!$D$179)*tab!$D$177),-1)</f>
        <v>0</v>
      </c>
      <c r="V431" s="36" t="str">
        <f t="shared" si="439"/>
        <v/>
      </c>
      <c r="W431" s="696"/>
      <c r="X431" s="605"/>
      <c r="Y431" s="646"/>
      <c r="Z431" s="670"/>
      <c r="AA431" s="600"/>
      <c r="AB431" s="646"/>
      <c r="AC431" s="679">
        <f t="shared" si="514"/>
        <v>0</v>
      </c>
      <c r="AD431" s="680">
        <f t="shared" si="440"/>
        <v>0.56000000000000005</v>
      </c>
      <c r="AE431" s="681">
        <f t="shared" si="441"/>
        <v>0</v>
      </c>
      <c r="AF431" s="681">
        <f t="shared" si="442"/>
        <v>0</v>
      </c>
      <c r="AG431" s="681">
        <f t="shared" si="443"/>
        <v>0</v>
      </c>
      <c r="AH431" s="682">
        <f t="shared" si="444"/>
        <v>0</v>
      </c>
      <c r="AI431" s="682" t="str">
        <f t="shared" si="445"/>
        <v/>
      </c>
      <c r="AJ431" s="682">
        <f t="shared" si="446"/>
        <v>0</v>
      </c>
      <c r="AK431" s="683">
        <f>IF(OR(I431="ID1",OR(I431="ID2",OR(I431="ID3",OR(I431&lt;8)))),tab!B$173,tab!B$171)</f>
        <v>0.5</v>
      </c>
      <c r="AL431" s="600">
        <f t="shared" si="447"/>
        <v>0</v>
      </c>
      <c r="AM431" s="646">
        <f t="shared" si="448"/>
        <v>0</v>
      </c>
      <c r="AN431" s="743" t="str">
        <f t="shared" si="449"/>
        <v/>
      </c>
      <c r="AO431" s="746" t="str">
        <f t="shared" si="450"/>
        <v/>
      </c>
      <c r="AP431" s="750">
        <f t="shared" si="429"/>
        <v>0.5</v>
      </c>
      <c r="AR431" s="326"/>
    </row>
    <row r="432" spans="3:44" ht="12.75" customHeight="1" x14ac:dyDescent="0.2">
      <c r="C432" s="2"/>
      <c r="D432" s="752" t="str">
        <f t="shared" ref="D432:F432" si="539">IF(D370="","",D370)</f>
        <v/>
      </c>
      <c r="E432" s="752" t="str">
        <f t="shared" si="539"/>
        <v/>
      </c>
      <c r="F432" s="752" t="str">
        <f t="shared" si="539"/>
        <v/>
      </c>
      <c r="G432" s="752" t="str">
        <f t="shared" si="431"/>
        <v/>
      </c>
      <c r="H432" s="753" t="str">
        <f t="shared" ref="H432" si="540">IF(H370="","",H370)</f>
        <v/>
      </c>
      <c r="I432" s="737" t="str">
        <f t="shared" si="433"/>
        <v/>
      </c>
      <c r="J432" s="737" t="str">
        <f t="shared" si="513"/>
        <v/>
      </c>
      <c r="K432" s="754" t="str">
        <f t="shared" si="434"/>
        <v/>
      </c>
      <c r="L432" s="735"/>
      <c r="M432" s="655">
        <v>0</v>
      </c>
      <c r="N432" s="623">
        <v>0</v>
      </c>
      <c r="O432" s="620" t="str">
        <f t="shared" si="435"/>
        <v/>
      </c>
      <c r="P432" s="612" t="str">
        <f t="shared" si="436"/>
        <v/>
      </c>
      <c r="Q432" s="624">
        <v>0</v>
      </c>
      <c r="R432" s="755"/>
      <c r="S432" s="708" t="str">
        <f t="shared" si="437"/>
        <v/>
      </c>
      <c r="T432" s="50" t="str">
        <f t="shared" si="438"/>
        <v/>
      </c>
      <c r="U432" s="50">
        <f>ROUND(IF(K432="",0,+Q432/1659*(AC432*12*(1+tab!$D$181+tab!$D$180)-tab!$D$179)*tab!$D$177),-1)</f>
        <v>0</v>
      </c>
      <c r="V432" s="36" t="str">
        <f t="shared" si="439"/>
        <v/>
      </c>
      <c r="W432" s="696"/>
      <c r="X432" s="605"/>
      <c r="Y432" s="646"/>
      <c r="Z432" s="670"/>
      <c r="AA432" s="600"/>
      <c r="AB432" s="646"/>
      <c r="AC432" s="679">
        <f t="shared" si="514"/>
        <v>0</v>
      </c>
      <c r="AD432" s="680">
        <f t="shared" si="440"/>
        <v>0.56000000000000005</v>
      </c>
      <c r="AE432" s="681">
        <f t="shared" si="441"/>
        <v>0</v>
      </c>
      <c r="AF432" s="681">
        <f t="shared" si="442"/>
        <v>0</v>
      </c>
      <c r="AG432" s="681">
        <f t="shared" si="443"/>
        <v>0</v>
      </c>
      <c r="AH432" s="682">
        <f t="shared" si="444"/>
        <v>0</v>
      </c>
      <c r="AI432" s="682" t="str">
        <f t="shared" si="445"/>
        <v/>
      </c>
      <c r="AJ432" s="682">
        <f t="shared" si="446"/>
        <v>0</v>
      </c>
      <c r="AK432" s="683">
        <f>IF(OR(I432="ID1",OR(I432="ID2",OR(I432="ID3",OR(I432&lt;8)))),tab!B$173,tab!B$171)</f>
        <v>0.5</v>
      </c>
      <c r="AL432" s="600">
        <f t="shared" si="447"/>
        <v>0</v>
      </c>
      <c r="AM432" s="646">
        <f t="shared" si="448"/>
        <v>0</v>
      </c>
      <c r="AN432" s="743" t="str">
        <f t="shared" si="449"/>
        <v/>
      </c>
      <c r="AO432" s="746" t="str">
        <f t="shared" si="450"/>
        <v/>
      </c>
      <c r="AP432" s="750">
        <f t="shared" si="429"/>
        <v>0.5</v>
      </c>
      <c r="AR432" s="326"/>
    </row>
    <row r="433" spans="3:44" ht="12.75" customHeight="1" x14ac:dyDescent="0.2">
      <c r="C433" s="2"/>
      <c r="D433" s="752" t="str">
        <f t="shared" ref="D433:F433" si="541">IF(D371="","",D371)</f>
        <v/>
      </c>
      <c r="E433" s="752" t="str">
        <f t="shared" si="541"/>
        <v/>
      </c>
      <c r="F433" s="752" t="str">
        <f t="shared" si="541"/>
        <v/>
      </c>
      <c r="G433" s="752" t="str">
        <f t="shared" si="431"/>
        <v/>
      </c>
      <c r="H433" s="753" t="str">
        <f t="shared" ref="H433" si="542">IF(H371="","",H371)</f>
        <v/>
      </c>
      <c r="I433" s="737" t="str">
        <f t="shared" si="433"/>
        <v/>
      </c>
      <c r="J433" s="737" t="str">
        <f t="shared" si="513"/>
        <v/>
      </c>
      <c r="K433" s="754" t="str">
        <f t="shared" si="434"/>
        <v/>
      </c>
      <c r="L433" s="735"/>
      <c r="M433" s="655">
        <v>0</v>
      </c>
      <c r="N433" s="623">
        <v>0</v>
      </c>
      <c r="O433" s="620" t="str">
        <f t="shared" si="435"/>
        <v/>
      </c>
      <c r="P433" s="612" t="str">
        <f t="shared" si="436"/>
        <v/>
      </c>
      <c r="Q433" s="624">
        <v>0</v>
      </c>
      <c r="R433" s="755"/>
      <c r="S433" s="708" t="str">
        <f t="shared" si="437"/>
        <v/>
      </c>
      <c r="T433" s="50" t="str">
        <f t="shared" si="438"/>
        <v/>
      </c>
      <c r="U433" s="50">
        <f>ROUND(IF(K433="",0,+Q433/1659*(AC433*12*(1+tab!$D$181+tab!$D$180)-tab!$D$179)*tab!$D$177),-1)</f>
        <v>0</v>
      </c>
      <c r="V433" s="36" t="str">
        <f t="shared" si="439"/>
        <v/>
      </c>
      <c r="W433" s="696"/>
      <c r="X433" s="605"/>
      <c r="Y433" s="646"/>
      <c r="Z433" s="670"/>
      <c r="AA433" s="600"/>
      <c r="AB433" s="646"/>
      <c r="AC433" s="679">
        <f t="shared" si="514"/>
        <v>0</v>
      </c>
      <c r="AD433" s="680">
        <f t="shared" si="440"/>
        <v>0.56000000000000005</v>
      </c>
      <c r="AE433" s="681">
        <f t="shared" si="441"/>
        <v>0</v>
      </c>
      <c r="AF433" s="681">
        <f t="shared" si="442"/>
        <v>0</v>
      </c>
      <c r="AG433" s="681">
        <f t="shared" si="443"/>
        <v>0</v>
      </c>
      <c r="AH433" s="682">
        <f t="shared" si="444"/>
        <v>0</v>
      </c>
      <c r="AI433" s="682" t="str">
        <f t="shared" si="445"/>
        <v/>
      </c>
      <c r="AJ433" s="682">
        <f t="shared" si="446"/>
        <v>0</v>
      </c>
      <c r="AK433" s="683">
        <f>IF(OR(I433="ID1",OR(I433="ID2",OR(I433="ID3",OR(I433&lt;8)))),tab!B$173,tab!B$171)</f>
        <v>0.5</v>
      </c>
      <c r="AL433" s="600">
        <f t="shared" si="447"/>
        <v>0</v>
      </c>
      <c r="AM433" s="646">
        <f t="shared" si="448"/>
        <v>0</v>
      </c>
      <c r="AN433" s="743" t="str">
        <f t="shared" si="449"/>
        <v/>
      </c>
      <c r="AO433" s="746" t="str">
        <f t="shared" si="450"/>
        <v/>
      </c>
      <c r="AP433" s="750">
        <f t="shared" si="429"/>
        <v>0.5</v>
      </c>
      <c r="AR433" s="326"/>
    </row>
    <row r="434" spans="3:44" ht="12.75" customHeight="1" x14ac:dyDescent="0.2">
      <c r="C434" s="2"/>
      <c r="D434" s="752" t="str">
        <f t="shared" ref="D434:F434" si="543">IF(D372="","",D372)</f>
        <v/>
      </c>
      <c r="E434" s="752" t="str">
        <f t="shared" si="543"/>
        <v/>
      </c>
      <c r="F434" s="752" t="str">
        <f t="shared" si="543"/>
        <v/>
      </c>
      <c r="G434" s="752" t="str">
        <f t="shared" si="431"/>
        <v/>
      </c>
      <c r="H434" s="753" t="str">
        <f t="shared" ref="H434" si="544">IF(H372="","",H372)</f>
        <v/>
      </c>
      <c r="I434" s="737" t="str">
        <f t="shared" si="433"/>
        <v/>
      </c>
      <c r="J434" s="737" t="str">
        <f t="shared" si="513"/>
        <v/>
      </c>
      <c r="K434" s="754" t="str">
        <f t="shared" si="434"/>
        <v/>
      </c>
      <c r="L434" s="735"/>
      <c r="M434" s="655">
        <v>0</v>
      </c>
      <c r="N434" s="623">
        <v>0</v>
      </c>
      <c r="O434" s="620" t="str">
        <f t="shared" si="435"/>
        <v/>
      </c>
      <c r="P434" s="612" t="str">
        <f t="shared" si="436"/>
        <v/>
      </c>
      <c r="Q434" s="624">
        <v>0</v>
      </c>
      <c r="R434" s="755"/>
      <c r="S434" s="708" t="str">
        <f t="shared" si="437"/>
        <v/>
      </c>
      <c r="T434" s="50" t="str">
        <f t="shared" si="438"/>
        <v/>
      </c>
      <c r="U434" s="50">
        <f>ROUND(IF(K434="",0,+Q434/1659*(AC434*12*(1+tab!$D$181+tab!$D$180)-tab!$D$179)*tab!$D$177),-1)</f>
        <v>0</v>
      </c>
      <c r="V434" s="36" t="str">
        <f t="shared" si="439"/>
        <v/>
      </c>
      <c r="W434" s="696"/>
      <c r="X434" s="605"/>
      <c r="Y434" s="646"/>
      <c r="Z434" s="670"/>
      <c r="AA434" s="600"/>
      <c r="AB434" s="646"/>
      <c r="AC434" s="679">
        <f t="shared" si="514"/>
        <v>0</v>
      </c>
      <c r="AD434" s="680">
        <f t="shared" si="440"/>
        <v>0.56000000000000005</v>
      </c>
      <c r="AE434" s="681">
        <f t="shared" si="441"/>
        <v>0</v>
      </c>
      <c r="AF434" s="681">
        <f t="shared" si="442"/>
        <v>0</v>
      </c>
      <c r="AG434" s="681">
        <f t="shared" si="443"/>
        <v>0</v>
      </c>
      <c r="AH434" s="682">
        <f t="shared" si="444"/>
        <v>0</v>
      </c>
      <c r="AI434" s="682" t="str">
        <f t="shared" si="445"/>
        <v/>
      </c>
      <c r="AJ434" s="682">
        <f t="shared" si="446"/>
        <v>0</v>
      </c>
      <c r="AK434" s="683">
        <f>IF(OR(I434="ID1",OR(I434="ID2",OR(I434="ID3",OR(I434&lt;8)))),tab!B$173,tab!B$171)</f>
        <v>0.5</v>
      </c>
      <c r="AL434" s="600">
        <f t="shared" si="447"/>
        <v>0</v>
      </c>
      <c r="AM434" s="646">
        <f t="shared" si="448"/>
        <v>0</v>
      </c>
      <c r="AN434" s="743" t="str">
        <f t="shared" si="449"/>
        <v/>
      </c>
      <c r="AO434" s="746" t="str">
        <f t="shared" si="450"/>
        <v/>
      </c>
      <c r="AP434" s="750">
        <f t="shared" si="429"/>
        <v>0.5</v>
      </c>
      <c r="AR434" s="326"/>
    </row>
    <row r="435" spans="3:44" ht="12.75" customHeight="1" x14ac:dyDescent="0.2">
      <c r="C435" s="2"/>
      <c r="D435" s="752" t="str">
        <f t="shared" ref="D435:F435" si="545">IF(D373="","",D373)</f>
        <v/>
      </c>
      <c r="E435" s="752" t="str">
        <f t="shared" si="545"/>
        <v/>
      </c>
      <c r="F435" s="752" t="str">
        <f t="shared" si="545"/>
        <v/>
      </c>
      <c r="G435" s="752" t="str">
        <f t="shared" si="431"/>
        <v/>
      </c>
      <c r="H435" s="753" t="str">
        <f t="shared" ref="H435" si="546">IF(H373="","",H373)</f>
        <v/>
      </c>
      <c r="I435" s="737" t="str">
        <f t="shared" si="433"/>
        <v/>
      </c>
      <c r="J435" s="737" t="str">
        <f t="shared" si="513"/>
        <v/>
      </c>
      <c r="K435" s="754" t="str">
        <f t="shared" si="434"/>
        <v/>
      </c>
      <c r="L435" s="735"/>
      <c r="M435" s="655">
        <v>0</v>
      </c>
      <c r="N435" s="623">
        <v>0</v>
      </c>
      <c r="O435" s="620" t="str">
        <f t="shared" si="435"/>
        <v/>
      </c>
      <c r="P435" s="612" t="str">
        <f t="shared" si="436"/>
        <v/>
      </c>
      <c r="Q435" s="624">
        <v>0</v>
      </c>
      <c r="R435" s="755"/>
      <c r="S435" s="708" t="str">
        <f t="shared" si="437"/>
        <v/>
      </c>
      <c r="T435" s="50" t="str">
        <f t="shared" si="438"/>
        <v/>
      </c>
      <c r="U435" s="50">
        <f>ROUND(IF(K435="",0,+Q435/1659*(AC435*12*(1+tab!$D$181+tab!$D$180)-tab!$D$179)*tab!$D$177),-1)</f>
        <v>0</v>
      </c>
      <c r="V435" s="36" t="str">
        <f t="shared" si="439"/>
        <v/>
      </c>
      <c r="W435" s="696"/>
      <c r="X435" s="605"/>
      <c r="Y435" s="646"/>
      <c r="Z435" s="670"/>
      <c r="AA435" s="600"/>
      <c r="AB435" s="646"/>
      <c r="AC435" s="679">
        <f t="shared" si="514"/>
        <v>0</v>
      </c>
      <c r="AD435" s="680">
        <f t="shared" si="440"/>
        <v>0.56000000000000005</v>
      </c>
      <c r="AE435" s="681">
        <f t="shared" si="441"/>
        <v>0</v>
      </c>
      <c r="AF435" s="681">
        <f t="shared" si="442"/>
        <v>0</v>
      </c>
      <c r="AG435" s="681">
        <f t="shared" si="443"/>
        <v>0</v>
      </c>
      <c r="AH435" s="682">
        <f t="shared" si="444"/>
        <v>0</v>
      </c>
      <c r="AI435" s="682" t="str">
        <f t="shared" si="445"/>
        <v/>
      </c>
      <c r="AJ435" s="682">
        <f t="shared" si="446"/>
        <v>0</v>
      </c>
      <c r="AK435" s="683">
        <f>IF(OR(I435="ID1",OR(I435="ID2",OR(I435="ID3",OR(I435&lt;8)))),tab!B$173,tab!B$171)</f>
        <v>0.5</v>
      </c>
      <c r="AL435" s="600">
        <f t="shared" si="447"/>
        <v>0</v>
      </c>
      <c r="AM435" s="646">
        <f t="shared" si="448"/>
        <v>0</v>
      </c>
      <c r="AN435" s="743" t="str">
        <f t="shared" si="449"/>
        <v/>
      </c>
      <c r="AO435" s="746" t="str">
        <f t="shared" si="450"/>
        <v/>
      </c>
      <c r="AP435" s="750">
        <f t="shared" si="429"/>
        <v>0.5</v>
      </c>
      <c r="AR435" s="326"/>
    </row>
    <row r="436" spans="3:44" ht="12.75" customHeight="1" x14ac:dyDescent="0.2">
      <c r="C436" s="2"/>
      <c r="D436" s="752" t="str">
        <f t="shared" ref="D436:F436" si="547">IF(D374="","",D374)</f>
        <v/>
      </c>
      <c r="E436" s="752" t="str">
        <f t="shared" si="547"/>
        <v/>
      </c>
      <c r="F436" s="752" t="str">
        <f t="shared" si="547"/>
        <v/>
      </c>
      <c r="G436" s="752" t="str">
        <f t="shared" si="431"/>
        <v/>
      </c>
      <c r="H436" s="753" t="str">
        <f t="shared" ref="H436" si="548">IF(H374="","",H374)</f>
        <v/>
      </c>
      <c r="I436" s="737" t="str">
        <f t="shared" si="433"/>
        <v/>
      </c>
      <c r="J436" s="737" t="str">
        <f t="shared" si="513"/>
        <v/>
      </c>
      <c r="K436" s="754" t="str">
        <f t="shared" si="434"/>
        <v/>
      </c>
      <c r="L436" s="735"/>
      <c r="M436" s="655">
        <v>0</v>
      </c>
      <c r="N436" s="623">
        <v>0</v>
      </c>
      <c r="O436" s="620" t="str">
        <f t="shared" si="435"/>
        <v/>
      </c>
      <c r="P436" s="612" t="str">
        <f t="shared" si="436"/>
        <v/>
      </c>
      <c r="Q436" s="624">
        <v>0</v>
      </c>
      <c r="R436" s="755"/>
      <c r="S436" s="708" t="str">
        <f t="shared" si="437"/>
        <v/>
      </c>
      <c r="T436" s="50" t="str">
        <f t="shared" si="438"/>
        <v/>
      </c>
      <c r="U436" s="50">
        <f>ROUND(IF(K436="",0,+Q436/1659*(AC436*12*(1+tab!$D$181+tab!$D$180)-tab!$D$179)*tab!$D$177),-1)</f>
        <v>0</v>
      </c>
      <c r="V436" s="36" t="str">
        <f t="shared" si="439"/>
        <v/>
      </c>
      <c r="W436" s="696"/>
      <c r="X436" s="605"/>
      <c r="Y436" s="646"/>
      <c r="Z436" s="670"/>
      <c r="AA436" s="600"/>
      <c r="AB436" s="646"/>
      <c r="AC436" s="679">
        <f t="shared" si="514"/>
        <v>0</v>
      </c>
      <c r="AD436" s="680">
        <f t="shared" si="440"/>
        <v>0.56000000000000005</v>
      </c>
      <c r="AE436" s="681">
        <f t="shared" si="441"/>
        <v>0</v>
      </c>
      <c r="AF436" s="681">
        <f t="shared" si="442"/>
        <v>0</v>
      </c>
      <c r="AG436" s="681">
        <f t="shared" si="443"/>
        <v>0</v>
      </c>
      <c r="AH436" s="682">
        <f t="shared" si="444"/>
        <v>0</v>
      </c>
      <c r="AI436" s="682" t="str">
        <f t="shared" si="445"/>
        <v/>
      </c>
      <c r="AJ436" s="682">
        <f t="shared" si="446"/>
        <v>0</v>
      </c>
      <c r="AK436" s="683">
        <f>IF(OR(I436="ID1",OR(I436="ID2",OR(I436="ID3",OR(I436&lt;8)))),tab!B$173,tab!B$171)</f>
        <v>0.5</v>
      </c>
      <c r="AL436" s="600">
        <f t="shared" si="447"/>
        <v>0</v>
      </c>
      <c r="AM436" s="646">
        <f t="shared" si="448"/>
        <v>0</v>
      </c>
      <c r="AN436" s="743" t="str">
        <f t="shared" si="449"/>
        <v/>
      </c>
      <c r="AO436" s="746" t="str">
        <f t="shared" si="450"/>
        <v/>
      </c>
      <c r="AP436" s="750">
        <f t="shared" si="429"/>
        <v>0.5</v>
      </c>
      <c r="AR436" s="326"/>
    </row>
    <row r="437" spans="3:44" ht="12.75" customHeight="1" x14ac:dyDescent="0.2">
      <c r="C437" s="2"/>
      <c r="D437" s="250"/>
      <c r="E437" s="4"/>
      <c r="F437" s="4"/>
      <c r="G437" s="242"/>
      <c r="H437" s="243"/>
      <c r="I437" s="242"/>
      <c r="J437" s="3"/>
      <c r="K437" s="739">
        <f>SUM(K387:K436)</f>
        <v>2</v>
      </c>
      <c r="L437" s="242"/>
      <c r="M437" s="721">
        <f>SUM(M387:M436)</f>
        <v>0</v>
      </c>
      <c r="N437" s="721">
        <f t="shared" ref="N437:Q437" si="549">SUM(N387:N436)</f>
        <v>0</v>
      </c>
      <c r="O437" s="721">
        <f t="shared" si="549"/>
        <v>100</v>
      </c>
      <c r="P437" s="721">
        <f t="shared" si="549"/>
        <v>100</v>
      </c>
      <c r="Q437" s="721">
        <f t="shared" si="549"/>
        <v>0</v>
      </c>
      <c r="R437" s="764"/>
      <c r="S437" s="722">
        <f>SUM(S387:S436)</f>
        <v>146226.85106690778</v>
      </c>
      <c r="T437" s="722">
        <f t="shared" ref="T437:V437" si="550">SUM(T387:T436)</f>
        <v>4544.0289330922242</v>
      </c>
      <c r="U437" s="722">
        <f t="shared" si="550"/>
        <v>0</v>
      </c>
      <c r="V437" s="722">
        <f t="shared" si="550"/>
        <v>150770.88</v>
      </c>
      <c r="W437" s="697"/>
      <c r="X437" s="674"/>
      <c r="Y437" s="639"/>
      <c r="Z437" s="675"/>
      <c r="AA437" s="647"/>
      <c r="AB437" s="639"/>
      <c r="AC437" s="665">
        <f>SUM(AC387:AC436)</f>
        <v>8054</v>
      </c>
      <c r="AD437" s="639"/>
      <c r="AE437" s="640">
        <f t="shared" si="441"/>
        <v>58.256781193490056</v>
      </c>
      <c r="AF437" s="691"/>
      <c r="AG437" s="647"/>
      <c r="AH437" s="684"/>
      <c r="AI437" s="600"/>
      <c r="AJ437" s="631"/>
      <c r="AK437" s="630"/>
      <c r="AL437" s="630"/>
      <c r="AM437" s="718">
        <f>SUM(AM387:AM436)</f>
        <v>0</v>
      </c>
      <c r="AR437" s="326"/>
    </row>
    <row r="438" spans="3:44" ht="12.75" customHeight="1" x14ac:dyDescent="0.2">
      <c r="C438" s="2"/>
      <c r="D438" s="211"/>
      <c r="E438" s="32"/>
      <c r="F438" s="32"/>
      <c r="G438" s="3"/>
      <c r="H438" s="210"/>
      <c r="I438" s="32"/>
      <c r="J438" s="3"/>
      <c r="K438" s="211"/>
      <c r="L438" s="211"/>
      <c r="M438" s="211"/>
      <c r="N438" s="211"/>
      <c r="O438" s="212"/>
      <c r="P438" s="212"/>
      <c r="Q438" s="212"/>
      <c r="R438" s="625"/>
      <c r="S438" s="212"/>
      <c r="T438" s="32"/>
      <c r="U438" s="245"/>
      <c r="V438" s="245"/>
      <c r="W438" s="697"/>
      <c r="X438" s="674"/>
      <c r="Y438" s="639"/>
      <c r="Z438" s="675"/>
      <c r="AA438" s="648"/>
      <c r="AB438" s="639"/>
      <c r="AC438" s="630"/>
      <c r="AD438" s="630"/>
      <c r="AE438" s="630"/>
      <c r="AF438" s="630"/>
      <c r="AG438" s="630"/>
      <c r="AH438" s="630"/>
      <c r="AI438" s="689"/>
      <c r="AJ438" s="630"/>
      <c r="AK438" s="606"/>
      <c r="AL438" s="690"/>
      <c r="AR438" s="326"/>
    </row>
    <row r="439" spans="3:44" x14ac:dyDescent="0.2">
      <c r="AC439" s="630"/>
      <c r="AD439" s="630"/>
      <c r="AE439" s="630"/>
      <c r="AF439" s="630"/>
      <c r="AG439" s="630"/>
      <c r="AH439" s="630"/>
      <c r="AI439" s="630"/>
      <c r="AJ439" s="630"/>
      <c r="AK439" s="606"/>
      <c r="AL439" s="690"/>
    </row>
    <row r="440" spans="3:44" x14ac:dyDescent="0.2">
      <c r="AC440" s="630"/>
      <c r="AD440" s="630"/>
      <c r="AE440" s="630"/>
      <c r="AF440" s="630"/>
      <c r="AG440" s="630"/>
      <c r="AH440" s="630"/>
      <c r="AI440" s="630"/>
      <c r="AJ440" s="630"/>
      <c r="AK440" s="606"/>
      <c r="AL440" s="690"/>
    </row>
    <row r="441" spans="3:44" x14ac:dyDescent="0.2">
      <c r="AC441" s="630"/>
      <c r="AD441" s="630"/>
      <c r="AE441" s="630"/>
      <c r="AF441" s="630"/>
      <c r="AG441" s="630"/>
      <c r="AH441" s="630"/>
      <c r="AI441" s="630"/>
      <c r="AJ441" s="630"/>
      <c r="AK441" s="606"/>
      <c r="AL441" s="690"/>
    </row>
    <row r="442" spans="3:44" x14ac:dyDescent="0.2">
      <c r="AC442" s="630"/>
      <c r="AD442" s="630"/>
      <c r="AE442" s="630"/>
      <c r="AF442" s="630"/>
      <c r="AG442" s="630"/>
      <c r="AH442" s="630"/>
      <c r="AI442" s="630"/>
      <c r="AJ442" s="630"/>
      <c r="AK442" s="606"/>
      <c r="AL442" s="690"/>
    </row>
    <row r="443" spans="3:44" x14ac:dyDescent="0.2">
      <c r="AC443" s="630"/>
      <c r="AD443" s="630"/>
      <c r="AE443" s="630"/>
      <c r="AF443" s="630"/>
      <c r="AG443" s="630"/>
      <c r="AH443" s="630"/>
      <c r="AI443" s="630"/>
      <c r="AJ443" s="630"/>
      <c r="AK443" s="606"/>
      <c r="AL443" s="690"/>
    </row>
    <row r="444" spans="3:44" x14ac:dyDescent="0.2">
      <c r="AC444" s="630"/>
      <c r="AD444" s="630"/>
      <c r="AE444" s="630"/>
      <c r="AF444" s="630"/>
      <c r="AG444" s="630"/>
      <c r="AH444" s="630"/>
      <c r="AI444" s="630"/>
      <c r="AJ444" s="630"/>
      <c r="AK444" s="606"/>
      <c r="AL444" s="690"/>
    </row>
    <row r="445" spans="3:44" x14ac:dyDescent="0.2">
      <c r="AC445" s="630"/>
      <c r="AD445" s="630"/>
      <c r="AE445" s="630"/>
      <c r="AF445" s="630"/>
      <c r="AG445" s="630"/>
      <c r="AH445" s="630"/>
      <c r="AI445" s="630"/>
      <c r="AJ445" s="630"/>
      <c r="AK445" s="606"/>
      <c r="AL445" s="690"/>
    </row>
    <row r="446" spans="3:44" x14ac:dyDescent="0.2">
      <c r="D446" s="622">
        <v>1</v>
      </c>
      <c r="AC446" s="630"/>
      <c r="AD446" s="630"/>
      <c r="AE446" s="630"/>
      <c r="AF446" s="630"/>
      <c r="AG446" s="630"/>
      <c r="AH446" s="630"/>
      <c r="AI446" s="630"/>
      <c r="AJ446" s="630"/>
      <c r="AK446" s="606"/>
      <c r="AL446" s="690"/>
    </row>
    <row r="447" spans="3:44" x14ac:dyDescent="0.2">
      <c r="D447" s="622">
        <v>2</v>
      </c>
      <c r="AC447" s="630"/>
      <c r="AD447" s="630"/>
      <c r="AE447" s="630"/>
      <c r="AF447" s="630"/>
      <c r="AG447" s="630"/>
      <c r="AH447" s="630"/>
      <c r="AI447" s="630"/>
      <c r="AJ447" s="630"/>
      <c r="AK447" s="606"/>
      <c r="AL447" s="690"/>
    </row>
    <row r="448" spans="3:44" x14ac:dyDescent="0.2">
      <c r="D448" s="622">
        <v>3</v>
      </c>
      <c r="AC448" s="630"/>
      <c r="AD448" s="630"/>
      <c r="AE448" s="630"/>
      <c r="AF448" s="630"/>
      <c r="AG448" s="630"/>
      <c r="AH448" s="630"/>
      <c r="AI448" s="630"/>
      <c r="AJ448" s="630"/>
      <c r="AK448" s="606"/>
      <c r="AL448" s="690"/>
    </row>
    <row r="449" spans="4:38" x14ac:dyDescent="0.2">
      <c r="D449" s="622">
        <v>4</v>
      </c>
      <c r="AC449" s="630"/>
      <c r="AD449" s="630"/>
      <c r="AE449" s="630"/>
      <c r="AF449" s="630"/>
      <c r="AG449" s="630"/>
      <c r="AH449" s="630"/>
      <c r="AI449" s="630"/>
      <c r="AJ449" s="630"/>
      <c r="AK449" s="606"/>
      <c r="AL449" s="690"/>
    </row>
    <row r="450" spans="4:38" x14ac:dyDescent="0.2">
      <c r="D450" s="622">
        <v>5</v>
      </c>
      <c r="AC450" s="630"/>
      <c r="AD450" s="630"/>
      <c r="AE450" s="630"/>
      <c r="AF450" s="630"/>
      <c r="AG450" s="630"/>
      <c r="AH450" s="630"/>
      <c r="AI450" s="630"/>
      <c r="AJ450" s="630"/>
      <c r="AK450" s="606"/>
      <c r="AL450" s="690"/>
    </row>
    <row r="451" spans="4:38" x14ac:dyDescent="0.2">
      <c r="D451" s="622">
        <v>6</v>
      </c>
      <c r="AC451" s="630"/>
      <c r="AD451" s="630"/>
      <c r="AE451" s="630"/>
      <c r="AF451" s="630"/>
      <c r="AG451" s="630"/>
      <c r="AH451" s="630"/>
      <c r="AI451" s="630"/>
      <c r="AJ451" s="630"/>
      <c r="AK451" s="606"/>
      <c r="AL451" s="690"/>
    </row>
    <row r="452" spans="4:38" x14ac:dyDescent="0.2">
      <c r="D452" s="622">
        <v>7</v>
      </c>
      <c r="AC452" s="630"/>
      <c r="AD452" s="630"/>
      <c r="AE452" s="630"/>
      <c r="AF452" s="630"/>
      <c r="AG452" s="630"/>
      <c r="AH452" s="630"/>
      <c r="AI452" s="630"/>
      <c r="AJ452" s="630"/>
      <c r="AK452" s="606"/>
      <c r="AL452" s="690"/>
    </row>
    <row r="453" spans="4:38" x14ac:dyDescent="0.2">
      <c r="D453" s="622">
        <v>8</v>
      </c>
      <c r="AC453" s="630"/>
      <c r="AD453" s="630"/>
      <c r="AE453" s="630"/>
      <c r="AF453" s="630"/>
      <c r="AG453" s="630"/>
      <c r="AH453" s="630"/>
      <c r="AI453" s="630"/>
      <c r="AJ453" s="630"/>
      <c r="AK453" s="606"/>
      <c r="AL453" s="690"/>
    </row>
    <row r="454" spans="4:38" x14ac:dyDescent="0.2">
      <c r="D454" s="622">
        <v>9</v>
      </c>
      <c r="AC454" s="630"/>
      <c r="AD454" s="630"/>
      <c r="AE454" s="630"/>
      <c r="AF454" s="630"/>
      <c r="AG454" s="630"/>
      <c r="AH454" s="630"/>
      <c r="AI454" s="630"/>
      <c r="AJ454" s="630"/>
      <c r="AK454" s="606"/>
      <c r="AL454" s="690"/>
    </row>
    <row r="455" spans="4:38" x14ac:dyDescent="0.2">
      <c r="D455" s="622">
        <v>10</v>
      </c>
      <c r="AC455" s="630"/>
      <c r="AD455" s="630"/>
      <c r="AE455" s="630"/>
      <c r="AF455" s="630"/>
      <c r="AG455" s="630"/>
      <c r="AH455" s="630"/>
      <c r="AI455" s="630"/>
      <c r="AJ455" s="630"/>
      <c r="AK455" s="606"/>
      <c r="AL455" s="690"/>
    </row>
    <row r="456" spans="4:38" x14ac:dyDescent="0.2">
      <c r="D456" s="622">
        <v>11</v>
      </c>
      <c r="AC456" s="630"/>
      <c r="AD456" s="630"/>
      <c r="AE456" s="630"/>
      <c r="AF456" s="630"/>
      <c r="AG456" s="630"/>
      <c r="AH456" s="630"/>
      <c r="AI456" s="630"/>
      <c r="AJ456" s="630"/>
      <c r="AK456" s="606"/>
      <c r="AL456" s="690"/>
    </row>
    <row r="457" spans="4:38" x14ac:dyDescent="0.2">
      <c r="D457" s="622">
        <v>12</v>
      </c>
      <c r="AC457" s="630"/>
      <c r="AD457" s="630"/>
      <c r="AE457" s="630"/>
      <c r="AF457" s="630"/>
      <c r="AG457" s="630"/>
      <c r="AH457" s="630"/>
      <c r="AI457" s="630"/>
      <c r="AJ457" s="630"/>
      <c r="AK457" s="606"/>
      <c r="AL457" s="690"/>
    </row>
    <row r="458" spans="4:38" x14ac:dyDescent="0.2">
      <c r="D458" s="622">
        <v>13</v>
      </c>
      <c r="AC458" s="630"/>
      <c r="AD458" s="630"/>
      <c r="AE458" s="630"/>
      <c r="AF458" s="630"/>
      <c r="AG458" s="630"/>
      <c r="AH458" s="630"/>
      <c r="AI458" s="630"/>
      <c r="AJ458" s="630"/>
      <c r="AK458" s="606"/>
      <c r="AL458" s="690"/>
    </row>
    <row r="459" spans="4:38" x14ac:dyDescent="0.2">
      <c r="D459" s="622">
        <v>14</v>
      </c>
      <c r="AC459" s="630"/>
      <c r="AD459" s="630"/>
      <c r="AE459" s="630"/>
      <c r="AF459" s="630"/>
      <c r="AG459" s="630"/>
      <c r="AH459" s="630"/>
      <c r="AI459" s="630"/>
      <c r="AJ459" s="630"/>
      <c r="AK459" s="606"/>
      <c r="AL459" s="690"/>
    </row>
    <row r="460" spans="4:38" x14ac:dyDescent="0.2">
      <c r="D460" s="622">
        <v>15</v>
      </c>
      <c r="AC460" s="630"/>
      <c r="AD460" s="630"/>
      <c r="AE460" s="630"/>
      <c r="AF460" s="630"/>
      <c r="AG460" s="630"/>
      <c r="AH460" s="630"/>
      <c r="AI460" s="630"/>
      <c r="AJ460" s="630"/>
      <c r="AK460" s="606"/>
      <c r="AL460" s="690"/>
    </row>
    <row r="461" spans="4:38" x14ac:dyDescent="0.2">
      <c r="D461" s="622">
        <v>16</v>
      </c>
      <c r="AC461" s="630"/>
      <c r="AD461" s="630"/>
      <c r="AE461" s="630"/>
      <c r="AF461" s="630"/>
      <c r="AG461" s="630"/>
      <c r="AH461" s="630"/>
      <c r="AI461" s="630"/>
      <c r="AJ461" s="630"/>
      <c r="AK461" s="606"/>
      <c r="AL461" s="690"/>
    </row>
    <row r="462" spans="4:38" x14ac:dyDescent="0.2">
      <c r="D462" s="622">
        <v>17</v>
      </c>
      <c r="AC462" s="630"/>
      <c r="AD462" s="630"/>
      <c r="AE462" s="630"/>
      <c r="AF462" s="630"/>
      <c r="AG462" s="630"/>
      <c r="AH462" s="630"/>
      <c r="AI462" s="630"/>
      <c r="AJ462" s="630"/>
      <c r="AK462" s="606"/>
      <c r="AL462" s="690"/>
    </row>
    <row r="463" spans="4:38" x14ac:dyDescent="0.2">
      <c r="D463" s="622" t="s">
        <v>175</v>
      </c>
      <c r="AC463" s="630"/>
      <c r="AD463" s="630"/>
      <c r="AE463" s="630"/>
      <c r="AF463" s="630"/>
      <c r="AG463" s="630"/>
      <c r="AH463" s="630"/>
      <c r="AI463" s="630"/>
      <c r="AJ463" s="630"/>
      <c r="AK463" s="606"/>
      <c r="AL463" s="690"/>
    </row>
    <row r="464" spans="4:38" x14ac:dyDescent="0.2">
      <c r="D464" s="622" t="s">
        <v>176</v>
      </c>
      <c r="AC464" s="630"/>
      <c r="AD464" s="630"/>
      <c r="AE464" s="630"/>
      <c r="AF464" s="630"/>
      <c r="AG464" s="630"/>
      <c r="AH464" s="630"/>
      <c r="AI464" s="630"/>
      <c r="AJ464" s="630"/>
      <c r="AK464" s="606"/>
      <c r="AL464" s="690"/>
    </row>
    <row r="465" spans="4:38" x14ac:dyDescent="0.2">
      <c r="D465" s="622" t="s">
        <v>177</v>
      </c>
      <c r="AC465" s="630"/>
      <c r="AD465" s="630"/>
      <c r="AE465" s="630"/>
      <c r="AF465" s="630"/>
      <c r="AG465" s="630"/>
      <c r="AH465" s="630"/>
      <c r="AI465" s="630"/>
      <c r="AJ465" s="630"/>
      <c r="AK465" s="606"/>
      <c r="AL465" s="690"/>
    </row>
    <row r="466" spans="4:38" x14ac:dyDescent="0.2">
      <c r="AC466" s="630"/>
      <c r="AD466" s="630"/>
      <c r="AE466" s="630"/>
      <c r="AF466" s="630"/>
      <c r="AG466" s="630"/>
      <c r="AH466" s="630"/>
      <c r="AI466" s="630"/>
      <c r="AJ466" s="630"/>
      <c r="AK466" s="606"/>
      <c r="AL466" s="690"/>
    </row>
    <row r="467" spans="4:38" x14ac:dyDescent="0.2">
      <c r="AC467" s="630"/>
      <c r="AD467" s="630"/>
      <c r="AE467" s="630"/>
      <c r="AF467" s="630"/>
      <c r="AG467" s="630"/>
      <c r="AH467" s="630"/>
      <c r="AI467" s="630"/>
      <c r="AJ467" s="630"/>
      <c r="AK467" s="606"/>
      <c r="AL467" s="690"/>
    </row>
    <row r="468" spans="4:38" x14ac:dyDescent="0.2">
      <c r="AC468" s="630"/>
      <c r="AD468" s="630"/>
      <c r="AE468" s="630"/>
      <c r="AF468" s="630"/>
      <c r="AG468" s="630"/>
      <c r="AH468" s="630"/>
      <c r="AI468" s="630"/>
      <c r="AJ468" s="630"/>
      <c r="AK468" s="606"/>
      <c r="AL468" s="690"/>
    </row>
    <row r="469" spans="4:38" x14ac:dyDescent="0.2">
      <c r="AC469" s="630"/>
      <c r="AD469" s="630"/>
      <c r="AE469" s="630"/>
      <c r="AF469" s="630"/>
      <c r="AG469" s="630"/>
      <c r="AH469" s="630"/>
      <c r="AI469" s="630"/>
      <c r="AJ469" s="630"/>
      <c r="AK469" s="606"/>
      <c r="AL469" s="690"/>
    </row>
    <row r="470" spans="4:38" x14ac:dyDescent="0.2">
      <c r="AC470" s="630"/>
      <c r="AD470" s="630"/>
      <c r="AE470" s="630"/>
      <c r="AF470" s="630"/>
      <c r="AG470" s="630"/>
      <c r="AH470" s="630"/>
      <c r="AI470" s="630"/>
      <c r="AJ470" s="630"/>
      <c r="AK470" s="606"/>
      <c r="AL470" s="690"/>
    </row>
    <row r="471" spans="4:38" x14ac:dyDescent="0.2">
      <c r="AC471" s="630"/>
      <c r="AD471" s="630"/>
      <c r="AE471" s="630"/>
      <c r="AF471" s="630"/>
      <c r="AG471" s="630"/>
      <c r="AH471" s="630"/>
      <c r="AI471" s="630"/>
      <c r="AJ471" s="630"/>
      <c r="AK471" s="606"/>
      <c r="AL471" s="690"/>
    </row>
    <row r="472" spans="4:38" x14ac:dyDescent="0.2">
      <c r="AC472" s="630"/>
      <c r="AD472" s="630"/>
      <c r="AE472" s="630"/>
      <c r="AF472" s="630"/>
      <c r="AG472" s="630"/>
      <c r="AH472" s="630"/>
      <c r="AI472" s="630"/>
      <c r="AJ472" s="630"/>
      <c r="AK472" s="606"/>
      <c r="AL472" s="690"/>
    </row>
    <row r="473" spans="4:38" x14ac:dyDescent="0.2">
      <c r="AC473" s="630"/>
      <c r="AD473" s="630"/>
      <c r="AE473" s="630"/>
      <c r="AF473" s="630"/>
      <c r="AG473" s="630"/>
      <c r="AH473" s="630"/>
      <c r="AI473" s="630"/>
      <c r="AJ473" s="630"/>
      <c r="AK473" s="606"/>
      <c r="AL473" s="690"/>
    </row>
    <row r="474" spans="4:38" x14ac:dyDescent="0.2">
      <c r="AC474" s="630"/>
      <c r="AD474" s="630"/>
      <c r="AE474" s="630"/>
      <c r="AF474" s="630"/>
      <c r="AG474" s="630"/>
      <c r="AH474" s="630"/>
      <c r="AI474" s="630"/>
      <c r="AJ474" s="630"/>
      <c r="AK474" s="606"/>
      <c r="AL474" s="690"/>
    </row>
    <row r="475" spans="4:38" x14ac:dyDescent="0.2">
      <c r="AC475" s="630"/>
      <c r="AD475" s="630"/>
      <c r="AE475" s="630"/>
      <c r="AF475" s="630"/>
      <c r="AG475" s="630"/>
      <c r="AH475" s="630"/>
      <c r="AI475" s="630"/>
      <c r="AJ475" s="630"/>
      <c r="AK475" s="606"/>
      <c r="AL475" s="690"/>
    </row>
    <row r="476" spans="4:38" x14ac:dyDescent="0.2">
      <c r="AC476" s="630"/>
      <c r="AD476" s="630"/>
      <c r="AE476" s="630"/>
      <c r="AF476" s="630"/>
      <c r="AG476" s="630"/>
      <c r="AH476" s="630"/>
      <c r="AI476" s="630"/>
      <c r="AJ476" s="630"/>
      <c r="AK476" s="606"/>
      <c r="AL476" s="690"/>
    </row>
    <row r="477" spans="4:38" x14ac:dyDescent="0.2">
      <c r="AC477" s="630"/>
      <c r="AD477" s="630"/>
      <c r="AE477" s="630"/>
      <c r="AF477" s="630"/>
      <c r="AG477" s="630"/>
      <c r="AH477" s="630"/>
      <c r="AI477" s="630"/>
      <c r="AJ477" s="630"/>
      <c r="AK477" s="606"/>
      <c r="AL477" s="690"/>
    </row>
    <row r="478" spans="4:38" x14ac:dyDescent="0.2">
      <c r="AC478" s="630"/>
      <c r="AD478" s="630"/>
      <c r="AE478" s="630"/>
      <c r="AF478" s="630"/>
      <c r="AG478" s="630"/>
      <c r="AH478" s="630"/>
      <c r="AI478" s="630"/>
      <c r="AJ478" s="630"/>
      <c r="AK478" s="606"/>
      <c r="AL478" s="690"/>
    </row>
    <row r="479" spans="4:38" x14ac:dyDescent="0.2">
      <c r="AC479" s="630"/>
      <c r="AD479" s="630"/>
      <c r="AE479" s="630"/>
      <c r="AF479" s="630"/>
      <c r="AG479" s="630"/>
      <c r="AH479" s="630"/>
      <c r="AI479" s="630"/>
      <c r="AJ479" s="630"/>
      <c r="AK479" s="606"/>
      <c r="AL479" s="690"/>
    </row>
    <row r="480" spans="4:38" x14ac:dyDescent="0.2">
      <c r="AC480" s="630"/>
      <c r="AD480" s="630"/>
      <c r="AE480" s="630"/>
      <c r="AF480" s="630"/>
      <c r="AG480" s="630"/>
      <c r="AH480" s="630"/>
      <c r="AI480" s="630"/>
      <c r="AJ480" s="630"/>
      <c r="AK480" s="606"/>
      <c r="AL480" s="690"/>
    </row>
    <row r="481" spans="29:38" x14ac:dyDescent="0.2">
      <c r="AC481" s="630"/>
      <c r="AD481" s="630"/>
      <c r="AE481" s="630"/>
      <c r="AF481" s="630"/>
      <c r="AG481" s="630"/>
      <c r="AH481" s="630"/>
      <c r="AI481" s="630"/>
      <c r="AJ481" s="630"/>
      <c r="AK481" s="606"/>
      <c r="AL481" s="690"/>
    </row>
    <row r="482" spans="29:38" x14ac:dyDescent="0.2">
      <c r="AC482" s="630"/>
      <c r="AD482" s="630"/>
      <c r="AE482" s="630"/>
      <c r="AF482" s="630"/>
      <c r="AG482" s="630"/>
      <c r="AH482" s="630"/>
      <c r="AI482" s="630"/>
      <c r="AJ482" s="630"/>
      <c r="AK482" s="606"/>
      <c r="AL482" s="690"/>
    </row>
    <row r="483" spans="29:38" x14ac:dyDescent="0.2">
      <c r="AC483" s="630"/>
      <c r="AD483" s="630"/>
      <c r="AE483" s="630"/>
      <c r="AF483" s="630"/>
      <c r="AG483" s="630"/>
      <c r="AH483" s="630"/>
      <c r="AI483" s="630"/>
      <c r="AJ483" s="630"/>
      <c r="AK483" s="606"/>
      <c r="AL483" s="690"/>
    </row>
    <row r="484" spans="29:38" x14ac:dyDescent="0.2">
      <c r="AC484" s="630"/>
      <c r="AD484" s="630"/>
      <c r="AE484" s="630"/>
      <c r="AF484" s="630"/>
      <c r="AG484" s="630"/>
      <c r="AH484" s="630"/>
      <c r="AI484" s="630"/>
      <c r="AJ484" s="630"/>
      <c r="AK484" s="606"/>
      <c r="AL484" s="690"/>
    </row>
    <row r="485" spans="29:38" x14ac:dyDescent="0.2">
      <c r="AC485" s="630"/>
      <c r="AD485" s="630"/>
      <c r="AE485" s="630"/>
      <c r="AF485" s="630"/>
      <c r="AG485" s="630"/>
      <c r="AH485" s="630"/>
      <c r="AI485" s="630"/>
      <c r="AJ485" s="630"/>
      <c r="AK485" s="606"/>
      <c r="AL485" s="690"/>
    </row>
    <row r="486" spans="29:38" x14ac:dyDescent="0.2">
      <c r="AC486" s="630"/>
      <c r="AD486" s="630"/>
      <c r="AE486" s="630"/>
      <c r="AF486" s="630"/>
      <c r="AG486" s="630"/>
      <c r="AH486" s="630"/>
      <c r="AI486" s="630"/>
      <c r="AJ486" s="630"/>
      <c r="AK486" s="606"/>
      <c r="AL486" s="690"/>
    </row>
    <row r="487" spans="29:38" x14ac:dyDescent="0.2">
      <c r="AC487" s="630"/>
      <c r="AD487" s="630"/>
      <c r="AE487" s="630"/>
      <c r="AF487" s="630"/>
      <c r="AG487" s="630"/>
      <c r="AH487" s="630"/>
      <c r="AI487" s="630"/>
      <c r="AJ487" s="630"/>
      <c r="AK487" s="606"/>
      <c r="AL487" s="690"/>
    </row>
    <row r="488" spans="29:38" x14ac:dyDescent="0.2">
      <c r="AC488" s="630"/>
      <c r="AD488" s="630"/>
      <c r="AE488" s="630"/>
      <c r="AF488" s="630"/>
      <c r="AG488" s="630"/>
      <c r="AH488" s="630"/>
      <c r="AI488" s="630"/>
      <c r="AJ488" s="630"/>
      <c r="AK488" s="606"/>
      <c r="AL488" s="690"/>
    </row>
    <row r="489" spans="29:38" x14ac:dyDescent="0.2">
      <c r="AC489" s="630"/>
      <c r="AD489" s="630"/>
      <c r="AE489" s="630"/>
      <c r="AF489" s="630"/>
      <c r="AG489" s="630"/>
      <c r="AH489" s="630"/>
      <c r="AI489" s="630"/>
      <c r="AJ489" s="630"/>
      <c r="AK489" s="606"/>
      <c r="AL489" s="690"/>
    </row>
    <row r="490" spans="29:38" x14ac:dyDescent="0.2">
      <c r="AC490" s="630"/>
      <c r="AD490" s="630"/>
      <c r="AE490" s="630"/>
      <c r="AF490" s="630"/>
      <c r="AG490" s="630"/>
      <c r="AH490" s="630"/>
      <c r="AI490" s="630"/>
      <c r="AJ490" s="630"/>
      <c r="AK490" s="606"/>
      <c r="AL490" s="690"/>
    </row>
    <row r="491" spans="29:38" x14ac:dyDescent="0.2">
      <c r="AC491" s="630"/>
      <c r="AD491" s="630"/>
      <c r="AE491" s="630"/>
      <c r="AF491" s="630"/>
      <c r="AG491" s="630"/>
      <c r="AH491" s="630"/>
      <c r="AI491" s="630"/>
      <c r="AJ491" s="630"/>
      <c r="AK491" s="606"/>
      <c r="AL491" s="690"/>
    </row>
    <row r="492" spans="29:38" x14ac:dyDescent="0.2">
      <c r="AC492" s="630"/>
      <c r="AD492" s="630"/>
      <c r="AE492" s="630"/>
      <c r="AF492" s="630"/>
      <c r="AG492" s="630"/>
      <c r="AH492" s="630"/>
      <c r="AI492" s="630"/>
      <c r="AJ492" s="630"/>
      <c r="AK492" s="606"/>
      <c r="AL492" s="690"/>
    </row>
    <row r="493" spans="29:38" x14ac:dyDescent="0.2">
      <c r="AC493" s="630"/>
      <c r="AD493" s="630"/>
      <c r="AE493" s="630"/>
      <c r="AF493" s="630"/>
      <c r="AG493" s="630"/>
      <c r="AH493" s="630"/>
      <c r="AI493" s="630"/>
      <c r="AJ493" s="630"/>
      <c r="AK493" s="606"/>
      <c r="AL493" s="690"/>
    </row>
    <row r="494" spans="29:38" x14ac:dyDescent="0.2">
      <c r="AC494" s="630"/>
      <c r="AD494" s="630"/>
      <c r="AE494" s="630"/>
      <c r="AF494" s="630"/>
      <c r="AG494" s="630"/>
      <c r="AH494" s="630"/>
      <c r="AI494" s="630"/>
      <c r="AJ494" s="630"/>
      <c r="AK494" s="606"/>
      <c r="AL494" s="690"/>
    </row>
    <row r="495" spans="29:38" x14ac:dyDescent="0.2">
      <c r="AC495" s="630"/>
      <c r="AD495" s="630"/>
      <c r="AE495" s="630"/>
      <c r="AF495" s="630"/>
      <c r="AG495" s="630"/>
      <c r="AH495" s="630"/>
      <c r="AI495" s="630"/>
      <c r="AJ495" s="630"/>
      <c r="AK495" s="606"/>
      <c r="AL495" s="690"/>
    </row>
    <row r="496" spans="29:38" x14ac:dyDescent="0.2">
      <c r="AC496" s="630"/>
      <c r="AD496" s="630"/>
      <c r="AE496" s="630"/>
      <c r="AF496" s="630"/>
      <c r="AG496" s="630"/>
      <c r="AH496" s="630"/>
      <c r="AI496" s="630"/>
      <c r="AJ496" s="630"/>
      <c r="AK496" s="606"/>
      <c r="AL496" s="690"/>
    </row>
    <row r="497" spans="29:38" x14ac:dyDescent="0.2">
      <c r="AC497" s="630"/>
      <c r="AD497" s="630"/>
      <c r="AE497" s="630"/>
      <c r="AF497" s="630"/>
      <c r="AG497" s="630"/>
      <c r="AH497" s="630"/>
      <c r="AI497" s="630"/>
      <c r="AJ497" s="630"/>
      <c r="AK497" s="606"/>
      <c r="AL497" s="690"/>
    </row>
    <row r="498" spans="29:38" x14ac:dyDescent="0.2">
      <c r="AC498" s="630"/>
      <c r="AD498" s="630"/>
      <c r="AE498" s="630"/>
      <c r="AF498" s="630"/>
      <c r="AG498" s="630"/>
      <c r="AH498" s="630"/>
      <c r="AI498" s="630"/>
      <c r="AJ498" s="630"/>
      <c r="AK498" s="606"/>
      <c r="AL498" s="690"/>
    </row>
    <row r="499" spans="29:38" x14ac:dyDescent="0.2">
      <c r="AC499" s="630"/>
      <c r="AD499" s="630"/>
      <c r="AE499" s="630"/>
      <c r="AF499" s="630"/>
      <c r="AG499" s="630"/>
      <c r="AH499" s="630"/>
      <c r="AI499" s="630"/>
      <c r="AJ499" s="630"/>
      <c r="AK499" s="606"/>
      <c r="AL499" s="690"/>
    </row>
    <row r="500" spans="29:38" x14ac:dyDescent="0.2">
      <c r="AC500" s="630"/>
      <c r="AD500" s="630"/>
      <c r="AE500" s="630"/>
      <c r="AF500" s="630"/>
      <c r="AG500" s="630"/>
      <c r="AH500" s="630"/>
      <c r="AI500" s="630"/>
      <c r="AJ500" s="630"/>
      <c r="AK500" s="606"/>
      <c r="AL500" s="690"/>
    </row>
    <row r="501" spans="29:38" x14ac:dyDescent="0.2">
      <c r="AC501" s="630"/>
      <c r="AD501" s="630"/>
      <c r="AE501" s="630"/>
      <c r="AF501" s="630"/>
      <c r="AG501" s="630"/>
      <c r="AH501" s="630"/>
      <c r="AI501" s="630"/>
      <c r="AJ501" s="630"/>
      <c r="AK501" s="606"/>
      <c r="AL501" s="690"/>
    </row>
    <row r="502" spans="29:38" x14ac:dyDescent="0.2">
      <c r="AC502" s="630"/>
      <c r="AD502" s="630"/>
      <c r="AE502" s="630"/>
      <c r="AF502" s="630"/>
      <c r="AG502" s="630"/>
      <c r="AH502" s="630"/>
      <c r="AI502" s="630"/>
      <c r="AJ502" s="630"/>
      <c r="AK502" s="606"/>
      <c r="AL502" s="690"/>
    </row>
    <row r="503" spans="29:38" x14ac:dyDescent="0.2">
      <c r="AC503" s="630"/>
      <c r="AD503" s="630"/>
      <c r="AE503" s="630"/>
      <c r="AF503" s="630"/>
      <c r="AG503" s="630"/>
      <c r="AH503" s="630"/>
      <c r="AI503" s="630"/>
      <c r="AJ503" s="630"/>
      <c r="AK503" s="606"/>
      <c r="AL503" s="690"/>
    </row>
    <row r="504" spans="29:38" x14ac:dyDescent="0.2">
      <c r="AC504" s="630"/>
      <c r="AD504" s="630"/>
      <c r="AE504" s="630"/>
      <c r="AF504" s="630"/>
      <c r="AG504" s="630"/>
      <c r="AH504" s="630"/>
      <c r="AI504" s="630"/>
      <c r="AJ504" s="630"/>
      <c r="AK504" s="606"/>
      <c r="AL504" s="690"/>
    </row>
    <row r="505" spans="29:38" x14ac:dyDescent="0.2">
      <c r="AC505" s="630"/>
      <c r="AD505" s="630"/>
      <c r="AE505" s="630"/>
      <c r="AF505" s="630"/>
      <c r="AG505" s="630"/>
      <c r="AH505" s="630"/>
      <c r="AI505" s="630"/>
      <c r="AJ505" s="630"/>
      <c r="AK505" s="606"/>
      <c r="AL505" s="690"/>
    </row>
    <row r="506" spans="29:38" x14ac:dyDescent="0.2">
      <c r="AC506" s="630"/>
      <c r="AD506" s="630"/>
      <c r="AE506" s="630"/>
      <c r="AF506" s="630"/>
      <c r="AG506" s="630"/>
      <c r="AH506" s="630"/>
      <c r="AI506" s="630"/>
      <c r="AJ506" s="630"/>
      <c r="AK506" s="606"/>
      <c r="AL506" s="690"/>
    </row>
    <row r="507" spans="29:38" x14ac:dyDescent="0.2">
      <c r="AC507" s="630"/>
      <c r="AD507" s="630"/>
      <c r="AE507" s="630"/>
      <c r="AF507" s="630"/>
      <c r="AG507" s="630"/>
      <c r="AH507" s="630"/>
      <c r="AI507" s="630"/>
      <c r="AJ507" s="630"/>
      <c r="AK507" s="606"/>
      <c r="AL507" s="690"/>
    </row>
    <row r="508" spans="29:38" x14ac:dyDescent="0.2">
      <c r="AC508" s="630"/>
      <c r="AD508" s="630"/>
      <c r="AE508" s="630"/>
      <c r="AF508" s="630"/>
      <c r="AG508" s="630"/>
      <c r="AH508" s="630"/>
      <c r="AI508" s="630"/>
      <c r="AJ508" s="630"/>
      <c r="AK508" s="606"/>
      <c r="AL508" s="690"/>
    </row>
    <row r="509" spans="29:38" x14ac:dyDescent="0.2">
      <c r="AC509" s="630"/>
      <c r="AD509" s="630"/>
      <c r="AE509" s="630"/>
      <c r="AF509" s="630"/>
      <c r="AG509" s="630"/>
      <c r="AH509" s="630"/>
      <c r="AI509" s="630"/>
      <c r="AJ509" s="630"/>
      <c r="AK509" s="606"/>
      <c r="AL509" s="690"/>
    </row>
    <row r="510" spans="29:38" x14ac:dyDescent="0.2">
      <c r="AC510" s="630"/>
      <c r="AD510" s="630"/>
      <c r="AE510" s="630"/>
      <c r="AF510" s="630"/>
      <c r="AG510" s="630"/>
      <c r="AH510" s="630"/>
      <c r="AI510" s="630"/>
      <c r="AJ510" s="630"/>
      <c r="AK510" s="606"/>
      <c r="AL510" s="690"/>
    </row>
    <row r="511" spans="29:38" x14ac:dyDescent="0.2">
      <c r="AC511" s="630"/>
      <c r="AD511" s="630"/>
      <c r="AE511" s="630"/>
      <c r="AF511" s="630"/>
      <c r="AG511" s="630"/>
      <c r="AH511" s="630"/>
      <c r="AI511" s="630"/>
      <c r="AJ511" s="630"/>
      <c r="AK511" s="606"/>
      <c r="AL511" s="690"/>
    </row>
    <row r="512" spans="29:38" x14ac:dyDescent="0.2">
      <c r="AC512" s="630"/>
      <c r="AD512" s="630"/>
      <c r="AE512" s="630"/>
      <c r="AF512" s="630"/>
      <c r="AG512" s="630"/>
      <c r="AH512" s="630"/>
      <c r="AI512" s="630"/>
      <c r="AJ512" s="630"/>
      <c r="AK512" s="606"/>
      <c r="AL512" s="690"/>
    </row>
    <row r="513" spans="29:38" x14ac:dyDescent="0.2">
      <c r="AC513" s="630"/>
      <c r="AD513" s="630"/>
      <c r="AE513" s="630"/>
      <c r="AF513" s="630"/>
      <c r="AG513" s="630"/>
      <c r="AH513" s="630"/>
      <c r="AI513" s="630"/>
      <c r="AJ513" s="630"/>
      <c r="AK513" s="606"/>
      <c r="AL513" s="690"/>
    </row>
    <row r="514" spans="29:38" x14ac:dyDescent="0.2">
      <c r="AC514" s="630"/>
      <c r="AD514" s="630"/>
      <c r="AE514" s="630"/>
      <c r="AF514" s="630"/>
      <c r="AG514" s="630"/>
      <c r="AH514" s="630"/>
      <c r="AI514" s="630"/>
      <c r="AJ514" s="630"/>
      <c r="AK514" s="606"/>
      <c r="AL514" s="690"/>
    </row>
    <row r="515" spans="29:38" x14ac:dyDescent="0.2">
      <c r="AC515" s="630"/>
      <c r="AD515" s="630"/>
      <c r="AE515" s="630"/>
      <c r="AF515" s="630"/>
      <c r="AG515" s="630"/>
      <c r="AH515" s="630"/>
      <c r="AI515" s="630"/>
      <c r="AJ515" s="630"/>
      <c r="AK515" s="606"/>
      <c r="AL515" s="690"/>
    </row>
    <row r="516" spans="29:38" x14ac:dyDescent="0.2">
      <c r="AC516" s="630"/>
      <c r="AD516" s="630"/>
      <c r="AE516" s="630"/>
      <c r="AF516" s="630"/>
      <c r="AG516" s="630"/>
      <c r="AH516" s="630"/>
      <c r="AI516" s="630"/>
      <c r="AJ516" s="630"/>
      <c r="AK516" s="606"/>
      <c r="AL516" s="690"/>
    </row>
    <row r="517" spans="29:38" x14ac:dyDescent="0.2">
      <c r="AC517" s="630"/>
      <c r="AD517" s="630"/>
      <c r="AE517" s="630"/>
      <c r="AF517" s="630"/>
      <c r="AG517" s="630"/>
      <c r="AH517" s="630"/>
      <c r="AI517" s="630"/>
      <c r="AJ517" s="630"/>
      <c r="AK517" s="606"/>
      <c r="AL517" s="690"/>
    </row>
    <row r="518" spans="29:38" x14ac:dyDescent="0.2">
      <c r="AC518" s="630"/>
      <c r="AD518" s="630"/>
      <c r="AE518" s="630"/>
      <c r="AF518" s="630"/>
      <c r="AG518" s="630"/>
      <c r="AH518" s="630"/>
      <c r="AI518" s="630"/>
      <c r="AJ518" s="630"/>
      <c r="AK518" s="606"/>
      <c r="AL518" s="690"/>
    </row>
    <row r="519" spans="29:38" x14ac:dyDescent="0.2">
      <c r="AC519" s="630"/>
      <c r="AD519" s="630"/>
      <c r="AE519" s="630"/>
      <c r="AF519" s="630"/>
      <c r="AG519" s="630"/>
      <c r="AH519" s="630"/>
      <c r="AI519" s="630"/>
      <c r="AJ519" s="630"/>
      <c r="AK519" s="606"/>
      <c r="AL519" s="690"/>
    </row>
    <row r="520" spans="29:38" x14ac:dyDescent="0.2">
      <c r="AC520" s="630"/>
      <c r="AD520" s="630"/>
      <c r="AE520" s="630"/>
      <c r="AF520" s="630"/>
      <c r="AG520" s="630"/>
      <c r="AH520" s="630"/>
      <c r="AI520" s="630"/>
      <c r="AJ520" s="630"/>
      <c r="AK520" s="606"/>
      <c r="AL520" s="690"/>
    </row>
    <row r="521" spans="29:38" x14ac:dyDescent="0.2">
      <c r="AC521" s="630"/>
      <c r="AD521" s="630"/>
      <c r="AE521" s="630"/>
      <c r="AF521" s="630"/>
      <c r="AG521" s="630"/>
      <c r="AH521" s="630"/>
      <c r="AI521" s="630"/>
      <c r="AJ521" s="630"/>
      <c r="AK521" s="606"/>
      <c r="AL521" s="690"/>
    </row>
    <row r="522" spans="29:38" x14ac:dyDescent="0.2">
      <c r="AC522" s="630"/>
      <c r="AD522" s="630"/>
      <c r="AE522" s="630"/>
      <c r="AF522" s="630"/>
      <c r="AG522" s="630"/>
      <c r="AH522" s="630"/>
      <c r="AI522" s="630"/>
      <c r="AJ522" s="630"/>
      <c r="AK522" s="606"/>
      <c r="AL522" s="690"/>
    </row>
    <row r="523" spans="29:38" x14ac:dyDescent="0.2">
      <c r="AC523" s="630"/>
      <c r="AD523" s="630"/>
      <c r="AE523" s="630"/>
      <c r="AF523" s="630"/>
      <c r="AG523" s="630"/>
      <c r="AH523" s="630"/>
      <c r="AI523" s="630"/>
      <c r="AJ523" s="630"/>
      <c r="AK523" s="606"/>
      <c r="AL523" s="690"/>
    </row>
    <row r="524" spans="29:38" x14ac:dyDescent="0.2">
      <c r="AC524" s="630"/>
      <c r="AD524" s="630"/>
      <c r="AE524" s="630"/>
      <c r="AF524" s="630"/>
      <c r="AG524" s="630"/>
      <c r="AH524" s="630"/>
      <c r="AI524" s="630"/>
      <c r="AJ524" s="630"/>
      <c r="AK524" s="606"/>
      <c r="AL524" s="690"/>
    </row>
    <row r="525" spans="29:38" x14ac:dyDescent="0.2">
      <c r="AC525" s="630"/>
      <c r="AD525" s="630"/>
      <c r="AE525" s="630"/>
      <c r="AF525" s="630"/>
      <c r="AG525" s="630"/>
      <c r="AH525" s="630"/>
      <c r="AI525" s="630"/>
      <c r="AJ525" s="630"/>
      <c r="AK525" s="606"/>
      <c r="AL525" s="690"/>
    </row>
    <row r="526" spans="29:38" x14ac:dyDescent="0.2">
      <c r="AC526" s="630"/>
      <c r="AD526" s="630"/>
      <c r="AE526" s="630"/>
      <c r="AF526" s="630"/>
      <c r="AG526" s="630"/>
      <c r="AH526" s="630"/>
      <c r="AI526" s="630"/>
      <c r="AJ526" s="630"/>
      <c r="AK526" s="606"/>
      <c r="AL526" s="690"/>
    </row>
    <row r="527" spans="29:38" x14ac:dyDescent="0.2">
      <c r="AC527" s="630"/>
      <c r="AD527" s="630"/>
      <c r="AE527" s="630"/>
      <c r="AF527" s="630"/>
      <c r="AG527" s="630"/>
      <c r="AH527" s="630"/>
      <c r="AI527" s="630"/>
      <c r="AJ527" s="630"/>
      <c r="AK527" s="606"/>
      <c r="AL527" s="690"/>
    </row>
    <row r="528" spans="29:38" x14ac:dyDescent="0.2">
      <c r="AC528" s="630"/>
      <c r="AD528" s="630"/>
      <c r="AE528" s="630"/>
      <c r="AF528" s="630"/>
      <c r="AG528" s="630"/>
      <c r="AH528" s="630"/>
      <c r="AI528" s="630"/>
      <c r="AJ528" s="630"/>
      <c r="AK528" s="606"/>
      <c r="AL528" s="690"/>
    </row>
    <row r="529" spans="29:38" x14ac:dyDescent="0.2">
      <c r="AC529" s="630"/>
      <c r="AD529" s="630"/>
      <c r="AE529" s="630"/>
      <c r="AF529" s="630"/>
      <c r="AG529" s="630"/>
      <c r="AH529" s="630"/>
      <c r="AI529" s="630"/>
      <c r="AJ529" s="630"/>
      <c r="AK529" s="606"/>
      <c r="AL529" s="690"/>
    </row>
    <row r="530" spans="29:38" x14ac:dyDescent="0.2">
      <c r="AC530" s="630"/>
      <c r="AD530" s="630"/>
      <c r="AE530" s="630"/>
      <c r="AF530" s="630"/>
      <c r="AG530" s="630"/>
      <c r="AH530" s="630"/>
      <c r="AI530" s="630"/>
      <c r="AJ530" s="630"/>
      <c r="AK530" s="606"/>
      <c r="AL530" s="690"/>
    </row>
    <row r="531" spans="29:38" x14ac:dyDescent="0.2">
      <c r="AC531" s="630"/>
      <c r="AD531" s="630"/>
      <c r="AE531" s="630"/>
      <c r="AF531" s="630"/>
      <c r="AG531" s="630"/>
      <c r="AH531" s="630"/>
      <c r="AI531" s="630"/>
      <c r="AJ531" s="630"/>
      <c r="AK531" s="606"/>
      <c r="AL531" s="690"/>
    </row>
    <row r="532" spans="29:38" x14ac:dyDescent="0.2">
      <c r="AC532" s="630"/>
      <c r="AD532" s="630"/>
      <c r="AE532" s="630"/>
      <c r="AF532" s="630"/>
      <c r="AG532" s="630"/>
      <c r="AH532" s="630"/>
      <c r="AI532" s="630"/>
      <c r="AJ532" s="630"/>
      <c r="AK532" s="606"/>
      <c r="AL532" s="690"/>
    </row>
    <row r="533" spans="29:38" x14ac:dyDescent="0.2">
      <c r="AC533" s="630"/>
      <c r="AD533" s="630"/>
      <c r="AE533" s="630"/>
      <c r="AF533" s="630"/>
      <c r="AG533" s="630"/>
      <c r="AH533" s="630"/>
      <c r="AI533" s="630"/>
      <c r="AJ533" s="630"/>
      <c r="AK533" s="606"/>
      <c r="AL533" s="690"/>
    </row>
    <row r="534" spans="29:38" x14ac:dyDescent="0.2">
      <c r="AC534" s="630"/>
      <c r="AD534" s="630"/>
      <c r="AE534" s="630"/>
      <c r="AF534" s="630"/>
      <c r="AG534" s="630"/>
      <c r="AH534" s="630"/>
      <c r="AI534" s="630"/>
      <c r="AJ534" s="630"/>
      <c r="AK534" s="606"/>
      <c r="AL534" s="690"/>
    </row>
    <row r="535" spans="29:38" x14ac:dyDescent="0.2">
      <c r="AC535" s="630"/>
      <c r="AD535" s="630"/>
      <c r="AE535" s="630"/>
      <c r="AF535" s="630"/>
      <c r="AG535" s="630"/>
      <c r="AH535" s="630"/>
      <c r="AI535" s="630"/>
      <c r="AJ535" s="630"/>
      <c r="AK535" s="606"/>
      <c r="AL535" s="690"/>
    </row>
    <row r="536" spans="29:38" x14ac:dyDescent="0.2">
      <c r="AC536" s="630"/>
      <c r="AD536" s="630"/>
      <c r="AE536" s="630"/>
      <c r="AF536" s="630"/>
      <c r="AG536" s="630"/>
      <c r="AH536" s="630"/>
      <c r="AI536" s="630"/>
      <c r="AJ536" s="630"/>
      <c r="AK536" s="606"/>
      <c r="AL536" s="690"/>
    </row>
    <row r="537" spans="29:38" x14ac:dyDescent="0.2">
      <c r="AC537" s="630"/>
      <c r="AD537" s="630"/>
      <c r="AE537" s="630"/>
      <c r="AF537" s="630"/>
      <c r="AG537" s="630"/>
      <c r="AH537" s="630"/>
      <c r="AI537" s="630"/>
      <c r="AJ537" s="630"/>
      <c r="AK537" s="606"/>
      <c r="AL537" s="690"/>
    </row>
    <row r="538" spans="29:38" x14ac:dyDescent="0.2">
      <c r="AC538" s="630"/>
      <c r="AD538" s="630"/>
      <c r="AE538" s="630"/>
      <c r="AF538" s="630"/>
      <c r="AG538" s="630"/>
      <c r="AH538" s="630"/>
      <c r="AI538" s="630"/>
      <c r="AJ538" s="630"/>
      <c r="AK538" s="606"/>
      <c r="AL538" s="690"/>
    </row>
    <row r="539" spans="29:38" x14ac:dyDescent="0.2">
      <c r="AC539" s="630"/>
      <c r="AD539" s="630"/>
      <c r="AE539" s="630"/>
      <c r="AF539" s="630"/>
      <c r="AG539" s="630"/>
      <c r="AH539" s="630"/>
      <c r="AI539" s="630"/>
      <c r="AJ539" s="630"/>
      <c r="AK539" s="606"/>
      <c r="AL539" s="690"/>
    </row>
    <row r="540" spans="29:38" x14ac:dyDescent="0.2">
      <c r="AC540" s="630"/>
      <c r="AD540" s="630"/>
      <c r="AE540" s="630"/>
      <c r="AF540" s="630"/>
      <c r="AG540" s="630"/>
      <c r="AH540" s="630"/>
      <c r="AI540" s="630"/>
      <c r="AJ540" s="630"/>
      <c r="AK540" s="606"/>
      <c r="AL540" s="690"/>
    </row>
    <row r="541" spans="29:38" x14ac:dyDescent="0.2">
      <c r="AC541" s="630"/>
      <c r="AD541" s="630"/>
      <c r="AE541" s="630"/>
      <c r="AF541" s="630"/>
      <c r="AG541" s="630"/>
      <c r="AH541" s="630"/>
      <c r="AI541" s="630"/>
      <c r="AJ541" s="630"/>
      <c r="AK541" s="606"/>
      <c r="AL541" s="690"/>
    </row>
    <row r="542" spans="29:38" x14ac:dyDescent="0.2">
      <c r="AC542" s="630"/>
      <c r="AD542" s="630"/>
      <c r="AE542" s="630"/>
      <c r="AF542" s="630"/>
      <c r="AG542" s="630"/>
      <c r="AH542" s="630"/>
      <c r="AI542" s="630"/>
      <c r="AJ542" s="630"/>
      <c r="AK542" s="606"/>
      <c r="AL542" s="690"/>
    </row>
    <row r="543" spans="29:38" x14ac:dyDescent="0.2">
      <c r="AC543" s="630"/>
      <c r="AD543" s="630"/>
      <c r="AE543" s="630"/>
      <c r="AF543" s="630"/>
      <c r="AG543" s="630"/>
      <c r="AH543" s="630"/>
      <c r="AI543" s="630"/>
      <c r="AJ543" s="630"/>
      <c r="AK543" s="606"/>
      <c r="AL543" s="690"/>
    </row>
    <row r="544" spans="29:38" x14ac:dyDescent="0.2">
      <c r="AC544" s="630"/>
      <c r="AD544" s="630"/>
      <c r="AE544" s="630"/>
      <c r="AF544" s="630"/>
      <c r="AG544" s="630"/>
      <c r="AH544" s="630"/>
      <c r="AI544" s="630"/>
      <c r="AJ544" s="630"/>
      <c r="AK544" s="606"/>
      <c r="AL544" s="690"/>
    </row>
    <row r="545" spans="29:38" x14ac:dyDescent="0.2">
      <c r="AC545" s="630"/>
      <c r="AD545" s="630"/>
      <c r="AE545" s="630"/>
      <c r="AF545" s="630"/>
      <c r="AG545" s="630"/>
      <c r="AH545" s="630"/>
      <c r="AI545" s="630"/>
      <c r="AJ545" s="630"/>
      <c r="AK545" s="606"/>
      <c r="AL545" s="690"/>
    </row>
    <row r="546" spans="29:38" x14ac:dyDescent="0.2">
      <c r="AC546" s="630"/>
      <c r="AD546" s="630"/>
      <c r="AE546" s="630"/>
      <c r="AF546" s="630"/>
      <c r="AG546" s="630"/>
      <c r="AH546" s="630"/>
      <c r="AI546" s="630"/>
      <c r="AJ546" s="630"/>
      <c r="AK546" s="606"/>
      <c r="AL546" s="690"/>
    </row>
    <row r="547" spans="29:38" x14ac:dyDescent="0.2">
      <c r="AC547" s="630"/>
      <c r="AD547" s="630"/>
      <c r="AE547" s="630"/>
      <c r="AF547" s="630"/>
      <c r="AG547" s="630"/>
      <c r="AH547" s="630"/>
      <c r="AI547" s="630"/>
      <c r="AJ547" s="630"/>
      <c r="AK547" s="606"/>
      <c r="AL547" s="690"/>
    </row>
    <row r="548" spans="29:38" x14ac:dyDescent="0.2">
      <c r="AC548" s="630"/>
      <c r="AD548" s="630"/>
      <c r="AE548" s="630"/>
      <c r="AF548" s="630"/>
      <c r="AG548" s="630"/>
      <c r="AH548" s="630"/>
      <c r="AI548" s="630"/>
      <c r="AJ548" s="630"/>
      <c r="AK548" s="606"/>
      <c r="AL548" s="690"/>
    </row>
    <row r="549" spans="29:38" x14ac:dyDescent="0.2">
      <c r="AC549" s="630"/>
      <c r="AD549" s="630"/>
      <c r="AE549" s="630"/>
      <c r="AF549" s="630"/>
      <c r="AG549" s="630"/>
      <c r="AH549" s="630"/>
      <c r="AI549" s="630"/>
      <c r="AJ549" s="630"/>
      <c r="AK549" s="606"/>
      <c r="AL549" s="690"/>
    </row>
    <row r="550" spans="29:38" x14ac:dyDescent="0.2">
      <c r="AC550" s="630"/>
      <c r="AD550" s="630"/>
      <c r="AE550" s="630"/>
      <c r="AF550" s="630"/>
      <c r="AG550" s="630"/>
      <c r="AH550" s="630"/>
      <c r="AI550" s="630"/>
      <c r="AJ550" s="630"/>
      <c r="AK550" s="606"/>
      <c r="AL550" s="690"/>
    </row>
    <row r="551" spans="29:38" x14ac:dyDescent="0.2">
      <c r="AC551" s="630"/>
      <c r="AD551" s="630"/>
      <c r="AE551" s="630"/>
      <c r="AF551" s="630"/>
      <c r="AG551" s="630"/>
      <c r="AH551" s="630"/>
      <c r="AI551" s="630"/>
      <c r="AJ551" s="630"/>
      <c r="AK551" s="606"/>
      <c r="AL551" s="690"/>
    </row>
    <row r="552" spans="29:38" x14ac:dyDescent="0.2">
      <c r="AC552" s="630"/>
      <c r="AD552" s="630"/>
      <c r="AE552" s="630"/>
      <c r="AF552" s="630"/>
      <c r="AG552" s="630"/>
      <c r="AH552" s="630"/>
      <c r="AI552" s="630"/>
      <c r="AJ552" s="630"/>
      <c r="AK552" s="606"/>
      <c r="AL552" s="690"/>
    </row>
    <row r="553" spans="29:38" x14ac:dyDescent="0.2">
      <c r="AC553" s="630"/>
      <c r="AD553" s="630"/>
      <c r="AE553" s="630"/>
      <c r="AF553" s="630"/>
      <c r="AG553" s="630"/>
      <c r="AH553" s="630"/>
      <c r="AI553" s="630"/>
      <c r="AJ553" s="630"/>
      <c r="AK553" s="606"/>
      <c r="AL553" s="690"/>
    </row>
    <row r="554" spans="29:38" x14ac:dyDescent="0.2">
      <c r="AC554" s="630"/>
      <c r="AD554" s="630"/>
      <c r="AE554" s="630"/>
      <c r="AF554" s="630"/>
      <c r="AG554" s="630"/>
      <c r="AH554" s="630"/>
      <c r="AI554" s="630"/>
      <c r="AJ554" s="630"/>
      <c r="AK554" s="606"/>
      <c r="AL554" s="690"/>
    </row>
    <row r="555" spans="29:38" x14ac:dyDescent="0.2">
      <c r="AC555" s="630"/>
      <c r="AD555" s="630"/>
      <c r="AE555" s="630"/>
      <c r="AF555" s="630"/>
      <c r="AG555" s="630"/>
      <c r="AH555" s="630"/>
      <c r="AI555" s="630"/>
      <c r="AJ555" s="630"/>
      <c r="AK555" s="606"/>
      <c r="AL555" s="690"/>
    </row>
    <row r="556" spans="29:38" x14ac:dyDescent="0.2">
      <c r="AC556" s="630"/>
      <c r="AD556" s="630"/>
      <c r="AE556" s="630"/>
      <c r="AF556" s="630"/>
      <c r="AG556" s="630"/>
      <c r="AH556" s="630"/>
      <c r="AI556" s="630"/>
      <c r="AJ556" s="630"/>
      <c r="AK556" s="606"/>
      <c r="AL556" s="690"/>
    </row>
    <row r="557" spans="29:38" x14ac:dyDescent="0.2">
      <c r="AC557" s="630"/>
      <c r="AD557" s="630"/>
      <c r="AE557" s="630"/>
      <c r="AF557" s="630"/>
      <c r="AG557" s="630"/>
      <c r="AH557" s="630"/>
      <c r="AI557" s="630"/>
      <c r="AJ557" s="630"/>
      <c r="AK557" s="606"/>
      <c r="AL557" s="690"/>
    </row>
    <row r="558" spans="29:38" x14ac:dyDescent="0.2">
      <c r="AC558" s="630"/>
      <c r="AD558" s="630"/>
      <c r="AE558" s="630"/>
      <c r="AF558" s="630"/>
      <c r="AG558" s="630"/>
      <c r="AH558" s="630"/>
      <c r="AI558" s="630"/>
      <c r="AJ558" s="630"/>
      <c r="AK558" s="606"/>
      <c r="AL558" s="690"/>
    </row>
    <row r="559" spans="29:38" x14ac:dyDescent="0.2">
      <c r="AC559" s="630"/>
      <c r="AD559" s="630"/>
      <c r="AE559" s="630"/>
      <c r="AF559" s="630"/>
      <c r="AG559" s="630"/>
      <c r="AH559" s="630"/>
      <c r="AI559" s="630"/>
      <c r="AJ559" s="630"/>
      <c r="AK559" s="606"/>
      <c r="AL559" s="690"/>
    </row>
    <row r="560" spans="29:38" x14ac:dyDescent="0.2">
      <c r="AC560" s="630"/>
      <c r="AD560" s="630"/>
      <c r="AE560" s="630"/>
      <c r="AF560" s="630"/>
      <c r="AG560" s="630"/>
      <c r="AH560" s="630"/>
      <c r="AI560" s="630"/>
      <c r="AJ560" s="630"/>
      <c r="AK560" s="606"/>
      <c r="AL560" s="690"/>
    </row>
    <row r="561" spans="29:38" x14ac:dyDescent="0.2">
      <c r="AC561" s="630"/>
      <c r="AD561" s="630"/>
      <c r="AE561" s="630"/>
      <c r="AF561" s="630"/>
      <c r="AG561" s="630"/>
      <c r="AH561" s="630"/>
      <c r="AI561" s="630"/>
      <c r="AJ561" s="630"/>
      <c r="AK561" s="606"/>
      <c r="AL561" s="690"/>
    </row>
    <row r="562" spans="29:38" x14ac:dyDescent="0.2">
      <c r="AC562" s="630"/>
      <c r="AD562" s="630"/>
      <c r="AE562" s="630"/>
      <c r="AF562" s="630"/>
      <c r="AG562" s="630"/>
      <c r="AH562" s="630"/>
      <c r="AI562" s="630"/>
      <c r="AJ562" s="630"/>
      <c r="AK562" s="606"/>
      <c r="AL562" s="690"/>
    </row>
    <row r="563" spans="29:38" x14ac:dyDescent="0.2">
      <c r="AC563" s="630"/>
      <c r="AD563" s="630"/>
      <c r="AE563" s="630"/>
      <c r="AF563" s="630"/>
      <c r="AG563" s="630"/>
      <c r="AH563" s="630"/>
      <c r="AI563" s="630"/>
      <c r="AJ563" s="630"/>
      <c r="AK563" s="606"/>
      <c r="AL563" s="690"/>
    </row>
    <row r="564" spans="29:38" x14ac:dyDescent="0.2">
      <c r="AC564" s="630"/>
      <c r="AD564" s="630"/>
      <c r="AE564" s="630"/>
      <c r="AF564" s="630"/>
      <c r="AG564" s="630"/>
      <c r="AH564" s="630"/>
      <c r="AI564" s="630"/>
      <c r="AJ564" s="630"/>
      <c r="AK564" s="606"/>
      <c r="AL564" s="690"/>
    </row>
    <row r="565" spans="29:38" x14ac:dyDescent="0.2">
      <c r="AC565" s="630"/>
      <c r="AD565" s="630"/>
      <c r="AE565" s="630"/>
      <c r="AF565" s="630"/>
      <c r="AG565" s="630"/>
      <c r="AH565" s="630"/>
      <c r="AI565" s="630"/>
      <c r="AJ565" s="630"/>
      <c r="AK565" s="606"/>
      <c r="AL565" s="690"/>
    </row>
    <row r="566" spans="29:38" x14ac:dyDescent="0.2">
      <c r="AC566" s="630"/>
      <c r="AD566" s="630"/>
      <c r="AE566" s="630"/>
      <c r="AF566" s="630"/>
      <c r="AG566" s="630"/>
      <c r="AH566" s="630"/>
      <c r="AI566" s="630"/>
      <c r="AJ566" s="630"/>
      <c r="AK566" s="606"/>
      <c r="AL566" s="690"/>
    </row>
    <row r="567" spans="29:38" x14ac:dyDescent="0.2">
      <c r="AC567" s="630"/>
      <c r="AD567" s="630"/>
      <c r="AE567" s="630"/>
      <c r="AF567" s="630"/>
      <c r="AG567" s="630"/>
      <c r="AH567" s="630"/>
      <c r="AI567" s="630"/>
      <c r="AJ567" s="630"/>
      <c r="AK567" s="606"/>
      <c r="AL567" s="690"/>
    </row>
    <row r="568" spans="29:38" x14ac:dyDescent="0.2">
      <c r="AC568" s="630"/>
      <c r="AD568" s="630"/>
      <c r="AE568" s="630"/>
      <c r="AF568" s="630"/>
      <c r="AG568" s="630"/>
      <c r="AH568" s="630"/>
      <c r="AI568" s="630"/>
      <c r="AJ568" s="630"/>
      <c r="AK568" s="606"/>
      <c r="AL568" s="690"/>
    </row>
    <row r="569" spans="29:38" x14ac:dyDescent="0.2">
      <c r="AC569" s="630"/>
      <c r="AD569" s="630"/>
      <c r="AE569" s="630"/>
      <c r="AF569" s="630"/>
      <c r="AG569" s="630"/>
      <c r="AH569" s="630"/>
      <c r="AI569" s="630"/>
      <c r="AJ569" s="630"/>
      <c r="AK569" s="606"/>
      <c r="AL569" s="690"/>
    </row>
    <row r="570" spans="29:38" x14ac:dyDescent="0.2">
      <c r="AC570" s="630"/>
      <c r="AD570" s="630"/>
      <c r="AE570" s="630"/>
      <c r="AF570" s="630"/>
      <c r="AG570" s="630"/>
      <c r="AH570" s="630"/>
      <c r="AI570" s="630"/>
      <c r="AJ570" s="630"/>
      <c r="AK570" s="606"/>
      <c r="AL570" s="690"/>
    </row>
    <row r="571" spans="29:38" x14ac:dyDescent="0.2">
      <c r="AC571" s="630"/>
      <c r="AD571" s="630"/>
      <c r="AE571" s="630"/>
      <c r="AF571" s="630"/>
      <c r="AG571" s="630"/>
      <c r="AH571" s="630"/>
      <c r="AI571" s="630"/>
      <c r="AJ571" s="630"/>
      <c r="AK571" s="606"/>
      <c r="AL571" s="690"/>
    </row>
    <row r="572" spans="29:38" x14ac:dyDescent="0.2">
      <c r="AC572" s="630"/>
      <c r="AD572" s="630"/>
      <c r="AE572" s="630"/>
      <c r="AF572" s="630"/>
      <c r="AG572" s="630"/>
      <c r="AH572" s="630"/>
      <c r="AI572" s="630"/>
      <c r="AJ572" s="630"/>
      <c r="AK572" s="606"/>
      <c r="AL572" s="690"/>
    </row>
    <row r="573" spans="29:38" x14ac:dyDescent="0.2">
      <c r="AC573" s="630"/>
      <c r="AD573" s="630"/>
      <c r="AE573" s="630"/>
      <c r="AF573" s="630"/>
      <c r="AG573" s="630"/>
      <c r="AH573" s="630"/>
      <c r="AI573" s="630"/>
      <c r="AJ573" s="630"/>
      <c r="AK573" s="606"/>
      <c r="AL573" s="690"/>
    </row>
    <row r="574" spans="29:38" x14ac:dyDescent="0.2">
      <c r="AC574" s="630"/>
      <c r="AD574" s="630"/>
      <c r="AE574" s="630"/>
      <c r="AF574" s="630"/>
      <c r="AG574" s="630"/>
      <c r="AH574" s="630"/>
      <c r="AI574" s="630"/>
      <c r="AJ574" s="630"/>
      <c r="AK574" s="606"/>
      <c r="AL574" s="690"/>
    </row>
    <row r="575" spans="29:38" x14ac:dyDescent="0.2">
      <c r="AC575" s="630"/>
      <c r="AD575" s="630"/>
      <c r="AE575" s="630"/>
      <c r="AF575" s="630"/>
      <c r="AG575" s="630"/>
      <c r="AH575" s="630"/>
      <c r="AI575" s="630"/>
      <c r="AJ575" s="630"/>
      <c r="AK575" s="606"/>
      <c r="AL575" s="690"/>
    </row>
    <row r="576" spans="29:38" x14ac:dyDescent="0.2">
      <c r="AC576" s="630"/>
      <c r="AD576" s="630"/>
      <c r="AE576" s="630"/>
      <c r="AF576" s="630"/>
      <c r="AG576" s="630"/>
      <c r="AH576" s="630"/>
      <c r="AI576" s="630"/>
      <c r="AJ576" s="630"/>
      <c r="AK576" s="606"/>
      <c r="AL576" s="690"/>
    </row>
    <row r="577" spans="29:38" x14ac:dyDescent="0.2">
      <c r="AC577" s="630"/>
      <c r="AD577" s="630"/>
      <c r="AE577" s="630"/>
      <c r="AF577" s="630"/>
      <c r="AG577" s="630"/>
      <c r="AH577" s="630"/>
      <c r="AI577" s="630"/>
      <c r="AJ577" s="630"/>
      <c r="AK577" s="606"/>
      <c r="AL577" s="690"/>
    </row>
    <row r="578" spans="29:38" x14ac:dyDescent="0.2">
      <c r="AC578" s="630"/>
      <c r="AD578" s="630"/>
      <c r="AE578" s="630"/>
      <c r="AF578" s="630"/>
      <c r="AG578" s="630"/>
      <c r="AH578" s="630"/>
      <c r="AI578" s="630"/>
      <c r="AJ578" s="630"/>
      <c r="AK578" s="606"/>
      <c r="AL578" s="690"/>
    </row>
    <row r="579" spans="29:38" x14ac:dyDescent="0.2">
      <c r="AC579" s="630"/>
      <c r="AD579" s="630"/>
      <c r="AE579" s="630"/>
      <c r="AF579" s="630"/>
      <c r="AG579" s="630"/>
      <c r="AH579" s="630"/>
      <c r="AI579" s="630"/>
      <c r="AJ579" s="630"/>
      <c r="AK579" s="606"/>
      <c r="AL579" s="690"/>
    </row>
    <row r="580" spans="29:38" x14ac:dyDescent="0.2">
      <c r="AC580" s="630"/>
      <c r="AD580" s="630"/>
      <c r="AE580" s="630"/>
      <c r="AF580" s="630"/>
      <c r="AG580" s="630"/>
      <c r="AH580" s="630"/>
      <c r="AI580" s="630"/>
      <c r="AJ580" s="630"/>
      <c r="AK580" s="606"/>
      <c r="AL580" s="690"/>
    </row>
    <row r="581" spans="29:38" x14ac:dyDescent="0.2">
      <c r="AC581" s="630"/>
      <c r="AD581" s="630"/>
      <c r="AE581" s="630"/>
      <c r="AF581" s="630"/>
      <c r="AG581" s="630"/>
      <c r="AH581" s="630"/>
      <c r="AI581" s="630"/>
      <c r="AJ581" s="630"/>
      <c r="AK581" s="606"/>
      <c r="AL581" s="690"/>
    </row>
    <row r="582" spans="29:38" x14ac:dyDescent="0.2">
      <c r="AC582" s="630"/>
      <c r="AD582" s="630"/>
      <c r="AE582" s="630"/>
      <c r="AF582" s="630"/>
      <c r="AG582" s="630"/>
      <c r="AH582" s="630"/>
      <c r="AI582" s="630"/>
      <c r="AJ582" s="630"/>
      <c r="AK582" s="606"/>
      <c r="AL582" s="690"/>
    </row>
    <row r="583" spans="29:38" x14ac:dyDescent="0.2">
      <c r="AC583" s="630"/>
      <c r="AD583" s="630"/>
      <c r="AE583" s="630"/>
      <c r="AF583" s="630"/>
      <c r="AG583" s="630"/>
      <c r="AH583" s="630"/>
      <c r="AI583" s="630"/>
      <c r="AJ583" s="630"/>
      <c r="AK583" s="606"/>
      <c r="AL583" s="690"/>
    </row>
    <row r="584" spans="29:38" x14ac:dyDescent="0.2">
      <c r="AC584" s="630"/>
      <c r="AD584" s="630"/>
      <c r="AE584" s="630"/>
      <c r="AF584" s="630"/>
      <c r="AG584" s="630"/>
      <c r="AH584" s="630"/>
      <c r="AI584" s="630"/>
      <c r="AJ584" s="630"/>
      <c r="AK584" s="606"/>
      <c r="AL584" s="690"/>
    </row>
    <row r="585" spans="29:38" x14ac:dyDescent="0.2">
      <c r="AC585" s="630"/>
      <c r="AD585" s="630"/>
      <c r="AE585" s="630"/>
      <c r="AF585" s="630"/>
      <c r="AG585" s="630"/>
      <c r="AH585" s="630"/>
      <c r="AI585" s="630"/>
      <c r="AJ585" s="630"/>
      <c r="AK585" s="606"/>
      <c r="AL585" s="690"/>
    </row>
    <row r="586" spans="29:38" x14ac:dyDescent="0.2">
      <c r="AC586" s="630"/>
      <c r="AD586" s="630"/>
      <c r="AE586" s="630"/>
      <c r="AF586" s="630"/>
      <c r="AG586" s="630"/>
      <c r="AH586" s="630"/>
      <c r="AI586" s="630"/>
      <c r="AJ586" s="630"/>
      <c r="AK586" s="606"/>
      <c r="AL586" s="690"/>
    </row>
    <row r="587" spans="29:38" x14ac:dyDescent="0.2">
      <c r="AC587" s="630"/>
      <c r="AD587" s="630"/>
      <c r="AE587" s="630"/>
      <c r="AF587" s="630"/>
      <c r="AG587" s="630"/>
      <c r="AH587" s="630"/>
      <c r="AI587" s="630"/>
      <c r="AJ587" s="630"/>
      <c r="AK587" s="606"/>
      <c r="AL587" s="690"/>
    </row>
    <row r="588" spans="29:38" x14ac:dyDescent="0.2">
      <c r="AC588" s="630"/>
      <c r="AD588" s="630"/>
      <c r="AE588" s="630"/>
      <c r="AF588" s="630"/>
      <c r="AG588" s="630"/>
      <c r="AH588" s="630"/>
      <c r="AI588" s="630"/>
      <c r="AJ588" s="630"/>
      <c r="AK588" s="606"/>
      <c r="AL588" s="690"/>
    </row>
    <row r="589" spans="29:38" x14ac:dyDescent="0.2">
      <c r="AC589" s="630"/>
      <c r="AD589" s="630"/>
      <c r="AE589" s="630"/>
      <c r="AF589" s="630"/>
      <c r="AG589" s="630"/>
      <c r="AH589" s="630"/>
      <c r="AI589" s="630"/>
      <c r="AJ589" s="630"/>
      <c r="AK589" s="606"/>
      <c r="AL589" s="690"/>
    </row>
    <row r="590" spans="29:38" x14ac:dyDescent="0.2">
      <c r="AC590" s="630"/>
      <c r="AD590" s="630"/>
      <c r="AE590" s="630"/>
      <c r="AF590" s="630"/>
      <c r="AG590" s="630"/>
      <c r="AH590" s="630"/>
      <c r="AI590" s="630"/>
      <c r="AJ590" s="630"/>
      <c r="AK590" s="606"/>
      <c r="AL590" s="690"/>
    </row>
    <row r="591" spans="29:38" x14ac:dyDescent="0.2">
      <c r="AC591" s="630"/>
      <c r="AD591" s="630"/>
      <c r="AE591" s="630"/>
      <c r="AF591" s="630"/>
      <c r="AG591" s="630"/>
      <c r="AH591" s="630"/>
      <c r="AI591" s="630"/>
      <c r="AJ591" s="630"/>
      <c r="AK591" s="606"/>
      <c r="AL591" s="690"/>
    </row>
    <row r="592" spans="29:38" x14ac:dyDescent="0.2">
      <c r="AC592" s="630"/>
      <c r="AD592" s="630"/>
      <c r="AE592" s="630"/>
      <c r="AF592" s="630"/>
      <c r="AG592" s="630"/>
      <c r="AH592" s="630"/>
      <c r="AI592" s="630"/>
      <c r="AJ592" s="630"/>
      <c r="AK592" s="606"/>
      <c r="AL592" s="690"/>
    </row>
    <row r="593" spans="29:38" x14ac:dyDescent="0.2">
      <c r="AC593" s="630"/>
      <c r="AD593" s="630"/>
      <c r="AE593" s="630"/>
      <c r="AF593" s="630"/>
      <c r="AG593" s="630"/>
      <c r="AH593" s="630"/>
      <c r="AI593" s="630"/>
      <c r="AJ593" s="630"/>
      <c r="AK593" s="606"/>
      <c r="AL593" s="690"/>
    </row>
    <row r="594" spans="29:38" x14ac:dyDescent="0.2">
      <c r="AC594" s="630"/>
      <c r="AD594" s="630"/>
      <c r="AE594" s="630"/>
      <c r="AF594" s="630"/>
      <c r="AG594" s="630"/>
      <c r="AH594" s="630"/>
      <c r="AI594" s="630"/>
      <c r="AJ594" s="630"/>
      <c r="AK594" s="606"/>
      <c r="AL594" s="690"/>
    </row>
    <row r="595" spans="29:38" x14ac:dyDescent="0.2">
      <c r="AC595" s="630"/>
      <c r="AD595" s="630"/>
      <c r="AE595" s="630"/>
      <c r="AF595" s="630"/>
      <c r="AG595" s="630"/>
      <c r="AH595" s="630"/>
      <c r="AI595" s="630"/>
      <c r="AJ595" s="630"/>
      <c r="AK595" s="606"/>
      <c r="AL595" s="690"/>
    </row>
    <row r="596" spans="29:38" x14ac:dyDescent="0.2">
      <c r="AC596" s="630"/>
      <c r="AD596" s="630"/>
      <c r="AE596" s="630"/>
      <c r="AF596" s="630"/>
      <c r="AG596" s="630"/>
      <c r="AH596" s="630"/>
      <c r="AI596" s="630"/>
      <c r="AJ596" s="630"/>
      <c r="AK596" s="606"/>
      <c r="AL596" s="690"/>
    </row>
    <row r="597" spans="29:38" x14ac:dyDescent="0.2">
      <c r="AC597" s="630"/>
      <c r="AD597" s="630"/>
      <c r="AE597" s="630"/>
      <c r="AF597" s="630"/>
      <c r="AG597" s="630"/>
      <c r="AH597" s="630"/>
      <c r="AI597" s="630"/>
      <c r="AJ597" s="630"/>
      <c r="AK597" s="606"/>
      <c r="AL597" s="690"/>
    </row>
    <row r="598" spans="29:38" x14ac:dyDescent="0.2">
      <c r="AC598" s="630"/>
      <c r="AD598" s="630"/>
      <c r="AE598" s="630"/>
      <c r="AF598" s="630"/>
      <c r="AG598" s="630"/>
      <c r="AH598" s="630"/>
      <c r="AI598" s="630"/>
      <c r="AJ598" s="630"/>
      <c r="AK598" s="606"/>
      <c r="AL598" s="690"/>
    </row>
    <row r="599" spans="29:38" x14ac:dyDescent="0.2">
      <c r="AC599" s="630"/>
      <c r="AD599" s="630"/>
      <c r="AE599" s="630"/>
      <c r="AF599" s="630"/>
      <c r="AG599" s="630"/>
      <c r="AH599" s="630"/>
      <c r="AI599" s="630"/>
      <c r="AJ599" s="630"/>
      <c r="AK599" s="606"/>
      <c r="AL599" s="690"/>
    </row>
    <row r="600" spans="29:38" x14ac:dyDescent="0.2">
      <c r="AC600" s="630"/>
      <c r="AD600" s="630"/>
      <c r="AE600" s="630"/>
      <c r="AF600" s="630"/>
      <c r="AG600" s="630"/>
      <c r="AH600" s="630"/>
      <c r="AI600" s="630"/>
      <c r="AJ600" s="630"/>
      <c r="AK600" s="606"/>
      <c r="AL600" s="690"/>
    </row>
    <row r="601" spans="29:38" x14ac:dyDescent="0.2">
      <c r="AC601" s="630"/>
      <c r="AD601" s="630"/>
      <c r="AE601" s="630"/>
      <c r="AF601" s="630"/>
      <c r="AG601" s="630"/>
      <c r="AH601" s="630"/>
      <c r="AI601" s="630"/>
      <c r="AJ601" s="630"/>
      <c r="AK601" s="606"/>
      <c r="AL601" s="690"/>
    </row>
    <row r="602" spans="29:38" x14ac:dyDescent="0.2">
      <c r="AC602" s="630"/>
      <c r="AD602" s="630"/>
      <c r="AE602" s="630"/>
      <c r="AF602" s="630"/>
      <c r="AG602" s="630"/>
      <c r="AH602" s="630"/>
      <c r="AI602" s="630"/>
      <c r="AJ602" s="630"/>
      <c r="AK602" s="606"/>
      <c r="AL602" s="690"/>
    </row>
    <row r="603" spans="29:38" x14ac:dyDescent="0.2">
      <c r="AC603" s="630"/>
      <c r="AD603" s="630"/>
      <c r="AE603" s="630"/>
      <c r="AF603" s="630"/>
      <c r="AG603" s="630"/>
      <c r="AH603" s="630"/>
      <c r="AI603" s="630"/>
      <c r="AJ603" s="630"/>
      <c r="AK603" s="606"/>
      <c r="AL603" s="690"/>
    </row>
    <row r="604" spans="29:38" x14ac:dyDescent="0.2">
      <c r="AC604" s="630"/>
      <c r="AD604" s="630"/>
      <c r="AE604" s="630"/>
      <c r="AF604" s="630"/>
      <c r="AG604" s="630"/>
      <c r="AH604" s="630"/>
      <c r="AI604" s="630"/>
      <c r="AJ604" s="630"/>
      <c r="AK604" s="606"/>
      <c r="AL604" s="690"/>
    </row>
    <row r="605" spans="29:38" x14ac:dyDescent="0.2">
      <c r="AC605" s="630"/>
      <c r="AD605" s="630"/>
      <c r="AE605" s="630"/>
      <c r="AF605" s="630"/>
      <c r="AG605" s="630"/>
      <c r="AH605" s="630"/>
      <c r="AI605" s="630"/>
      <c r="AJ605" s="630"/>
      <c r="AK605" s="606"/>
      <c r="AL605" s="690"/>
    </row>
    <row r="606" spans="29:38" x14ac:dyDescent="0.2">
      <c r="AC606" s="630"/>
      <c r="AD606" s="630"/>
      <c r="AE606" s="630"/>
      <c r="AF606" s="630"/>
      <c r="AG606" s="630"/>
      <c r="AH606" s="630"/>
      <c r="AI606" s="630"/>
      <c r="AJ606" s="630"/>
      <c r="AK606" s="606"/>
      <c r="AL606" s="690"/>
    </row>
    <row r="607" spans="29:38" x14ac:dyDescent="0.2">
      <c r="AC607" s="630"/>
      <c r="AD607" s="630"/>
      <c r="AE607" s="630"/>
      <c r="AF607" s="630"/>
      <c r="AG607" s="630"/>
      <c r="AH607" s="630"/>
      <c r="AI607" s="630"/>
      <c r="AJ607" s="630"/>
      <c r="AK607" s="606"/>
      <c r="AL607" s="690"/>
    </row>
    <row r="608" spans="29:38" x14ac:dyDescent="0.2">
      <c r="AC608" s="630"/>
      <c r="AD608" s="630"/>
      <c r="AE608" s="630"/>
      <c r="AF608" s="630"/>
      <c r="AG608" s="630"/>
      <c r="AH608" s="630"/>
      <c r="AI608" s="630"/>
      <c r="AJ608" s="630"/>
      <c r="AK608" s="606"/>
      <c r="AL608" s="690"/>
    </row>
    <row r="609" spans="29:38" x14ac:dyDescent="0.2">
      <c r="AC609" s="630"/>
      <c r="AD609" s="630"/>
      <c r="AE609" s="630"/>
      <c r="AF609" s="630"/>
      <c r="AG609" s="630"/>
      <c r="AH609" s="630"/>
      <c r="AI609" s="630"/>
      <c r="AJ609" s="630"/>
      <c r="AK609" s="606"/>
      <c r="AL609" s="690"/>
    </row>
    <row r="610" spans="29:38" x14ac:dyDescent="0.2">
      <c r="AC610" s="630"/>
      <c r="AD610" s="630"/>
      <c r="AE610" s="630"/>
      <c r="AF610" s="630"/>
      <c r="AG610" s="630"/>
      <c r="AH610" s="630"/>
      <c r="AI610" s="630"/>
      <c r="AJ610" s="630"/>
      <c r="AK610" s="606"/>
      <c r="AL610" s="690"/>
    </row>
    <row r="611" spans="29:38" x14ac:dyDescent="0.2">
      <c r="AC611" s="630"/>
      <c r="AD611" s="630"/>
      <c r="AE611" s="630"/>
      <c r="AF611" s="630"/>
      <c r="AG611" s="630"/>
      <c r="AH611" s="630"/>
      <c r="AI611" s="630"/>
      <c r="AJ611" s="630"/>
      <c r="AK611" s="606"/>
      <c r="AL611" s="690"/>
    </row>
    <row r="612" spans="29:38" x14ac:dyDescent="0.2">
      <c r="AC612" s="630"/>
      <c r="AD612" s="630"/>
      <c r="AE612" s="630"/>
      <c r="AF612" s="630"/>
      <c r="AG612" s="630"/>
      <c r="AH612" s="630"/>
      <c r="AI612" s="630"/>
      <c r="AJ612" s="630"/>
      <c r="AK612" s="606"/>
      <c r="AL612" s="690"/>
    </row>
    <row r="613" spans="29:38" x14ac:dyDescent="0.2">
      <c r="AC613" s="630"/>
      <c r="AD613" s="630"/>
      <c r="AE613" s="630"/>
      <c r="AF613" s="630"/>
      <c r="AG613" s="630"/>
      <c r="AH613" s="630"/>
      <c r="AI613" s="630"/>
      <c r="AJ613" s="630"/>
      <c r="AK613" s="606"/>
      <c r="AL613" s="690"/>
    </row>
    <row r="614" spans="29:38" x14ac:dyDescent="0.2">
      <c r="AC614" s="630"/>
      <c r="AD614" s="630"/>
      <c r="AE614" s="630"/>
      <c r="AF614" s="630"/>
      <c r="AG614" s="630"/>
      <c r="AH614" s="630"/>
      <c r="AI614" s="630"/>
      <c r="AJ614" s="630"/>
      <c r="AK614" s="606"/>
      <c r="AL614" s="690"/>
    </row>
    <row r="615" spans="29:38" x14ac:dyDescent="0.2">
      <c r="AC615" s="630"/>
      <c r="AD615" s="630"/>
      <c r="AE615" s="630"/>
      <c r="AF615" s="630"/>
      <c r="AG615" s="630"/>
      <c r="AH615" s="630"/>
      <c r="AI615" s="630"/>
      <c r="AJ615" s="630"/>
      <c r="AK615" s="606"/>
      <c r="AL615" s="690"/>
    </row>
    <row r="616" spans="29:38" x14ac:dyDescent="0.2">
      <c r="AC616" s="630"/>
      <c r="AD616" s="630"/>
      <c r="AE616" s="630"/>
      <c r="AF616" s="630"/>
      <c r="AG616" s="630"/>
      <c r="AH616" s="630"/>
      <c r="AI616" s="630"/>
      <c r="AJ616" s="630"/>
      <c r="AK616" s="606"/>
      <c r="AL616" s="690"/>
    </row>
    <row r="617" spans="29:38" x14ac:dyDescent="0.2">
      <c r="AC617" s="630"/>
      <c r="AD617" s="630"/>
      <c r="AE617" s="630"/>
      <c r="AF617" s="630"/>
      <c r="AG617" s="630"/>
      <c r="AH617" s="630"/>
      <c r="AI617" s="630"/>
      <c r="AJ617" s="630"/>
      <c r="AK617" s="606"/>
      <c r="AL617" s="690"/>
    </row>
    <row r="618" spans="29:38" x14ac:dyDescent="0.2">
      <c r="AC618" s="630"/>
      <c r="AD618" s="630"/>
      <c r="AE618" s="630"/>
      <c r="AF618" s="630"/>
      <c r="AG618" s="630"/>
      <c r="AH618" s="630"/>
      <c r="AI618" s="630"/>
      <c r="AJ618" s="630"/>
      <c r="AK618" s="606"/>
      <c r="AL618" s="690"/>
    </row>
    <row r="619" spans="29:38" x14ac:dyDescent="0.2">
      <c r="AC619" s="630"/>
      <c r="AD619" s="630"/>
      <c r="AE619" s="630"/>
      <c r="AF619" s="630"/>
      <c r="AG619" s="630"/>
      <c r="AH619" s="630"/>
      <c r="AI619" s="630"/>
      <c r="AJ619" s="630"/>
      <c r="AK619" s="606"/>
      <c r="AL619" s="690"/>
    </row>
    <row r="620" spans="29:38" x14ac:dyDescent="0.2">
      <c r="AC620" s="630"/>
      <c r="AD620" s="630"/>
      <c r="AE620" s="630"/>
      <c r="AF620" s="630"/>
      <c r="AG620" s="630"/>
      <c r="AH620" s="630"/>
      <c r="AI620" s="630"/>
      <c r="AJ620" s="630"/>
      <c r="AK620" s="606"/>
      <c r="AL620" s="690"/>
    </row>
    <row r="621" spans="29:38" x14ac:dyDescent="0.2">
      <c r="AC621" s="630"/>
      <c r="AD621" s="630"/>
      <c r="AE621" s="630"/>
      <c r="AF621" s="630"/>
      <c r="AG621" s="630"/>
      <c r="AH621" s="630"/>
      <c r="AI621" s="630"/>
      <c r="AJ621" s="630"/>
      <c r="AK621" s="606"/>
      <c r="AL621" s="690"/>
    </row>
    <row r="622" spans="29:38" x14ac:dyDescent="0.2">
      <c r="AC622" s="630"/>
      <c r="AD622" s="630"/>
      <c r="AE622" s="630"/>
      <c r="AF622" s="630"/>
      <c r="AG622" s="630"/>
      <c r="AH622" s="630"/>
      <c r="AI622" s="630"/>
      <c r="AJ622" s="630"/>
      <c r="AK622" s="606"/>
      <c r="AL622" s="690"/>
    </row>
    <row r="623" spans="29:38" x14ac:dyDescent="0.2">
      <c r="AC623" s="630"/>
      <c r="AD623" s="630"/>
      <c r="AE623" s="630"/>
      <c r="AF623" s="630"/>
      <c r="AG623" s="630"/>
      <c r="AH623" s="630"/>
      <c r="AI623" s="630"/>
      <c r="AJ623" s="630"/>
      <c r="AK623" s="606"/>
      <c r="AL623" s="690"/>
    </row>
    <row r="624" spans="29:38" x14ac:dyDescent="0.2">
      <c r="AC624" s="630"/>
      <c r="AD624" s="630"/>
      <c r="AE624" s="630"/>
      <c r="AF624" s="630"/>
      <c r="AG624" s="630"/>
      <c r="AH624" s="630"/>
      <c r="AI624" s="630"/>
      <c r="AJ624" s="630"/>
      <c r="AK624" s="606"/>
      <c r="AL624" s="690"/>
    </row>
    <row r="625" spans="29:38" x14ac:dyDescent="0.2">
      <c r="AC625" s="630"/>
      <c r="AD625" s="630"/>
      <c r="AE625" s="630"/>
      <c r="AF625" s="630"/>
      <c r="AG625" s="630"/>
      <c r="AH625" s="630"/>
      <c r="AI625" s="630"/>
      <c r="AJ625" s="630"/>
      <c r="AK625" s="606"/>
      <c r="AL625" s="690"/>
    </row>
    <row r="626" spans="29:38" x14ac:dyDescent="0.2">
      <c r="AC626" s="630"/>
      <c r="AD626" s="630"/>
      <c r="AE626" s="630"/>
      <c r="AF626" s="630"/>
      <c r="AG626" s="630"/>
      <c r="AH626" s="630"/>
      <c r="AI626" s="630"/>
      <c r="AJ626" s="630"/>
      <c r="AK626" s="606"/>
      <c r="AL626" s="690"/>
    </row>
    <row r="627" spans="29:38" x14ac:dyDescent="0.2">
      <c r="AC627" s="630"/>
      <c r="AD627" s="630"/>
      <c r="AE627" s="630"/>
      <c r="AF627" s="630"/>
      <c r="AG627" s="630"/>
      <c r="AH627" s="630"/>
      <c r="AI627" s="630"/>
      <c r="AJ627" s="630"/>
      <c r="AK627" s="606"/>
      <c r="AL627" s="690"/>
    </row>
    <row r="628" spans="29:38" x14ac:dyDescent="0.2">
      <c r="AC628" s="630"/>
      <c r="AD628" s="630"/>
      <c r="AE628" s="630"/>
      <c r="AF628" s="630"/>
      <c r="AG628" s="630"/>
      <c r="AH628" s="630"/>
      <c r="AI628" s="630"/>
      <c r="AJ628" s="630"/>
      <c r="AK628" s="606"/>
      <c r="AL628" s="690"/>
    </row>
    <row r="629" spans="29:38" x14ac:dyDescent="0.2">
      <c r="AC629" s="630"/>
      <c r="AD629" s="630"/>
      <c r="AE629" s="630"/>
      <c r="AF629" s="630"/>
      <c r="AG629" s="630"/>
      <c r="AH629" s="630"/>
      <c r="AI629" s="630"/>
      <c r="AJ629" s="630"/>
      <c r="AK629" s="606"/>
      <c r="AL629" s="690"/>
    </row>
    <row r="630" spans="29:38" x14ac:dyDescent="0.2">
      <c r="AC630" s="630"/>
      <c r="AD630" s="630"/>
      <c r="AE630" s="630"/>
      <c r="AF630" s="630"/>
      <c r="AG630" s="630"/>
      <c r="AH630" s="630"/>
      <c r="AI630" s="630"/>
      <c r="AJ630" s="630"/>
      <c r="AK630" s="606"/>
      <c r="AL630" s="690"/>
    </row>
    <row r="631" spans="29:38" x14ac:dyDescent="0.2">
      <c r="AC631" s="630"/>
      <c r="AD631" s="630"/>
      <c r="AE631" s="630"/>
      <c r="AF631" s="630"/>
      <c r="AG631" s="630"/>
      <c r="AH631" s="630"/>
      <c r="AI631" s="630"/>
      <c r="AJ631" s="630"/>
      <c r="AK631" s="606"/>
      <c r="AL631" s="690"/>
    </row>
    <row r="632" spans="29:38" x14ac:dyDescent="0.2">
      <c r="AC632" s="630"/>
      <c r="AD632" s="630"/>
      <c r="AE632" s="630"/>
      <c r="AF632" s="630"/>
      <c r="AG632" s="630"/>
      <c r="AH632" s="630"/>
      <c r="AI632" s="630"/>
      <c r="AJ632" s="630"/>
      <c r="AK632" s="606"/>
      <c r="AL632" s="690"/>
    </row>
    <row r="633" spans="29:38" x14ac:dyDescent="0.2">
      <c r="AC633" s="630"/>
      <c r="AD633" s="630"/>
      <c r="AE633" s="630"/>
      <c r="AF633" s="630"/>
      <c r="AG633" s="630"/>
      <c r="AH633" s="630"/>
      <c r="AI633" s="630"/>
      <c r="AJ633" s="630"/>
      <c r="AK633" s="606"/>
      <c r="AL633" s="690"/>
    </row>
    <row r="634" spans="29:38" x14ac:dyDescent="0.2">
      <c r="AC634" s="630"/>
      <c r="AD634" s="630"/>
      <c r="AE634" s="630"/>
      <c r="AF634" s="630"/>
      <c r="AG634" s="630"/>
      <c r="AH634" s="630"/>
      <c r="AI634" s="630"/>
      <c r="AJ634" s="630"/>
      <c r="AK634" s="606"/>
      <c r="AL634" s="690"/>
    </row>
    <row r="635" spans="29:38" x14ac:dyDescent="0.2">
      <c r="AC635" s="630"/>
      <c r="AD635" s="630"/>
      <c r="AE635" s="630"/>
      <c r="AF635" s="630"/>
      <c r="AG635" s="630"/>
      <c r="AH635" s="630"/>
      <c r="AI635" s="630"/>
      <c r="AJ635" s="630"/>
      <c r="AK635" s="606"/>
      <c r="AL635" s="690"/>
    </row>
    <row r="636" spans="29:38" x14ac:dyDescent="0.2">
      <c r="AC636" s="630"/>
      <c r="AD636" s="630"/>
      <c r="AE636" s="630"/>
      <c r="AF636" s="630"/>
      <c r="AG636" s="630"/>
      <c r="AH636" s="630"/>
      <c r="AI636" s="630"/>
      <c r="AJ636" s="630"/>
      <c r="AK636" s="606"/>
      <c r="AL636" s="690"/>
    </row>
    <row r="637" spans="29:38" x14ac:dyDescent="0.2">
      <c r="AC637" s="630"/>
      <c r="AD637" s="630"/>
      <c r="AE637" s="630"/>
      <c r="AF637" s="630"/>
      <c r="AG637" s="630"/>
      <c r="AH637" s="630"/>
      <c r="AI637" s="630"/>
      <c r="AJ637" s="630"/>
      <c r="AK637" s="606"/>
      <c r="AL637" s="690"/>
    </row>
    <row r="638" spans="29:38" x14ac:dyDescent="0.2">
      <c r="AC638" s="630"/>
      <c r="AD638" s="630"/>
      <c r="AE638" s="630"/>
      <c r="AF638" s="630"/>
      <c r="AG638" s="630"/>
      <c r="AH638" s="630"/>
      <c r="AI638" s="630"/>
      <c r="AJ638" s="630"/>
      <c r="AK638" s="606"/>
      <c r="AL638" s="690"/>
    </row>
    <row r="639" spans="29:38" x14ac:dyDescent="0.2">
      <c r="AC639" s="630"/>
      <c r="AD639" s="630"/>
      <c r="AE639" s="630"/>
      <c r="AF639" s="630"/>
      <c r="AG639" s="630"/>
      <c r="AH639" s="630"/>
      <c r="AI639" s="630"/>
      <c r="AJ639" s="630"/>
      <c r="AK639" s="606"/>
      <c r="AL639" s="690"/>
    </row>
    <row r="640" spans="29:38" x14ac:dyDescent="0.2">
      <c r="AC640" s="630"/>
      <c r="AD640" s="630"/>
      <c r="AE640" s="630"/>
      <c r="AF640" s="630"/>
      <c r="AG640" s="630"/>
      <c r="AH640" s="630"/>
      <c r="AI640" s="630"/>
      <c r="AJ640" s="630"/>
      <c r="AK640" s="606"/>
      <c r="AL640" s="690"/>
    </row>
    <row r="641" spans="29:38" x14ac:dyDescent="0.2">
      <c r="AC641" s="630"/>
      <c r="AD641" s="630"/>
      <c r="AE641" s="630"/>
      <c r="AF641" s="630"/>
      <c r="AG641" s="630"/>
      <c r="AH641" s="630"/>
      <c r="AI641" s="630"/>
      <c r="AJ641" s="630"/>
      <c r="AK641" s="606"/>
      <c r="AL641" s="690"/>
    </row>
    <row r="642" spans="29:38" x14ac:dyDescent="0.2">
      <c r="AC642" s="630"/>
      <c r="AD642" s="630"/>
      <c r="AE642" s="630"/>
      <c r="AF642" s="630"/>
      <c r="AG642" s="630"/>
      <c r="AH642" s="630"/>
      <c r="AI642" s="630"/>
      <c r="AJ642" s="630"/>
      <c r="AK642" s="606"/>
      <c r="AL642" s="690"/>
    </row>
    <row r="643" spans="29:38" x14ac:dyDescent="0.2">
      <c r="AC643" s="630"/>
      <c r="AD643" s="630"/>
      <c r="AE643" s="630"/>
      <c r="AF643" s="630"/>
      <c r="AG643" s="630"/>
      <c r="AH643" s="630"/>
      <c r="AI643" s="630"/>
      <c r="AJ643" s="630"/>
      <c r="AK643" s="606"/>
      <c r="AL643" s="690"/>
    </row>
    <row r="644" spans="29:38" x14ac:dyDescent="0.2">
      <c r="AC644" s="630"/>
      <c r="AD644" s="630"/>
      <c r="AE644" s="630"/>
      <c r="AF644" s="630"/>
      <c r="AG644" s="630"/>
      <c r="AH644" s="630"/>
      <c r="AI644" s="630"/>
      <c r="AJ644" s="630"/>
      <c r="AK644" s="606"/>
      <c r="AL644" s="690"/>
    </row>
    <row r="645" spans="29:38" x14ac:dyDescent="0.2">
      <c r="AC645" s="630"/>
      <c r="AD645" s="630"/>
      <c r="AE645" s="630"/>
      <c r="AF645" s="630"/>
      <c r="AG645" s="630"/>
      <c r="AH645" s="630"/>
      <c r="AI645" s="630"/>
      <c r="AJ645" s="630"/>
      <c r="AK645" s="606"/>
      <c r="AL645" s="690"/>
    </row>
    <row r="646" spans="29:38" x14ac:dyDescent="0.2">
      <c r="AC646" s="630"/>
      <c r="AD646" s="630"/>
      <c r="AE646" s="630"/>
      <c r="AF646" s="630"/>
      <c r="AG646" s="630"/>
      <c r="AH646" s="630"/>
      <c r="AI646" s="630"/>
      <c r="AJ646" s="630"/>
      <c r="AK646" s="606"/>
      <c r="AL646" s="690"/>
    </row>
    <row r="647" spans="29:38" x14ac:dyDescent="0.2">
      <c r="AC647" s="630"/>
      <c r="AD647" s="630"/>
      <c r="AE647" s="630"/>
      <c r="AF647" s="630"/>
      <c r="AG647" s="630"/>
      <c r="AH647" s="630"/>
      <c r="AI647" s="630"/>
      <c r="AJ647" s="630"/>
      <c r="AK647" s="606"/>
      <c r="AL647" s="690"/>
    </row>
    <row r="648" spans="29:38" x14ac:dyDescent="0.2">
      <c r="AC648" s="630"/>
      <c r="AD648" s="630"/>
      <c r="AE648" s="630"/>
      <c r="AF648" s="630"/>
      <c r="AG648" s="630"/>
      <c r="AH648" s="630"/>
      <c r="AI648" s="630"/>
      <c r="AJ648" s="630"/>
      <c r="AK648" s="606"/>
      <c r="AL648" s="690"/>
    </row>
    <row r="649" spans="29:38" x14ac:dyDescent="0.2">
      <c r="AC649" s="630"/>
      <c r="AD649" s="630"/>
      <c r="AE649" s="630"/>
      <c r="AF649" s="630"/>
      <c r="AG649" s="630"/>
      <c r="AH649" s="630"/>
      <c r="AI649" s="630"/>
      <c r="AJ649" s="630"/>
      <c r="AK649" s="606"/>
      <c r="AL649" s="690"/>
    </row>
    <row r="650" spans="29:38" x14ac:dyDescent="0.2">
      <c r="AC650" s="630"/>
      <c r="AD650" s="630"/>
      <c r="AE650" s="630"/>
      <c r="AF650" s="630"/>
      <c r="AG650" s="630"/>
      <c r="AH650" s="630"/>
      <c r="AI650" s="630"/>
      <c r="AJ650" s="630"/>
      <c r="AK650" s="606"/>
      <c r="AL650" s="690"/>
    </row>
    <row r="651" spans="29:38" x14ac:dyDescent="0.2">
      <c r="AC651" s="630"/>
      <c r="AD651" s="630"/>
      <c r="AE651" s="630"/>
      <c r="AF651" s="630"/>
      <c r="AG651" s="630"/>
      <c r="AH651" s="630"/>
      <c r="AI651" s="630"/>
      <c r="AJ651" s="630"/>
      <c r="AK651" s="606"/>
      <c r="AL651" s="690"/>
    </row>
    <row r="652" spans="29:38" x14ac:dyDescent="0.2">
      <c r="AC652" s="630"/>
      <c r="AD652" s="630"/>
      <c r="AE652" s="630"/>
      <c r="AF652" s="630"/>
      <c r="AG652" s="630"/>
      <c r="AH652" s="630"/>
      <c r="AI652" s="630"/>
      <c r="AJ652" s="630"/>
      <c r="AK652" s="606"/>
      <c r="AL652" s="690"/>
    </row>
    <row r="653" spans="29:38" x14ac:dyDescent="0.2">
      <c r="AC653" s="630"/>
      <c r="AD653" s="630"/>
      <c r="AE653" s="630"/>
      <c r="AF653" s="630"/>
      <c r="AG653" s="630"/>
      <c r="AH653" s="630"/>
      <c r="AI653" s="630"/>
      <c r="AJ653" s="630"/>
      <c r="AK653" s="606"/>
      <c r="AL653" s="690"/>
    </row>
    <row r="654" spans="29:38" x14ac:dyDescent="0.2">
      <c r="AC654" s="630"/>
      <c r="AD654" s="630"/>
      <c r="AE654" s="630"/>
      <c r="AF654" s="630"/>
      <c r="AG654" s="630"/>
      <c r="AH654" s="630"/>
      <c r="AI654" s="630"/>
      <c r="AJ654" s="630"/>
      <c r="AK654" s="606"/>
      <c r="AL654" s="690"/>
    </row>
    <row r="655" spans="29:38" x14ac:dyDescent="0.2">
      <c r="AC655" s="630"/>
      <c r="AD655" s="630"/>
      <c r="AE655" s="630"/>
      <c r="AF655" s="630"/>
      <c r="AG655" s="630"/>
      <c r="AH655" s="630"/>
      <c r="AI655" s="630"/>
      <c r="AJ655" s="630"/>
      <c r="AK655" s="606"/>
      <c r="AL655" s="690"/>
    </row>
    <row r="656" spans="29:38" x14ac:dyDescent="0.2">
      <c r="AC656" s="630"/>
      <c r="AD656" s="630"/>
      <c r="AE656" s="630"/>
      <c r="AF656" s="630"/>
      <c r="AG656" s="630"/>
      <c r="AH656" s="630"/>
      <c r="AI656" s="630"/>
      <c r="AJ656" s="630"/>
      <c r="AK656" s="606"/>
      <c r="AL656" s="690"/>
    </row>
    <row r="657" spans="29:38" x14ac:dyDescent="0.2">
      <c r="AC657" s="630"/>
      <c r="AD657" s="630"/>
      <c r="AE657" s="630"/>
      <c r="AF657" s="630"/>
      <c r="AG657" s="630"/>
      <c r="AH657" s="630"/>
      <c r="AI657" s="630"/>
      <c r="AJ657" s="630"/>
      <c r="AK657" s="606"/>
      <c r="AL657" s="690"/>
    </row>
    <row r="658" spans="29:38" x14ac:dyDescent="0.2">
      <c r="AC658" s="630"/>
      <c r="AD658" s="630"/>
      <c r="AE658" s="630"/>
      <c r="AF658" s="630"/>
      <c r="AG658" s="630"/>
      <c r="AH658" s="630"/>
      <c r="AI658" s="630"/>
      <c r="AJ658" s="630"/>
      <c r="AK658" s="606"/>
      <c r="AL658" s="690"/>
    </row>
    <row r="659" spans="29:38" x14ac:dyDescent="0.2">
      <c r="AC659" s="630"/>
      <c r="AD659" s="630"/>
      <c r="AE659" s="630"/>
      <c r="AF659" s="630"/>
      <c r="AG659" s="630"/>
      <c r="AH659" s="630"/>
      <c r="AI659" s="630"/>
      <c r="AJ659" s="630"/>
      <c r="AK659" s="606"/>
      <c r="AL659" s="690"/>
    </row>
    <row r="660" spans="29:38" x14ac:dyDescent="0.2">
      <c r="AC660" s="630"/>
      <c r="AD660" s="630"/>
      <c r="AE660" s="630"/>
      <c r="AF660" s="630"/>
      <c r="AG660" s="630"/>
      <c r="AH660" s="630"/>
      <c r="AI660" s="630"/>
      <c r="AJ660" s="630"/>
      <c r="AK660" s="606"/>
      <c r="AL660" s="690"/>
    </row>
    <row r="661" spans="29:38" x14ac:dyDescent="0.2">
      <c r="AC661" s="630"/>
      <c r="AD661" s="630"/>
      <c r="AE661" s="630"/>
      <c r="AF661" s="630"/>
      <c r="AG661" s="630"/>
      <c r="AH661" s="630"/>
      <c r="AI661" s="630"/>
      <c r="AJ661" s="630"/>
      <c r="AK661" s="606"/>
      <c r="AL661" s="690"/>
    </row>
    <row r="662" spans="29:38" x14ac:dyDescent="0.2">
      <c r="AC662" s="630"/>
      <c r="AD662" s="630"/>
      <c r="AE662" s="630"/>
      <c r="AF662" s="630"/>
      <c r="AG662" s="630"/>
      <c r="AH662" s="630"/>
      <c r="AI662" s="630"/>
      <c r="AJ662" s="630"/>
      <c r="AK662" s="606"/>
      <c r="AL662" s="690"/>
    </row>
    <row r="663" spans="29:38" x14ac:dyDescent="0.2">
      <c r="AC663" s="630"/>
      <c r="AD663" s="630"/>
      <c r="AE663" s="630"/>
      <c r="AF663" s="630"/>
      <c r="AG663" s="630"/>
      <c r="AH663" s="630"/>
      <c r="AI663" s="630"/>
      <c r="AJ663" s="630"/>
      <c r="AK663" s="606"/>
      <c r="AL663" s="690"/>
    </row>
    <row r="664" spans="29:38" x14ac:dyDescent="0.2">
      <c r="AC664" s="630"/>
      <c r="AD664" s="630"/>
      <c r="AE664" s="630"/>
      <c r="AF664" s="630"/>
      <c r="AG664" s="630"/>
      <c r="AH664" s="630"/>
      <c r="AI664" s="630"/>
      <c r="AJ664" s="630"/>
      <c r="AK664" s="606"/>
      <c r="AL664" s="690"/>
    </row>
    <row r="665" spans="29:38" x14ac:dyDescent="0.2">
      <c r="AC665" s="630"/>
      <c r="AD665" s="630"/>
      <c r="AE665" s="630"/>
      <c r="AF665" s="630"/>
      <c r="AG665" s="630"/>
      <c r="AH665" s="630"/>
      <c r="AI665" s="630"/>
      <c r="AJ665" s="630"/>
      <c r="AK665" s="606"/>
      <c r="AL665" s="690"/>
    </row>
    <row r="666" spans="29:38" x14ac:dyDescent="0.2">
      <c r="AC666" s="630"/>
      <c r="AD666" s="630"/>
      <c r="AE666" s="630"/>
      <c r="AF666" s="630"/>
      <c r="AG666" s="630"/>
      <c r="AH666" s="630"/>
      <c r="AI666" s="630"/>
      <c r="AJ666" s="630"/>
      <c r="AK666" s="606"/>
      <c r="AL666" s="690"/>
    </row>
    <row r="667" spans="29:38" x14ac:dyDescent="0.2">
      <c r="AC667" s="630"/>
      <c r="AD667" s="630"/>
      <c r="AE667" s="630"/>
      <c r="AF667" s="630"/>
      <c r="AG667" s="630"/>
      <c r="AH667" s="630"/>
      <c r="AI667" s="630"/>
      <c r="AJ667" s="630"/>
      <c r="AK667" s="606"/>
      <c r="AL667" s="690"/>
    </row>
    <row r="668" spans="29:38" x14ac:dyDescent="0.2">
      <c r="AC668" s="630"/>
      <c r="AD668" s="630"/>
      <c r="AE668" s="630"/>
      <c r="AF668" s="630"/>
      <c r="AG668" s="630"/>
      <c r="AH668" s="630"/>
      <c r="AI668" s="630"/>
      <c r="AJ668" s="630"/>
      <c r="AK668" s="606"/>
      <c r="AL668" s="690"/>
    </row>
    <row r="669" spans="29:38" x14ac:dyDescent="0.2">
      <c r="AC669" s="630"/>
      <c r="AD669" s="630"/>
      <c r="AE669" s="630"/>
      <c r="AF669" s="630"/>
      <c r="AG669" s="630"/>
      <c r="AH669" s="630"/>
      <c r="AI669" s="630"/>
      <c r="AJ669" s="630"/>
      <c r="AK669" s="606"/>
      <c r="AL669" s="690"/>
    </row>
    <row r="670" spans="29:38" x14ac:dyDescent="0.2">
      <c r="AC670" s="630"/>
      <c r="AD670" s="630"/>
      <c r="AE670" s="630"/>
      <c r="AF670" s="630"/>
      <c r="AG670" s="630"/>
      <c r="AH670" s="630"/>
      <c r="AI670" s="630"/>
      <c r="AJ670" s="630"/>
      <c r="AK670" s="606"/>
      <c r="AL670" s="690"/>
    </row>
    <row r="671" spans="29:38" x14ac:dyDescent="0.2">
      <c r="AC671" s="630"/>
      <c r="AD671" s="630"/>
      <c r="AE671" s="630"/>
      <c r="AF671" s="630"/>
      <c r="AG671" s="630"/>
      <c r="AH671" s="630"/>
      <c r="AI671" s="630"/>
      <c r="AJ671" s="630"/>
      <c r="AK671" s="606"/>
      <c r="AL671" s="690"/>
    </row>
    <row r="672" spans="29:38" x14ac:dyDescent="0.2">
      <c r="AC672" s="630"/>
      <c r="AD672" s="630"/>
      <c r="AE672" s="630"/>
      <c r="AF672" s="630"/>
      <c r="AG672" s="630"/>
      <c r="AH672" s="630"/>
      <c r="AI672" s="630"/>
      <c r="AJ672" s="630"/>
      <c r="AK672" s="606"/>
      <c r="AL672" s="690"/>
    </row>
    <row r="673" spans="29:38" x14ac:dyDescent="0.2">
      <c r="AC673" s="630"/>
      <c r="AD673" s="630"/>
      <c r="AE673" s="630"/>
      <c r="AF673" s="630"/>
      <c r="AG673" s="630"/>
      <c r="AH673" s="630"/>
      <c r="AI673" s="630"/>
      <c r="AJ673" s="630"/>
      <c r="AK673" s="606"/>
      <c r="AL673" s="690"/>
    </row>
    <row r="674" spans="29:38" x14ac:dyDescent="0.2">
      <c r="AC674" s="630"/>
      <c r="AD674" s="630"/>
      <c r="AE674" s="630"/>
      <c r="AF674" s="630"/>
      <c r="AG674" s="630"/>
      <c r="AH674" s="630"/>
      <c r="AI674" s="630"/>
      <c r="AJ674" s="630"/>
      <c r="AK674" s="606"/>
      <c r="AL674" s="690"/>
    </row>
    <row r="675" spans="29:38" x14ac:dyDescent="0.2">
      <c r="AC675" s="630"/>
      <c r="AD675" s="630"/>
      <c r="AE675" s="630"/>
      <c r="AF675" s="630"/>
      <c r="AG675" s="630"/>
      <c r="AH675" s="630"/>
      <c r="AI675" s="630"/>
      <c r="AJ675" s="630"/>
      <c r="AK675" s="606"/>
      <c r="AL675" s="690"/>
    </row>
    <row r="676" spans="29:38" x14ac:dyDescent="0.2">
      <c r="AC676" s="630"/>
      <c r="AD676" s="630"/>
      <c r="AE676" s="630"/>
      <c r="AF676" s="630"/>
      <c r="AG676" s="630"/>
      <c r="AH676" s="630"/>
      <c r="AI676" s="630"/>
      <c r="AJ676" s="630"/>
      <c r="AK676" s="606"/>
      <c r="AL676" s="690"/>
    </row>
    <row r="677" spans="29:38" x14ac:dyDescent="0.2">
      <c r="AC677" s="630"/>
      <c r="AD677" s="630"/>
      <c r="AE677" s="630"/>
      <c r="AF677" s="630"/>
      <c r="AG677" s="630"/>
      <c r="AH677" s="630"/>
      <c r="AI677" s="630"/>
      <c r="AJ677" s="630"/>
      <c r="AK677" s="606"/>
      <c r="AL677" s="690"/>
    </row>
    <row r="678" spans="29:38" x14ac:dyDescent="0.2">
      <c r="AC678" s="630"/>
      <c r="AD678" s="630"/>
      <c r="AE678" s="630"/>
      <c r="AF678" s="630"/>
      <c r="AG678" s="630"/>
      <c r="AH678" s="630"/>
      <c r="AI678" s="630"/>
      <c r="AJ678" s="630"/>
      <c r="AK678" s="606"/>
      <c r="AL678" s="690"/>
    </row>
    <row r="679" spans="29:38" x14ac:dyDescent="0.2">
      <c r="AC679" s="630"/>
      <c r="AD679" s="630"/>
      <c r="AE679" s="630"/>
      <c r="AF679" s="630"/>
      <c r="AG679" s="630"/>
      <c r="AH679" s="630"/>
      <c r="AI679" s="630"/>
      <c r="AJ679" s="630"/>
      <c r="AK679" s="606"/>
      <c r="AL679" s="690"/>
    </row>
    <row r="680" spans="29:38" x14ac:dyDescent="0.2">
      <c r="AC680" s="630"/>
      <c r="AD680" s="630"/>
      <c r="AE680" s="630"/>
      <c r="AF680" s="630"/>
      <c r="AG680" s="630"/>
      <c r="AH680" s="630"/>
      <c r="AI680" s="630"/>
      <c r="AJ680" s="630"/>
      <c r="AK680" s="606"/>
      <c r="AL680" s="690"/>
    </row>
    <row r="681" spans="29:38" x14ac:dyDescent="0.2">
      <c r="AC681" s="630"/>
      <c r="AD681" s="630"/>
      <c r="AE681" s="630"/>
      <c r="AF681" s="630"/>
      <c r="AG681" s="630"/>
      <c r="AH681" s="630"/>
      <c r="AI681" s="630"/>
      <c r="AJ681" s="630"/>
      <c r="AK681" s="606"/>
      <c r="AL681" s="690"/>
    </row>
    <row r="682" spans="29:38" x14ac:dyDescent="0.2">
      <c r="AC682" s="630"/>
      <c r="AD682" s="630"/>
      <c r="AE682" s="630"/>
      <c r="AF682" s="630"/>
      <c r="AG682" s="630"/>
      <c r="AH682" s="630"/>
      <c r="AI682" s="630"/>
      <c r="AJ682" s="630"/>
      <c r="AK682" s="606"/>
      <c r="AL682" s="690"/>
    </row>
    <row r="683" spans="29:38" x14ac:dyDescent="0.2">
      <c r="AC683" s="630"/>
      <c r="AD683" s="630"/>
      <c r="AE683" s="630"/>
      <c r="AF683" s="630"/>
      <c r="AG683" s="630"/>
      <c r="AH683" s="630"/>
      <c r="AI683" s="630"/>
      <c r="AJ683" s="630"/>
      <c r="AK683" s="606"/>
      <c r="AL683" s="690"/>
    </row>
    <row r="684" spans="29:38" x14ac:dyDescent="0.2">
      <c r="AC684" s="630"/>
      <c r="AD684" s="630"/>
      <c r="AE684" s="630"/>
      <c r="AF684" s="630"/>
      <c r="AG684" s="630"/>
      <c r="AH684" s="630"/>
      <c r="AI684" s="630"/>
      <c r="AJ684" s="630"/>
      <c r="AK684" s="606"/>
      <c r="AL684" s="690"/>
    </row>
    <row r="685" spans="29:38" x14ac:dyDescent="0.2">
      <c r="AC685" s="630"/>
      <c r="AD685" s="630"/>
      <c r="AE685" s="630"/>
      <c r="AF685" s="630"/>
      <c r="AG685" s="630"/>
      <c r="AH685" s="630"/>
      <c r="AI685" s="630"/>
      <c r="AJ685" s="630"/>
      <c r="AK685" s="606"/>
      <c r="AL685" s="690"/>
    </row>
    <row r="686" spans="29:38" x14ac:dyDescent="0.2">
      <c r="AC686" s="630"/>
      <c r="AD686" s="630"/>
      <c r="AE686" s="630"/>
      <c r="AF686" s="630"/>
      <c r="AG686" s="630"/>
      <c r="AH686" s="630"/>
      <c r="AI686" s="630"/>
      <c r="AJ686" s="630"/>
      <c r="AK686" s="606"/>
      <c r="AL686" s="690"/>
    </row>
    <row r="687" spans="29:38" x14ac:dyDescent="0.2">
      <c r="AC687" s="630"/>
      <c r="AD687" s="630"/>
      <c r="AE687" s="630"/>
      <c r="AF687" s="630"/>
      <c r="AG687" s="630"/>
      <c r="AH687" s="630"/>
      <c r="AI687" s="630"/>
      <c r="AJ687" s="630"/>
      <c r="AK687" s="606"/>
      <c r="AL687" s="690"/>
    </row>
    <row r="688" spans="29:38" x14ac:dyDescent="0.2">
      <c r="AC688" s="630"/>
      <c r="AD688" s="630"/>
      <c r="AE688" s="630"/>
      <c r="AF688" s="630"/>
      <c r="AG688" s="630"/>
      <c r="AH688" s="630"/>
      <c r="AI688" s="630"/>
      <c r="AJ688" s="630"/>
      <c r="AK688" s="606"/>
      <c r="AL688" s="690"/>
    </row>
    <row r="689" spans="29:38" x14ac:dyDescent="0.2">
      <c r="AC689" s="630"/>
      <c r="AD689" s="630"/>
      <c r="AE689" s="630"/>
      <c r="AF689" s="630"/>
      <c r="AG689" s="630"/>
      <c r="AH689" s="630"/>
      <c r="AI689" s="630"/>
      <c r="AJ689" s="630"/>
      <c r="AK689" s="606"/>
      <c r="AL689" s="690"/>
    </row>
    <row r="690" spans="29:38" x14ac:dyDescent="0.2">
      <c r="AC690" s="630"/>
      <c r="AD690" s="630"/>
      <c r="AE690" s="630"/>
      <c r="AF690" s="630"/>
      <c r="AG690" s="630"/>
      <c r="AH690" s="630"/>
      <c r="AI690" s="630"/>
      <c r="AJ690" s="630"/>
      <c r="AK690" s="606"/>
      <c r="AL690" s="690"/>
    </row>
    <row r="691" spans="29:38" x14ac:dyDescent="0.2">
      <c r="AC691" s="630"/>
      <c r="AD691" s="630"/>
      <c r="AE691" s="630"/>
      <c r="AF691" s="630"/>
      <c r="AG691" s="630"/>
      <c r="AH691" s="630"/>
      <c r="AI691" s="630"/>
      <c r="AJ691" s="630"/>
      <c r="AK691" s="606"/>
      <c r="AL691" s="690"/>
    </row>
    <row r="692" spans="29:38" x14ac:dyDescent="0.2">
      <c r="AC692" s="630"/>
      <c r="AD692" s="630"/>
      <c r="AE692" s="630"/>
      <c r="AF692" s="630"/>
      <c r="AG692" s="630"/>
      <c r="AH692" s="630"/>
      <c r="AI692" s="630"/>
      <c r="AJ692" s="630"/>
      <c r="AK692" s="606"/>
      <c r="AL692" s="690"/>
    </row>
    <row r="693" spans="29:38" x14ac:dyDescent="0.2">
      <c r="AC693" s="630"/>
      <c r="AD693" s="630"/>
      <c r="AE693" s="630"/>
      <c r="AF693" s="630"/>
      <c r="AG693" s="630"/>
      <c r="AH693" s="630"/>
      <c r="AI693" s="630"/>
      <c r="AJ693" s="630"/>
      <c r="AK693" s="606"/>
      <c r="AL693" s="690"/>
    </row>
    <row r="694" spans="29:38" x14ac:dyDescent="0.2">
      <c r="AC694" s="630"/>
      <c r="AD694" s="630"/>
      <c r="AE694" s="630"/>
      <c r="AF694" s="630"/>
      <c r="AG694" s="630"/>
      <c r="AH694" s="630"/>
      <c r="AI694" s="630"/>
      <c r="AJ694" s="630"/>
      <c r="AK694" s="606"/>
      <c r="AL694" s="690"/>
    </row>
    <row r="695" spans="29:38" x14ac:dyDescent="0.2">
      <c r="AC695" s="630"/>
      <c r="AD695" s="630"/>
      <c r="AE695" s="630"/>
      <c r="AF695" s="630"/>
      <c r="AG695" s="630"/>
      <c r="AH695" s="630"/>
      <c r="AI695" s="630"/>
      <c r="AJ695" s="630"/>
      <c r="AK695" s="606"/>
      <c r="AL695" s="690"/>
    </row>
    <row r="696" spans="29:38" x14ac:dyDescent="0.2">
      <c r="AC696" s="630"/>
      <c r="AD696" s="630"/>
      <c r="AE696" s="630"/>
      <c r="AF696" s="630"/>
      <c r="AG696" s="630"/>
      <c r="AH696" s="630"/>
      <c r="AI696" s="630"/>
      <c r="AJ696" s="630"/>
      <c r="AK696" s="606"/>
      <c r="AL696" s="690"/>
    </row>
    <row r="697" spans="29:38" x14ac:dyDescent="0.2">
      <c r="AC697" s="630"/>
      <c r="AD697" s="630"/>
      <c r="AE697" s="630"/>
      <c r="AF697" s="630"/>
      <c r="AG697" s="630"/>
      <c r="AH697" s="630"/>
      <c r="AI697" s="630"/>
      <c r="AJ697" s="630"/>
      <c r="AK697" s="606"/>
      <c r="AL697" s="690"/>
    </row>
    <row r="698" spans="29:38" x14ac:dyDescent="0.2">
      <c r="AC698" s="630"/>
      <c r="AD698" s="630"/>
      <c r="AE698" s="630"/>
      <c r="AF698" s="630"/>
      <c r="AG698" s="630"/>
      <c r="AH698" s="630"/>
      <c r="AI698" s="630"/>
      <c r="AJ698" s="630"/>
      <c r="AK698" s="606"/>
      <c r="AL698" s="690"/>
    </row>
    <row r="699" spans="29:38" x14ac:dyDescent="0.2">
      <c r="AC699" s="630"/>
      <c r="AD699" s="630"/>
      <c r="AE699" s="630"/>
      <c r="AF699" s="630"/>
      <c r="AG699" s="630"/>
      <c r="AH699" s="630"/>
      <c r="AI699" s="630"/>
      <c r="AJ699" s="630"/>
      <c r="AK699" s="606"/>
      <c r="AL699" s="690"/>
    </row>
    <row r="700" spans="29:38" x14ac:dyDescent="0.2">
      <c r="AC700" s="630"/>
      <c r="AD700" s="630"/>
      <c r="AE700" s="630"/>
      <c r="AF700" s="630"/>
      <c r="AG700" s="630"/>
      <c r="AH700" s="630"/>
      <c r="AI700" s="630"/>
      <c r="AJ700" s="630"/>
      <c r="AK700" s="606"/>
      <c r="AL700" s="690"/>
    </row>
    <row r="701" spans="29:38" x14ac:dyDescent="0.2">
      <c r="AC701" s="630"/>
      <c r="AD701" s="630"/>
      <c r="AE701" s="630"/>
      <c r="AF701" s="630"/>
      <c r="AG701" s="630"/>
      <c r="AH701" s="630"/>
      <c r="AI701" s="630"/>
      <c r="AJ701" s="630"/>
      <c r="AK701" s="606"/>
      <c r="AL701" s="690"/>
    </row>
    <row r="702" spans="29:38" x14ac:dyDescent="0.2">
      <c r="AC702" s="630"/>
      <c r="AD702" s="630"/>
      <c r="AE702" s="630"/>
      <c r="AF702" s="630"/>
      <c r="AG702" s="630"/>
      <c r="AH702" s="630"/>
      <c r="AI702" s="630"/>
      <c r="AJ702" s="630"/>
      <c r="AK702" s="606"/>
      <c r="AL702" s="690"/>
    </row>
    <row r="703" spans="29:38" x14ac:dyDescent="0.2">
      <c r="AC703" s="630"/>
      <c r="AD703" s="630"/>
      <c r="AE703" s="630"/>
      <c r="AF703" s="630"/>
      <c r="AG703" s="630"/>
      <c r="AH703" s="630"/>
      <c r="AI703" s="630"/>
      <c r="AJ703" s="630"/>
      <c r="AK703" s="606"/>
      <c r="AL703" s="690"/>
    </row>
    <row r="704" spans="29:38" x14ac:dyDescent="0.2">
      <c r="AC704" s="630"/>
      <c r="AD704" s="630"/>
      <c r="AE704" s="630"/>
      <c r="AF704" s="630"/>
      <c r="AG704" s="630"/>
      <c r="AH704" s="630"/>
      <c r="AI704" s="630"/>
      <c r="AJ704" s="630"/>
      <c r="AK704" s="606"/>
      <c r="AL704" s="690"/>
    </row>
    <row r="705" spans="29:38" x14ac:dyDescent="0.2">
      <c r="AC705" s="630"/>
      <c r="AD705" s="630"/>
      <c r="AE705" s="630"/>
      <c r="AF705" s="630"/>
      <c r="AG705" s="630"/>
      <c r="AH705" s="630"/>
      <c r="AI705" s="630"/>
      <c r="AJ705" s="630"/>
      <c r="AK705" s="606"/>
      <c r="AL705" s="690"/>
    </row>
    <row r="706" spans="29:38" x14ac:dyDescent="0.2">
      <c r="AC706" s="630"/>
      <c r="AD706" s="630"/>
      <c r="AE706" s="630"/>
      <c r="AF706" s="630"/>
      <c r="AG706" s="630"/>
      <c r="AH706" s="630"/>
      <c r="AI706" s="630"/>
      <c r="AJ706" s="630"/>
      <c r="AK706" s="606"/>
      <c r="AL706" s="690"/>
    </row>
    <row r="707" spans="29:38" x14ac:dyDescent="0.2">
      <c r="AC707" s="630"/>
      <c r="AD707" s="630"/>
      <c r="AE707" s="630"/>
      <c r="AF707" s="630"/>
      <c r="AG707" s="630"/>
      <c r="AH707" s="630"/>
      <c r="AI707" s="630"/>
      <c r="AJ707" s="630"/>
      <c r="AK707" s="606"/>
      <c r="AL707" s="690"/>
    </row>
    <row r="708" spans="29:38" x14ac:dyDescent="0.2">
      <c r="AC708" s="630"/>
      <c r="AD708" s="630"/>
      <c r="AE708" s="630"/>
      <c r="AF708" s="630"/>
      <c r="AG708" s="630"/>
      <c r="AH708" s="630"/>
      <c r="AI708" s="630"/>
      <c r="AJ708" s="630"/>
      <c r="AK708" s="606"/>
      <c r="AL708" s="690"/>
    </row>
    <row r="709" spans="29:38" x14ac:dyDescent="0.2">
      <c r="AC709" s="630"/>
      <c r="AD709" s="630"/>
      <c r="AE709" s="630"/>
      <c r="AF709" s="630"/>
      <c r="AG709" s="630"/>
      <c r="AH709" s="630"/>
      <c r="AI709" s="630"/>
      <c r="AJ709" s="630"/>
      <c r="AK709" s="606"/>
      <c r="AL709" s="690"/>
    </row>
    <row r="710" spans="29:38" x14ac:dyDescent="0.2">
      <c r="AC710" s="630"/>
      <c r="AD710" s="630"/>
      <c r="AE710" s="630"/>
      <c r="AF710" s="630"/>
      <c r="AG710" s="630"/>
      <c r="AH710" s="630"/>
      <c r="AI710" s="630"/>
      <c r="AJ710" s="630"/>
      <c r="AK710" s="606"/>
      <c r="AL710" s="690"/>
    </row>
    <row r="711" spans="29:38" x14ac:dyDescent="0.2">
      <c r="AC711" s="630"/>
      <c r="AD711" s="630"/>
      <c r="AE711" s="630"/>
      <c r="AF711" s="630"/>
      <c r="AG711" s="630"/>
      <c r="AH711" s="630"/>
      <c r="AI711" s="630"/>
      <c r="AJ711" s="630"/>
      <c r="AK711" s="606"/>
      <c r="AL711" s="690"/>
    </row>
    <row r="712" spans="29:38" x14ac:dyDescent="0.2">
      <c r="AC712" s="630"/>
      <c r="AD712" s="630"/>
      <c r="AE712" s="630"/>
      <c r="AF712" s="630"/>
      <c r="AG712" s="630"/>
      <c r="AH712" s="630"/>
      <c r="AI712" s="630"/>
      <c r="AJ712" s="630"/>
      <c r="AK712" s="606"/>
      <c r="AL712" s="690"/>
    </row>
    <row r="713" spans="29:38" x14ac:dyDescent="0.2">
      <c r="AC713" s="630"/>
      <c r="AD713" s="630"/>
      <c r="AE713" s="630"/>
      <c r="AF713" s="630"/>
      <c r="AG713" s="630"/>
      <c r="AH713" s="630"/>
      <c r="AI713" s="630"/>
      <c r="AJ713" s="630"/>
      <c r="AK713" s="606"/>
      <c r="AL713" s="690"/>
    </row>
    <row r="714" spans="29:38" x14ac:dyDescent="0.2">
      <c r="AC714" s="630"/>
      <c r="AD714" s="630"/>
      <c r="AE714" s="630"/>
      <c r="AF714" s="630"/>
      <c r="AG714" s="630"/>
      <c r="AH714" s="630"/>
      <c r="AI714" s="630"/>
      <c r="AJ714" s="630"/>
      <c r="AK714" s="606"/>
      <c r="AL714" s="690"/>
    </row>
    <row r="715" spans="29:38" x14ac:dyDescent="0.2">
      <c r="AC715" s="630"/>
      <c r="AD715" s="630"/>
      <c r="AE715" s="630"/>
      <c r="AF715" s="630"/>
      <c r="AG715" s="630"/>
      <c r="AH715" s="630"/>
      <c r="AI715" s="630"/>
      <c r="AJ715" s="630"/>
      <c r="AK715" s="606"/>
      <c r="AL715" s="690"/>
    </row>
    <row r="716" spans="29:38" x14ac:dyDescent="0.2">
      <c r="AC716" s="630"/>
      <c r="AD716" s="630"/>
      <c r="AE716" s="630"/>
      <c r="AF716" s="630"/>
      <c r="AG716" s="630"/>
      <c r="AH716" s="630"/>
      <c r="AI716" s="630"/>
      <c r="AJ716" s="630"/>
      <c r="AK716" s="606"/>
      <c r="AL716" s="690"/>
    </row>
    <row r="717" spans="29:38" x14ac:dyDescent="0.2">
      <c r="AC717" s="630"/>
      <c r="AD717" s="630"/>
      <c r="AE717" s="630"/>
      <c r="AF717" s="630"/>
      <c r="AG717" s="630"/>
      <c r="AH717" s="630"/>
      <c r="AI717" s="630"/>
      <c r="AJ717" s="630"/>
      <c r="AK717" s="606"/>
      <c r="AL717" s="690"/>
    </row>
    <row r="718" spans="29:38" x14ac:dyDescent="0.2">
      <c r="AC718" s="630"/>
      <c r="AD718" s="630"/>
      <c r="AE718" s="630"/>
      <c r="AF718" s="630"/>
      <c r="AG718" s="630"/>
      <c r="AH718" s="630"/>
      <c r="AI718" s="630"/>
      <c r="AJ718" s="630"/>
      <c r="AK718" s="606"/>
      <c r="AL718" s="690"/>
    </row>
    <row r="719" spans="29:38" x14ac:dyDescent="0.2">
      <c r="AC719" s="630"/>
      <c r="AD719" s="630"/>
      <c r="AE719" s="630"/>
      <c r="AF719" s="630"/>
      <c r="AG719" s="630"/>
      <c r="AH719" s="630"/>
      <c r="AI719" s="630"/>
      <c r="AJ719" s="630"/>
      <c r="AK719" s="606"/>
      <c r="AL719" s="690"/>
    </row>
    <row r="720" spans="29:38" x14ac:dyDescent="0.2">
      <c r="AC720" s="630"/>
      <c r="AD720" s="630"/>
      <c r="AE720" s="630"/>
      <c r="AF720" s="630"/>
      <c r="AG720" s="630"/>
      <c r="AH720" s="630"/>
      <c r="AI720" s="630"/>
      <c r="AJ720" s="630"/>
      <c r="AK720" s="606"/>
      <c r="AL720" s="690"/>
    </row>
    <row r="721" spans="29:38" x14ac:dyDescent="0.2">
      <c r="AC721" s="630"/>
      <c r="AD721" s="630"/>
      <c r="AE721" s="630"/>
      <c r="AF721" s="630"/>
      <c r="AG721" s="630"/>
      <c r="AH721" s="630"/>
      <c r="AI721" s="630"/>
      <c r="AJ721" s="630"/>
      <c r="AK721" s="606"/>
      <c r="AL721" s="690"/>
    </row>
    <row r="722" spans="29:38" x14ac:dyDescent="0.2">
      <c r="AC722" s="630"/>
      <c r="AD722" s="630"/>
      <c r="AE722" s="630"/>
      <c r="AF722" s="630"/>
      <c r="AG722" s="630"/>
      <c r="AH722" s="630"/>
      <c r="AI722" s="630"/>
      <c r="AJ722" s="630"/>
      <c r="AK722" s="606"/>
      <c r="AL722" s="690"/>
    </row>
    <row r="723" spans="29:38" x14ac:dyDescent="0.2">
      <c r="AC723" s="630"/>
      <c r="AD723" s="630"/>
      <c r="AE723" s="630"/>
      <c r="AF723" s="630"/>
      <c r="AG723" s="630"/>
      <c r="AH723" s="630"/>
      <c r="AI723" s="630"/>
      <c r="AJ723" s="630"/>
      <c r="AK723" s="606"/>
      <c r="AL723" s="690"/>
    </row>
    <row r="724" spans="29:38" x14ac:dyDescent="0.2">
      <c r="AC724" s="630"/>
      <c r="AD724" s="630"/>
      <c r="AE724" s="630"/>
      <c r="AF724" s="630"/>
      <c r="AG724" s="630"/>
      <c r="AH724" s="630"/>
      <c r="AI724" s="630"/>
      <c r="AJ724" s="630"/>
      <c r="AK724" s="606"/>
      <c r="AL724" s="690"/>
    </row>
    <row r="725" spans="29:38" x14ac:dyDescent="0.2">
      <c r="AC725" s="630"/>
      <c r="AD725" s="630"/>
      <c r="AE725" s="630"/>
      <c r="AF725" s="630"/>
      <c r="AG725" s="630"/>
      <c r="AH725" s="630"/>
      <c r="AI725" s="630"/>
      <c r="AJ725" s="630"/>
      <c r="AK725" s="606"/>
      <c r="AL725" s="690"/>
    </row>
    <row r="726" spans="29:38" x14ac:dyDescent="0.2">
      <c r="AC726" s="630"/>
      <c r="AD726" s="630"/>
      <c r="AE726" s="630"/>
      <c r="AF726" s="630"/>
      <c r="AG726" s="630"/>
      <c r="AH726" s="630"/>
      <c r="AI726" s="630"/>
      <c r="AJ726" s="630"/>
      <c r="AK726" s="606"/>
      <c r="AL726" s="690"/>
    </row>
    <row r="727" spans="29:38" x14ac:dyDescent="0.2">
      <c r="AC727" s="630"/>
      <c r="AD727" s="630"/>
      <c r="AE727" s="630"/>
      <c r="AF727" s="630"/>
      <c r="AG727" s="630"/>
      <c r="AH727" s="630"/>
      <c r="AI727" s="630"/>
      <c r="AJ727" s="630"/>
      <c r="AK727" s="606"/>
      <c r="AL727" s="690"/>
    </row>
    <row r="728" spans="29:38" x14ac:dyDescent="0.2">
      <c r="AC728" s="630"/>
      <c r="AD728" s="630"/>
      <c r="AE728" s="630"/>
      <c r="AF728" s="630"/>
      <c r="AG728" s="630"/>
      <c r="AH728" s="630"/>
      <c r="AI728" s="630"/>
      <c r="AJ728" s="630"/>
      <c r="AK728" s="606"/>
      <c r="AL728" s="690"/>
    </row>
    <row r="729" spans="29:38" x14ac:dyDescent="0.2">
      <c r="AC729" s="630"/>
      <c r="AD729" s="630"/>
      <c r="AE729" s="630"/>
      <c r="AF729" s="630"/>
      <c r="AG729" s="630"/>
      <c r="AH729" s="630"/>
      <c r="AI729" s="630"/>
      <c r="AJ729" s="630"/>
      <c r="AK729" s="606"/>
      <c r="AL729" s="690"/>
    </row>
    <row r="730" spans="29:38" x14ac:dyDescent="0.2">
      <c r="AC730" s="630"/>
      <c r="AD730" s="630"/>
      <c r="AE730" s="630"/>
      <c r="AF730" s="630"/>
      <c r="AG730" s="630"/>
      <c r="AH730" s="630"/>
      <c r="AI730" s="630"/>
      <c r="AJ730" s="630"/>
      <c r="AK730" s="606"/>
      <c r="AL730" s="690"/>
    </row>
    <row r="731" spans="29:38" x14ac:dyDescent="0.2">
      <c r="AC731" s="630"/>
      <c r="AD731" s="630"/>
      <c r="AE731" s="630"/>
      <c r="AF731" s="630"/>
      <c r="AG731" s="630"/>
      <c r="AH731" s="630"/>
      <c r="AI731" s="630"/>
      <c r="AJ731" s="630"/>
      <c r="AK731" s="606"/>
      <c r="AL731" s="690"/>
    </row>
    <row r="732" spans="29:38" x14ac:dyDescent="0.2">
      <c r="AC732" s="630"/>
      <c r="AD732" s="630"/>
      <c r="AE732" s="630"/>
      <c r="AF732" s="630"/>
      <c r="AG732" s="630"/>
      <c r="AH732" s="630"/>
      <c r="AI732" s="630"/>
      <c r="AJ732" s="630"/>
      <c r="AK732" s="606"/>
      <c r="AL732" s="690"/>
    </row>
    <row r="733" spans="29:38" x14ac:dyDescent="0.2">
      <c r="AC733" s="630"/>
      <c r="AD733" s="630"/>
      <c r="AE733" s="630"/>
      <c r="AF733" s="630"/>
      <c r="AG733" s="630"/>
      <c r="AH733" s="630"/>
      <c r="AI733" s="630"/>
      <c r="AJ733" s="630"/>
      <c r="AK733" s="606"/>
      <c r="AL733" s="690"/>
    </row>
    <row r="734" spans="29:38" x14ac:dyDescent="0.2">
      <c r="AC734" s="630"/>
      <c r="AD734" s="630"/>
      <c r="AE734" s="630"/>
      <c r="AF734" s="630"/>
      <c r="AG734" s="630"/>
      <c r="AH734" s="630"/>
      <c r="AI734" s="630"/>
      <c r="AJ734" s="630"/>
      <c r="AK734" s="606"/>
      <c r="AL734" s="690"/>
    </row>
    <row r="735" spans="29:38" x14ac:dyDescent="0.2">
      <c r="AC735" s="630"/>
      <c r="AD735" s="630"/>
      <c r="AE735" s="630"/>
      <c r="AF735" s="630"/>
      <c r="AG735" s="630"/>
      <c r="AH735" s="630"/>
      <c r="AI735" s="630"/>
      <c r="AJ735" s="630"/>
      <c r="AK735" s="606"/>
      <c r="AL735" s="690"/>
    </row>
    <row r="736" spans="29:38" x14ac:dyDescent="0.2">
      <c r="AC736" s="630"/>
      <c r="AD736" s="630"/>
      <c r="AE736" s="630"/>
      <c r="AF736" s="630"/>
      <c r="AG736" s="630"/>
      <c r="AH736" s="630"/>
      <c r="AI736" s="630"/>
      <c r="AJ736" s="630"/>
      <c r="AK736" s="606"/>
      <c r="AL736" s="690"/>
    </row>
    <row r="737" spans="29:38" x14ac:dyDescent="0.2">
      <c r="AC737" s="630"/>
      <c r="AD737" s="630"/>
      <c r="AE737" s="630"/>
      <c r="AF737" s="630"/>
      <c r="AG737" s="630"/>
      <c r="AH737" s="630"/>
      <c r="AI737" s="630"/>
      <c r="AJ737" s="630"/>
      <c r="AK737" s="606"/>
      <c r="AL737" s="690"/>
    </row>
    <row r="738" spans="29:38" x14ac:dyDescent="0.2">
      <c r="AC738" s="630"/>
      <c r="AD738" s="630"/>
      <c r="AE738" s="630"/>
      <c r="AF738" s="630"/>
      <c r="AG738" s="630"/>
      <c r="AH738" s="630"/>
      <c r="AI738" s="630"/>
      <c r="AJ738" s="630"/>
      <c r="AK738" s="606"/>
      <c r="AL738" s="690"/>
    </row>
    <row r="739" spans="29:38" x14ac:dyDescent="0.2">
      <c r="AC739" s="630"/>
      <c r="AD739" s="630"/>
      <c r="AE739" s="630"/>
      <c r="AF739" s="630"/>
      <c r="AG739" s="630"/>
      <c r="AH739" s="630"/>
      <c r="AI739" s="630"/>
      <c r="AJ739" s="630"/>
      <c r="AK739" s="606"/>
      <c r="AL739" s="690"/>
    </row>
    <row r="740" spans="29:38" x14ac:dyDescent="0.2">
      <c r="AC740" s="630"/>
      <c r="AD740" s="630"/>
      <c r="AE740" s="630"/>
      <c r="AF740" s="630"/>
      <c r="AG740" s="630"/>
      <c r="AH740" s="630"/>
      <c r="AI740" s="630"/>
      <c r="AJ740" s="630"/>
      <c r="AK740" s="606"/>
      <c r="AL740" s="690"/>
    </row>
    <row r="741" spans="29:38" x14ac:dyDescent="0.2">
      <c r="AC741" s="630"/>
      <c r="AD741" s="630"/>
      <c r="AE741" s="630"/>
      <c r="AF741" s="630"/>
      <c r="AG741" s="630"/>
      <c r="AH741" s="630"/>
      <c r="AI741" s="630"/>
      <c r="AJ741" s="630"/>
      <c r="AK741" s="606"/>
      <c r="AL741" s="690"/>
    </row>
    <row r="742" spans="29:38" x14ac:dyDescent="0.2">
      <c r="AC742" s="630"/>
      <c r="AD742" s="630"/>
      <c r="AE742" s="630"/>
      <c r="AF742" s="630"/>
      <c r="AG742" s="630"/>
      <c r="AH742" s="630"/>
      <c r="AI742" s="630"/>
      <c r="AJ742" s="630"/>
      <c r="AK742" s="606"/>
      <c r="AL742" s="690"/>
    </row>
    <row r="743" spans="29:38" x14ac:dyDescent="0.2">
      <c r="AC743" s="630"/>
      <c r="AD743" s="630"/>
      <c r="AE743" s="630"/>
      <c r="AF743" s="630"/>
      <c r="AG743" s="630"/>
      <c r="AH743" s="630"/>
      <c r="AI743" s="630"/>
      <c r="AJ743" s="630"/>
      <c r="AK743" s="606"/>
      <c r="AL743" s="690"/>
    </row>
    <row r="744" spans="29:38" x14ac:dyDescent="0.2">
      <c r="AC744" s="630"/>
      <c r="AD744" s="630"/>
      <c r="AE744" s="630"/>
      <c r="AF744" s="630"/>
      <c r="AG744" s="630"/>
      <c r="AH744" s="630"/>
      <c r="AI744" s="630"/>
      <c r="AJ744" s="630"/>
      <c r="AK744" s="606"/>
      <c r="AL744" s="690"/>
    </row>
    <row r="745" spans="29:38" x14ac:dyDescent="0.2">
      <c r="AC745" s="630"/>
      <c r="AD745" s="630"/>
      <c r="AE745" s="630"/>
      <c r="AF745" s="630"/>
      <c r="AG745" s="630"/>
      <c r="AH745" s="630"/>
      <c r="AI745" s="630"/>
      <c r="AJ745" s="630"/>
      <c r="AK745" s="606"/>
      <c r="AL745" s="690"/>
    </row>
    <row r="746" spans="29:38" x14ac:dyDescent="0.2">
      <c r="AC746" s="630"/>
      <c r="AD746" s="630"/>
      <c r="AE746" s="630"/>
      <c r="AF746" s="630"/>
      <c r="AG746" s="630"/>
      <c r="AH746" s="630"/>
      <c r="AI746" s="630"/>
      <c r="AJ746" s="630"/>
      <c r="AK746" s="606"/>
      <c r="AL746" s="690"/>
    </row>
    <row r="747" spans="29:38" x14ac:dyDescent="0.2">
      <c r="AC747" s="630"/>
      <c r="AD747" s="630"/>
      <c r="AE747" s="630"/>
      <c r="AF747" s="630"/>
      <c r="AG747" s="630"/>
      <c r="AH747" s="630"/>
      <c r="AI747" s="630"/>
      <c r="AJ747" s="630"/>
      <c r="AK747" s="606"/>
      <c r="AL747" s="690"/>
    </row>
    <row r="748" spans="29:38" x14ac:dyDescent="0.2">
      <c r="AC748" s="630"/>
      <c r="AD748" s="630"/>
      <c r="AE748" s="630"/>
      <c r="AF748" s="630"/>
      <c r="AG748" s="630"/>
      <c r="AH748" s="630"/>
      <c r="AI748" s="630"/>
      <c r="AJ748" s="630"/>
      <c r="AK748" s="606"/>
      <c r="AL748" s="690"/>
    </row>
    <row r="749" spans="29:38" x14ac:dyDescent="0.2">
      <c r="AC749" s="630"/>
      <c r="AD749" s="630"/>
      <c r="AE749" s="630"/>
      <c r="AF749" s="630"/>
      <c r="AG749" s="630"/>
      <c r="AH749" s="630"/>
      <c r="AI749" s="630"/>
      <c r="AJ749" s="630"/>
      <c r="AK749" s="606"/>
      <c r="AL749" s="690"/>
    </row>
    <row r="750" spans="29:38" x14ac:dyDescent="0.2">
      <c r="AC750" s="630"/>
      <c r="AD750" s="630"/>
      <c r="AE750" s="630"/>
      <c r="AF750" s="630"/>
      <c r="AG750" s="630"/>
      <c r="AH750" s="630"/>
      <c r="AI750" s="630"/>
      <c r="AJ750" s="630"/>
      <c r="AK750" s="606"/>
      <c r="AL750" s="690"/>
    </row>
    <row r="751" spans="29:38" x14ac:dyDescent="0.2">
      <c r="AC751" s="630"/>
      <c r="AD751" s="630"/>
      <c r="AE751" s="630"/>
      <c r="AF751" s="630"/>
      <c r="AG751" s="630"/>
      <c r="AH751" s="630"/>
      <c r="AI751" s="630"/>
      <c r="AJ751" s="630"/>
      <c r="AK751" s="606"/>
      <c r="AL751" s="690"/>
    </row>
    <row r="752" spans="29:38" x14ac:dyDescent="0.2">
      <c r="AC752" s="630"/>
      <c r="AD752" s="630"/>
      <c r="AE752" s="630"/>
      <c r="AF752" s="630"/>
      <c r="AG752" s="630"/>
      <c r="AH752" s="630"/>
      <c r="AI752" s="630"/>
      <c r="AJ752" s="630"/>
      <c r="AK752" s="606"/>
      <c r="AL752" s="690"/>
    </row>
    <row r="753" spans="29:38" x14ac:dyDescent="0.2">
      <c r="AC753" s="630"/>
      <c r="AD753" s="630"/>
      <c r="AE753" s="630"/>
      <c r="AF753" s="630"/>
      <c r="AG753" s="630"/>
      <c r="AH753" s="630"/>
      <c r="AI753" s="630"/>
      <c r="AJ753" s="630"/>
      <c r="AK753" s="606"/>
      <c r="AL753" s="690"/>
    </row>
    <row r="754" spans="29:38" x14ac:dyDescent="0.2">
      <c r="AC754" s="630"/>
      <c r="AD754" s="630"/>
      <c r="AE754" s="630"/>
      <c r="AF754" s="630"/>
      <c r="AG754" s="630"/>
      <c r="AH754" s="630"/>
      <c r="AI754" s="630"/>
      <c r="AJ754" s="630"/>
      <c r="AK754" s="606"/>
      <c r="AL754" s="690"/>
    </row>
    <row r="755" spans="29:38" x14ac:dyDescent="0.2">
      <c r="AC755" s="630"/>
      <c r="AD755" s="630"/>
      <c r="AE755" s="630"/>
      <c r="AF755" s="630"/>
      <c r="AG755" s="630"/>
      <c r="AH755" s="630"/>
      <c r="AI755" s="630"/>
      <c r="AJ755" s="630"/>
      <c r="AK755" s="606"/>
      <c r="AL755" s="690"/>
    </row>
    <row r="756" spans="29:38" x14ac:dyDescent="0.2">
      <c r="AC756" s="630"/>
      <c r="AD756" s="630"/>
      <c r="AE756" s="630"/>
      <c r="AF756" s="630"/>
      <c r="AG756" s="630"/>
      <c r="AH756" s="630"/>
      <c r="AI756" s="630"/>
      <c r="AJ756" s="630"/>
      <c r="AK756" s="606"/>
      <c r="AL756" s="690"/>
    </row>
    <row r="757" spans="29:38" x14ac:dyDescent="0.2">
      <c r="AC757" s="630"/>
      <c r="AD757" s="630"/>
      <c r="AE757" s="630"/>
      <c r="AF757" s="630"/>
      <c r="AG757" s="630"/>
      <c r="AH757" s="630"/>
      <c r="AI757" s="630"/>
      <c r="AJ757" s="630"/>
      <c r="AK757" s="606"/>
      <c r="AL757" s="690"/>
    </row>
    <row r="758" spans="29:38" x14ac:dyDescent="0.2">
      <c r="AC758" s="630"/>
      <c r="AD758" s="630"/>
      <c r="AE758" s="630"/>
      <c r="AF758" s="630"/>
      <c r="AG758" s="630"/>
      <c r="AH758" s="630"/>
      <c r="AI758" s="630"/>
      <c r="AJ758" s="630"/>
      <c r="AK758" s="606"/>
      <c r="AL758" s="690"/>
    </row>
    <row r="759" spans="29:38" x14ac:dyDescent="0.2">
      <c r="AC759" s="630"/>
      <c r="AD759" s="630"/>
      <c r="AE759" s="630"/>
      <c r="AF759" s="630"/>
      <c r="AG759" s="630"/>
      <c r="AH759" s="630"/>
      <c r="AI759" s="630"/>
      <c r="AJ759" s="630"/>
      <c r="AK759" s="606"/>
      <c r="AL759" s="690"/>
    </row>
    <row r="760" spans="29:38" x14ac:dyDescent="0.2">
      <c r="AC760" s="630"/>
      <c r="AD760" s="630"/>
      <c r="AE760" s="630"/>
      <c r="AF760" s="630"/>
      <c r="AG760" s="630"/>
      <c r="AH760" s="630"/>
      <c r="AI760" s="630"/>
      <c r="AJ760" s="630"/>
      <c r="AK760" s="606"/>
      <c r="AL760" s="690"/>
    </row>
    <row r="761" spans="29:38" x14ac:dyDescent="0.2">
      <c r="AC761" s="630"/>
      <c r="AD761" s="630"/>
      <c r="AE761" s="630"/>
      <c r="AF761" s="630"/>
      <c r="AG761" s="630"/>
      <c r="AH761" s="630"/>
      <c r="AI761" s="630"/>
      <c r="AJ761" s="630"/>
      <c r="AK761" s="606"/>
      <c r="AL761" s="690"/>
    </row>
    <row r="762" spans="29:38" x14ac:dyDescent="0.2">
      <c r="AC762" s="630"/>
      <c r="AD762" s="630"/>
      <c r="AE762" s="630"/>
      <c r="AF762" s="630"/>
      <c r="AG762" s="630"/>
      <c r="AH762" s="630"/>
      <c r="AI762" s="630"/>
      <c r="AJ762" s="630"/>
      <c r="AK762" s="606"/>
      <c r="AL762" s="690"/>
    </row>
    <row r="763" spans="29:38" x14ac:dyDescent="0.2">
      <c r="AC763" s="630"/>
      <c r="AD763" s="630"/>
      <c r="AE763" s="630"/>
      <c r="AF763" s="630"/>
      <c r="AG763" s="630"/>
      <c r="AH763" s="630"/>
      <c r="AI763" s="630"/>
      <c r="AJ763" s="630"/>
      <c r="AK763" s="606"/>
      <c r="AL763" s="690"/>
    </row>
    <row r="764" spans="29:38" x14ac:dyDescent="0.2">
      <c r="AC764" s="630"/>
      <c r="AD764" s="630"/>
      <c r="AE764" s="630"/>
      <c r="AF764" s="630"/>
      <c r="AG764" s="630"/>
      <c r="AH764" s="630"/>
      <c r="AI764" s="630"/>
      <c r="AJ764" s="630"/>
      <c r="AK764" s="606"/>
      <c r="AL764" s="690"/>
    </row>
    <row r="765" spans="29:38" x14ac:dyDescent="0.2">
      <c r="AC765" s="630"/>
      <c r="AD765" s="630"/>
      <c r="AE765" s="630"/>
      <c r="AF765" s="630"/>
      <c r="AG765" s="630"/>
      <c r="AH765" s="630"/>
      <c r="AI765" s="630"/>
      <c r="AJ765" s="630"/>
      <c r="AK765" s="606"/>
      <c r="AL765" s="690"/>
    </row>
    <row r="766" spans="29:38" x14ac:dyDescent="0.2">
      <c r="AC766" s="630"/>
      <c r="AD766" s="630"/>
      <c r="AE766" s="630"/>
      <c r="AF766" s="630"/>
      <c r="AG766" s="630"/>
      <c r="AH766" s="630"/>
      <c r="AI766" s="630"/>
      <c r="AJ766" s="630"/>
      <c r="AK766" s="606"/>
      <c r="AL766" s="690"/>
    </row>
    <row r="767" spans="29:38" x14ac:dyDescent="0.2">
      <c r="AC767" s="630"/>
      <c r="AD767" s="630"/>
      <c r="AE767" s="630"/>
      <c r="AF767" s="630"/>
      <c r="AG767" s="630"/>
      <c r="AH767" s="630"/>
      <c r="AI767" s="630"/>
      <c r="AJ767" s="630"/>
      <c r="AK767" s="606"/>
      <c r="AL767" s="690"/>
    </row>
    <row r="768" spans="29:38" x14ac:dyDescent="0.2">
      <c r="AC768" s="630"/>
      <c r="AD768" s="630"/>
      <c r="AE768" s="630"/>
      <c r="AF768" s="630"/>
      <c r="AG768" s="630"/>
      <c r="AH768" s="630"/>
      <c r="AI768" s="630"/>
      <c r="AJ768" s="630"/>
      <c r="AK768" s="606"/>
      <c r="AL768" s="690"/>
    </row>
    <row r="769" spans="29:38" x14ac:dyDescent="0.2">
      <c r="AC769" s="630"/>
      <c r="AD769" s="630"/>
      <c r="AE769" s="630"/>
      <c r="AF769" s="630"/>
      <c r="AG769" s="630"/>
      <c r="AH769" s="630"/>
      <c r="AI769" s="630"/>
      <c r="AJ769" s="630"/>
      <c r="AK769" s="606"/>
      <c r="AL769" s="690"/>
    </row>
    <row r="770" spans="29:38" x14ac:dyDescent="0.2">
      <c r="AC770" s="630"/>
      <c r="AD770" s="630"/>
      <c r="AE770" s="630"/>
      <c r="AF770" s="630"/>
      <c r="AG770" s="630"/>
      <c r="AH770" s="630"/>
      <c r="AI770" s="630"/>
      <c r="AJ770" s="630"/>
      <c r="AK770" s="606"/>
      <c r="AL770" s="690"/>
    </row>
    <row r="771" spans="29:38" x14ac:dyDescent="0.2">
      <c r="AC771" s="630"/>
      <c r="AD771" s="630"/>
      <c r="AE771" s="630"/>
      <c r="AF771" s="630"/>
      <c r="AG771" s="630"/>
      <c r="AH771" s="630"/>
      <c r="AI771" s="630"/>
      <c r="AJ771" s="630"/>
      <c r="AK771" s="606"/>
      <c r="AL771" s="690"/>
    </row>
    <row r="772" spans="29:38" x14ac:dyDescent="0.2">
      <c r="AC772" s="630"/>
      <c r="AD772" s="630"/>
      <c r="AE772" s="630"/>
      <c r="AF772" s="630"/>
      <c r="AG772" s="630"/>
      <c r="AH772" s="630"/>
      <c r="AI772" s="630"/>
      <c r="AJ772" s="630"/>
      <c r="AK772" s="606"/>
      <c r="AL772" s="690"/>
    </row>
    <row r="773" spans="29:38" x14ac:dyDescent="0.2">
      <c r="AC773" s="630"/>
      <c r="AD773" s="630"/>
      <c r="AE773" s="630"/>
      <c r="AF773" s="630"/>
      <c r="AG773" s="630"/>
      <c r="AH773" s="630"/>
      <c r="AI773" s="630"/>
      <c r="AJ773" s="630"/>
      <c r="AK773" s="606"/>
      <c r="AL773" s="690"/>
    </row>
    <row r="774" spans="29:38" x14ac:dyDescent="0.2">
      <c r="AC774" s="630"/>
      <c r="AD774" s="630"/>
      <c r="AE774" s="630"/>
      <c r="AF774" s="630"/>
      <c r="AG774" s="630"/>
      <c r="AH774" s="630"/>
      <c r="AI774" s="630"/>
      <c r="AJ774" s="630"/>
      <c r="AK774" s="606"/>
      <c r="AL774" s="690"/>
    </row>
    <row r="775" spans="29:38" x14ac:dyDescent="0.2">
      <c r="AC775" s="630"/>
      <c r="AD775" s="630"/>
      <c r="AE775" s="630"/>
      <c r="AF775" s="630"/>
      <c r="AG775" s="630"/>
      <c r="AH775" s="630"/>
      <c r="AI775" s="630"/>
      <c r="AJ775" s="630"/>
      <c r="AK775" s="606"/>
      <c r="AL775" s="690"/>
    </row>
    <row r="776" spans="29:38" x14ac:dyDescent="0.2">
      <c r="AC776" s="630"/>
      <c r="AD776" s="630"/>
      <c r="AE776" s="630"/>
      <c r="AF776" s="630"/>
      <c r="AG776" s="630"/>
      <c r="AH776" s="630"/>
      <c r="AI776" s="630"/>
      <c r="AJ776" s="630"/>
      <c r="AK776" s="606"/>
      <c r="AL776" s="690"/>
    </row>
    <row r="777" spans="29:38" x14ac:dyDescent="0.2">
      <c r="AC777" s="630"/>
      <c r="AD777" s="630"/>
      <c r="AE777" s="630"/>
      <c r="AF777" s="630"/>
      <c r="AG777" s="630"/>
      <c r="AH777" s="630"/>
      <c r="AI777" s="630"/>
      <c r="AJ777" s="630"/>
      <c r="AK777" s="606"/>
      <c r="AL777" s="690"/>
    </row>
    <row r="778" spans="29:38" x14ac:dyDescent="0.2">
      <c r="AC778" s="630"/>
      <c r="AD778" s="630"/>
      <c r="AE778" s="630"/>
      <c r="AF778" s="630"/>
      <c r="AG778" s="630"/>
      <c r="AH778" s="630"/>
      <c r="AI778" s="630"/>
      <c r="AJ778" s="630"/>
      <c r="AK778" s="606"/>
      <c r="AL778" s="690"/>
    </row>
    <row r="779" spans="29:38" x14ac:dyDescent="0.2">
      <c r="AC779" s="630"/>
      <c r="AD779" s="630"/>
      <c r="AE779" s="630"/>
      <c r="AF779" s="630"/>
      <c r="AG779" s="630"/>
      <c r="AH779" s="630"/>
      <c r="AI779" s="630"/>
      <c r="AJ779" s="630"/>
      <c r="AK779" s="606"/>
      <c r="AL779" s="690"/>
    </row>
    <row r="780" spans="29:38" x14ac:dyDescent="0.2">
      <c r="AC780" s="630"/>
      <c r="AD780" s="630"/>
      <c r="AE780" s="630"/>
      <c r="AF780" s="630"/>
      <c r="AG780" s="630"/>
      <c r="AH780" s="630"/>
      <c r="AI780" s="630"/>
      <c r="AJ780" s="630"/>
      <c r="AK780" s="606"/>
      <c r="AL780" s="690"/>
    </row>
    <row r="781" spans="29:38" x14ac:dyDescent="0.2">
      <c r="AC781" s="630"/>
      <c r="AD781" s="630"/>
      <c r="AE781" s="630"/>
      <c r="AF781" s="630"/>
      <c r="AG781" s="630"/>
      <c r="AH781" s="630"/>
      <c r="AI781" s="630"/>
      <c r="AJ781" s="630"/>
      <c r="AK781" s="606"/>
      <c r="AL781" s="690"/>
    </row>
    <row r="782" spans="29:38" x14ac:dyDescent="0.2">
      <c r="AC782" s="630"/>
      <c r="AD782" s="630"/>
      <c r="AE782" s="630"/>
      <c r="AF782" s="630"/>
      <c r="AG782" s="630"/>
      <c r="AH782" s="630"/>
      <c r="AI782" s="630"/>
      <c r="AJ782" s="630"/>
      <c r="AK782" s="606"/>
      <c r="AL782" s="690"/>
    </row>
    <row r="783" spans="29:38" x14ac:dyDescent="0.2">
      <c r="AC783" s="630"/>
      <c r="AD783" s="630"/>
      <c r="AE783" s="630"/>
      <c r="AF783" s="630"/>
      <c r="AG783" s="630"/>
      <c r="AH783" s="630"/>
      <c r="AI783" s="630"/>
      <c r="AJ783" s="630"/>
      <c r="AK783" s="606"/>
      <c r="AL783" s="690"/>
    </row>
    <row r="784" spans="29:38" x14ac:dyDescent="0.2">
      <c r="AC784" s="630"/>
      <c r="AD784" s="630"/>
      <c r="AE784" s="630"/>
      <c r="AF784" s="630"/>
      <c r="AG784" s="630"/>
      <c r="AH784" s="630"/>
      <c r="AI784" s="630"/>
      <c r="AJ784" s="630"/>
      <c r="AK784" s="606"/>
      <c r="AL784" s="690"/>
    </row>
    <row r="785" spans="29:38" x14ac:dyDescent="0.2">
      <c r="AC785" s="630"/>
      <c r="AD785" s="630"/>
      <c r="AE785" s="630"/>
      <c r="AF785" s="630"/>
      <c r="AG785" s="630"/>
      <c r="AH785" s="630"/>
      <c r="AI785" s="630"/>
      <c r="AJ785" s="630"/>
      <c r="AK785" s="606"/>
      <c r="AL785" s="690"/>
    </row>
    <row r="786" spans="29:38" x14ac:dyDescent="0.2">
      <c r="AC786" s="630"/>
      <c r="AD786" s="630"/>
      <c r="AE786" s="630"/>
      <c r="AF786" s="630"/>
      <c r="AG786" s="630"/>
      <c r="AH786" s="630"/>
      <c r="AI786" s="630"/>
      <c r="AJ786" s="630"/>
      <c r="AK786" s="606"/>
      <c r="AL786" s="690"/>
    </row>
    <row r="787" spans="29:38" x14ac:dyDescent="0.2">
      <c r="AC787" s="630"/>
      <c r="AD787" s="630"/>
      <c r="AE787" s="630"/>
      <c r="AF787" s="630"/>
      <c r="AG787" s="630"/>
      <c r="AH787" s="630"/>
      <c r="AI787" s="630"/>
      <c r="AJ787" s="630"/>
      <c r="AK787" s="606"/>
      <c r="AL787" s="690"/>
    </row>
    <row r="788" spans="29:38" x14ac:dyDescent="0.2">
      <c r="AC788" s="630"/>
      <c r="AD788" s="630"/>
      <c r="AE788" s="630"/>
      <c r="AF788" s="630"/>
      <c r="AG788" s="630"/>
      <c r="AH788" s="630"/>
      <c r="AI788" s="630"/>
      <c r="AJ788" s="630"/>
      <c r="AK788" s="606"/>
      <c r="AL788" s="690"/>
    </row>
    <row r="789" spans="29:38" x14ac:dyDescent="0.2">
      <c r="AC789" s="630"/>
      <c r="AD789" s="630"/>
      <c r="AE789" s="630"/>
      <c r="AF789" s="630"/>
      <c r="AG789" s="630"/>
      <c r="AH789" s="630"/>
      <c r="AI789" s="630"/>
      <c r="AJ789" s="630"/>
      <c r="AK789" s="606"/>
      <c r="AL789" s="690"/>
    </row>
    <row r="790" spans="29:38" x14ac:dyDescent="0.2">
      <c r="AC790" s="630"/>
      <c r="AD790" s="630"/>
      <c r="AE790" s="630"/>
      <c r="AF790" s="630"/>
      <c r="AG790" s="630"/>
      <c r="AH790" s="630"/>
      <c r="AI790" s="630"/>
      <c r="AJ790" s="630"/>
      <c r="AK790" s="606"/>
      <c r="AL790" s="690"/>
    </row>
    <row r="791" spans="29:38" x14ac:dyDescent="0.2">
      <c r="AC791" s="630"/>
      <c r="AD791" s="630"/>
      <c r="AE791" s="630"/>
      <c r="AF791" s="630"/>
      <c r="AG791" s="630"/>
      <c r="AH791" s="630"/>
      <c r="AI791" s="630"/>
      <c r="AJ791" s="630"/>
      <c r="AK791" s="606"/>
      <c r="AL791" s="690"/>
    </row>
    <row r="792" spans="29:38" x14ac:dyDescent="0.2">
      <c r="AC792" s="630"/>
      <c r="AD792" s="630"/>
      <c r="AE792" s="630"/>
      <c r="AF792" s="630"/>
      <c r="AG792" s="630"/>
      <c r="AH792" s="630"/>
      <c r="AI792" s="630"/>
      <c r="AJ792" s="630"/>
      <c r="AK792" s="606"/>
      <c r="AL792" s="690"/>
    </row>
    <row r="793" spans="29:38" x14ac:dyDescent="0.2">
      <c r="AC793" s="630"/>
      <c r="AD793" s="630"/>
      <c r="AE793" s="630"/>
      <c r="AF793" s="630"/>
      <c r="AG793" s="630"/>
      <c r="AH793" s="630"/>
      <c r="AI793" s="630"/>
      <c r="AJ793" s="630"/>
      <c r="AK793" s="606"/>
      <c r="AL793" s="690"/>
    </row>
    <row r="794" spans="29:38" x14ac:dyDescent="0.2">
      <c r="AC794" s="630"/>
      <c r="AD794" s="630"/>
      <c r="AE794" s="630"/>
      <c r="AF794" s="630"/>
      <c r="AG794" s="630"/>
      <c r="AH794" s="630"/>
      <c r="AI794" s="630"/>
      <c r="AJ794" s="630"/>
      <c r="AK794" s="606"/>
      <c r="AL794" s="690"/>
    </row>
    <row r="795" spans="29:38" x14ac:dyDescent="0.2">
      <c r="AC795" s="630"/>
      <c r="AD795" s="630"/>
      <c r="AE795" s="630"/>
      <c r="AF795" s="630"/>
      <c r="AG795" s="630"/>
      <c r="AH795" s="630"/>
      <c r="AI795" s="630"/>
      <c r="AJ795" s="630"/>
      <c r="AK795" s="606"/>
      <c r="AL795" s="690"/>
    </row>
    <row r="796" spans="29:38" x14ac:dyDescent="0.2">
      <c r="AC796" s="630"/>
      <c r="AD796" s="630"/>
      <c r="AE796" s="630"/>
      <c r="AF796" s="630"/>
      <c r="AG796" s="630"/>
      <c r="AH796" s="630"/>
      <c r="AI796" s="630"/>
      <c r="AJ796" s="630"/>
      <c r="AK796" s="606"/>
      <c r="AL796" s="690"/>
    </row>
    <row r="797" spans="29:38" x14ac:dyDescent="0.2">
      <c r="AC797" s="630"/>
      <c r="AD797" s="630"/>
      <c r="AE797" s="630"/>
      <c r="AF797" s="630"/>
      <c r="AG797" s="630"/>
      <c r="AH797" s="630"/>
      <c r="AI797" s="630"/>
      <c r="AJ797" s="630"/>
      <c r="AK797" s="606"/>
      <c r="AL797" s="690"/>
    </row>
    <row r="798" spans="29:38" x14ac:dyDescent="0.2">
      <c r="AC798" s="630"/>
      <c r="AD798" s="630"/>
      <c r="AE798" s="630"/>
      <c r="AF798" s="630"/>
      <c r="AG798" s="630"/>
      <c r="AH798" s="630"/>
      <c r="AI798" s="630"/>
      <c r="AJ798" s="630"/>
      <c r="AK798" s="606"/>
      <c r="AL798" s="690"/>
    </row>
    <row r="799" spans="29:38" x14ac:dyDescent="0.2">
      <c r="AC799" s="630"/>
      <c r="AD799" s="630"/>
      <c r="AE799" s="630"/>
      <c r="AF799" s="630"/>
      <c r="AG799" s="630"/>
      <c r="AH799" s="630"/>
      <c r="AI799" s="630"/>
      <c r="AJ799" s="630"/>
      <c r="AK799" s="606"/>
      <c r="AL799" s="690"/>
    </row>
    <row r="800" spans="29:38" x14ac:dyDescent="0.2">
      <c r="AC800" s="630"/>
      <c r="AD800" s="630"/>
      <c r="AE800" s="630"/>
      <c r="AF800" s="630"/>
      <c r="AG800" s="630"/>
      <c r="AH800" s="630"/>
      <c r="AI800" s="630"/>
      <c r="AJ800" s="630"/>
      <c r="AK800" s="606"/>
      <c r="AL800" s="690"/>
    </row>
    <row r="801" spans="29:38" x14ac:dyDescent="0.2">
      <c r="AC801" s="630"/>
      <c r="AD801" s="630"/>
      <c r="AE801" s="630"/>
      <c r="AF801" s="630"/>
      <c r="AG801" s="630"/>
      <c r="AH801" s="630"/>
      <c r="AI801" s="630"/>
      <c r="AJ801" s="630"/>
      <c r="AK801" s="606"/>
      <c r="AL801" s="690"/>
    </row>
    <row r="802" spans="29:38" x14ac:dyDescent="0.2">
      <c r="AC802" s="630"/>
      <c r="AD802" s="630"/>
      <c r="AE802" s="630"/>
      <c r="AF802" s="630"/>
      <c r="AG802" s="630"/>
      <c r="AH802" s="630"/>
      <c r="AI802" s="630"/>
      <c r="AJ802" s="630"/>
      <c r="AK802" s="606"/>
      <c r="AL802" s="690"/>
    </row>
    <row r="803" spans="29:38" x14ac:dyDescent="0.2">
      <c r="AC803" s="630"/>
      <c r="AD803" s="630"/>
      <c r="AE803" s="630"/>
      <c r="AF803" s="630"/>
      <c r="AG803" s="630"/>
      <c r="AH803" s="630"/>
      <c r="AI803" s="630"/>
      <c r="AJ803" s="630"/>
      <c r="AK803" s="606"/>
      <c r="AL803" s="690"/>
    </row>
    <row r="804" spans="29:38" x14ac:dyDescent="0.2">
      <c r="AC804" s="630"/>
      <c r="AD804" s="630"/>
      <c r="AE804" s="630"/>
      <c r="AF804" s="630"/>
      <c r="AG804" s="630"/>
      <c r="AH804" s="630"/>
      <c r="AI804" s="630"/>
      <c r="AJ804" s="630"/>
      <c r="AK804" s="606"/>
      <c r="AL804" s="690"/>
    </row>
    <row r="805" spans="29:38" x14ac:dyDescent="0.2">
      <c r="AC805" s="630"/>
      <c r="AD805" s="630"/>
      <c r="AE805" s="630"/>
      <c r="AF805" s="630"/>
      <c r="AG805" s="630"/>
      <c r="AH805" s="630"/>
      <c r="AI805" s="630"/>
      <c r="AJ805" s="630"/>
      <c r="AK805" s="606"/>
      <c r="AL805" s="690"/>
    </row>
    <row r="806" spans="29:38" x14ac:dyDescent="0.2">
      <c r="AC806" s="630"/>
      <c r="AD806" s="630"/>
      <c r="AE806" s="630"/>
      <c r="AF806" s="630"/>
      <c r="AG806" s="630"/>
      <c r="AH806" s="630"/>
      <c r="AI806" s="630"/>
      <c r="AJ806" s="630"/>
      <c r="AK806" s="606"/>
      <c r="AL806" s="690"/>
    </row>
    <row r="807" spans="29:38" x14ac:dyDescent="0.2">
      <c r="AC807" s="630"/>
      <c r="AD807" s="630"/>
      <c r="AE807" s="630"/>
      <c r="AF807" s="630"/>
      <c r="AG807" s="630"/>
      <c r="AH807" s="630"/>
      <c r="AI807" s="630"/>
      <c r="AJ807" s="630"/>
      <c r="AK807" s="606"/>
      <c r="AL807" s="690"/>
    </row>
    <row r="808" spans="29:38" x14ac:dyDescent="0.2">
      <c r="AC808" s="630"/>
      <c r="AD808" s="630"/>
      <c r="AE808" s="630"/>
      <c r="AF808" s="630"/>
      <c r="AG808" s="630"/>
      <c r="AH808" s="630"/>
      <c r="AI808" s="630"/>
      <c r="AJ808" s="630"/>
      <c r="AK808" s="606"/>
      <c r="AL808" s="690"/>
    </row>
    <row r="809" spans="29:38" x14ac:dyDescent="0.2">
      <c r="AC809" s="630"/>
      <c r="AD809" s="630"/>
      <c r="AE809" s="630"/>
      <c r="AF809" s="630"/>
      <c r="AG809" s="630"/>
      <c r="AH809" s="630"/>
      <c r="AI809" s="630"/>
      <c r="AJ809" s="630"/>
      <c r="AK809" s="606"/>
      <c r="AL809" s="690"/>
    </row>
    <row r="810" spans="29:38" x14ac:dyDescent="0.2">
      <c r="AC810" s="630"/>
      <c r="AD810" s="630"/>
      <c r="AE810" s="630"/>
      <c r="AF810" s="630"/>
      <c r="AG810" s="630"/>
      <c r="AH810" s="630"/>
      <c r="AI810" s="630"/>
      <c r="AJ810" s="630"/>
      <c r="AK810" s="606"/>
      <c r="AL810" s="690"/>
    </row>
    <row r="811" spans="29:38" x14ac:dyDescent="0.2">
      <c r="AC811" s="630"/>
      <c r="AD811" s="630"/>
      <c r="AE811" s="630"/>
      <c r="AF811" s="630"/>
      <c r="AG811" s="630"/>
      <c r="AH811" s="630"/>
      <c r="AI811" s="630"/>
      <c r="AJ811" s="630"/>
      <c r="AK811" s="606"/>
      <c r="AL811" s="690"/>
    </row>
    <row r="812" spans="29:38" x14ac:dyDescent="0.2">
      <c r="AC812" s="630"/>
      <c r="AD812" s="630"/>
      <c r="AE812" s="630"/>
      <c r="AF812" s="630"/>
      <c r="AG812" s="630"/>
      <c r="AH812" s="630"/>
      <c r="AI812" s="630"/>
      <c r="AJ812" s="630"/>
      <c r="AK812" s="606"/>
      <c r="AL812" s="690"/>
    </row>
    <row r="813" spans="29:38" x14ac:dyDescent="0.2">
      <c r="AC813" s="630"/>
      <c r="AD813" s="630"/>
      <c r="AE813" s="630"/>
      <c r="AF813" s="630"/>
      <c r="AG813" s="630"/>
      <c r="AH813" s="630"/>
      <c r="AI813" s="630"/>
      <c r="AJ813" s="630"/>
      <c r="AK813" s="606"/>
      <c r="AL813" s="690"/>
    </row>
    <row r="814" spans="29:38" x14ac:dyDescent="0.2">
      <c r="AC814" s="630"/>
      <c r="AD814" s="630"/>
      <c r="AE814" s="630"/>
      <c r="AF814" s="630"/>
      <c r="AG814" s="630"/>
      <c r="AH814" s="630"/>
      <c r="AI814" s="630"/>
      <c r="AJ814" s="630"/>
      <c r="AK814" s="606"/>
      <c r="AL814" s="690"/>
    </row>
    <row r="815" spans="29:38" x14ac:dyDescent="0.2">
      <c r="AC815" s="630"/>
      <c r="AD815" s="630"/>
      <c r="AE815" s="630"/>
      <c r="AF815" s="630"/>
      <c r="AG815" s="630"/>
      <c r="AH815" s="630"/>
      <c r="AI815" s="630"/>
      <c r="AJ815" s="630"/>
      <c r="AK815" s="606"/>
      <c r="AL815" s="690"/>
    </row>
    <row r="816" spans="29:38" x14ac:dyDescent="0.2">
      <c r="AC816" s="630"/>
      <c r="AD816" s="630"/>
      <c r="AE816" s="630"/>
      <c r="AF816" s="630"/>
      <c r="AG816" s="630"/>
      <c r="AH816" s="630"/>
      <c r="AI816" s="630"/>
      <c r="AJ816" s="630"/>
      <c r="AK816" s="606"/>
      <c r="AL816" s="690"/>
    </row>
    <row r="817" spans="29:38" x14ac:dyDescent="0.2">
      <c r="AC817" s="630"/>
      <c r="AD817" s="630"/>
      <c r="AE817" s="630"/>
      <c r="AF817" s="630"/>
      <c r="AG817" s="630"/>
      <c r="AH817" s="630"/>
      <c r="AI817" s="630"/>
      <c r="AJ817" s="630"/>
      <c r="AK817" s="606"/>
      <c r="AL817" s="690"/>
    </row>
    <row r="818" spans="29:38" x14ac:dyDescent="0.2">
      <c r="AC818" s="630"/>
      <c r="AD818" s="630"/>
      <c r="AE818" s="630"/>
      <c r="AF818" s="630"/>
      <c r="AG818" s="630"/>
      <c r="AH818" s="630"/>
      <c r="AI818" s="630"/>
      <c r="AJ818" s="630"/>
      <c r="AK818" s="606"/>
      <c r="AL818" s="690"/>
    </row>
    <row r="819" spans="29:38" x14ac:dyDescent="0.2">
      <c r="AC819" s="630"/>
      <c r="AD819" s="630"/>
      <c r="AE819" s="630"/>
      <c r="AF819" s="630"/>
      <c r="AG819" s="630"/>
      <c r="AH819" s="630"/>
      <c r="AI819" s="630"/>
      <c r="AJ819" s="630"/>
      <c r="AK819" s="606"/>
      <c r="AL819" s="690"/>
    </row>
    <row r="820" spans="29:38" x14ac:dyDescent="0.2">
      <c r="AC820" s="630"/>
      <c r="AD820" s="630"/>
      <c r="AE820" s="630"/>
      <c r="AF820" s="630"/>
      <c r="AG820" s="630"/>
      <c r="AH820" s="630"/>
      <c r="AI820" s="630"/>
      <c r="AJ820" s="630"/>
      <c r="AK820" s="606"/>
      <c r="AL820" s="690"/>
    </row>
    <row r="821" spans="29:38" x14ac:dyDescent="0.2">
      <c r="AC821" s="630"/>
      <c r="AD821" s="630"/>
      <c r="AE821" s="630"/>
      <c r="AF821" s="630"/>
      <c r="AG821" s="630"/>
      <c r="AH821" s="630"/>
      <c r="AI821" s="630"/>
      <c r="AJ821" s="630"/>
      <c r="AK821" s="606"/>
      <c r="AL821" s="690"/>
    </row>
    <row r="822" spans="29:38" x14ac:dyDescent="0.2">
      <c r="AC822" s="630"/>
      <c r="AD822" s="630"/>
      <c r="AE822" s="630"/>
      <c r="AF822" s="630"/>
      <c r="AG822" s="630"/>
      <c r="AH822" s="630"/>
      <c r="AI822" s="630"/>
      <c r="AJ822" s="630"/>
      <c r="AK822" s="606"/>
      <c r="AL822" s="690"/>
    </row>
    <row r="823" spans="29:38" x14ac:dyDescent="0.2">
      <c r="AC823" s="630"/>
      <c r="AD823" s="630"/>
      <c r="AE823" s="630"/>
      <c r="AF823" s="630"/>
      <c r="AG823" s="630"/>
      <c r="AH823" s="630"/>
      <c r="AI823" s="630"/>
      <c r="AJ823" s="630"/>
      <c r="AK823" s="606"/>
      <c r="AL823" s="690"/>
    </row>
    <row r="824" spans="29:38" x14ac:dyDescent="0.2">
      <c r="AC824" s="630"/>
      <c r="AD824" s="630"/>
      <c r="AE824" s="630"/>
      <c r="AF824" s="630"/>
      <c r="AG824" s="630"/>
      <c r="AH824" s="630"/>
      <c r="AI824" s="630"/>
      <c r="AJ824" s="630"/>
      <c r="AK824" s="606"/>
      <c r="AL824" s="690"/>
    </row>
    <row r="825" spans="29:38" x14ac:dyDescent="0.2">
      <c r="AC825" s="630"/>
      <c r="AD825" s="630"/>
      <c r="AE825" s="630"/>
      <c r="AF825" s="630"/>
      <c r="AG825" s="630"/>
      <c r="AH825" s="630"/>
      <c r="AI825" s="630"/>
      <c r="AJ825" s="630"/>
      <c r="AK825" s="606"/>
      <c r="AL825" s="690"/>
    </row>
    <row r="826" spans="29:38" x14ac:dyDescent="0.2">
      <c r="AC826" s="630"/>
      <c r="AD826" s="630"/>
      <c r="AE826" s="630"/>
      <c r="AF826" s="630"/>
      <c r="AG826" s="630"/>
      <c r="AH826" s="630"/>
      <c r="AI826" s="630"/>
      <c r="AJ826" s="630"/>
      <c r="AK826" s="606"/>
      <c r="AL826" s="690"/>
    </row>
    <row r="827" spans="29:38" x14ac:dyDescent="0.2">
      <c r="AC827" s="630"/>
      <c r="AD827" s="630"/>
      <c r="AE827" s="630"/>
      <c r="AF827" s="630"/>
      <c r="AG827" s="630"/>
      <c r="AH827" s="630"/>
      <c r="AI827" s="630"/>
      <c r="AJ827" s="630"/>
      <c r="AK827" s="606"/>
      <c r="AL827" s="690"/>
    </row>
    <row r="828" spans="29:38" x14ac:dyDescent="0.2">
      <c r="AC828" s="630"/>
      <c r="AD828" s="630"/>
      <c r="AE828" s="630"/>
      <c r="AF828" s="630"/>
      <c r="AG828" s="630"/>
      <c r="AH828" s="630"/>
      <c r="AI828" s="630"/>
      <c r="AJ828" s="630"/>
      <c r="AK828" s="606"/>
      <c r="AL828" s="690"/>
    </row>
    <row r="829" spans="29:38" x14ac:dyDescent="0.2">
      <c r="AC829" s="630"/>
      <c r="AD829" s="630"/>
      <c r="AE829" s="630"/>
      <c r="AF829" s="630"/>
      <c r="AG829" s="630"/>
      <c r="AH829" s="630"/>
      <c r="AI829" s="630"/>
      <c r="AJ829" s="630"/>
      <c r="AK829" s="606"/>
      <c r="AL829" s="690"/>
    </row>
    <row r="830" spans="29:38" x14ac:dyDescent="0.2">
      <c r="AC830" s="630"/>
      <c r="AD830" s="630"/>
      <c r="AE830" s="630"/>
      <c r="AF830" s="630"/>
      <c r="AG830" s="630"/>
      <c r="AH830" s="630"/>
      <c r="AI830" s="630"/>
      <c r="AJ830" s="630"/>
      <c r="AK830" s="606"/>
      <c r="AL830" s="690"/>
    </row>
    <row r="831" spans="29:38" x14ac:dyDescent="0.2">
      <c r="AC831" s="630"/>
      <c r="AD831" s="630"/>
      <c r="AE831" s="630"/>
      <c r="AF831" s="630"/>
      <c r="AG831" s="630"/>
      <c r="AH831" s="630"/>
      <c r="AI831" s="630"/>
      <c r="AJ831" s="630"/>
      <c r="AK831" s="606"/>
      <c r="AL831" s="690"/>
    </row>
    <row r="832" spans="29:38" x14ac:dyDescent="0.2">
      <c r="AC832" s="630"/>
      <c r="AD832" s="630"/>
      <c r="AE832" s="630"/>
      <c r="AF832" s="630"/>
      <c r="AG832" s="630"/>
      <c r="AH832" s="630"/>
      <c r="AI832" s="630"/>
      <c r="AJ832" s="630"/>
      <c r="AK832" s="606"/>
      <c r="AL832" s="690"/>
    </row>
    <row r="833" spans="29:38" x14ac:dyDescent="0.2">
      <c r="AC833" s="630"/>
      <c r="AD833" s="630"/>
      <c r="AE833" s="630"/>
      <c r="AF833" s="630"/>
      <c r="AG833" s="630"/>
      <c r="AH833" s="630"/>
      <c r="AI833" s="630"/>
      <c r="AJ833" s="630"/>
      <c r="AK833" s="606"/>
      <c r="AL833" s="690"/>
    </row>
    <row r="834" spans="29:38" x14ac:dyDescent="0.2">
      <c r="AC834" s="630"/>
      <c r="AD834" s="630"/>
      <c r="AE834" s="630"/>
      <c r="AF834" s="630"/>
      <c r="AG834" s="630"/>
      <c r="AH834" s="630"/>
      <c r="AI834" s="630"/>
      <c r="AJ834" s="630"/>
      <c r="AK834" s="606"/>
      <c r="AL834" s="690"/>
    </row>
    <row r="835" spans="29:38" x14ac:dyDescent="0.2">
      <c r="AC835" s="630"/>
      <c r="AD835" s="630"/>
      <c r="AE835" s="630"/>
      <c r="AF835" s="630"/>
      <c r="AG835" s="630"/>
      <c r="AH835" s="630"/>
      <c r="AI835" s="630"/>
      <c r="AJ835" s="630"/>
      <c r="AK835" s="606"/>
      <c r="AL835" s="690"/>
    </row>
    <row r="836" spans="29:38" x14ac:dyDescent="0.2">
      <c r="AC836" s="630"/>
      <c r="AD836" s="630"/>
      <c r="AE836" s="630"/>
      <c r="AF836" s="630"/>
      <c r="AG836" s="630"/>
      <c r="AH836" s="630"/>
      <c r="AI836" s="630"/>
      <c r="AJ836" s="630"/>
      <c r="AK836" s="606"/>
      <c r="AL836" s="690"/>
    </row>
    <row r="837" spans="29:38" x14ac:dyDescent="0.2">
      <c r="AC837" s="630"/>
      <c r="AD837" s="630"/>
      <c r="AE837" s="630"/>
      <c r="AF837" s="630"/>
      <c r="AG837" s="630"/>
      <c r="AH837" s="630"/>
      <c r="AI837" s="630"/>
      <c r="AJ837" s="630"/>
      <c r="AK837" s="606"/>
      <c r="AL837" s="690"/>
    </row>
    <row r="838" spans="29:38" x14ac:dyDescent="0.2">
      <c r="AC838" s="630"/>
      <c r="AD838" s="630"/>
      <c r="AE838" s="630"/>
      <c r="AF838" s="630"/>
      <c r="AG838" s="630"/>
      <c r="AH838" s="630"/>
      <c r="AI838" s="630"/>
      <c r="AJ838" s="630"/>
      <c r="AK838" s="606"/>
      <c r="AL838" s="690"/>
    </row>
    <row r="839" spans="29:38" x14ac:dyDescent="0.2">
      <c r="AC839" s="630"/>
      <c r="AD839" s="630"/>
      <c r="AE839" s="630"/>
      <c r="AF839" s="630"/>
      <c r="AG839" s="630"/>
      <c r="AH839" s="630"/>
      <c r="AI839" s="630"/>
      <c r="AJ839" s="630"/>
      <c r="AK839" s="606"/>
      <c r="AL839" s="690"/>
    </row>
    <row r="840" spans="29:38" x14ac:dyDescent="0.2">
      <c r="AC840" s="630"/>
      <c r="AD840" s="630"/>
      <c r="AE840" s="630"/>
      <c r="AF840" s="630"/>
      <c r="AG840" s="630"/>
      <c r="AH840" s="630"/>
      <c r="AI840" s="630"/>
      <c r="AJ840" s="630"/>
      <c r="AK840" s="606"/>
      <c r="AL840" s="690"/>
    </row>
    <row r="841" spans="29:38" x14ac:dyDescent="0.2">
      <c r="AC841" s="630"/>
      <c r="AD841" s="630"/>
      <c r="AE841" s="630"/>
      <c r="AF841" s="630"/>
      <c r="AG841" s="630"/>
      <c r="AH841" s="630"/>
      <c r="AI841" s="630"/>
      <c r="AJ841" s="630"/>
      <c r="AK841" s="606"/>
      <c r="AL841" s="690"/>
    </row>
    <row r="842" spans="29:38" x14ac:dyDescent="0.2">
      <c r="AC842" s="630"/>
      <c r="AD842" s="630"/>
      <c r="AE842" s="630"/>
      <c r="AF842" s="630"/>
      <c r="AG842" s="630"/>
      <c r="AH842" s="630"/>
      <c r="AI842" s="630"/>
      <c r="AJ842" s="630"/>
      <c r="AK842" s="606"/>
      <c r="AL842" s="690"/>
    </row>
    <row r="843" spans="29:38" x14ac:dyDescent="0.2">
      <c r="AC843" s="630"/>
      <c r="AD843" s="630"/>
      <c r="AE843" s="630"/>
      <c r="AF843" s="630"/>
      <c r="AG843" s="630"/>
      <c r="AH843" s="630"/>
      <c r="AI843" s="630"/>
      <c r="AJ843" s="630"/>
      <c r="AK843" s="606"/>
      <c r="AL843" s="690"/>
    </row>
    <row r="844" spans="29:38" x14ac:dyDescent="0.2">
      <c r="AC844" s="630"/>
      <c r="AD844" s="630"/>
      <c r="AE844" s="630"/>
      <c r="AF844" s="630"/>
      <c r="AG844" s="630"/>
      <c r="AH844" s="630"/>
      <c r="AI844" s="630"/>
      <c r="AJ844" s="630"/>
      <c r="AK844" s="606"/>
      <c r="AL844" s="690"/>
    </row>
    <row r="845" spans="29:38" x14ac:dyDescent="0.2">
      <c r="AC845" s="630"/>
      <c r="AD845" s="630"/>
      <c r="AE845" s="630"/>
      <c r="AF845" s="630"/>
      <c r="AG845" s="630"/>
      <c r="AH845" s="630"/>
      <c r="AI845" s="630"/>
      <c r="AJ845" s="630"/>
      <c r="AK845" s="606"/>
      <c r="AL845" s="690"/>
    </row>
    <row r="846" spans="29:38" x14ac:dyDescent="0.2">
      <c r="AC846" s="630"/>
      <c r="AD846" s="630"/>
      <c r="AE846" s="630"/>
      <c r="AF846" s="630"/>
      <c r="AG846" s="630"/>
      <c r="AH846" s="630"/>
      <c r="AI846" s="630"/>
      <c r="AJ846" s="630"/>
      <c r="AK846" s="606"/>
      <c r="AL846" s="690"/>
    </row>
    <row r="847" spans="29:38" x14ac:dyDescent="0.2">
      <c r="AC847" s="630"/>
      <c r="AD847" s="630"/>
      <c r="AE847" s="630"/>
      <c r="AF847" s="630"/>
      <c r="AG847" s="630"/>
      <c r="AH847" s="630"/>
      <c r="AI847" s="630"/>
      <c r="AJ847" s="630"/>
      <c r="AK847" s="606"/>
      <c r="AL847" s="690"/>
    </row>
    <row r="848" spans="29:38" x14ac:dyDescent="0.2">
      <c r="AC848" s="630"/>
      <c r="AD848" s="630"/>
      <c r="AE848" s="630"/>
      <c r="AF848" s="630"/>
      <c r="AG848" s="630"/>
      <c r="AH848" s="630"/>
      <c r="AI848" s="630"/>
      <c r="AJ848" s="630"/>
      <c r="AK848" s="606"/>
      <c r="AL848" s="690"/>
    </row>
    <row r="849" spans="29:38" x14ac:dyDescent="0.2">
      <c r="AC849" s="630"/>
      <c r="AD849" s="630"/>
      <c r="AE849" s="630"/>
      <c r="AF849" s="630"/>
      <c r="AG849" s="630"/>
      <c r="AH849" s="630"/>
      <c r="AI849" s="630"/>
      <c r="AJ849" s="630"/>
      <c r="AK849" s="606"/>
      <c r="AL849" s="690"/>
    </row>
    <row r="850" spans="29:38" x14ac:dyDescent="0.2">
      <c r="AC850" s="630"/>
      <c r="AD850" s="630"/>
      <c r="AE850" s="630"/>
      <c r="AF850" s="630"/>
      <c r="AG850" s="630"/>
      <c r="AH850" s="630"/>
      <c r="AI850" s="630"/>
      <c r="AJ850" s="630"/>
      <c r="AK850" s="606"/>
      <c r="AL850" s="690"/>
    </row>
    <row r="851" spans="29:38" x14ac:dyDescent="0.2">
      <c r="AC851" s="630"/>
      <c r="AD851" s="630"/>
      <c r="AE851" s="630"/>
      <c r="AF851" s="630"/>
      <c r="AG851" s="630"/>
      <c r="AH851" s="630"/>
      <c r="AI851" s="630"/>
      <c r="AJ851" s="630"/>
      <c r="AK851" s="606"/>
      <c r="AL851" s="690"/>
    </row>
    <row r="852" spans="29:38" x14ac:dyDescent="0.2">
      <c r="AC852" s="630"/>
      <c r="AD852" s="630"/>
      <c r="AE852" s="630"/>
      <c r="AF852" s="630"/>
      <c r="AG852" s="630"/>
      <c r="AH852" s="630"/>
      <c r="AI852" s="630"/>
      <c r="AJ852" s="630"/>
      <c r="AK852" s="606"/>
      <c r="AL852" s="690"/>
    </row>
    <row r="853" spans="29:38" x14ac:dyDescent="0.2">
      <c r="AC853" s="630"/>
      <c r="AD853" s="630"/>
      <c r="AE853" s="630"/>
      <c r="AF853" s="630"/>
      <c r="AG853" s="630"/>
      <c r="AH853" s="630"/>
      <c r="AI853" s="630"/>
      <c r="AJ853" s="630"/>
      <c r="AK853" s="606"/>
      <c r="AL853" s="690"/>
    </row>
    <row r="854" spans="29:38" x14ac:dyDescent="0.2">
      <c r="AC854" s="630"/>
      <c r="AD854" s="630"/>
      <c r="AE854" s="630"/>
      <c r="AF854" s="630"/>
      <c r="AG854" s="630"/>
      <c r="AH854" s="630"/>
      <c r="AI854" s="630"/>
      <c r="AJ854" s="630"/>
      <c r="AK854" s="606"/>
      <c r="AL854" s="690"/>
    </row>
    <row r="855" spans="29:38" x14ac:dyDescent="0.2">
      <c r="AC855" s="630"/>
      <c r="AD855" s="630"/>
      <c r="AE855" s="630"/>
      <c r="AF855" s="630"/>
      <c r="AG855" s="630"/>
      <c r="AH855" s="630"/>
      <c r="AI855" s="630"/>
      <c r="AJ855" s="630"/>
      <c r="AK855" s="606"/>
      <c r="AL855" s="690"/>
    </row>
    <row r="856" spans="29:38" x14ac:dyDescent="0.2">
      <c r="AC856" s="630"/>
      <c r="AD856" s="630"/>
      <c r="AE856" s="630"/>
      <c r="AF856" s="630"/>
      <c r="AG856" s="630"/>
      <c r="AH856" s="630"/>
      <c r="AI856" s="630"/>
      <c r="AJ856" s="630"/>
      <c r="AK856" s="606"/>
      <c r="AL856" s="690"/>
    </row>
    <row r="857" spans="29:38" x14ac:dyDescent="0.2">
      <c r="AC857" s="630"/>
      <c r="AD857" s="630"/>
      <c r="AE857" s="630"/>
      <c r="AF857" s="630"/>
      <c r="AG857" s="630"/>
      <c r="AH857" s="630"/>
      <c r="AI857" s="630"/>
      <c r="AJ857" s="630"/>
      <c r="AK857" s="606"/>
      <c r="AL857" s="690"/>
    </row>
    <row r="858" spans="29:38" x14ac:dyDescent="0.2">
      <c r="AC858" s="630"/>
      <c r="AD858" s="630"/>
      <c r="AE858" s="630"/>
      <c r="AF858" s="630"/>
      <c r="AG858" s="630"/>
      <c r="AH858" s="630"/>
      <c r="AI858" s="630"/>
      <c r="AJ858" s="630"/>
      <c r="AK858" s="606"/>
      <c r="AL858" s="690"/>
    </row>
    <row r="859" spans="29:38" x14ac:dyDescent="0.2">
      <c r="AC859" s="630"/>
      <c r="AD859" s="630"/>
      <c r="AE859" s="630"/>
      <c r="AF859" s="630"/>
      <c r="AG859" s="630"/>
      <c r="AH859" s="630"/>
      <c r="AI859" s="630"/>
      <c r="AJ859" s="630"/>
      <c r="AK859" s="606"/>
      <c r="AL859" s="690"/>
    </row>
    <row r="860" spans="29:38" x14ac:dyDescent="0.2">
      <c r="AC860" s="630"/>
      <c r="AD860" s="630"/>
      <c r="AE860" s="630"/>
      <c r="AF860" s="630"/>
      <c r="AG860" s="630"/>
      <c r="AH860" s="630"/>
      <c r="AI860" s="630"/>
      <c r="AJ860" s="630"/>
      <c r="AK860" s="606"/>
      <c r="AL860" s="690"/>
    </row>
    <row r="861" spans="29:38" x14ac:dyDescent="0.2">
      <c r="AC861" s="630"/>
      <c r="AD861" s="630"/>
      <c r="AE861" s="630"/>
      <c r="AF861" s="630"/>
      <c r="AG861" s="630"/>
      <c r="AH861" s="630"/>
      <c r="AI861" s="630"/>
      <c r="AJ861" s="630"/>
      <c r="AK861" s="606"/>
      <c r="AL861" s="690"/>
    </row>
    <row r="862" spans="29:38" x14ac:dyDescent="0.2">
      <c r="AC862" s="630"/>
      <c r="AD862" s="630"/>
      <c r="AE862" s="630"/>
      <c r="AF862" s="630"/>
      <c r="AG862" s="630"/>
      <c r="AH862" s="630"/>
      <c r="AI862" s="630"/>
      <c r="AJ862" s="630"/>
      <c r="AK862" s="606"/>
      <c r="AL862" s="690"/>
    </row>
    <row r="863" spans="29:38" x14ac:dyDescent="0.2">
      <c r="AC863" s="630"/>
      <c r="AD863" s="630"/>
      <c r="AE863" s="630"/>
      <c r="AF863" s="630"/>
      <c r="AG863" s="630"/>
      <c r="AH863" s="630"/>
      <c r="AI863" s="630"/>
      <c r="AJ863" s="630"/>
      <c r="AK863" s="606"/>
      <c r="AL863" s="690"/>
    </row>
    <row r="864" spans="29:38" x14ac:dyDescent="0.2">
      <c r="AC864" s="630"/>
      <c r="AD864" s="630"/>
      <c r="AE864" s="630"/>
      <c r="AF864" s="630"/>
      <c r="AG864" s="630"/>
      <c r="AH864" s="630"/>
      <c r="AI864" s="630"/>
      <c r="AJ864" s="630"/>
      <c r="AK864" s="606"/>
      <c r="AL864" s="690"/>
    </row>
    <row r="865" spans="29:38" x14ac:dyDescent="0.2">
      <c r="AC865" s="630"/>
      <c r="AD865" s="630"/>
      <c r="AE865" s="630"/>
      <c r="AF865" s="630"/>
      <c r="AG865" s="630"/>
      <c r="AH865" s="630"/>
      <c r="AI865" s="630"/>
      <c r="AJ865" s="630"/>
      <c r="AK865" s="606"/>
      <c r="AL865" s="690"/>
    </row>
    <row r="866" spans="29:38" x14ac:dyDescent="0.2">
      <c r="AC866" s="630"/>
      <c r="AD866" s="630"/>
      <c r="AE866" s="630"/>
      <c r="AF866" s="630"/>
      <c r="AG866" s="630"/>
      <c r="AH866" s="630"/>
      <c r="AI866" s="630"/>
      <c r="AJ866" s="630"/>
      <c r="AK866" s="606"/>
      <c r="AL866" s="690"/>
    </row>
    <row r="867" spans="29:38" x14ac:dyDescent="0.2">
      <c r="AC867" s="630"/>
      <c r="AD867" s="630"/>
      <c r="AE867" s="630"/>
      <c r="AF867" s="630"/>
      <c r="AG867" s="630"/>
      <c r="AH867" s="630"/>
      <c r="AI867" s="630"/>
      <c r="AJ867" s="630"/>
      <c r="AK867" s="606"/>
      <c r="AL867" s="690"/>
    </row>
    <row r="868" spans="29:38" x14ac:dyDescent="0.2">
      <c r="AC868" s="630"/>
      <c r="AD868" s="630"/>
      <c r="AE868" s="630"/>
      <c r="AF868" s="630"/>
      <c r="AG868" s="630"/>
      <c r="AH868" s="630"/>
      <c r="AI868" s="630"/>
      <c r="AJ868" s="630"/>
      <c r="AK868" s="606"/>
      <c r="AL868" s="690"/>
    </row>
    <row r="869" spans="29:38" x14ac:dyDescent="0.2">
      <c r="AC869" s="630"/>
      <c r="AD869" s="630"/>
      <c r="AE869" s="630"/>
      <c r="AF869" s="630"/>
      <c r="AG869" s="630"/>
      <c r="AH869" s="630"/>
      <c r="AI869" s="630"/>
      <c r="AJ869" s="630"/>
      <c r="AK869" s="606"/>
      <c r="AL869" s="690"/>
    </row>
    <row r="870" spans="29:38" x14ac:dyDescent="0.2">
      <c r="AC870" s="630"/>
      <c r="AD870" s="630"/>
      <c r="AE870" s="630"/>
      <c r="AF870" s="630"/>
      <c r="AG870" s="630"/>
      <c r="AH870" s="630"/>
      <c r="AI870" s="630"/>
      <c r="AJ870" s="630"/>
      <c r="AK870" s="606"/>
      <c r="AL870" s="690"/>
    </row>
    <row r="871" spans="29:38" x14ac:dyDescent="0.2">
      <c r="AC871" s="630"/>
      <c r="AD871" s="630"/>
      <c r="AE871" s="630"/>
      <c r="AF871" s="630"/>
      <c r="AG871" s="630"/>
      <c r="AH871" s="630"/>
      <c r="AI871" s="630"/>
      <c r="AJ871" s="630"/>
      <c r="AK871" s="606"/>
      <c r="AL871" s="690"/>
    </row>
    <row r="872" spans="29:38" x14ac:dyDescent="0.2">
      <c r="AC872" s="630"/>
      <c r="AD872" s="630"/>
      <c r="AE872" s="630"/>
      <c r="AF872" s="630"/>
      <c r="AG872" s="630"/>
      <c r="AH872" s="630"/>
      <c r="AI872" s="630"/>
      <c r="AJ872" s="630"/>
      <c r="AK872" s="606"/>
      <c r="AL872" s="690"/>
    </row>
    <row r="873" spans="29:38" x14ac:dyDescent="0.2">
      <c r="AC873" s="630"/>
      <c r="AD873" s="630"/>
      <c r="AE873" s="630"/>
      <c r="AF873" s="630"/>
      <c r="AG873" s="630"/>
      <c r="AH873" s="630"/>
      <c r="AI873" s="630"/>
      <c r="AJ873" s="630"/>
      <c r="AK873" s="606"/>
      <c r="AL873" s="690"/>
    </row>
    <row r="874" spans="29:38" x14ac:dyDescent="0.2">
      <c r="AC874" s="630"/>
      <c r="AD874" s="630"/>
      <c r="AE874" s="630"/>
      <c r="AF874" s="630"/>
      <c r="AG874" s="630"/>
      <c r="AH874" s="630"/>
      <c r="AI874" s="630"/>
      <c r="AJ874" s="630"/>
      <c r="AK874" s="606"/>
      <c r="AL874" s="690"/>
    </row>
    <row r="875" spans="29:38" x14ac:dyDescent="0.2">
      <c r="AC875" s="630"/>
      <c r="AD875" s="630"/>
      <c r="AE875" s="630"/>
      <c r="AF875" s="630"/>
      <c r="AG875" s="630"/>
      <c r="AH875" s="630"/>
      <c r="AI875" s="630"/>
      <c r="AJ875" s="630"/>
      <c r="AK875" s="606"/>
      <c r="AL875" s="690"/>
    </row>
    <row r="876" spans="29:38" x14ac:dyDescent="0.2">
      <c r="AC876" s="630"/>
      <c r="AD876" s="630"/>
      <c r="AE876" s="630"/>
      <c r="AF876" s="630"/>
      <c r="AG876" s="630"/>
      <c r="AH876" s="630"/>
      <c r="AI876" s="630"/>
      <c r="AJ876" s="630"/>
      <c r="AK876" s="606"/>
      <c r="AL876" s="690"/>
    </row>
    <row r="877" spans="29:38" x14ac:dyDescent="0.2">
      <c r="AC877" s="630"/>
      <c r="AD877" s="630"/>
      <c r="AE877" s="630"/>
      <c r="AF877" s="630"/>
      <c r="AG877" s="630"/>
      <c r="AH877" s="630"/>
      <c r="AI877" s="630"/>
      <c r="AJ877" s="630"/>
      <c r="AK877" s="606"/>
      <c r="AL877" s="690"/>
    </row>
    <row r="878" spans="29:38" x14ac:dyDescent="0.2">
      <c r="AC878" s="630"/>
      <c r="AD878" s="630"/>
      <c r="AE878" s="630"/>
      <c r="AF878" s="630"/>
      <c r="AG878" s="630"/>
      <c r="AH878" s="630"/>
      <c r="AI878" s="630"/>
      <c r="AJ878" s="630"/>
      <c r="AK878" s="606"/>
      <c r="AL878" s="690"/>
    </row>
    <row r="879" spans="29:38" x14ac:dyDescent="0.2">
      <c r="AC879" s="630"/>
      <c r="AD879" s="630"/>
      <c r="AE879" s="630"/>
      <c r="AF879" s="630"/>
      <c r="AG879" s="630"/>
      <c r="AH879" s="630"/>
      <c r="AI879" s="630"/>
      <c r="AJ879" s="630"/>
      <c r="AK879" s="606"/>
      <c r="AL879" s="690"/>
    </row>
    <row r="880" spans="29:38" x14ac:dyDescent="0.2">
      <c r="AC880" s="630"/>
      <c r="AD880" s="630"/>
      <c r="AE880" s="630"/>
      <c r="AF880" s="630"/>
      <c r="AG880" s="630"/>
      <c r="AH880" s="630"/>
      <c r="AI880" s="630"/>
      <c r="AJ880" s="630"/>
      <c r="AK880" s="606"/>
      <c r="AL880" s="690"/>
    </row>
    <row r="881" spans="29:38" x14ac:dyDescent="0.2">
      <c r="AC881" s="630"/>
      <c r="AD881" s="630"/>
      <c r="AE881" s="630"/>
      <c r="AF881" s="630"/>
      <c r="AG881" s="630"/>
      <c r="AH881" s="630"/>
      <c r="AI881" s="630"/>
      <c r="AJ881" s="630"/>
      <c r="AK881" s="606"/>
      <c r="AL881" s="690"/>
    </row>
    <row r="882" spans="29:38" x14ac:dyDescent="0.2">
      <c r="AC882" s="630"/>
      <c r="AD882" s="630"/>
      <c r="AE882" s="630"/>
      <c r="AF882" s="630"/>
      <c r="AG882" s="630"/>
      <c r="AH882" s="630"/>
      <c r="AI882" s="630"/>
      <c r="AJ882" s="630"/>
      <c r="AK882" s="606"/>
      <c r="AL882" s="690"/>
    </row>
    <row r="883" spans="29:38" x14ac:dyDescent="0.2">
      <c r="AC883" s="630"/>
      <c r="AD883" s="630"/>
      <c r="AE883" s="630"/>
      <c r="AF883" s="630"/>
      <c r="AG883" s="630"/>
      <c r="AH883" s="630"/>
      <c r="AI883" s="630"/>
      <c r="AJ883" s="630"/>
      <c r="AK883" s="606"/>
      <c r="AL883" s="690"/>
    </row>
    <row r="884" spans="29:38" x14ac:dyDescent="0.2">
      <c r="AC884" s="630"/>
      <c r="AD884" s="630"/>
      <c r="AE884" s="630"/>
      <c r="AF884" s="630"/>
      <c r="AG884" s="630"/>
      <c r="AH884" s="630"/>
      <c r="AI884" s="630"/>
      <c r="AJ884" s="630"/>
      <c r="AK884" s="606"/>
      <c r="AL884" s="690"/>
    </row>
    <row r="885" spans="29:38" x14ac:dyDescent="0.2">
      <c r="AC885" s="630"/>
      <c r="AD885" s="630"/>
      <c r="AE885" s="630"/>
      <c r="AF885" s="630"/>
      <c r="AG885" s="630"/>
      <c r="AH885" s="630"/>
      <c r="AI885" s="630"/>
      <c r="AJ885" s="630"/>
      <c r="AK885" s="606"/>
      <c r="AL885" s="690"/>
    </row>
    <row r="886" spans="29:38" x14ac:dyDescent="0.2">
      <c r="AC886" s="630"/>
      <c r="AD886" s="630"/>
      <c r="AE886" s="630"/>
      <c r="AF886" s="630"/>
      <c r="AG886" s="630"/>
      <c r="AH886" s="630"/>
      <c r="AI886" s="630"/>
      <c r="AJ886" s="630"/>
      <c r="AK886" s="606"/>
      <c r="AL886" s="690"/>
    </row>
    <row r="887" spans="29:38" x14ac:dyDescent="0.2">
      <c r="AC887" s="630"/>
      <c r="AD887" s="630"/>
      <c r="AE887" s="630"/>
      <c r="AF887" s="630"/>
      <c r="AG887" s="630"/>
      <c r="AH887" s="630"/>
      <c r="AI887" s="630"/>
      <c r="AJ887" s="630"/>
      <c r="AK887" s="606"/>
      <c r="AL887" s="690"/>
    </row>
    <row r="888" spans="29:38" x14ac:dyDescent="0.2">
      <c r="AC888" s="630"/>
      <c r="AD888" s="630"/>
      <c r="AE888" s="630"/>
      <c r="AF888" s="630"/>
      <c r="AG888" s="630"/>
      <c r="AH888" s="630"/>
      <c r="AI888" s="630"/>
      <c r="AJ888" s="630"/>
      <c r="AK888" s="606"/>
      <c r="AL888" s="690"/>
    </row>
    <row r="889" spans="29:38" x14ac:dyDescent="0.2">
      <c r="AC889" s="630"/>
      <c r="AD889" s="630"/>
      <c r="AE889" s="630"/>
      <c r="AF889" s="630"/>
      <c r="AG889" s="630"/>
      <c r="AH889" s="630"/>
      <c r="AI889" s="630"/>
      <c r="AJ889" s="630"/>
      <c r="AK889" s="606"/>
      <c r="AL889" s="690"/>
    </row>
    <row r="890" spans="29:38" x14ac:dyDescent="0.2">
      <c r="AC890" s="630"/>
      <c r="AD890" s="630"/>
      <c r="AE890" s="630"/>
      <c r="AF890" s="630"/>
      <c r="AG890" s="630"/>
      <c r="AH890" s="630"/>
      <c r="AI890" s="630"/>
      <c r="AJ890" s="630"/>
      <c r="AK890" s="606"/>
      <c r="AL890" s="690"/>
    </row>
    <row r="891" spans="29:38" x14ac:dyDescent="0.2">
      <c r="AC891" s="630"/>
      <c r="AD891" s="630"/>
      <c r="AE891" s="630"/>
      <c r="AF891" s="630"/>
      <c r="AG891" s="630"/>
      <c r="AH891" s="630"/>
      <c r="AI891" s="630"/>
      <c r="AJ891" s="630"/>
      <c r="AK891" s="606"/>
      <c r="AL891" s="690"/>
    </row>
    <row r="892" spans="29:38" x14ac:dyDescent="0.2">
      <c r="AC892" s="630"/>
      <c r="AD892" s="630"/>
      <c r="AE892" s="630"/>
      <c r="AF892" s="630"/>
      <c r="AG892" s="630"/>
      <c r="AH892" s="630"/>
      <c r="AI892" s="630"/>
      <c r="AJ892" s="630"/>
      <c r="AK892" s="606"/>
      <c r="AL892" s="690"/>
    </row>
    <row r="893" spans="29:38" x14ac:dyDescent="0.2">
      <c r="AC893" s="630"/>
      <c r="AD893" s="630"/>
      <c r="AE893" s="630"/>
      <c r="AF893" s="630"/>
      <c r="AG893" s="630"/>
      <c r="AH893" s="630"/>
      <c r="AI893" s="630"/>
      <c r="AJ893" s="630"/>
      <c r="AK893" s="606"/>
      <c r="AL893" s="690"/>
    </row>
    <row r="894" spans="29:38" x14ac:dyDescent="0.2">
      <c r="AC894" s="630"/>
      <c r="AD894" s="630"/>
      <c r="AE894" s="630"/>
      <c r="AF894" s="630"/>
      <c r="AG894" s="630"/>
      <c r="AH894" s="630"/>
      <c r="AI894" s="630"/>
      <c r="AJ894" s="630"/>
      <c r="AK894" s="606"/>
      <c r="AL894" s="690"/>
    </row>
    <row r="895" spans="29:38" x14ac:dyDescent="0.2">
      <c r="AC895" s="630"/>
      <c r="AD895" s="630"/>
      <c r="AE895" s="630"/>
      <c r="AF895" s="630"/>
      <c r="AG895" s="630"/>
      <c r="AH895" s="630"/>
      <c r="AI895" s="630"/>
      <c r="AJ895" s="630"/>
      <c r="AK895" s="606"/>
      <c r="AL895" s="690"/>
    </row>
    <row r="896" spans="29:38" x14ac:dyDescent="0.2">
      <c r="AC896" s="630"/>
      <c r="AD896" s="630"/>
      <c r="AE896" s="630"/>
      <c r="AF896" s="630"/>
      <c r="AG896" s="630"/>
      <c r="AH896" s="630"/>
      <c r="AI896" s="630"/>
      <c r="AJ896" s="630"/>
      <c r="AK896" s="606"/>
      <c r="AL896" s="690"/>
    </row>
    <row r="897" spans="29:38" x14ac:dyDescent="0.2">
      <c r="AC897" s="630"/>
      <c r="AD897" s="630"/>
      <c r="AE897" s="630"/>
      <c r="AF897" s="630"/>
      <c r="AG897" s="630"/>
      <c r="AH897" s="630"/>
      <c r="AI897" s="630"/>
      <c r="AJ897" s="630"/>
      <c r="AK897" s="606"/>
      <c r="AL897" s="690"/>
    </row>
    <row r="898" spans="29:38" x14ac:dyDescent="0.2">
      <c r="AC898" s="630"/>
      <c r="AD898" s="630"/>
      <c r="AE898" s="630"/>
      <c r="AF898" s="630"/>
      <c r="AG898" s="630"/>
      <c r="AH898" s="630"/>
      <c r="AI898" s="630"/>
      <c r="AJ898" s="630"/>
      <c r="AK898" s="606"/>
      <c r="AL898" s="690"/>
    </row>
    <row r="899" spans="29:38" x14ac:dyDescent="0.2">
      <c r="AC899" s="630"/>
      <c r="AD899" s="630"/>
      <c r="AE899" s="630"/>
      <c r="AF899" s="630"/>
      <c r="AG899" s="630"/>
      <c r="AH899" s="630"/>
      <c r="AI899" s="630"/>
      <c r="AJ899" s="630"/>
      <c r="AK899" s="606"/>
      <c r="AL899" s="690"/>
    </row>
    <row r="900" spans="29:38" x14ac:dyDescent="0.2">
      <c r="AC900" s="630"/>
      <c r="AD900" s="630"/>
      <c r="AE900" s="630"/>
      <c r="AF900" s="630"/>
      <c r="AG900" s="630"/>
      <c r="AH900" s="630"/>
      <c r="AI900" s="630"/>
      <c r="AJ900" s="630"/>
      <c r="AK900" s="606"/>
      <c r="AL900" s="690"/>
    </row>
    <row r="901" spans="29:38" x14ac:dyDescent="0.2">
      <c r="AC901" s="630"/>
      <c r="AD901" s="630"/>
      <c r="AE901" s="630"/>
      <c r="AF901" s="630"/>
      <c r="AG901" s="630"/>
      <c r="AH901" s="630"/>
      <c r="AI901" s="630"/>
      <c r="AJ901" s="630"/>
      <c r="AK901" s="606"/>
      <c r="AL901" s="690"/>
    </row>
    <row r="902" spans="29:38" x14ac:dyDescent="0.2">
      <c r="AC902" s="630"/>
      <c r="AD902" s="630"/>
      <c r="AE902" s="630"/>
      <c r="AF902" s="630"/>
      <c r="AG902" s="630"/>
      <c r="AH902" s="630"/>
      <c r="AI902" s="630"/>
      <c r="AJ902" s="630"/>
      <c r="AK902" s="606"/>
      <c r="AL902" s="690"/>
    </row>
    <row r="903" spans="29:38" x14ac:dyDescent="0.2">
      <c r="AC903" s="630"/>
      <c r="AD903" s="630"/>
      <c r="AE903" s="630"/>
      <c r="AF903" s="630"/>
      <c r="AG903" s="630"/>
      <c r="AH903" s="630"/>
      <c r="AI903" s="630"/>
      <c r="AJ903" s="630"/>
      <c r="AK903" s="606"/>
      <c r="AL903" s="690"/>
    </row>
    <row r="904" spans="29:38" x14ac:dyDescent="0.2">
      <c r="AC904" s="630"/>
      <c r="AD904" s="630"/>
      <c r="AE904" s="630"/>
      <c r="AF904" s="630"/>
      <c r="AG904" s="630"/>
      <c r="AH904" s="630"/>
      <c r="AI904" s="630"/>
      <c r="AJ904" s="630"/>
      <c r="AK904" s="606"/>
      <c r="AL904" s="690"/>
    </row>
    <row r="905" spans="29:38" x14ac:dyDescent="0.2">
      <c r="AC905" s="630"/>
      <c r="AD905" s="630"/>
      <c r="AE905" s="630"/>
      <c r="AF905" s="630"/>
      <c r="AG905" s="630"/>
      <c r="AH905" s="630"/>
      <c r="AI905" s="630"/>
      <c r="AJ905" s="630"/>
      <c r="AK905" s="606"/>
      <c r="AL905" s="690"/>
    </row>
    <row r="906" spans="29:38" x14ac:dyDescent="0.2">
      <c r="AC906" s="630"/>
      <c r="AD906" s="630"/>
      <c r="AE906" s="630"/>
      <c r="AF906" s="630"/>
      <c r="AG906" s="630"/>
      <c r="AH906" s="630"/>
      <c r="AI906" s="630"/>
      <c r="AJ906" s="630"/>
      <c r="AK906" s="606"/>
      <c r="AL906" s="690"/>
    </row>
    <row r="907" spans="29:38" x14ac:dyDescent="0.2">
      <c r="AC907" s="630"/>
      <c r="AD907" s="630"/>
      <c r="AE907" s="630"/>
      <c r="AF907" s="630"/>
      <c r="AG907" s="630"/>
      <c r="AH907" s="630"/>
      <c r="AI907" s="630"/>
      <c r="AJ907" s="630"/>
      <c r="AK907" s="606"/>
      <c r="AL907" s="690"/>
    </row>
    <row r="908" spans="29:38" x14ac:dyDescent="0.2">
      <c r="AC908" s="630"/>
      <c r="AD908" s="630"/>
      <c r="AE908" s="630"/>
      <c r="AF908" s="630"/>
      <c r="AG908" s="630"/>
      <c r="AH908" s="630"/>
      <c r="AI908" s="630"/>
      <c r="AJ908" s="630"/>
      <c r="AK908" s="606"/>
      <c r="AL908" s="690"/>
    </row>
    <row r="909" spans="29:38" x14ac:dyDescent="0.2">
      <c r="AC909" s="630"/>
      <c r="AD909" s="630"/>
      <c r="AE909" s="630"/>
      <c r="AF909" s="630"/>
      <c r="AG909" s="630"/>
      <c r="AH909" s="630"/>
      <c r="AI909" s="630"/>
      <c r="AJ909" s="630"/>
      <c r="AK909" s="606"/>
      <c r="AL909" s="690"/>
    </row>
    <row r="910" spans="29:38" x14ac:dyDescent="0.2">
      <c r="AC910" s="630"/>
      <c r="AD910" s="630"/>
      <c r="AE910" s="630"/>
      <c r="AF910" s="630"/>
      <c r="AG910" s="630"/>
      <c r="AH910" s="630"/>
      <c r="AI910" s="630"/>
      <c r="AJ910" s="630"/>
      <c r="AK910" s="606"/>
      <c r="AL910" s="690"/>
    </row>
    <row r="911" spans="29:38" x14ac:dyDescent="0.2">
      <c r="AC911" s="630"/>
      <c r="AD911" s="630"/>
      <c r="AE911" s="630"/>
      <c r="AF911" s="630"/>
      <c r="AG911" s="630"/>
      <c r="AH911" s="630"/>
      <c r="AI911" s="630"/>
      <c r="AJ911" s="630"/>
      <c r="AK911" s="606"/>
      <c r="AL911" s="690"/>
    </row>
    <row r="912" spans="29:38" x14ac:dyDescent="0.2">
      <c r="AC912" s="630"/>
      <c r="AD912" s="630"/>
      <c r="AE912" s="630"/>
      <c r="AF912" s="630"/>
      <c r="AG912" s="630"/>
      <c r="AH912" s="630"/>
      <c r="AI912" s="630"/>
      <c r="AJ912" s="630"/>
      <c r="AK912" s="606"/>
      <c r="AL912" s="690"/>
    </row>
    <row r="913" spans="29:38" x14ac:dyDescent="0.2">
      <c r="AC913" s="630"/>
      <c r="AD913" s="630"/>
      <c r="AE913" s="630"/>
      <c r="AF913" s="630"/>
      <c r="AG913" s="630"/>
      <c r="AH913" s="630"/>
      <c r="AI913" s="630"/>
      <c r="AJ913" s="630"/>
      <c r="AK913" s="606"/>
      <c r="AL913" s="690"/>
    </row>
    <row r="914" spans="29:38" x14ac:dyDescent="0.2">
      <c r="AC914" s="630"/>
      <c r="AD914" s="630"/>
      <c r="AE914" s="630"/>
      <c r="AF914" s="630"/>
      <c r="AG914" s="630"/>
      <c r="AH914" s="630"/>
      <c r="AI914" s="630"/>
      <c r="AJ914" s="630"/>
      <c r="AK914" s="606"/>
      <c r="AL914" s="690"/>
    </row>
    <row r="915" spans="29:38" x14ac:dyDescent="0.2">
      <c r="AC915" s="630"/>
      <c r="AD915" s="630"/>
      <c r="AE915" s="630"/>
      <c r="AF915" s="630"/>
      <c r="AG915" s="630"/>
      <c r="AH915" s="630"/>
      <c r="AI915" s="630"/>
      <c r="AJ915" s="630"/>
      <c r="AK915" s="606"/>
      <c r="AL915" s="690"/>
    </row>
    <row r="916" spans="29:38" x14ac:dyDescent="0.2">
      <c r="AC916" s="630"/>
      <c r="AD916" s="630"/>
      <c r="AE916" s="630"/>
      <c r="AF916" s="630"/>
      <c r="AG916" s="630"/>
      <c r="AH916" s="630"/>
      <c r="AI916" s="630"/>
      <c r="AJ916" s="630"/>
      <c r="AK916" s="606"/>
      <c r="AL916" s="690"/>
    </row>
    <row r="917" spans="29:38" x14ac:dyDescent="0.2">
      <c r="AC917" s="630"/>
      <c r="AD917" s="630"/>
      <c r="AE917" s="630"/>
      <c r="AF917" s="630"/>
      <c r="AG917" s="630"/>
      <c r="AH917" s="630"/>
      <c r="AI917" s="630"/>
      <c r="AJ917" s="630"/>
      <c r="AK917" s="606"/>
      <c r="AL917" s="690"/>
    </row>
    <row r="918" spans="29:38" x14ac:dyDescent="0.2">
      <c r="AC918" s="630"/>
      <c r="AD918" s="630"/>
      <c r="AE918" s="630"/>
      <c r="AF918" s="630"/>
      <c r="AG918" s="630"/>
      <c r="AH918" s="630"/>
      <c r="AI918" s="630"/>
      <c r="AJ918" s="630"/>
      <c r="AK918" s="606"/>
      <c r="AL918" s="690"/>
    </row>
    <row r="919" spans="29:38" x14ac:dyDescent="0.2">
      <c r="AC919" s="630"/>
      <c r="AD919" s="630"/>
      <c r="AE919" s="630"/>
      <c r="AF919" s="630"/>
      <c r="AG919" s="630"/>
      <c r="AH919" s="630"/>
      <c r="AI919" s="630"/>
      <c r="AJ919" s="630"/>
      <c r="AK919" s="606"/>
      <c r="AL919" s="690"/>
    </row>
    <row r="920" spans="29:38" x14ac:dyDescent="0.2">
      <c r="AC920" s="630"/>
      <c r="AD920" s="630"/>
      <c r="AE920" s="630"/>
      <c r="AF920" s="630"/>
      <c r="AG920" s="630"/>
      <c r="AH920" s="630"/>
      <c r="AI920" s="630"/>
      <c r="AJ920" s="630"/>
      <c r="AK920" s="606"/>
      <c r="AL920" s="690"/>
    </row>
    <row r="921" spans="29:38" x14ac:dyDescent="0.2">
      <c r="AC921" s="630"/>
      <c r="AD921" s="630"/>
      <c r="AE921" s="630"/>
      <c r="AF921" s="630"/>
      <c r="AG921" s="630"/>
      <c r="AH921" s="630"/>
      <c r="AI921" s="630"/>
      <c r="AJ921" s="630"/>
      <c r="AK921" s="606"/>
      <c r="AL921" s="690"/>
    </row>
    <row r="922" spans="29:38" x14ac:dyDescent="0.2">
      <c r="AC922" s="630"/>
      <c r="AD922" s="630"/>
      <c r="AE922" s="630"/>
      <c r="AF922" s="630"/>
      <c r="AG922" s="630"/>
      <c r="AH922" s="630"/>
      <c r="AI922" s="630"/>
      <c r="AJ922" s="630"/>
      <c r="AK922" s="606"/>
      <c r="AL922" s="690"/>
    </row>
    <row r="923" spans="29:38" x14ac:dyDescent="0.2">
      <c r="AC923" s="630"/>
      <c r="AD923" s="630"/>
      <c r="AE923" s="630"/>
      <c r="AF923" s="630"/>
      <c r="AG923" s="630"/>
      <c r="AH923" s="630"/>
      <c r="AI923" s="630"/>
      <c r="AJ923" s="630"/>
      <c r="AK923" s="606"/>
      <c r="AL923" s="690"/>
    </row>
    <row r="924" spans="29:38" x14ac:dyDescent="0.2">
      <c r="AC924" s="630"/>
      <c r="AD924" s="630"/>
      <c r="AE924" s="630"/>
      <c r="AF924" s="630"/>
      <c r="AG924" s="630"/>
      <c r="AH924" s="630"/>
      <c r="AI924" s="630"/>
      <c r="AJ924" s="630"/>
      <c r="AK924" s="606"/>
      <c r="AL924" s="690"/>
    </row>
    <row r="925" spans="29:38" x14ac:dyDescent="0.2">
      <c r="AC925" s="630"/>
      <c r="AD925" s="630"/>
      <c r="AE925" s="630"/>
      <c r="AF925" s="630"/>
      <c r="AG925" s="630"/>
      <c r="AH925" s="630"/>
      <c r="AI925" s="630"/>
      <c r="AJ925" s="630"/>
      <c r="AK925" s="606"/>
      <c r="AL925" s="690"/>
    </row>
    <row r="926" spans="29:38" x14ac:dyDescent="0.2">
      <c r="AC926" s="630"/>
      <c r="AD926" s="630"/>
      <c r="AE926" s="630"/>
      <c r="AF926" s="630"/>
      <c r="AG926" s="630"/>
      <c r="AH926" s="630"/>
      <c r="AI926" s="630"/>
      <c r="AJ926" s="630"/>
      <c r="AK926" s="606"/>
      <c r="AL926" s="690"/>
    </row>
    <row r="927" spans="29:38" x14ac:dyDescent="0.2">
      <c r="AC927" s="630"/>
      <c r="AD927" s="630"/>
      <c r="AE927" s="630"/>
      <c r="AF927" s="630"/>
      <c r="AG927" s="630"/>
      <c r="AH927" s="630"/>
      <c r="AI927" s="630"/>
      <c r="AJ927" s="630"/>
      <c r="AK927" s="606"/>
      <c r="AL927" s="690"/>
    </row>
    <row r="928" spans="29:38" x14ac:dyDescent="0.2">
      <c r="AC928" s="630"/>
      <c r="AD928" s="630"/>
      <c r="AE928" s="630"/>
      <c r="AF928" s="630"/>
      <c r="AG928" s="630"/>
      <c r="AH928" s="630"/>
      <c r="AI928" s="630"/>
      <c r="AJ928" s="630"/>
      <c r="AK928" s="606"/>
      <c r="AL928" s="690"/>
    </row>
    <row r="929" spans="29:38" x14ac:dyDescent="0.2">
      <c r="AC929" s="630"/>
      <c r="AD929" s="630"/>
      <c r="AE929" s="630"/>
      <c r="AF929" s="630"/>
      <c r="AG929" s="630"/>
      <c r="AH929" s="630"/>
      <c r="AI929" s="630"/>
      <c r="AJ929" s="630"/>
      <c r="AK929" s="606"/>
      <c r="AL929" s="690"/>
    </row>
    <row r="930" spans="29:38" x14ac:dyDescent="0.2">
      <c r="AC930" s="630"/>
      <c r="AD930" s="630"/>
      <c r="AE930" s="630"/>
      <c r="AF930" s="630"/>
      <c r="AG930" s="630"/>
      <c r="AH930" s="630"/>
      <c r="AI930" s="630"/>
      <c r="AJ930" s="630"/>
      <c r="AK930" s="606"/>
      <c r="AL930" s="690"/>
    </row>
    <row r="931" spans="29:38" x14ac:dyDescent="0.2">
      <c r="AC931" s="630"/>
      <c r="AD931" s="630"/>
      <c r="AE931" s="630"/>
      <c r="AF931" s="630"/>
      <c r="AG931" s="630"/>
      <c r="AH931" s="630"/>
      <c r="AI931" s="630"/>
      <c r="AJ931" s="630"/>
      <c r="AK931" s="606"/>
      <c r="AL931" s="690"/>
    </row>
    <row r="932" spans="29:38" x14ac:dyDescent="0.2">
      <c r="AC932" s="630"/>
      <c r="AD932" s="630"/>
      <c r="AE932" s="630"/>
      <c r="AF932" s="630"/>
      <c r="AG932" s="630"/>
      <c r="AH932" s="630"/>
      <c r="AI932" s="630"/>
      <c r="AJ932" s="630"/>
      <c r="AK932" s="606"/>
      <c r="AL932" s="690"/>
    </row>
    <row r="933" spans="29:38" x14ac:dyDescent="0.2">
      <c r="AC933" s="630"/>
      <c r="AD933" s="630"/>
      <c r="AE933" s="630"/>
      <c r="AF933" s="630"/>
      <c r="AG933" s="630"/>
      <c r="AH933" s="630"/>
      <c r="AI933" s="630"/>
      <c r="AJ933" s="630"/>
      <c r="AK933" s="606"/>
      <c r="AL933" s="690"/>
    </row>
    <row r="934" spans="29:38" x14ac:dyDescent="0.2">
      <c r="AC934" s="630"/>
      <c r="AD934" s="630"/>
      <c r="AE934" s="630"/>
      <c r="AF934" s="630"/>
      <c r="AG934" s="630"/>
      <c r="AH934" s="630"/>
      <c r="AI934" s="630"/>
      <c r="AJ934" s="630"/>
      <c r="AK934" s="606"/>
      <c r="AL934" s="690"/>
    </row>
    <row r="935" spans="29:38" x14ac:dyDescent="0.2">
      <c r="AC935" s="630"/>
      <c r="AD935" s="630"/>
      <c r="AE935" s="630"/>
      <c r="AF935" s="630"/>
      <c r="AG935" s="630"/>
      <c r="AH935" s="630"/>
      <c r="AI935" s="630"/>
      <c r="AJ935" s="630"/>
      <c r="AK935" s="606"/>
      <c r="AL935" s="690"/>
    </row>
    <row r="936" spans="29:38" x14ac:dyDescent="0.2">
      <c r="AC936" s="630"/>
      <c r="AD936" s="630"/>
      <c r="AE936" s="630"/>
      <c r="AF936" s="630"/>
      <c r="AG936" s="630"/>
      <c r="AH936" s="630"/>
      <c r="AI936" s="630"/>
      <c r="AJ936" s="630"/>
      <c r="AK936" s="606"/>
      <c r="AL936" s="690"/>
    </row>
    <row r="937" spans="29:38" x14ac:dyDescent="0.2">
      <c r="AC937" s="630"/>
      <c r="AD937" s="630"/>
      <c r="AE937" s="630"/>
      <c r="AF937" s="630"/>
      <c r="AG937" s="630"/>
      <c r="AH937" s="630"/>
      <c r="AI937" s="630"/>
      <c r="AJ937" s="630"/>
      <c r="AK937" s="606"/>
      <c r="AL937" s="690"/>
    </row>
    <row r="938" spans="29:38" x14ac:dyDescent="0.2">
      <c r="AC938" s="630"/>
      <c r="AD938" s="630"/>
      <c r="AE938" s="630"/>
      <c r="AF938" s="630"/>
      <c r="AG938" s="630"/>
      <c r="AH938" s="630"/>
      <c r="AI938" s="630"/>
      <c r="AJ938" s="630"/>
      <c r="AK938" s="606"/>
      <c r="AL938" s="690"/>
    </row>
    <row r="939" spans="29:38" x14ac:dyDescent="0.2">
      <c r="AC939" s="630"/>
      <c r="AD939" s="630"/>
      <c r="AE939" s="630"/>
      <c r="AF939" s="630"/>
      <c r="AG939" s="630"/>
      <c r="AH939" s="630"/>
      <c r="AI939" s="630"/>
      <c r="AJ939" s="630"/>
      <c r="AK939" s="606"/>
      <c r="AL939" s="690"/>
    </row>
    <row r="940" spans="29:38" x14ac:dyDescent="0.2">
      <c r="AC940" s="630"/>
      <c r="AD940" s="630"/>
      <c r="AE940" s="630"/>
      <c r="AF940" s="630"/>
      <c r="AG940" s="630"/>
      <c r="AH940" s="630"/>
      <c r="AI940" s="630"/>
      <c r="AJ940" s="630"/>
      <c r="AK940" s="606"/>
      <c r="AL940" s="690"/>
    </row>
    <row r="941" spans="29:38" x14ac:dyDescent="0.2">
      <c r="AC941" s="630"/>
      <c r="AD941" s="630"/>
      <c r="AE941" s="630"/>
      <c r="AF941" s="630"/>
      <c r="AG941" s="630"/>
      <c r="AH941" s="630"/>
      <c r="AI941" s="630"/>
      <c r="AJ941" s="630"/>
      <c r="AK941" s="606"/>
      <c r="AL941" s="690"/>
    </row>
    <row r="942" spans="29:38" x14ac:dyDescent="0.2">
      <c r="AC942" s="630"/>
      <c r="AD942" s="630"/>
      <c r="AE942" s="630"/>
      <c r="AF942" s="630"/>
      <c r="AG942" s="630"/>
      <c r="AH942" s="630"/>
      <c r="AI942" s="630"/>
      <c r="AJ942" s="630"/>
      <c r="AK942" s="606"/>
      <c r="AL942" s="690"/>
    </row>
    <row r="943" spans="29:38" x14ac:dyDescent="0.2">
      <c r="AC943" s="630"/>
      <c r="AD943" s="630"/>
      <c r="AE943" s="630"/>
      <c r="AF943" s="630"/>
      <c r="AG943" s="630"/>
      <c r="AH943" s="630"/>
      <c r="AI943" s="630"/>
      <c r="AJ943" s="630"/>
      <c r="AK943" s="606"/>
      <c r="AL943" s="690"/>
    </row>
    <row r="944" spans="29:38" x14ac:dyDescent="0.2">
      <c r="AC944" s="630"/>
      <c r="AD944" s="630"/>
      <c r="AE944" s="630"/>
      <c r="AF944" s="630"/>
      <c r="AG944" s="630"/>
      <c r="AH944" s="630"/>
      <c r="AI944" s="630"/>
      <c r="AJ944" s="630"/>
      <c r="AK944" s="606"/>
      <c r="AL944" s="690"/>
    </row>
    <row r="945" spans="29:38" x14ac:dyDescent="0.2">
      <c r="AC945" s="630"/>
      <c r="AD945" s="630"/>
      <c r="AE945" s="630"/>
      <c r="AF945" s="630"/>
      <c r="AG945" s="630"/>
      <c r="AH945" s="630"/>
      <c r="AI945" s="630"/>
      <c r="AJ945" s="630"/>
      <c r="AK945" s="606"/>
      <c r="AL945" s="690"/>
    </row>
    <row r="946" spans="29:38" x14ac:dyDescent="0.2">
      <c r="AC946" s="630"/>
      <c r="AD946" s="630"/>
      <c r="AE946" s="630"/>
      <c r="AF946" s="630"/>
      <c r="AG946" s="630"/>
      <c r="AH946" s="630"/>
      <c r="AI946" s="630"/>
      <c r="AJ946" s="630"/>
      <c r="AK946" s="606"/>
      <c r="AL946" s="690"/>
    </row>
    <row r="947" spans="29:38" x14ac:dyDescent="0.2">
      <c r="AC947" s="630"/>
      <c r="AD947" s="630"/>
      <c r="AE947" s="630"/>
      <c r="AF947" s="630"/>
      <c r="AG947" s="630"/>
      <c r="AH947" s="630"/>
      <c r="AI947" s="630"/>
      <c r="AJ947" s="630"/>
      <c r="AK947" s="606"/>
      <c r="AL947" s="690"/>
    </row>
    <row r="948" spans="29:38" x14ac:dyDescent="0.2">
      <c r="AC948" s="630"/>
      <c r="AD948" s="630"/>
      <c r="AE948" s="630"/>
      <c r="AF948" s="630"/>
      <c r="AG948" s="630"/>
      <c r="AH948" s="630"/>
      <c r="AI948" s="630"/>
      <c r="AJ948" s="630"/>
      <c r="AK948" s="606"/>
      <c r="AL948" s="690"/>
    </row>
    <row r="949" spans="29:38" x14ac:dyDescent="0.2">
      <c r="AC949" s="630"/>
      <c r="AD949" s="630"/>
      <c r="AE949" s="630"/>
      <c r="AF949" s="630"/>
      <c r="AG949" s="630"/>
      <c r="AH949" s="630"/>
      <c r="AI949" s="630"/>
      <c r="AJ949" s="630"/>
      <c r="AK949" s="606"/>
      <c r="AL949" s="690"/>
    </row>
    <row r="950" spans="29:38" x14ac:dyDescent="0.2">
      <c r="AC950" s="630"/>
      <c r="AD950" s="630"/>
      <c r="AE950" s="630"/>
      <c r="AF950" s="630"/>
      <c r="AG950" s="630"/>
      <c r="AH950" s="630"/>
      <c r="AI950" s="630"/>
      <c r="AJ950" s="630"/>
      <c r="AK950" s="606"/>
      <c r="AL950" s="690"/>
    </row>
    <row r="951" spans="29:38" x14ac:dyDescent="0.2">
      <c r="AC951" s="630"/>
      <c r="AD951" s="630"/>
      <c r="AE951" s="630"/>
      <c r="AF951" s="630"/>
      <c r="AG951" s="630"/>
      <c r="AH951" s="630"/>
      <c r="AI951" s="630"/>
      <c r="AJ951" s="630"/>
      <c r="AK951" s="606"/>
      <c r="AL951" s="690"/>
    </row>
    <row r="952" spans="29:38" x14ac:dyDescent="0.2">
      <c r="AC952" s="630"/>
      <c r="AD952" s="630"/>
      <c r="AE952" s="630"/>
      <c r="AF952" s="630"/>
      <c r="AG952" s="630"/>
      <c r="AH952" s="630"/>
      <c r="AI952" s="630"/>
      <c r="AJ952" s="630"/>
      <c r="AK952" s="606"/>
      <c r="AL952" s="690"/>
    </row>
    <row r="953" spans="29:38" x14ac:dyDescent="0.2">
      <c r="AC953" s="630"/>
      <c r="AD953" s="630"/>
      <c r="AE953" s="630"/>
      <c r="AF953" s="630"/>
      <c r="AG953" s="630"/>
      <c r="AH953" s="630"/>
      <c r="AI953" s="630"/>
      <c r="AJ953" s="630"/>
      <c r="AK953" s="606"/>
      <c r="AL953" s="690"/>
    </row>
    <row r="954" spans="29:38" x14ac:dyDescent="0.2">
      <c r="AC954" s="630"/>
      <c r="AD954" s="630"/>
      <c r="AE954" s="630"/>
      <c r="AF954" s="630"/>
      <c r="AG954" s="630"/>
      <c r="AH954" s="630"/>
      <c r="AI954" s="630"/>
      <c r="AJ954" s="630"/>
      <c r="AK954" s="606"/>
      <c r="AL954" s="690"/>
    </row>
    <row r="955" spans="29:38" x14ac:dyDescent="0.2">
      <c r="AC955" s="630"/>
      <c r="AD955" s="630"/>
      <c r="AE955" s="630"/>
      <c r="AF955" s="630"/>
      <c r="AG955" s="630"/>
      <c r="AH955" s="630"/>
      <c r="AI955" s="630"/>
      <c r="AJ955" s="630"/>
      <c r="AK955" s="606"/>
      <c r="AL955" s="690"/>
    </row>
    <row r="956" spans="29:38" x14ac:dyDescent="0.2">
      <c r="AC956" s="630"/>
      <c r="AD956" s="630"/>
      <c r="AE956" s="630"/>
      <c r="AF956" s="630"/>
      <c r="AG956" s="630"/>
      <c r="AH956" s="630"/>
      <c r="AI956" s="630"/>
      <c r="AJ956" s="630"/>
      <c r="AK956" s="606"/>
      <c r="AL956" s="690"/>
    </row>
    <row r="957" spans="29:38" x14ac:dyDescent="0.2">
      <c r="AC957" s="630"/>
      <c r="AD957" s="630"/>
      <c r="AE957" s="630"/>
      <c r="AF957" s="630"/>
      <c r="AG957" s="630"/>
      <c r="AH957" s="630"/>
      <c r="AI957" s="630"/>
      <c r="AJ957" s="630"/>
      <c r="AK957" s="606"/>
      <c r="AL957" s="690"/>
    </row>
    <row r="958" spans="29:38" x14ac:dyDescent="0.2">
      <c r="AC958" s="630"/>
      <c r="AD958" s="630"/>
      <c r="AE958" s="630"/>
      <c r="AF958" s="630"/>
      <c r="AG958" s="630"/>
      <c r="AH958" s="630"/>
      <c r="AI958" s="630"/>
      <c r="AJ958" s="630"/>
      <c r="AK958" s="606"/>
      <c r="AL958" s="690"/>
    </row>
    <row r="959" spans="29:38" x14ac:dyDescent="0.2">
      <c r="AC959" s="630"/>
      <c r="AD959" s="630"/>
      <c r="AE959" s="630"/>
      <c r="AF959" s="630"/>
      <c r="AG959" s="630"/>
      <c r="AH959" s="630"/>
      <c r="AI959" s="630"/>
      <c r="AJ959" s="630"/>
      <c r="AK959" s="606"/>
      <c r="AL959" s="690"/>
    </row>
    <row r="960" spans="29:38" x14ac:dyDescent="0.2">
      <c r="AC960" s="630"/>
      <c r="AD960" s="630"/>
      <c r="AE960" s="630"/>
      <c r="AF960" s="630"/>
      <c r="AG960" s="630"/>
      <c r="AH960" s="630"/>
      <c r="AI960" s="630"/>
      <c r="AJ960" s="630"/>
      <c r="AK960" s="606"/>
      <c r="AL960" s="690"/>
    </row>
    <row r="961" spans="29:38" x14ac:dyDescent="0.2">
      <c r="AC961" s="630"/>
      <c r="AD961" s="630"/>
      <c r="AE961" s="630"/>
      <c r="AF961" s="630"/>
      <c r="AG961" s="630"/>
      <c r="AH961" s="630"/>
      <c r="AI961" s="630"/>
      <c r="AJ961" s="630"/>
      <c r="AK961" s="606"/>
      <c r="AL961" s="690"/>
    </row>
    <row r="962" spans="29:38" x14ac:dyDescent="0.2">
      <c r="AC962" s="630"/>
      <c r="AD962" s="630"/>
      <c r="AE962" s="630"/>
      <c r="AF962" s="630"/>
      <c r="AG962" s="630"/>
      <c r="AH962" s="630"/>
      <c r="AI962" s="630"/>
      <c r="AJ962" s="630"/>
      <c r="AK962" s="606"/>
      <c r="AL962" s="690"/>
    </row>
    <row r="963" spans="29:38" x14ac:dyDescent="0.2">
      <c r="AC963" s="630"/>
      <c r="AD963" s="630"/>
      <c r="AE963" s="630"/>
      <c r="AF963" s="630"/>
      <c r="AG963" s="630"/>
      <c r="AH963" s="630"/>
      <c r="AI963" s="630"/>
      <c r="AJ963" s="630"/>
      <c r="AK963" s="606"/>
      <c r="AL963" s="690"/>
    </row>
    <row r="964" spans="29:38" x14ac:dyDescent="0.2">
      <c r="AC964" s="630"/>
      <c r="AD964" s="630"/>
      <c r="AE964" s="630"/>
      <c r="AF964" s="630"/>
      <c r="AG964" s="630"/>
      <c r="AH964" s="630"/>
      <c r="AI964" s="630"/>
      <c r="AJ964" s="630"/>
      <c r="AK964" s="606"/>
      <c r="AL964" s="690"/>
    </row>
    <row r="965" spans="29:38" x14ac:dyDescent="0.2">
      <c r="AC965" s="630"/>
      <c r="AD965" s="630"/>
      <c r="AE965" s="630"/>
      <c r="AF965" s="630"/>
      <c r="AG965" s="630"/>
      <c r="AH965" s="630"/>
      <c r="AI965" s="630"/>
      <c r="AJ965" s="630"/>
      <c r="AK965" s="606"/>
      <c r="AL965" s="690"/>
    </row>
    <row r="966" spans="29:38" x14ac:dyDescent="0.2">
      <c r="AC966" s="630"/>
      <c r="AD966" s="630"/>
      <c r="AE966" s="630"/>
      <c r="AF966" s="630"/>
      <c r="AG966" s="630"/>
      <c r="AH966" s="630"/>
      <c r="AI966" s="630"/>
      <c r="AJ966" s="630"/>
      <c r="AK966" s="606"/>
      <c r="AL966" s="690"/>
    </row>
    <row r="967" spans="29:38" x14ac:dyDescent="0.2">
      <c r="AC967" s="630"/>
      <c r="AD967" s="630"/>
      <c r="AE967" s="630"/>
      <c r="AF967" s="630"/>
      <c r="AG967" s="630"/>
      <c r="AH967" s="630"/>
      <c r="AI967" s="630"/>
      <c r="AJ967" s="630"/>
      <c r="AK967" s="606"/>
      <c r="AL967" s="690"/>
    </row>
    <row r="968" spans="29:38" x14ac:dyDescent="0.2">
      <c r="AC968" s="630"/>
      <c r="AD968" s="630"/>
      <c r="AE968" s="630"/>
      <c r="AF968" s="630"/>
      <c r="AG968" s="630"/>
      <c r="AH968" s="630"/>
      <c r="AI968" s="630"/>
      <c r="AJ968" s="630"/>
      <c r="AK968" s="606"/>
      <c r="AL968" s="690"/>
    </row>
    <row r="969" spans="29:38" x14ac:dyDescent="0.2">
      <c r="AC969" s="630"/>
      <c r="AD969" s="630"/>
      <c r="AE969" s="630"/>
      <c r="AF969" s="630"/>
      <c r="AG969" s="630"/>
      <c r="AH969" s="630"/>
      <c r="AI969" s="630"/>
      <c r="AJ969" s="630"/>
      <c r="AK969" s="606"/>
      <c r="AL969" s="690"/>
    </row>
    <row r="970" spans="29:38" x14ac:dyDescent="0.2">
      <c r="AC970" s="630"/>
      <c r="AD970" s="630"/>
      <c r="AE970" s="630"/>
      <c r="AF970" s="630"/>
      <c r="AG970" s="630"/>
      <c r="AH970" s="630"/>
      <c r="AI970" s="630"/>
      <c r="AJ970" s="630"/>
      <c r="AK970" s="606"/>
      <c r="AL970" s="690"/>
    </row>
    <row r="971" spans="29:38" x14ac:dyDescent="0.2">
      <c r="AC971" s="630"/>
      <c r="AD971" s="630"/>
      <c r="AE971" s="630"/>
      <c r="AF971" s="630"/>
      <c r="AG971" s="630"/>
      <c r="AH971" s="630"/>
      <c r="AI971" s="630"/>
      <c r="AJ971" s="630"/>
      <c r="AK971" s="606"/>
      <c r="AL971" s="690"/>
    </row>
    <row r="972" spans="29:38" x14ac:dyDescent="0.2">
      <c r="AC972" s="630"/>
      <c r="AD972" s="630"/>
      <c r="AE972" s="630"/>
      <c r="AF972" s="630"/>
      <c r="AG972" s="630"/>
      <c r="AH972" s="630"/>
      <c r="AI972" s="630"/>
      <c r="AJ972" s="630"/>
      <c r="AK972" s="606"/>
      <c r="AL972" s="690"/>
    </row>
    <row r="973" spans="29:38" x14ac:dyDescent="0.2">
      <c r="AC973" s="630"/>
      <c r="AD973" s="630"/>
      <c r="AE973" s="630"/>
      <c r="AF973" s="630"/>
      <c r="AG973" s="630"/>
      <c r="AH973" s="630"/>
      <c r="AI973" s="630"/>
      <c r="AJ973" s="630"/>
      <c r="AK973" s="606"/>
      <c r="AL973" s="690"/>
    </row>
    <row r="974" spans="29:38" x14ac:dyDescent="0.2">
      <c r="AC974" s="630"/>
      <c r="AD974" s="630"/>
      <c r="AE974" s="630"/>
      <c r="AF974" s="630"/>
      <c r="AG974" s="630"/>
      <c r="AH974" s="630"/>
      <c r="AI974" s="630"/>
      <c r="AJ974" s="630"/>
      <c r="AK974" s="606"/>
      <c r="AL974" s="690"/>
    </row>
    <row r="975" spans="29:38" x14ac:dyDescent="0.2">
      <c r="AC975" s="630"/>
      <c r="AD975" s="630"/>
      <c r="AE975" s="630"/>
      <c r="AF975" s="630"/>
      <c r="AG975" s="630"/>
      <c r="AH975" s="630"/>
      <c r="AI975" s="630"/>
      <c r="AJ975" s="630"/>
      <c r="AK975" s="606"/>
      <c r="AL975" s="690"/>
    </row>
    <row r="976" spans="29:38" x14ac:dyDescent="0.2">
      <c r="AC976" s="630"/>
      <c r="AD976" s="630"/>
      <c r="AE976" s="630"/>
      <c r="AF976" s="630"/>
      <c r="AG976" s="630"/>
      <c r="AH976" s="630"/>
      <c r="AI976" s="630"/>
      <c r="AJ976" s="630"/>
      <c r="AK976" s="606"/>
      <c r="AL976" s="690"/>
    </row>
    <row r="977" spans="29:38" x14ac:dyDescent="0.2">
      <c r="AC977" s="630"/>
      <c r="AD977" s="630"/>
      <c r="AE977" s="630"/>
      <c r="AF977" s="630"/>
      <c r="AG977" s="630"/>
      <c r="AH977" s="630"/>
      <c r="AI977" s="630"/>
      <c r="AJ977" s="630"/>
      <c r="AK977" s="606"/>
      <c r="AL977" s="690"/>
    </row>
    <row r="978" spans="29:38" x14ac:dyDescent="0.2">
      <c r="AC978" s="630"/>
      <c r="AD978" s="630"/>
      <c r="AE978" s="630"/>
      <c r="AF978" s="630"/>
      <c r="AG978" s="630"/>
      <c r="AH978" s="630"/>
      <c r="AI978" s="630"/>
      <c r="AJ978" s="630"/>
      <c r="AK978" s="606"/>
      <c r="AL978" s="690"/>
    </row>
    <row r="979" spans="29:38" x14ac:dyDescent="0.2">
      <c r="AC979" s="630"/>
      <c r="AD979" s="630"/>
      <c r="AE979" s="630"/>
      <c r="AF979" s="630"/>
      <c r="AG979" s="630"/>
      <c r="AH979" s="630"/>
      <c r="AI979" s="630"/>
      <c r="AJ979" s="630"/>
      <c r="AK979" s="606"/>
      <c r="AL979" s="690"/>
    </row>
    <row r="980" spans="29:38" x14ac:dyDescent="0.2">
      <c r="AC980" s="630"/>
      <c r="AD980" s="630"/>
      <c r="AE980" s="630"/>
      <c r="AF980" s="630"/>
      <c r="AG980" s="630"/>
      <c r="AH980" s="630"/>
      <c r="AI980" s="630"/>
      <c r="AJ980" s="630"/>
      <c r="AK980" s="606"/>
      <c r="AL980" s="690"/>
    </row>
    <row r="981" spans="29:38" x14ac:dyDescent="0.2">
      <c r="AC981" s="630"/>
      <c r="AD981" s="630"/>
      <c r="AE981" s="630"/>
      <c r="AF981" s="630"/>
      <c r="AG981" s="630"/>
      <c r="AH981" s="630"/>
      <c r="AI981" s="630"/>
      <c r="AJ981" s="630"/>
      <c r="AK981" s="606"/>
      <c r="AL981" s="690"/>
    </row>
    <row r="982" spans="29:38" x14ac:dyDescent="0.2">
      <c r="AC982" s="630"/>
      <c r="AD982" s="630"/>
      <c r="AE982" s="630"/>
      <c r="AF982" s="630"/>
      <c r="AG982" s="630"/>
      <c r="AH982" s="630"/>
      <c r="AI982" s="630"/>
      <c r="AJ982" s="630"/>
      <c r="AK982" s="606"/>
      <c r="AL982" s="690"/>
    </row>
    <row r="983" spans="29:38" x14ac:dyDescent="0.2">
      <c r="AC983" s="630"/>
      <c r="AD983" s="630"/>
      <c r="AE983" s="630"/>
      <c r="AF983" s="630"/>
      <c r="AG983" s="630"/>
      <c r="AH983" s="630"/>
      <c r="AI983" s="630"/>
      <c r="AJ983" s="630"/>
      <c r="AK983" s="606"/>
      <c r="AL983" s="690"/>
    </row>
    <row r="984" spans="29:38" x14ac:dyDescent="0.2">
      <c r="AC984" s="630"/>
      <c r="AD984" s="630"/>
      <c r="AE984" s="630"/>
      <c r="AF984" s="630"/>
      <c r="AG984" s="630"/>
      <c r="AH984" s="630"/>
      <c r="AI984" s="630"/>
      <c r="AJ984" s="630"/>
      <c r="AK984" s="606"/>
      <c r="AL984" s="690"/>
    </row>
    <row r="985" spans="29:38" x14ac:dyDescent="0.2">
      <c r="AC985" s="630"/>
      <c r="AD985" s="630"/>
      <c r="AE985" s="630"/>
      <c r="AF985" s="630"/>
      <c r="AG985" s="630"/>
      <c r="AH985" s="630"/>
      <c r="AI985" s="630"/>
      <c r="AJ985" s="630"/>
      <c r="AK985" s="606"/>
      <c r="AL985" s="690"/>
    </row>
    <row r="986" spans="29:38" x14ac:dyDescent="0.2">
      <c r="AC986" s="630"/>
      <c r="AD986" s="630"/>
      <c r="AE986" s="630"/>
      <c r="AF986" s="630"/>
      <c r="AG986" s="630"/>
      <c r="AH986" s="630"/>
      <c r="AI986" s="630"/>
      <c r="AJ986" s="630"/>
      <c r="AK986" s="606"/>
      <c r="AL986" s="690"/>
    </row>
    <row r="987" spans="29:38" x14ac:dyDescent="0.2">
      <c r="AC987" s="630"/>
      <c r="AD987" s="630"/>
      <c r="AE987" s="630"/>
      <c r="AF987" s="630"/>
      <c r="AG987" s="630"/>
      <c r="AH987" s="630"/>
      <c r="AI987" s="630"/>
      <c r="AJ987" s="630"/>
      <c r="AK987" s="606"/>
      <c r="AL987" s="690"/>
    </row>
    <row r="988" spans="29:38" x14ac:dyDescent="0.2">
      <c r="AC988" s="630"/>
      <c r="AD988" s="630"/>
      <c r="AE988" s="630"/>
      <c r="AF988" s="630"/>
      <c r="AG988" s="630"/>
      <c r="AH988" s="630"/>
      <c r="AI988" s="630"/>
      <c r="AJ988" s="630"/>
      <c r="AK988" s="606"/>
      <c r="AL988" s="690"/>
    </row>
    <row r="989" spans="29:38" x14ac:dyDescent="0.2">
      <c r="AC989" s="630"/>
      <c r="AD989" s="630"/>
      <c r="AE989" s="630"/>
      <c r="AF989" s="630"/>
      <c r="AG989" s="630"/>
      <c r="AH989" s="630"/>
      <c r="AI989" s="630"/>
      <c r="AJ989" s="630"/>
      <c r="AK989" s="606"/>
      <c r="AL989" s="690"/>
    </row>
    <row r="990" spans="29:38" x14ac:dyDescent="0.2">
      <c r="AC990" s="630"/>
      <c r="AD990" s="630"/>
      <c r="AE990" s="630"/>
      <c r="AF990" s="630"/>
      <c r="AG990" s="630"/>
      <c r="AH990" s="630"/>
      <c r="AI990" s="630"/>
      <c r="AJ990" s="630"/>
      <c r="AK990" s="606"/>
      <c r="AL990" s="690"/>
    </row>
    <row r="991" spans="29:38" x14ac:dyDescent="0.2">
      <c r="AC991" s="630"/>
      <c r="AD991" s="630"/>
      <c r="AE991" s="630"/>
      <c r="AF991" s="630"/>
      <c r="AG991" s="630"/>
      <c r="AH991" s="630"/>
      <c r="AI991" s="630"/>
      <c r="AJ991" s="630"/>
      <c r="AK991" s="606"/>
      <c r="AL991" s="690"/>
    </row>
    <row r="992" spans="29:38" x14ac:dyDescent="0.2">
      <c r="AC992" s="630"/>
      <c r="AD992" s="630"/>
      <c r="AE992" s="630"/>
      <c r="AF992" s="630"/>
      <c r="AG992" s="630"/>
      <c r="AH992" s="630"/>
      <c r="AI992" s="630"/>
      <c r="AJ992" s="630"/>
      <c r="AK992" s="606"/>
      <c r="AL992" s="690"/>
    </row>
    <row r="993" spans="29:38" x14ac:dyDescent="0.2">
      <c r="AC993" s="630"/>
      <c r="AD993" s="630"/>
      <c r="AE993" s="630"/>
      <c r="AF993" s="630"/>
      <c r="AG993" s="630"/>
      <c r="AH993" s="630"/>
      <c r="AI993" s="630"/>
      <c r="AJ993" s="630"/>
      <c r="AK993" s="606"/>
      <c r="AL993" s="690"/>
    </row>
    <row r="994" spans="29:38" x14ac:dyDescent="0.2">
      <c r="AC994" s="630"/>
      <c r="AD994" s="630"/>
      <c r="AE994" s="630"/>
      <c r="AF994" s="630"/>
      <c r="AG994" s="630"/>
      <c r="AH994" s="630"/>
      <c r="AI994" s="630"/>
      <c r="AJ994" s="630"/>
      <c r="AK994" s="606"/>
      <c r="AL994" s="690"/>
    </row>
    <row r="995" spans="29:38" x14ac:dyDescent="0.2">
      <c r="AC995" s="630"/>
      <c r="AD995" s="630"/>
      <c r="AE995" s="630"/>
      <c r="AF995" s="630"/>
      <c r="AG995" s="630"/>
      <c r="AH995" s="630"/>
      <c r="AI995" s="630"/>
      <c r="AJ995" s="630"/>
      <c r="AK995" s="606"/>
      <c r="AL995" s="690"/>
    </row>
    <row r="996" spans="29:38" x14ac:dyDescent="0.2">
      <c r="AC996" s="630"/>
      <c r="AD996" s="630"/>
      <c r="AE996" s="630"/>
      <c r="AF996" s="630"/>
      <c r="AG996" s="630"/>
      <c r="AH996" s="630"/>
      <c r="AI996" s="630"/>
      <c r="AJ996" s="630"/>
      <c r="AK996" s="606"/>
      <c r="AL996" s="690"/>
    </row>
    <row r="997" spans="29:38" x14ac:dyDescent="0.2">
      <c r="AC997" s="630"/>
      <c r="AD997" s="630"/>
      <c r="AE997" s="630"/>
      <c r="AF997" s="630"/>
      <c r="AG997" s="630"/>
      <c r="AH997" s="630"/>
      <c r="AI997" s="630"/>
      <c r="AJ997" s="630"/>
      <c r="AK997" s="606"/>
      <c r="AL997" s="690"/>
    </row>
    <row r="998" spans="29:38" x14ac:dyDescent="0.2">
      <c r="AC998" s="630"/>
      <c r="AD998" s="630"/>
      <c r="AE998" s="630"/>
      <c r="AF998" s="630"/>
      <c r="AG998" s="630"/>
      <c r="AH998" s="630"/>
      <c r="AI998" s="630"/>
      <c r="AJ998" s="630"/>
      <c r="AK998" s="606"/>
      <c r="AL998" s="690"/>
    </row>
    <row r="999" spans="29:38" x14ac:dyDescent="0.2">
      <c r="AC999" s="630"/>
      <c r="AD999" s="630"/>
      <c r="AE999" s="630"/>
      <c r="AF999" s="630"/>
      <c r="AG999" s="630"/>
      <c r="AH999" s="630"/>
      <c r="AI999" s="630"/>
      <c r="AJ999" s="630"/>
      <c r="AK999" s="606"/>
      <c r="AL999" s="690"/>
    </row>
    <row r="1000" spans="29:38" x14ac:dyDescent="0.2">
      <c r="AC1000" s="630"/>
      <c r="AD1000" s="630"/>
      <c r="AE1000" s="630"/>
      <c r="AF1000" s="630"/>
      <c r="AG1000" s="630"/>
      <c r="AH1000" s="630"/>
      <c r="AI1000" s="630"/>
      <c r="AJ1000" s="630"/>
      <c r="AK1000" s="606"/>
      <c r="AL1000" s="690"/>
    </row>
    <row r="1001" spans="29:38" x14ac:dyDescent="0.2">
      <c r="AC1001" s="630"/>
      <c r="AD1001" s="630"/>
      <c r="AE1001" s="630"/>
      <c r="AF1001" s="630"/>
      <c r="AG1001" s="630"/>
      <c r="AH1001" s="630"/>
      <c r="AI1001" s="630"/>
      <c r="AJ1001" s="630"/>
      <c r="AK1001" s="606"/>
      <c r="AL1001" s="690"/>
    </row>
    <row r="1002" spans="29:38" x14ac:dyDescent="0.2">
      <c r="AC1002" s="630"/>
      <c r="AD1002" s="630"/>
      <c r="AE1002" s="630"/>
      <c r="AF1002" s="630"/>
      <c r="AG1002" s="630"/>
      <c r="AH1002" s="630"/>
      <c r="AI1002" s="630"/>
      <c r="AJ1002" s="630"/>
      <c r="AK1002" s="606"/>
      <c r="AL1002" s="690"/>
    </row>
    <row r="1003" spans="29:38" x14ac:dyDescent="0.2">
      <c r="AC1003" s="630"/>
      <c r="AD1003" s="630"/>
      <c r="AE1003" s="630"/>
      <c r="AF1003" s="630"/>
      <c r="AG1003" s="630"/>
      <c r="AH1003" s="630"/>
      <c r="AI1003" s="630"/>
      <c r="AJ1003" s="630"/>
      <c r="AK1003" s="606"/>
      <c r="AL1003" s="690"/>
    </row>
    <row r="1004" spans="29:38" x14ac:dyDescent="0.2">
      <c r="AC1004" s="630"/>
      <c r="AD1004" s="630"/>
      <c r="AE1004" s="630"/>
      <c r="AF1004" s="630"/>
      <c r="AG1004" s="630"/>
      <c r="AH1004" s="630"/>
      <c r="AI1004" s="630"/>
      <c r="AJ1004" s="630"/>
      <c r="AK1004" s="606"/>
      <c r="AL1004" s="690"/>
    </row>
    <row r="1005" spans="29:38" x14ac:dyDescent="0.2">
      <c r="AC1005" s="630"/>
      <c r="AD1005" s="630"/>
      <c r="AE1005" s="630"/>
      <c r="AF1005" s="630"/>
      <c r="AG1005" s="630"/>
      <c r="AH1005" s="630"/>
      <c r="AI1005" s="630"/>
      <c r="AJ1005" s="630"/>
      <c r="AK1005" s="606"/>
      <c r="AL1005" s="690"/>
    </row>
    <row r="1006" spans="29:38" x14ac:dyDescent="0.2">
      <c r="AC1006" s="630"/>
      <c r="AD1006" s="630"/>
      <c r="AE1006" s="630"/>
      <c r="AF1006" s="630"/>
      <c r="AG1006" s="630"/>
      <c r="AH1006" s="630"/>
      <c r="AI1006" s="630"/>
      <c r="AJ1006" s="630"/>
      <c r="AK1006" s="606"/>
      <c r="AL1006" s="690"/>
    </row>
    <row r="1007" spans="29:38" x14ac:dyDescent="0.2">
      <c r="AC1007" s="630"/>
      <c r="AD1007" s="630"/>
      <c r="AE1007" s="630"/>
      <c r="AF1007" s="630"/>
      <c r="AG1007" s="630"/>
      <c r="AH1007" s="630"/>
      <c r="AI1007" s="630"/>
      <c r="AJ1007" s="630"/>
      <c r="AK1007" s="606"/>
      <c r="AL1007" s="690"/>
    </row>
    <row r="1008" spans="29:38" x14ac:dyDescent="0.2">
      <c r="AC1008" s="630"/>
      <c r="AD1008" s="630"/>
      <c r="AE1008" s="630"/>
      <c r="AF1008" s="630"/>
      <c r="AG1008" s="630"/>
      <c r="AH1008" s="630"/>
      <c r="AI1008" s="630"/>
      <c r="AJ1008" s="630"/>
      <c r="AK1008" s="606"/>
      <c r="AL1008" s="690"/>
    </row>
    <row r="1009" spans="29:38" x14ac:dyDescent="0.2">
      <c r="AC1009" s="630"/>
      <c r="AD1009" s="630"/>
      <c r="AE1009" s="630"/>
      <c r="AF1009" s="630"/>
      <c r="AG1009" s="630"/>
      <c r="AH1009" s="630"/>
      <c r="AI1009" s="630"/>
      <c r="AJ1009" s="630"/>
      <c r="AK1009" s="606"/>
      <c r="AL1009" s="690"/>
    </row>
    <row r="1010" spans="29:38" x14ac:dyDescent="0.2">
      <c r="AC1010" s="630"/>
      <c r="AD1010" s="630"/>
      <c r="AE1010" s="630"/>
      <c r="AF1010" s="630"/>
      <c r="AG1010" s="630"/>
      <c r="AH1010" s="630"/>
      <c r="AI1010" s="630"/>
      <c r="AJ1010" s="630"/>
      <c r="AK1010" s="606"/>
      <c r="AL1010" s="690"/>
    </row>
    <row r="1011" spans="29:38" x14ac:dyDescent="0.2">
      <c r="AC1011" s="630"/>
      <c r="AD1011" s="630"/>
      <c r="AE1011" s="630"/>
      <c r="AF1011" s="630"/>
      <c r="AG1011" s="630"/>
      <c r="AH1011" s="630"/>
      <c r="AI1011" s="630"/>
      <c r="AJ1011" s="630"/>
      <c r="AK1011" s="606"/>
      <c r="AL1011" s="690"/>
    </row>
    <row r="1012" spans="29:38" x14ac:dyDescent="0.2">
      <c r="AC1012" s="630"/>
      <c r="AD1012" s="630"/>
      <c r="AE1012" s="630"/>
      <c r="AF1012" s="630"/>
      <c r="AG1012" s="630"/>
      <c r="AH1012" s="630"/>
      <c r="AI1012" s="630"/>
      <c r="AJ1012" s="630"/>
      <c r="AK1012" s="606"/>
      <c r="AL1012" s="690"/>
    </row>
    <row r="1013" spans="29:38" x14ac:dyDescent="0.2">
      <c r="AC1013" s="630"/>
      <c r="AD1013" s="630"/>
      <c r="AE1013" s="630"/>
      <c r="AF1013" s="630"/>
      <c r="AG1013" s="630"/>
      <c r="AH1013" s="630"/>
      <c r="AI1013" s="630"/>
      <c r="AJ1013" s="630"/>
      <c r="AK1013" s="606"/>
      <c r="AL1013" s="690"/>
    </row>
    <row r="1014" spans="29:38" x14ac:dyDescent="0.2">
      <c r="AC1014" s="630"/>
      <c r="AD1014" s="630"/>
      <c r="AE1014" s="630"/>
      <c r="AF1014" s="630"/>
      <c r="AG1014" s="630"/>
      <c r="AH1014" s="630"/>
      <c r="AI1014" s="630"/>
      <c r="AJ1014" s="630"/>
      <c r="AK1014" s="606"/>
      <c r="AL1014" s="690"/>
    </row>
    <row r="1015" spans="29:38" x14ac:dyDescent="0.2">
      <c r="AC1015" s="630"/>
      <c r="AD1015" s="630"/>
      <c r="AE1015" s="630"/>
      <c r="AF1015" s="630"/>
      <c r="AG1015" s="630"/>
      <c r="AH1015" s="630"/>
      <c r="AI1015" s="630"/>
      <c r="AJ1015" s="630"/>
      <c r="AK1015" s="606"/>
      <c r="AL1015" s="690"/>
    </row>
    <row r="1016" spans="29:38" x14ac:dyDescent="0.2">
      <c r="AC1016" s="630"/>
      <c r="AD1016" s="630"/>
      <c r="AE1016" s="630"/>
      <c r="AF1016" s="630"/>
      <c r="AG1016" s="630"/>
      <c r="AH1016" s="630"/>
      <c r="AI1016" s="630"/>
      <c r="AJ1016" s="630"/>
      <c r="AK1016" s="606"/>
      <c r="AL1016" s="690"/>
    </row>
    <row r="1017" spans="29:38" x14ac:dyDescent="0.2">
      <c r="AC1017" s="630"/>
      <c r="AD1017" s="630"/>
      <c r="AE1017" s="630"/>
      <c r="AF1017" s="630"/>
      <c r="AG1017" s="630"/>
      <c r="AH1017" s="630"/>
      <c r="AI1017" s="630"/>
      <c r="AJ1017" s="630"/>
      <c r="AK1017" s="606"/>
      <c r="AL1017" s="690"/>
    </row>
    <row r="1018" spans="29:38" x14ac:dyDescent="0.2">
      <c r="AC1018" s="630"/>
      <c r="AD1018" s="630"/>
      <c r="AE1018" s="630"/>
      <c r="AF1018" s="630"/>
      <c r="AG1018" s="630"/>
      <c r="AH1018" s="630"/>
      <c r="AI1018" s="630"/>
      <c r="AJ1018" s="630"/>
      <c r="AK1018" s="606"/>
      <c r="AL1018" s="690"/>
    </row>
    <row r="1019" spans="29:38" x14ac:dyDescent="0.2">
      <c r="AC1019" s="630"/>
      <c r="AD1019" s="630"/>
      <c r="AE1019" s="630"/>
      <c r="AF1019" s="630"/>
      <c r="AG1019" s="630"/>
      <c r="AH1019" s="630"/>
      <c r="AI1019" s="630"/>
      <c r="AJ1019" s="630"/>
      <c r="AK1019" s="606"/>
      <c r="AL1019" s="690"/>
    </row>
    <row r="1020" spans="29:38" x14ac:dyDescent="0.2">
      <c r="AC1020" s="630"/>
      <c r="AD1020" s="630"/>
      <c r="AE1020" s="630"/>
      <c r="AF1020" s="630"/>
      <c r="AG1020" s="630"/>
      <c r="AH1020" s="630"/>
      <c r="AI1020" s="630"/>
      <c r="AJ1020" s="630"/>
      <c r="AK1020" s="606"/>
      <c r="AL1020" s="690"/>
    </row>
    <row r="1021" spans="29:38" x14ac:dyDescent="0.2">
      <c r="AC1021" s="630"/>
      <c r="AD1021" s="630"/>
      <c r="AE1021" s="630"/>
      <c r="AF1021" s="630"/>
      <c r="AG1021" s="630"/>
      <c r="AH1021" s="630"/>
      <c r="AI1021" s="630"/>
      <c r="AJ1021" s="630"/>
      <c r="AK1021" s="606"/>
      <c r="AL1021" s="690"/>
    </row>
    <row r="1022" spans="29:38" x14ac:dyDescent="0.2">
      <c r="AC1022" s="630"/>
      <c r="AD1022" s="630"/>
      <c r="AE1022" s="630"/>
      <c r="AF1022" s="630"/>
      <c r="AG1022" s="630"/>
      <c r="AH1022" s="630"/>
      <c r="AI1022" s="630"/>
      <c r="AJ1022" s="630"/>
      <c r="AK1022" s="606"/>
      <c r="AL1022" s="690"/>
    </row>
    <row r="1023" spans="29:38" x14ac:dyDescent="0.2">
      <c r="AC1023" s="630"/>
      <c r="AD1023" s="630"/>
      <c r="AE1023" s="630"/>
      <c r="AF1023" s="630"/>
      <c r="AG1023" s="630"/>
      <c r="AH1023" s="630"/>
      <c r="AI1023" s="630"/>
      <c r="AJ1023" s="630"/>
      <c r="AK1023" s="606"/>
      <c r="AL1023" s="690"/>
    </row>
    <row r="1024" spans="29:38" x14ac:dyDescent="0.2">
      <c r="AC1024" s="630"/>
      <c r="AD1024" s="630"/>
      <c r="AE1024" s="630"/>
      <c r="AF1024" s="630"/>
      <c r="AG1024" s="630"/>
      <c r="AH1024" s="630"/>
      <c r="AI1024" s="630"/>
      <c r="AJ1024" s="630"/>
      <c r="AK1024" s="606"/>
      <c r="AL1024" s="690"/>
    </row>
    <row r="1025" spans="29:38" x14ac:dyDescent="0.2">
      <c r="AC1025" s="630"/>
      <c r="AD1025" s="630"/>
      <c r="AE1025" s="630"/>
      <c r="AF1025" s="630"/>
      <c r="AG1025" s="630"/>
      <c r="AH1025" s="630"/>
      <c r="AI1025" s="630"/>
      <c r="AJ1025" s="630"/>
      <c r="AK1025" s="606"/>
      <c r="AL1025" s="690"/>
    </row>
    <row r="1026" spans="29:38" x14ac:dyDescent="0.2">
      <c r="AC1026" s="630"/>
      <c r="AD1026" s="630"/>
      <c r="AE1026" s="630"/>
      <c r="AF1026" s="630"/>
      <c r="AG1026" s="630"/>
      <c r="AH1026" s="630"/>
      <c r="AI1026" s="630"/>
      <c r="AJ1026" s="630"/>
      <c r="AK1026" s="606"/>
      <c r="AL1026" s="690"/>
    </row>
    <row r="1027" spans="29:38" x14ac:dyDescent="0.2">
      <c r="AC1027" s="630"/>
      <c r="AD1027" s="630"/>
      <c r="AE1027" s="630"/>
      <c r="AF1027" s="630"/>
      <c r="AG1027" s="630"/>
      <c r="AH1027" s="630"/>
      <c r="AI1027" s="630"/>
      <c r="AJ1027" s="630"/>
      <c r="AK1027" s="606"/>
      <c r="AL1027" s="690"/>
    </row>
    <row r="1028" spans="29:38" x14ac:dyDescent="0.2">
      <c r="AC1028" s="630"/>
      <c r="AD1028" s="630"/>
      <c r="AE1028" s="630"/>
      <c r="AF1028" s="630"/>
      <c r="AG1028" s="630"/>
      <c r="AH1028" s="630"/>
      <c r="AI1028" s="630"/>
      <c r="AJ1028" s="630"/>
      <c r="AK1028" s="606"/>
      <c r="AL1028" s="690"/>
    </row>
    <row r="1029" spans="29:38" x14ac:dyDescent="0.2">
      <c r="AC1029" s="630"/>
      <c r="AD1029" s="630"/>
      <c r="AE1029" s="630"/>
      <c r="AF1029" s="630"/>
      <c r="AG1029" s="630"/>
      <c r="AH1029" s="630"/>
      <c r="AI1029" s="630"/>
      <c r="AJ1029" s="630"/>
      <c r="AK1029" s="606"/>
      <c r="AL1029" s="690"/>
    </row>
    <row r="1030" spans="29:38" x14ac:dyDescent="0.2">
      <c r="AC1030" s="630"/>
      <c r="AD1030" s="630"/>
      <c r="AE1030" s="630"/>
      <c r="AF1030" s="630"/>
      <c r="AG1030" s="630"/>
      <c r="AH1030" s="630"/>
      <c r="AI1030" s="630"/>
      <c r="AJ1030" s="630"/>
      <c r="AK1030" s="606"/>
      <c r="AL1030" s="690"/>
    </row>
    <row r="1031" spans="29:38" x14ac:dyDescent="0.2">
      <c r="AC1031" s="630"/>
      <c r="AD1031" s="630"/>
      <c r="AE1031" s="630"/>
      <c r="AF1031" s="630"/>
      <c r="AG1031" s="630"/>
      <c r="AH1031" s="630"/>
      <c r="AI1031" s="630"/>
      <c r="AJ1031" s="630"/>
      <c r="AK1031" s="606"/>
      <c r="AL1031" s="690"/>
    </row>
    <row r="1032" spans="29:38" x14ac:dyDescent="0.2">
      <c r="AC1032" s="630"/>
      <c r="AD1032" s="630"/>
      <c r="AE1032" s="630"/>
      <c r="AF1032" s="630"/>
      <c r="AG1032" s="630"/>
      <c r="AH1032" s="630"/>
      <c r="AI1032" s="630"/>
      <c r="AJ1032" s="630"/>
      <c r="AK1032" s="606"/>
      <c r="AL1032" s="690"/>
    </row>
    <row r="1033" spans="29:38" x14ac:dyDescent="0.2">
      <c r="AC1033" s="630"/>
      <c r="AD1033" s="630"/>
      <c r="AE1033" s="630"/>
      <c r="AF1033" s="630"/>
      <c r="AG1033" s="630"/>
      <c r="AH1033" s="630"/>
      <c r="AI1033" s="630"/>
      <c r="AJ1033" s="630"/>
      <c r="AK1033" s="606"/>
      <c r="AL1033" s="690"/>
    </row>
    <row r="1034" spans="29:38" x14ac:dyDescent="0.2">
      <c r="AC1034" s="630"/>
      <c r="AD1034" s="630"/>
      <c r="AE1034" s="630"/>
      <c r="AF1034" s="630"/>
      <c r="AG1034" s="630"/>
      <c r="AH1034" s="630"/>
      <c r="AI1034" s="630"/>
      <c r="AJ1034" s="630"/>
      <c r="AK1034" s="606"/>
      <c r="AL1034" s="690"/>
    </row>
    <row r="1035" spans="29:38" x14ac:dyDescent="0.2">
      <c r="AC1035" s="630"/>
      <c r="AD1035" s="630"/>
      <c r="AE1035" s="630"/>
      <c r="AF1035" s="630"/>
      <c r="AG1035" s="630"/>
      <c r="AH1035" s="630"/>
      <c r="AI1035" s="630"/>
      <c r="AJ1035" s="630"/>
      <c r="AK1035" s="606"/>
      <c r="AL1035" s="690"/>
    </row>
    <row r="1036" spans="29:38" x14ac:dyDescent="0.2">
      <c r="AC1036" s="630"/>
      <c r="AD1036" s="630"/>
      <c r="AE1036" s="630"/>
      <c r="AF1036" s="630"/>
      <c r="AG1036" s="630"/>
      <c r="AH1036" s="630"/>
      <c r="AI1036" s="630"/>
      <c r="AJ1036" s="630"/>
      <c r="AK1036" s="606"/>
      <c r="AL1036" s="690"/>
    </row>
    <row r="1037" spans="29:38" x14ac:dyDescent="0.2">
      <c r="AC1037" s="630"/>
      <c r="AD1037" s="630"/>
      <c r="AE1037" s="630"/>
      <c r="AF1037" s="630"/>
      <c r="AG1037" s="630"/>
      <c r="AH1037" s="630"/>
      <c r="AI1037" s="630"/>
      <c r="AJ1037" s="630"/>
      <c r="AK1037" s="606"/>
      <c r="AL1037" s="690"/>
    </row>
    <row r="1038" spans="29:38" x14ac:dyDescent="0.2">
      <c r="AC1038" s="630"/>
      <c r="AD1038" s="630"/>
      <c r="AE1038" s="630"/>
      <c r="AF1038" s="630"/>
      <c r="AG1038" s="630"/>
      <c r="AH1038" s="630"/>
      <c r="AI1038" s="630"/>
      <c r="AJ1038" s="630"/>
      <c r="AK1038" s="606"/>
      <c r="AL1038" s="690"/>
    </row>
    <row r="1039" spans="29:38" x14ac:dyDescent="0.2">
      <c r="AC1039" s="630"/>
      <c r="AD1039" s="630"/>
      <c r="AE1039" s="630"/>
      <c r="AF1039" s="630"/>
      <c r="AG1039" s="630"/>
      <c r="AH1039" s="630"/>
      <c r="AI1039" s="630"/>
      <c r="AJ1039" s="630"/>
      <c r="AK1039" s="606"/>
      <c r="AL1039" s="690"/>
    </row>
    <row r="1040" spans="29:38" x14ac:dyDescent="0.2">
      <c r="AC1040" s="630"/>
      <c r="AD1040" s="630"/>
      <c r="AE1040" s="630"/>
      <c r="AF1040" s="630"/>
      <c r="AG1040" s="630"/>
      <c r="AH1040" s="630"/>
      <c r="AI1040" s="630"/>
      <c r="AJ1040" s="630"/>
      <c r="AK1040" s="606"/>
      <c r="AL1040" s="690"/>
    </row>
    <row r="1041" spans="29:38" x14ac:dyDescent="0.2">
      <c r="AC1041" s="630"/>
      <c r="AD1041" s="630"/>
      <c r="AE1041" s="630"/>
      <c r="AF1041" s="630"/>
      <c r="AG1041" s="630"/>
      <c r="AH1041" s="630"/>
      <c r="AI1041" s="630"/>
      <c r="AJ1041" s="630"/>
      <c r="AK1041" s="606"/>
      <c r="AL1041" s="690"/>
    </row>
    <row r="1042" spans="29:38" x14ac:dyDescent="0.2">
      <c r="AC1042" s="630"/>
      <c r="AD1042" s="630"/>
      <c r="AE1042" s="630"/>
      <c r="AF1042" s="630"/>
      <c r="AG1042" s="630"/>
      <c r="AH1042" s="630"/>
      <c r="AI1042" s="630"/>
      <c r="AJ1042" s="630"/>
      <c r="AK1042" s="606"/>
      <c r="AL1042" s="690"/>
    </row>
    <row r="1043" spans="29:38" x14ac:dyDescent="0.2">
      <c r="AC1043" s="630"/>
      <c r="AD1043" s="630"/>
      <c r="AE1043" s="630"/>
      <c r="AF1043" s="630"/>
      <c r="AG1043" s="630"/>
      <c r="AH1043" s="630"/>
      <c r="AI1043" s="630"/>
      <c r="AJ1043" s="630"/>
      <c r="AK1043" s="606"/>
      <c r="AL1043" s="690"/>
    </row>
    <row r="1044" spans="29:38" x14ac:dyDescent="0.2">
      <c r="AC1044" s="630"/>
      <c r="AD1044" s="630"/>
      <c r="AE1044" s="630"/>
      <c r="AF1044" s="630"/>
      <c r="AG1044" s="630"/>
      <c r="AH1044" s="630"/>
      <c r="AI1044" s="630"/>
      <c r="AJ1044" s="630"/>
      <c r="AK1044" s="606"/>
      <c r="AL1044" s="690"/>
    </row>
    <row r="1045" spans="29:38" x14ac:dyDescent="0.2">
      <c r="AC1045" s="630"/>
      <c r="AD1045" s="630"/>
      <c r="AE1045" s="630"/>
      <c r="AF1045" s="630"/>
      <c r="AG1045" s="630"/>
      <c r="AH1045" s="630"/>
      <c r="AI1045" s="630"/>
      <c r="AJ1045" s="630"/>
      <c r="AK1045" s="606"/>
      <c r="AL1045" s="690"/>
    </row>
    <row r="1046" spans="29:38" x14ac:dyDescent="0.2">
      <c r="AC1046" s="630"/>
      <c r="AD1046" s="630"/>
      <c r="AE1046" s="630"/>
      <c r="AF1046" s="630"/>
      <c r="AG1046" s="630"/>
      <c r="AH1046" s="630"/>
      <c r="AI1046" s="630"/>
      <c r="AJ1046" s="630"/>
      <c r="AK1046" s="606"/>
      <c r="AL1046" s="690"/>
    </row>
    <row r="1047" spans="29:38" x14ac:dyDescent="0.2">
      <c r="AC1047" s="630"/>
      <c r="AD1047" s="630"/>
      <c r="AE1047" s="630"/>
      <c r="AF1047" s="630"/>
      <c r="AG1047" s="630"/>
      <c r="AH1047" s="630"/>
      <c r="AI1047" s="630"/>
      <c r="AJ1047" s="630"/>
      <c r="AK1047" s="606"/>
      <c r="AL1047" s="690"/>
    </row>
    <row r="1048" spans="29:38" x14ac:dyDescent="0.2">
      <c r="AC1048" s="630"/>
      <c r="AD1048" s="630"/>
      <c r="AE1048" s="630"/>
      <c r="AF1048" s="630"/>
      <c r="AG1048" s="630"/>
      <c r="AH1048" s="630"/>
      <c r="AI1048" s="630"/>
      <c r="AJ1048" s="630"/>
      <c r="AK1048" s="606"/>
      <c r="AL1048" s="690"/>
    </row>
    <row r="1049" spans="29:38" x14ac:dyDescent="0.2">
      <c r="AC1049" s="630"/>
      <c r="AD1049" s="630"/>
      <c r="AE1049" s="630"/>
      <c r="AF1049" s="630"/>
      <c r="AG1049" s="630"/>
      <c r="AH1049" s="630"/>
      <c r="AI1049" s="630"/>
      <c r="AJ1049" s="630"/>
      <c r="AK1049" s="606"/>
      <c r="AL1049" s="690"/>
    </row>
    <row r="1050" spans="29:38" x14ac:dyDescent="0.2">
      <c r="AC1050" s="630"/>
      <c r="AD1050" s="630"/>
      <c r="AE1050" s="630"/>
      <c r="AF1050" s="630"/>
      <c r="AG1050" s="630"/>
      <c r="AH1050" s="630"/>
      <c r="AI1050" s="630"/>
      <c r="AJ1050" s="630"/>
      <c r="AK1050" s="606"/>
      <c r="AL1050" s="690"/>
    </row>
    <row r="1051" spans="29:38" x14ac:dyDescent="0.2">
      <c r="AC1051" s="630"/>
      <c r="AD1051" s="630"/>
      <c r="AE1051" s="630"/>
      <c r="AF1051" s="630"/>
      <c r="AG1051" s="630"/>
      <c r="AH1051" s="630"/>
      <c r="AI1051" s="630"/>
      <c r="AJ1051" s="630"/>
      <c r="AK1051" s="606"/>
      <c r="AL1051" s="690"/>
    </row>
    <row r="1052" spans="29:38" x14ac:dyDescent="0.2">
      <c r="AC1052" s="630"/>
      <c r="AD1052" s="630"/>
      <c r="AE1052" s="630"/>
      <c r="AF1052" s="630"/>
      <c r="AG1052" s="630"/>
      <c r="AH1052" s="630"/>
      <c r="AI1052" s="630"/>
      <c r="AJ1052" s="630"/>
      <c r="AK1052" s="606"/>
      <c r="AL1052" s="690"/>
    </row>
    <row r="1053" spans="29:38" x14ac:dyDescent="0.2">
      <c r="AC1053" s="630"/>
      <c r="AD1053" s="630"/>
      <c r="AE1053" s="630"/>
      <c r="AF1053" s="630"/>
      <c r="AG1053" s="630"/>
      <c r="AH1053" s="630"/>
      <c r="AI1053" s="630"/>
      <c r="AJ1053" s="630"/>
      <c r="AK1053" s="606"/>
      <c r="AL1053" s="690"/>
    </row>
    <row r="1054" spans="29:38" x14ac:dyDescent="0.2">
      <c r="AC1054" s="630"/>
      <c r="AD1054" s="630"/>
      <c r="AE1054" s="630"/>
      <c r="AF1054" s="630"/>
      <c r="AG1054" s="630"/>
      <c r="AH1054" s="630"/>
      <c r="AI1054" s="630"/>
      <c r="AJ1054" s="630"/>
      <c r="AK1054" s="606"/>
      <c r="AL1054" s="690"/>
    </row>
    <row r="1055" spans="29:38" x14ac:dyDescent="0.2">
      <c r="AC1055" s="630"/>
      <c r="AD1055" s="630"/>
      <c r="AE1055" s="630"/>
      <c r="AF1055" s="630"/>
      <c r="AG1055" s="630"/>
      <c r="AH1055" s="630"/>
      <c r="AI1055" s="630"/>
      <c r="AJ1055" s="630"/>
      <c r="AK1055" s="606"/>
      <c r="AL1055" s="690"/>
    </row>
    <row r="1056" spans="29:38" x14ac:dyDescent="0.2">
      <c r="AC1056" s="630"/>
      <c r="AD1056" s="630"/>
      <c r="AE1056" s="630"/>
      <c r="AF1056" s="630"/>
      <c r="AG1056" s="630"/>
      <c r="AH1056" s="630"/>
      <c r="AI1056" s="630"/>
      <c r="AJ1056" s="630"/>
      <c r="AK1056" s="606"/>
      <c r="AL1056" s="690"/>
    </row>
    <row r="1057" spans="29:38" x14ac:dyDescent="0.2">
      <c r="AC1057" s="630"/>
      <c r="AD1057" s="630"/>
      <c r="AE1057" s="630"/>
      <c r="AF1057" s="630"/>
      <c r="AG1057" s="630"/>
      <c r="AH1057" s="630"/>
      <c r="AI1057" s="630"/>
      <c r="AJ1057" s="630"/>
      <c r="AK1057" s="606"/>
      <c r="AL1057" s="690"/>
    </row>
    <row r="1058" spans="29:38" x14ac:dyDescent="0.2">
      <c r="AC1058" s="630"/>
      <c r="AD1058" s="630"/>
      <c r="AE1058" s="630"/>
      <c r="AF1058" s="630"/>
      <c r="AG1058" s="630"/>
      <c r="AH1058" s="630"/>
      <c r="AI1058" s="630"/>
      <c r="AJ1058" s="630"/>
      <c r="AK1058" s="606"/>
      <c r="AL1058" s="690"/>
    </row>
    <row r="1059" spans="29:38" x14ac:dyDescent="0.2">
      <c r="AC1059" s="630"/>
      <c r="AD1059" s="630"/>
      <c r="AE1059" s="630"/>
      <c r="AF1059" s="630"/>
      <c r="AG1059" s="630"/>
      <c r="AH1059" s="630"/>
      <c r="AI1059" s="630"/>
      <c r="AJ1059" s="630"/>
      <c r="AK1059" s="606"/>
      <c r="AL1059" s="690"/>
    </row>
    <row r="1060" spans="29:38" x14ac:dyDescent="0.2">
      <c r="AC1060" s="630"/>
      <c r="AD1060" s="630"/>
      <c r="AE1060" s="630"/>
      <c r="AF1060" s="630"/>
      <c r="AG1060" s="630"/>
      <c r="AH1060" s="630"/>
      <c r="AI1060" s="630"/>
      <c r="AJ1060" s="630"/>
      <c r="AK1060" s="606"/>
      <c r="AL1060" s="690"/>
    </row>
    <row r="1061" spans="29:38" x14ac:dyDescent="0.2">
      <c r="AC1061" s="630"/>
      <c r="AD1061" s="630"/>
      <c r="AE1061" s="630"/>
      <c r="AF1061" s="630"/>
      <c r="AG1061" s="630"/>
      <c r="AH1061" s="630"/>
      <c r="AI1061" s="630"/>
      <c r="AJ1061" s="630"/>
      <c r="AK1061" s="606"/>
      <c r="AL1061" s="690"/>
    </row>
    <row r="1062" spans="29:38" x14ac:dyDescent="0.2">
      <c r="AC1062" s="630"/>
      <c r="AD1062" s="630"/>
      <c r="AE1062" s="630"/>
      <c r="AF1062" s="630"/>
      <c r="AG1062" s="630"/>
      <c r="AH1062" s="630"/>
      <c r="AI1062" s="630"/>
      <c r="AJ1062" s="630"/>
      <c r="AK1062" s="606"/>
      <c r="AL1062" s="690"/>
    </row>
    <row r="1063" spans="29:38" x14ac:dyDescent="0.2">
      <c r="AC1063" s="630"/>
      <c r="AD1063" s="630"/>
      <c r="AE1063" s="630"/>
      <c r="AF1063" s="630"/>
      <c r="AG1063" s="630"/>
      <c r="AH1063" s="630"/>
      <c r="AI1063" s="630"/>
      <c r="AJ1063" s="630"/>
      <c r="AK1063" s="606"/>
      <c r="AL1063" s="690"/>
    </row>
    <row r="1064" spans="29:38" x14ac:dyDescent="0.2">
      <c r="AC1064" s="630"/>
      <c r="AD1064" s="630"/>
      <c r="AE1064" s="630"/>
      <c r="AF1064" s="630"/>
      <c r="AG1064" s="630"/>
      <c r="AH1064" s="630"/>
      <c r="AI1064" s="630"/>
      <c r="AJ1064" s="630"/>
      <c r="AK1064" s="606"/>
      <c r="AL1064" s="690"/>
    </row>
    <row r="1065" spans="29:38" x14ac:dyDescent="0.2">
      <c r="AC1065" s="630"/>
      <c r="AD1065" s="630"/>
      <c r="AE1065" s="630"/>
      <c r="AF1065" s="630"/>
      <c r="AG1065" s="630"/>
      <c r="AH1065" s="630"/>
      <c r="AI1065" s="630"/>
      <c r="AJ1065" s="630"/>
      <c r="AK1065" s="606"/>
      <c r="AL1065" s="690"/>
    </row>
    <row r="1066" spans="29:38" x14ac:dyDescent="0.2">
      <c r="AC1066" s="630"/>
      <c r="AD1066" s="630"/>
      <c r="AE1066" s="630"/>
      <c r="AF1066" s="630"/>
      <c r="AG1066" s="630"/>
      <c r="AH1066" s="630"/>
      <c r="AI1066" s="630"/>
      <c r="AJ1066" s="630"/>
      <c r="AK1066" s="606"/>
      <c r="AL1066" s="690"/>
    </row>
    <row r="1067" spans="29:38" x14ac:dyDescent="0.2">
      <c r="AC1067" s="630"/>
      <c r="AD1067" s="630"/>
      <c r="AE1067" s="630"/>
      <c r="AF1067" s="630"/>
      <c r="AG1067" s="630"/>
      <c r="AH1067" s="630"/>
      <c r="AI1067" s="630"/>
      <c r="AJ1067" s="630"/>
      <c r="AK1067" s="606"/>
      <c r="AL1067" s="690"/>
    </row>
    <row r="1068" spans="29:38" x14ac:dyDescent="0.2">
      <c r="AC1068" s="630"/>
      <c r="AD1068" s="630"/>
      <c r="AE1068" s="630"/>
      <c r="AF1068" s="630"/>
      <c r="AG1068" s="630"/>
      <c r="AH1068" s="630"/>
      <c r="AI1068" s="630"/>
      <c r="AJ1068" s="630"/>
      <c r="AK1068" s="606"/>
      <c r="AL1068" s="690"/>
    </row>
    <row r="1069" spans="29:38" x14ac:dyDescent="0.2">
      <c r="AC1069" s="630"/>
      <c r="AD1069" s="630"/>
      <c r="AE1069" s="630"/>
      <c r="AF1069" s="630"/>
      <c r="AG1069" s="630"/>
      <c r="AH1069" s="630"/>
      <c r="AI1069" s="630"/>
      <c r="AJ1069" s="630"/>
      <c r="AK1069" s="606"/>
      <c r="AL1069" s="690"/>
    </row>
    <row r="1070" spans="29:38" x14ac:dyDescent="0.2">
      <c r="AC1070" s="630"/>
      <c r="AD1070" s="630"/>
      <c r="AE1070" s="630"/>
      <c r="AF1070" s="630"/>
      <c r="AG1070" s="630"/>
      <c r="AH1070" s="630"/>
      <c r="AI1070" s="630"/>
      <c r="AJ1070" s="630"/>
      <c r="AK1070" s="606"/>
      <c r="AL1070" s="690"/>
    </row>
    <row r="1071" spans="29:38" x14ac:dyDescent="0.2">
      <c r="AC1071" s="630"/>
      <c r="AD1071" s="630"/>
      <c r="AE1071" s="630"/>
      <c r="AF1071" s="630"/>
      <c r="AG1071" s="630"/>
      <c r="AH1071" s="630"/>
      <c r="AI1071" s="630"/>
      <c r="AJ1071" s="630"/>
      <c r="AK1071" s="606"/>
      <c r="AL1071" s="690"/>
    </row>
    <row r="1072" spans="29:38" x14ac:dyDescent="0.2">
      <c r="AC1072" s="630"/>
      <c r="AD1072" s="630"/>
      <c r="AE1072" s="630"/>
      <c r="AF1072" s="630"/>
      <c r="AG1072" s="630"/>
      <c r="AH1072" s="630"/>
      <c r="AI1072" s="630"/>
      <c r="AJ1072" s="630"/>
      <c r="AK1072" s="606"/>
      <c r="AL1072" s="690"/>
    </row>
    <row r="1073" spans="29:38" x14ac:dyDescent="0.2">
      <c r="AC1073" s="630"/>
      <c r="AD1073" s="630"/>
      <c r="AE1073" s="630"/>
      <c r="AF1073" s="630"/>
      <c r="AG1073" s="630"/>
      <c r="AH1073" s="630"/>
      <c r="AI1073" s="630"/>
      <c r="AJ1073" s="630"/>
      <c r="AK1073" s="606"/>
      <c r="AL1073" s="690"/>
    </row>
    <row r="1074" spans="29:38" x14ac:dyDescent="0.2">
      <c r="AC1074" s="630"/>
      <c r="AD1074" s="630"/>
      <c r="AE1074" s="630"/>
      <c r="AF1074" s="630"/>
      <c r="AG1074" s="630"/>
      <c r="AH1074" s="630"/>
      <c r="AI1074" s="630"/>
      <c r="AJ1074" s="630"/>
      <c r="AK1074" s="606"/>
      <c r="AL1074" s="690"/>
    </row>
    <row r="1075" spans="29:38" x14ac:dyDescent="0.2">
      <c r="AC1075" s="630"/>
      <c r="AD1075" s="630"/>
      <c r="AE1075" s="630"/>
      <c r="AF1075" s="630"/>
      <c r="AG1075" s="630"/>
      <c r="AH1075" s="630"/>
      <c r="AI1075" s="630"/>
      <c r="AJ1075" s="630"/>
      <c r="AK1075" s="606"/>
      <c r="AL1075" s="690"/>
    </row>
    <row r="1076" spans="29:38" x14ac:dyDescent="0.2">
      <c r="AC1076" s="630"/>
      <c r="AD1076" s="630"/>
      <c r="AE1076" s="630"/>
      <c r="AF1076" s="630"/>
      <c r="AG1076" s="630"/>
      <c r="AH1076" s="630"/>
      <c r="AI1076" s="630"/>
      <c r="AJ1076" s="630"/>
      <c r="AK1076" s="606"/>
      <c r="AL1076" s="690"/>
    </row>
    <row r="1077" spans="29:38" x14ac:dyDescent="0.2">
      <c r="AC1077" s="630"/>
      <c r="AD1077" s="630"/>
      <c r="AE1077" s="630"/>
      <c r="AF1077" s="630"/>
      <c r="AG1077" s="630"/>
      <c r="AH1077" s="630"/>
      <c r="AI1077" s="630"/>
      <c r="AJ1077" s="630"/>
      <c r="AK1077" s="606"/>
      <c r="AL1077" s="690"/>
    </row>
    <row r="1078" spans="29:38" x14ac:dyDescent="0.2">
      <c r="AC1078" s="630"/>
      <c r="AD1078" s="630"/>
      <c r="AE1078" s="630"/>
      <c r="AF1078" s="630"/>
      <c r="AG1078" s="630"/>
      <c r="AH1078" s="630"/>
      <c r="AI1078" s="630"/>
      <c r="AJ1078" s="630"/>
      <c r="AK1078" s="606"/>
      <c r="AL1078" s="690"/>
    </row>
    <row r="1079" spans="29:38" x14ac:dyDescent="0.2">
      <c r="AC1079" s="630"/>
      <c r="AD1079" s="630"/>
      <c r="AE1079" s="630"/>
      <c r="AF1079" s="630"/>
      <c r="AG1079" s="630"/>
      <c r="AH1079" s="630"/>
      <c r="AI1079" s="630"/>
      <c r="AJ1079" s="630"/>
      <c r="AK1079" s="606"/>
      <c r="AL1079" s="690"/>
    </row>
    <row r="1080" spans="29:38" x14ac:dyDescent="0.2">
      <c r="AC1080" s="630"/>
      <c r="AD1080" s="630"/>
      <c r="AE1080" s="630"/>
      <c r="AF1080" s="630"/>
      <c r="AG1080" s="630"/>
      <c r="AH1080" s="630"/>
      <c r="AI1080" s="630"/>
      <c r="AJ1080" s="630"/>
      <c r="AK1080" s="606"/>
      <c r="AL1080" s="690"/>
    </row>
    <row r="1081" spans="29:38" x14ac:dyDescent="0.2">
      <c r="AC1081" s="630"/>
      <c r="AD1081" s="630"/>
      <c r="AE1081" s="630"/>
      <c r="AF1081" s="630"/>
      <c r="AG1081" s="630"/>
      <c r="AH1081" s="630"/>
      <c r="AI1081" s="630"/>
      <c r="AJ1081" s="630"/>
      <c r="AK1081" s="606"/>
      <c r="AL1081" s="690"/>
    </row>
    <row r="1082" spans="29:38" x14ac:dyDescent="0.2">
      <c r="AC1082" s="630"/>
      <c r="AD1082" s="630"/>
      <c r="AE1082" s="630"/>
      <c r="AF1082" s="630"/>
      <c r="AG1082" s="630"/>
      <c r="AH1082" s="630"/>
      <c r="AI1082" s="630"/>
      <c r="AJ1082" s="630"/>
      <c r="AK1082" s="606"/>
      <c r="AL1082" s="690"/>
    </row>
    <row r="1083" spans="29:38" x14ac:dyDescent="0.2">
      <c r="AC1083" s="630"/>
      <c r="AD1083" s="630"/>
      <c r="AE1083" s="630"/>
      <c r="AF1083" s="630"/>
      <c r="AG1083" s="630"/>
      <c r="AH1083" s="630"/>
      <c r="AI1083" s="630"/>
      <c r="AJ1083" s="630"/>
      <c r="AK1083" s="606"/>
      <c r="AL1083" s="690"/>
    </row>
    <row r="1084" spans="29:38" x14ac:dyDescent="0.2">
      <c r="AC1084" s="630"/>
      <c r="AD1084" s="630"/>
      <c r="AE1084" s="630"/>
      <c r="AF1084" s="630"/>
      <c r="AG1084" s="630"/>
      <c r="AH1084" s="630"/>
      <c r="AI1084" s="630"/>
      <c r="AJ1084" s="630"/>
      <c r="AK1084" s="606"/>
      <c r="AL1084" s="690"/>
    </row>
    <row r="1085" spans="29:38" x14ac:dyDescent="0.2">
      <c r="AC1085" s="630"/>
      <c r="AD1085" s="630"/>
      <c r="AE1085" s="630"/>
      <c r="AF1085" s="630"/>
      <c r="AG1085" s="630"/>
      <c r="AH1085" s="630"/>
      <c r="AI1085" s="630"/>
      <c r="AJ1085" s="630"/>
      <c r="AK1085" s="606"/>
      <c r="AL1085" s="690"/>
    </row>
    <row r="1086" spans="29:38" x14ac:dyDescent="0.2">
      <c r="AC1086" s="630"/>
      <c r="AD1086" s="630"/>
      <c r="AE1086" s="630"/>
      <c r="AF1086" s="630"/>
      <c r="AG1086" s="630"/>
      <c r="AH1086" s="630"/>
      <c r="AI1086" s="630"/>
      <c r="AJ1086" s="630"/>
      <c r="AK1086" s="606"/>
      <c r="AL1086" s="690"/>
    </row>
    <row r="1087" spans="29:38" x14ac:dyDescent="0.2">
      <c r="AC1087" s="630"/>
      <c r="AD1087" s="630"/>
      <c r="AE1087" s="630"/>
      <c r="AF1087" s="630"/>
      <c r="AG1087" s="630"/>
      <c r="AH1087" s="630"/>
      <c r="AI1087" s="630"/>
      <c r="AJ1087" s="630"/>
      <c r="AK1087" s="606"/>
      <c r="AL1087" s="690"/>
    </row>
    <row r="1088" spans="29:38" x14ac:dyDescent="0.2">
      <c r="AC1088" s="630"/>
      <c r="AD1088" s="630"/>
      <c r="AE1088" s="630"/>
      <c r="AF1088" s="630"/>
      <c r="AG1088" s="630"/>
      <c r="AH1088" s="630"/>
      <c r="AI1088" s="630"/>
      <c r="AJ1088" s="630"/>
      <c r="AK1088" s="606"/>
      <c r="AL1088" s="690"/>
    </row>
    <row r="1089" spans="29:38" x14ac:dyDescent="0.2">
      <c r="AC1089" s="630"/>
      <c r="AD1089" s="630"/>
      <c r="AE1089" s="630"/>
      <c r="AF1089" s="630"/>
      <c r="AG1089" s="630"/>
      <c r="AH1089" s="630"/>
      <c r="AI1089" s="630"/>
      <c r="AJ1089" s="630"/>
      <c r="AK1089" s="606"/>
      <c r="AL1089" s="690"/>
    </row>
    <row r="1090" spans="29:38" x14ac:dyDescent="0.2">
      <c r="AC1090" s="630"/>
      <c r="AD1090" s="630"/>
      <c r="AE1090" s="630"/>
      <c r="AF1090" s="630"/>
      <c r="AG1090" s="630"/>
      <c r="AH1090" s="630"/>
      <c r="AI1090" s="630"/>
      <c r="AJ1090" s="630"/>
      <c r="AK1090" s="606"/>
      <c r="AL1090" s="690"/>
    </row>
    <row r="1091" spans="29:38" x14ac:dyDescent="0.2">
      <c r="AC1091" s="630"/>
      <c r="AD1091" s="630"/>
      <c r="AE1091" s="630"/>
      <c r="AF1091" s="630"/>
      <c r="AG1091" s="630"/>
      <c r="AH1091" s="630"/>
      <c r="AI1091" s="630"/>
      <c r="AJ1091" s="630"/>
      <c r="AK1091" s="606"/>
      <c r="AL1091" s="690"/>
    </row>
    <row r="1092" spans="29:38" x14ac:dyDescent="0.2">
      <c r="AC1092" s="630"/>
      <c r="AD1092" s="630"/>
      <c r="AE1092" s="630"/>
      <c r="AF1092" s="630"/>
      <c r="AG1092" s="630"/>
      <c r="AH1092" s="630"/>
      <c r="AI1092" s="630"/>
      <c r="AJ1092" s="630"/>
      <c r="AK1092" s="606"/>
      <c r="AL1092" s="690"/>
    </row>
    <row r="1093" spans="29:38" x14ac:dyDescent="0.2">
      <c r="AC1093" s="630"/>
      <c r="AD1093" s="630"/>
      <c r="AE1093" s="630"/>
      <c r="AF1093" s="630"/>
      <c r="AG1093" s="630"/>
      <c r="AH1093" s="630"/>
      <c r="AI1093" s="630"/>
      <c r="AJ1093" s="630"/>
      <c r="AK1093" s="606"/>
      <c r="AL1093" s="690"/>
    </row>
    <row r="1094" spans="29:38" x14ac:dyDescent="0.2">
      <c r="AC1094" s="630"/>
      <c r="AD1094" s="630"/>
      <c r="AE1094" s="630"/>
      <c r="AF1094" s="630"/>
      <c r="AG1094" s="630"/>
      <c r="AH1094" s="630"/>
      <c r="AI1094" s="630"/>
      <c r="AJ1094" s="630"/>
      <c r="AK1094" s="606"/>
      <c r="AL1094" s="690"/>
    </row>
    <row r="1095" spans="29:38" x14ac:dyDescent="0.2">
      <c r="AC1095" s="630"/>
      <c r="AD1095" s="630"/>
      <c r="AE1095" s="630"/>
      <c r="AF1095" s="630"/>
      <c r="AG1095" s="630"/>
      <c r="AH1095" s="630"/>
      <c r="AI1095" s="630"/>
      <c r="AJ1095" s="630"/>
      <c r="AK1095" s="606"/>
      <c r="AL1095" s="690"/>
    </row>
    <row r="1096" spans="29:38" x14ac:dyDescent="0.2">
      <c r="AC1096" s="630"/>
      <c r="AD1096" s="630"/>
      <c r="AE1096" s="630"/>
      <c r="AF1096" s="630"/>
      <c r="AG1096" s="630"/>
      <c r="AH1096" s="630"/>
      <c r="AI1096" s="630"/>
      <c r="AJ1096" s="630"/>
      <c r="AK1096" s="606"/>
      <c r="AL1096" s="690"/>
    </row>
    <row r="1097" spans="29:38" x14ac:dyDescent="0.2">
      <c r="AC1097" s="630"/>
      <c r="AD1097" s="630"/>
      <c r="AE1097" s="630"/>
      <c r="AF1097" s="630"/>
      <c r="AG1097" s="630"/>
      <c r="AH1097" s="630"/>
      <c r="AI1097" s="630"/>
      <c r="AJ1097" s="630"/>
      <c r="AK1097" s="606"/>
      <c r="AL1097" s="690"/>
    </row>
    <row r="1098" spans="29:38" x14ac:dyDescent="0.2">
      <c r="AC1098" s="630"/>
      <c r="AD1098" s="630"/>
      <c r="AE1098" s="630"/>
      <c r="AF1098" s="630"/>
      <c r="AG1098" s="630"/>
      <c r="AH1098" s="630"/>
      <c r="AI1098" s="630"/>
      <c r="AJ1098" s="630"/>
      <c r="AK1098" s="606"/>
      <c r="AL1098" s="690"/>
    </row>
    <row r="1099" spans="29:38" x14ac:dyDescent="0.2">
      <c r="AC1099" s="630"/>
      <c r="AD1099" s="630"/>
      <c r="AE1099" s="630"/>
      <c r="AF1099" s="630"/>
      <c r="AG1099" s="630"/>
      <c r="AH1099" s="630"/>
      <c r="AI1099" s="630"/>
      <c r="AJ1099" s="630"/>
      <c r="AK1099" s="606"/>
      <c r="AL1099" s="690"/>
    </row>
    <row r="1100" spans="29:38" x14ac:dyDescent="0.2">
      <c r="AC1100" s="630"/>
      <c r="AD1100" s="630"/>
      <c r="AE1100" s="630"/>
      <c r="AF1100" s="630"/>
      <c r="AG1100" s="630"/>
      <c r="AH1100" s="630"/>
      <c r="AI1100" s="630"/>
      <c r="AJ1100" s="630"/>
      <c r="AK1100" s="606"/>
      <c r="AL1100" s="690"/>
    </row>
    <row r="1101" spans="29:38" x14ac:dyDescent="0.2">
      <c r="AC1101" s="630"/>
      <c r="AD1101" s="630"/>
      <c r="AE1101" s="630"/>
      <c r="AF1101" s="630"/>
      <c r="AG1101" s="630"/>
      <c r="AH1101" s="630"/>
      <c r="AI1101" s="630"/>
      <c r="AJ1101" s="630"/>
      <c r="AK1101" s="606"/>
      <c r="AL1101" s="690"/>
    </row>
    <row r="1102" spans="29:38" x14ac:dyDescent="0.2">
      <c r="AC1102" s="630"/>
      <c r="AD1102" s="630"/>
      <c r="AE1102" s="630"/>
      <c r="AF1102" s="630"/>
      <c r="AG1102" s="630"/>
      <c r="AH1102" s="630"/>
      <c r="AI1102" s="630"/>
      <c r="AJ1102" s="630"/>
      <c r="AK1102" s="606"/>
      <c r="AL1102" s="690"/>
    </row>
    <row r="1103" spans="29:38" x14ac:dyDescent="0.2">
      <c r="AC1103" s="630"/>
      <c r="AD1103" s="630"/>
      <c r="AE1103" s="630"/>
      <c r="AF1103" s="630"/>
      <c r="AG1103" s="630"/>
      <c r="AH1103" s="630"/>
      <c r="AI1103" s="630"/>
      <c r="AJ1103" s="630"/>
      <c r="AK1103" s="606"/>
      <c r="AL1103" s="690"/>
    </row>
    <row r="1104" spans="29:38" x14ac:dyDescent="0.2">
      <c r="AC1104" s="630"/>
      <c r="AD1104" s="630"/>
      <c r="AE1104" s="630"/>
      <c r="AF1104" s="630"/>
      <c r="AG1104" s="630"/>
      <c r="AH1104" s="630"/>
      <c r="AI1104" s="630"/>
      <c r="AJ1104" s="630"/>
      <c r="AK1104" s="606"/>
      <c r="AL1104" s="690"/>
    </row>
    <row r="1105" spans="29:38" x14ac:dyDescent="0.2">
      <c r="AC1105" s="630"/>
      <c r="AD1105" s="630"/>
      <c r="AE1105" s="630"/>
      <c r="AF1105" s="630"/>
      <c r="AG1105" s="630"/>
      <c r="AH1105" s="630"/>
      <c r="AI1105" s="630"/>
      <c r="AJ1105" s="630"/>
      <c r="AK1105" s="606"/>
      <c r="AL1105" s="690"/>
    </row>
    <row r="1106" spans="29:38" x14ac:dyDescent="0.2">
      <c r="AC1106" s="630"/>
      <c r="AD1106" s="630"/>
      <c r="AE1106" s="630"/>
      <c r="AF1106" s="630"/>
      <c r="AG1106" s="630"/>
      <c r="AH1106" s="630"/>
      <c r="AI1106" s="630"/>
      <c r="AJ1106" s="630"/>
      <c r="AK1106" s="606"/>
      <c r="AL1106" s="690"/>
    </row>
    <row r="1107" spans="29:38" x14ac:dyDescent="0.2">
      <c r="AC1107" s="630"/>
      <c r="AD1107" s="630"/>
      <c r="AE1107" s="630"/>
      <c r="AF1107" s="630"/>
      <c r="AG1107" s="630"/>
      <c r="AH1107" s="630"/>
      <c r="AI1107" s="630"/>
      <c r="AJ1107" s="630"/>
      <c r="AK1107" s="606"/>
      <c r="AL1107" s="690"/>
    </row>
    <row r="1108" spans="29:38" x14ac:dyDescent="0.2">
      <c r="AC1108" s="630"/>
      <c r="AD1108" s="630"/>
      <c r="AE1108" s="630"/>
      <c r="AF1108" s="630"/>
      <c r="AG1108" s="630"/>
      <c r="AH1108" s="630"/>
      <c r="AI1108" s="630"/>
      <c r="AJ1108" s="630"/>
      <c r="AK1108" s="606"/>
      <c r="AL1108" s="690"/>
    </row>
    <row r="1109" spans="29:38" x14ac:dyDescent="0.2">
      <c r="AC1109" s="630"/>
      <c r="AD1109" s="630"/>
      <c r="AE1109" s="630"/>
      <c r="AF1109" s="630"/>
      <c r="AG1109" s="630"/>
      <c r="AH1109" s="630"/>
      <c r="AI1109" s="630"/>
      <c r="AJ1109" s="630"/>
      <c r="AK1109" s="606"/>
      <c r="AL1109" s="690"/>
    </row>
    <row r="1110" spans="29:38" x14ac:dyDescent="0.2">
      <c r="AC1110" s="630"/>
      <c r="AD1110" s="630"/>
      <c r="AE1110" s="630"/>
      <c r="AF1110" s="630"/>
      <c r="AG1110" s="630"/>
      <c r="AH1110" s="630"/>
      <c r="AI1110" s="630"/>
      <c r="AJ1110" s="630"/>
      <c r="AK1110" s="606"/>
      <c r="AL1110" s="690"/>
    </row>
    <row r="1111" spans="29:38" x14ac:dyDescent="0.2">
      <c r="AC1111" s="630"/>
      <c r="AD1111" s="630"/>
      <c r="AE1111" s="630"/>
      <c r="AF1111" s="630"/>
      <c r="AG1111" s="630"/>
      <c r="AH1111" s="630"/>
      <c r="AI1111" s="630"/>
      <c r="AJ1111" s="630"/>
      <c r="AK1111" s="606"/>
      <c r="AL1111" s="690"/>
    </row>
    <row r="1112" spans="29:38" x14ac:dyDescent="0.2">
      <c r="AC1112" s="630"/>
      <c r="AD1112" s="630"/>
      <c r="AE1112" s="630"/>
      <c r="AF1112" s="630"/>
      <c r="AG1112" s="630"/>
      <c r="AH1112" s="630"/>
      <c r="AI1112" s="630"/>
      <c r="AJ1112" s="630"/>
      <c r="AK1112" s="606"/>
      <c r="AL1112" s="690"/>
    </row>
    <row r="1113" spans="29:38" x14ac:dyDescent="0.2">
      <c r="AC1113" s="630"/>
      <c r="AD1113" s="630"/>
      <c r="AE1113" s="630"/>
      <c r="AF1113" s="630"/>
      <c r="AG1113" s="630"/>
      <c r="AH1113" s="630"/>
      <c r="AI1113" s="630"/>
      <c r="AJ1113" s="630"/>
      <c r="AK1113" s="606"/>
      <c r="AL1113" s="690"/>
    </row>
    <row r="1114" spans="29:38" x14ac:dyDescent="0.2">
      <c r="AC1114" s="630"/>
      <c r="AD1114" s="630"/>
      <c r="AE1114" s="630"/>
      <c r="AF1114" s="630"/>
      <c r="AG1114" s="630"/>
      <c r="AH1114" s="630"/>
      <c r="AI1114" s="630"/>
      <c r="AJ1114" s="630"/>
      <c r="AK1114" s="606"/>
      <c r="AL1114" s="690"/>
    </row>
    <row r="1115" spans="29:38" x14ac:dyDescent="0.2">
      <c r="AC1115" s="630"/>
      <c r="AD1115" s="630"/>
      <c r="AE1115" s="630"/>
      <c r="AF1115" s="630"/>
      <c r="AG1115" s="630"/>
      <c r="AH1115" s="630"/>
      <c r="AI1115" s="630"/>
      <c r="AJ1115" s="630"/>
      <c r="AK1115" s="606"/>
      <c r="AL1115" s="690"/>
    </row>
    <row r="1116" spans="29:38" x14ac:dyDescent="0.2">
      <c r="AC1116" s="630"/>
      <c r="AD1116" s="630"/>
      <c r="AE1116" s="630"/>
      <c r="AF1116" s="630"/>
      <c r="AG1116" s="630"/>
      <c r="AH1116" s="630"/>
      <c r="AI1116" s="630"/>
      <c r="AJ1116" s="630"/>
      <c r="AK1116" s="606"/>
      <c r="AL1116" s="690"/>
    </row>
    <row r="1117" spans="29:38" x14ac:dyDescent="0.2">
      <c r="AC1117" s="630"/>
      <c r="AD1117" s="630"/>
      <c r="AE1117" s="630"/>
      <c r="AF1117" s="630"/>
      <c r="AG1117" s="630"/>
      <c r="AH1117" s="630"/>
      <c r="AI1117" s="630"/>
      <c r="AJ1117" s="630"/>
      <c r="AK1117" s="606"/>
      <c r="AL1117" s="690"/>
    </row>
    <row r="1118" spans="29:38" x14ac:dyDescent="0.2">
      <c r="AC1118" s="630"/>
      <c r="AD1118" s="630"/>
      <c r="AE1118" s="630"/>
      <c r="AF1118" s="630"/>
      <c r="AG1118" s="630"/>
      <c r="AH1118" s="630"/>
      <c r="AI1118" s="630"/>
      <c r="AJ1118" s="630"/>
      <c r="AK1118" s="606"/>
      <c r="AL1118" s="690"/>
    </row>
    <row r="1119" spans="29:38" x14ac:dyDescent="0.2">
      <c r="AC1119" s="630"/>
      <c r="AD1119" s="630"/>
      <c r="AE1119" s="630"/>
      <c r="AF1119" s="630"/>
      <c r="AG1119" s="630"/>
      <c r="AH1119" s="630"/>
      <c r="AI1119" s="630"/>
      <c r="AJ1119" s="630"/>
      <c r="AK1119" s="606"/>
      <c r="AL1119" s="690"/>
    </row>
    <row r="1120" spans="29:38" x14ac:dyDescent="0.2">
      <c r="AC1120" s="630"/>
      <c r="AD1120" s="630"/>
      <c r="AE1120" s="630"/>
      <c r="AF1120" s="630"/>
      <c r="AG1120" s="630"/>
      <c r="AH1120" s="630"/>
      <c r="AI1120" s="630"/>
      <c r="AJ1120" s="630"/>
      <c r="AK1120" s="606"/>
      <c r="AL1120" s="690"/>
    </row>
    <row r="1121" spans="29:38" x14ac:dyDescent="0.2">
      <c r="AC1121" s="630"/>
      <c r="AD1121" s="630"/>
      <c r="AE1121" s="630"/>
      <c r="AF1121" s="630"/>
      <c r="AG1121" s="630"/>
      <c r="AH1121" s="630"/>
      <c r="AI1121" s="630"/>
      <c r="AJ1121" s="630"/>
      <c r="AK1121" s="606"/>
      <c r="AL1121" s="690"/>
    </row>
    <row r="1122" spans="29:38" x14ac:dyDescent="0.2">
      <c r="AC1122" s="630"/>
      <c r="AD1122" s="630"/>
      <c r="AE1122" s="630"/>
      <c r="AF1122" s="630"/>
      <c r="AG1122" s="630"/>
      <c r="AH1122" s="630"/>
      <c r="AI1122" s="630"/>
      <c r="AJ1122" s="630"/>
      <c r="AK1122" s="606"/>
      <c r="AL1122" s="690"/>
    </row>
    <row r="1123" spans="29:38" x14ac:dyDescent="0.2">
      <c r="AC1123" s="630"/>
      <c r="AD1123" s="630"/>
      <c r="AE1123" s="630"/>
      <c r="AF1123" s="630"/>
      <c r="AG1123" s="630"/>
      <c r="AH1123" s="630"/>
      <c r="AI1123" s="630"/>
      <c r="AJ1123" s="630"/>
      <c r="AK1123" s="606"/>
      <c r="AL1123" s="690"/>
    </row>
    <row r="1124" spans="29:38" x14ac:dyDescent="0.2">
      <c r="AC1124" s="630"/>
      <c r="AD1124" s="630"/>
      <c r="AE1124" s="630"/>
      <c r="AF1124" s="630"/>
      <c r="AG1124" s="630"/>
      <c r="AH1124" s="630"/>
      <c r="AI1124" s="630"/>
      <c r="AJ1124" s="630"/>
      <c r="AK1124" s="606"/>
      <c r="AL1124" s="690"/>
    </row>
    <row r="1125" spans="29:38" x14ac:dyDescent="0.2">
      <c r="AC1125" s="630"/>
      <c r="AD1125" s="630"/>
      <c r="AE1125" s="630"/>
      <c r="AF1125" s="630"/>
      <c r="AG1125" s="630"/>
      <c r="AH1125" s="630"/>
      <c r="AI1125" s="630"/>
      <c r="AJ1125" s="630"/>
      <c r="AK1125" s="606"/>
      <c r="AL1125" s="690"/>
    </row>
    <row r="1126" spans="29:38" x14ac:dyDescent="0.2">
      <c r="AC1126" s="630"/>
      <c r="AD1126" s="630"/>
      <c r="AE1126" s="630"/>
      <c r="AF1126" s="630"/>
      <c r="AG1126" s="630"/>
      <c r="AH1126" s="630"/>
      <c r="AI1126" s="630"/>
      <c r="AJ1126" s="630"/>
      <c r="AK1126" s="606"/>
      <c r="AL1126" s="690"/>
    </row>
    <row r="1127" spans="29:38" x14ac:dyDescent="0.2">
      <c r="AC1127" s="630"/>
      <c r="AD1127" s="630"/>
      <c r="AE1127" s="630"/>
      <c r="AF1127" s="630"/>
      <c r="AG1127" s="630"/>
      <c r="AH1127" s="630"/>
      <c r="AI1127" s="630"/>
      <c r="AJ1127" s="630"/>
      <c r="AK1127" s="606"/>
      <c r="AL1127" s="690"/>
    </row>
    <row r="1128" spans="29:38" x14ac:dyDescent="0.2">
      <c r="AC1128" s="630"/>
      <c r="AD1128" s="630"/>
      <c r="AE1128" s="630"/>
      <c r="AF1128" s="630"/>
      <c r="AG1128" s="630"/>
      <c r="AH1128" s="630"/>
      <c r="AI1128" s="630"/>
      <c r="AJ1128" s="630"/>
      <c r="AK1128" s="606"/>
      <c r="AL1128" s="690"/>
    </row>
    <row r="1129" spans="29:38" x14ac:dyDescent="0.2">
      <c r="AC1129" s="630"/>
      <c r="AD1129" s="630"/>
      <c r="AE1129" s="630"/>
      <c r="AF1129" s="630"/>
      <c r="AG1129" s="630"/>
      <c r="AH1129" s="630"/>
      <c r="AI1129" s="630"/>
      <c r="AJ1129" s="630"/>
      <c r="AK1129" s="606"/>
      <c r="AL1129" s="690"/>
    </row>
    <row r="1130" spans="29:38" x14ac:dyDescent="0.2">
      <c r="AC1130" s="630"/>
      <c r="AD1130" s="630"/>
      <c r="AE1130" s="630"/>
      <c r="AF1130" s="630"/>
      <c r="AG1130" s="630"/>
      <c r="AH1130" s="630"/>
      <c r="AI1130" s="630"/>
      <c r="AJ1130" s="630"/>
      <c r="AK1130" s="606"/>
      <c r="AL1130" s="690"/>
    </row>
    <row r="1131" spans="29:38" x14ac:dyDescent="0.2">
      <c r="AC1131" s="630"/>
      <c r="AD1131" s="630"/>
      <c r="AE1131" s="630"/>
      <c r="AF1131" s="630"/>
      <c r="AG1131" s="630"/>
      <c r="AH1131" s="630"/>
      <c r="AI1131" s="630"/>
      <c r="AJ1131" s="630"/>
      <c r="AK1131" s="606"/>
      <c r="AL1131" s="690"/>
    </row>
    <row r="1132" spans="29:38" x14ac:dyDescent="0.2">
      <c r="AC1132" s="630"/>
      <c r="AD1132" s="630"/>
      <c r="AE1132" s="630"/>
      <c r="AF1132" s="630"/>
      <c r="AG1132" s="630"/>
      <c r="AH1132" s="630"/>
      <c r="AI1132" s="630"/>
      <c r="AJ1132" s="630"/>
      <c r="AK1132" s="606"/>
      <c r="AL1132" s="690"/>
    </row>
    <row r="1133" spans="29:38" x14ac:dyDescent="0.2">
      <c r="AC1133" s="630"/>
      <c r="AD1133" s="630"/>
      <c r="AE1133" s="630"/>
      <c r="AF1133" s="630"/>
      <c r="AG1133" s="630"/>
      <c r="AH1133" s="630"/>
      <c r="AI1133" s="630"/>
      <c r="AJ1133" s="630"/>
      <c r="AK1133" s="606"/>
      <c r="AL1133" s="690"/>
    </row>
    <row r="1134" spans="29:38" x14ac:dyDescent="0.2">
      <c r="AC1134" s="630"/>
      <c r="AD1134" s="630"/>
      <c r="AE1134" s="630"/>
      <c r="AF1134" s="630"/>
      <c r="AG1134" s="630"/>
      <c r="AH1134" s="630"/>
      <c r="AI1134" s="630"/>
      <c r="AJ1134" s="630"/>
      <c r="AK1134" s="606"/>
      <c r="AL1134" s="690"/>
    </row>
    <row r="1135" spans="29:38" x14ac:dyDescent="0.2">
      <c r="AC1135" s="630"/>
      <c r="AD1135" s="630"/>
      <c r="AE1135" s="630"/>
      <c r="AF1135" s="630"/>
      <c r="AG1135" s="630"/>
      <c r="AH1135" s="630"/>
      <c r="AI1135" s="630"/>
      <c r="AJ1135" s="630"/>
      <c r="AK1135" s="606"/>
      <c r="AL1135" s="690"/>
    </row>
    <row r="1136" spans="29:38" x14ac:dyDescent="0.2">
      <c r="AC1136" s="630"/>
      <c r="AD1136" s="630"/>
      <c r="AE1136" s="630"/>
      <c r="AF1136" s="630"/>
      <c r="AG1136" s="630"/>
      <c r="AH1136" s="630"/>
      <c r="AI1136" s="630"/>
      <c r="AJ1136" s="630"/>
      <c r="AK1136" s="606"/>
      <c r="AL1136" s="690"/>
    </row>
    <row r="1137" spans="29:38" x14ac:dyDescent="0.2">
      <c r="AC1137" s="630"/>
      <c r="AD1137" s="630"/>
      <c r="AE1137" s="630"/>
      <c r="AF1137" s="630"/>
      <c r="AG1137" s="630"/>
      <c r="AH1137" s="630"/>
      <c r="AI1137" s="630"/>
      <c r="AJ1137" s="630"/>
      <c r="AK1137" s="606"/>
      <c r="AL1137" s="690"/>
    </row>
    <row r="1138" spans="29:38" x14ac:dyDescent="0.2">
      <c r="AC1138" s="630"/>
      <c r="AD1138" s="630"/>
      <c r="AE1138" s="630"/>
      <c r="AF1138" s="630"/>
      <c r="AG1138" s="630"/>
      <c r="AH1138" s="630"/>
      <c r="AI1138" s="630"/>
      <c r="AJ1138" s="630"/>
      <c r="AK1138" s="606"/>
      <c r="AL1138" s="690"/>
    </row>
    <row r="1139" spans="29:38" x14ac:dyDescent="0.2">
      <c r="AC1139" s="630"/>
      <c r="AD1139" s="630"/>
      <c r="AE1139" s="630"/>
      <c r="AF1139" s="630"/>
      <c r="AG1139" s="630"/>
      <c r="AH1139" s="630"/>
      <c r="AI1139" s="630"/>
      <c r="AJ1139" s="630"/>
      <c r="AK1139" s="606"/>
      <c r="AL1139" s="690"/>
    </row>
    <row r="1140" spans="29:38" x14ac:dyDescent="0.2">
      <c r="AC1140" s="630"/>
      <c r="AD1140" s="630"/>
      <c r="AE1140" s="630"/>
      <c r="AF1140" s="630"/>
      <c r="AG1140" s="630"/>
      <c r="AH1140" s="630"/>
      <c r="AI1140" s="630"/>
      <c r="AJ1140" s="630"/>
      <c r="AK1140" s="606"/>
      <c r="AL1140" s="690"/>
    </row>
    <row r="1141" spans="29:38" x14ac:dyDescent="0.2">
      <c r="AC1141" s="630"/>
      <c r="AD1141" s="630"/>
      <c r="AE1141" s="630"/>
      <c r="AF1141" s="630"/>
      <c r="AG1141" s="630"/>
      <c r="AH1141" s="630"/>
      <c r="AI1141" s="630"/>
      <c r="AJ1141" s="630"/>
      <c r="AK1141" s="606"/>
      <c r="AL1141" s="690"/>
    </row>
    <row r="1142" spans="29:38" x14ac:dyDescent="0.2">
      <c r="AC1142" s="630"/>
      <c r="AD1142" s="630"/>
      <c r="AE1142" s="630"/>
      <c r="AF1142" s="630"/>
      <c r="AG1142" s="630"/>
      <c r="AH1142" s="630"/>
      <c r="AI1142" s="630"/>
      <c r="AJ1142" s="630"/>
      <c r="AK1142" s="606"/>
      <c r="AL1142" s="690"/>
    </row>
    <row r="1143" spans="29:38" x14ac:dyDescent="0.2">
      <c r="AC1143" s="630"/>
      <c r="AD1143" s="630"/>
      <c r="AE1143" s="630"/>
      <c r="AF1143" s="630"/>
      <c r="AG1143" s="630"/>
      <c r="AH1143" s="630"/>
      <c r="AI1143" s="630"/>
      <c r="AJ1143" s="630"/>
      <c r="AK1143" s="606"/>
      <c r="AL1143" s="690"/>
    </row>
    <row r="1144" spans="29:38" x14ac:dyDescent="0.2">
      <c r="AC1144" s="630"/>
      <c r="AD1144" s="630"/>
      <c r="AE1144" s="630"/>
      <c r="AF1144" s="630"/>
      <c r="AG1144" s="630"/>
      <c r="AH1144" s="630"/>
      <c r="AI1144" s="630"/>
      <c r="AJ1144" s="630"/>
      <c r="AK1144" s="606"/>
      <c r="AL1144" s="690"/>
    </row>
    <row r="1145" spans="29:38" x14ac:dyDescent="0.2">
      <c r="AC1145" s="630"/>
      <c r="AD1145" s="630"/>
      <c r="AE1145" s="630"/>
      <c r="AF1145" s="630"/>
      <c r="AG1145" s="630"/>
      <c r="AH1145" s="630"/>
      <c r="AI1145" s="630"/>
      <c r="AJ1145" s="630"/>
      <c r="AK1145" s="606"/>
      <c r="AL1145" s="690"/>
    </row>
    <row r="1146" spans="29:38" x14ac:dyDescent="0.2">
      <c r="AC1146" s="630"/>
      <c r="AD1146" s="630"/>
      <c r="AE1146" s="630"/>
      <c r="AF1146" s="630"/>
      <c r="AG1146" s="630"/>
      <c r="AH1146" s="630"/>
      <c r="AI1146" s="630"/>
      <c r="AJ1146" s="630"/>
      <c r="AK1146" s="606"/>
      <c r="AL1146" s="690"/>
    </row>
    <row r="1147" spans="29:38" x14ac:dyDescent="0.2">
      <c r="AC1147" s="630"/>
      <c r="AD1147" s="630"/>
      <c r="AE1147" s="630"/>
      <c r="AF1147" s="630"/>
      <c r="AG1147" s="630"/>
      <c r="AH1147" s="630"/>
      <c r="AI1147" s="630"/>
      <c r="AJ1147" s="630"/>
      <c r="AK1147" s="606"/>
      <c r="AL1147" s="690"/>
    </row>
    <row r="1148" spans="29:38" x14ac:dyDescent="0.2">
      <c r="AC1148" s="630"/>
      <c r="AD1148" s="630"/>
      <c r="AE1148" s="630"/>
      <c r="AF1148" s="630"/>
      <c r="AG1148" s="630"/>
      <c r="AH1148" s="630"/>
      <c r="AI1148" s="630"/>
      <c r="AJ1148" s="630"/>
      <c r="AK1148" s="606"/>
      <c r="AL1148" s="690"/>
    </row>
    <row r="1149" spans="29:38" x14ac:dyDescent="0.2">
      <c r="AC1149" s="630"/>
      <c r="AD1149" s="630"/>
      <c r="AE1149" s="630"/>
      <c r="AF1149" s="630"/>
      <c r="AG1149" s="630"/>
      <c r="AH1149" s="630"/>
      <c r="AI1149" s="630"/>
      <c r="AJ1149" s="630"/>
      <c r="AK1149" s="606"/>
      <c r="AL1149" s="690"/>
    </row>
    <row r="1150" spans="29:38" x14ac:dyDescent="0.2">
      <c r="AC1150" s="630"/>
      <c r="AD1150" s="630"/>
      <c r="AE1150" s="630"/>
      <c r="AF1150" s="630"/>
      <c r="AG1150" s="630"/>
      <c r="AH1150" s="630"/>
      <c r="AI1150" s="630"/>
      <c r="AJ1150" s="630"/>
      <c r="AK1150" s="606"/>
      <c r="AL1150" s="690"/>
    </row>
    <row r="1151" spans="29:38" x14ac:dyDescent="0.2">
      <c r="AC1151" s="630"/>
      <c r="AD1151" s="630"/>
      <c r="AE1151" s="630"/>
      <c r="AF1151" s="630"/>
      <c r="AG1151" s="630"/>
      <c r="AH1151" s="630"/>
      <c r="AI1151" s="630"/>
      <c r="AJ1151" s="630"/>
      <c r="AK1151" s="606"/>
      <c r="AL1151" s="690"/>
    </row>
    <row r="1152" spans="29:38" x14ac:dyDescent="0.2">
      <c r="AC1152" s="630"/>
      <c r="AD1152" s="630"/>
      <c r="AE1152" s="630"/>
      <c r="AF1152" s="630"/>
      <c r="AG1152" s="630"/>
      <c r="AH1152" s="630"/>
      <c r="AI1152" s="630"/>
      <c r="AJ1152" s="630"/>
      <c r="AK1152" s="606"/>
      <c r="AL1152" s="690"/>
    </row>
    <row r="1153" spans="29:38" x14ac:dyDescent="0.2">
      <c r="AC1153" s="630"/>
      <c r="AD1153" s="630"/>
      <c r="AE1153" s="630"/>
      <c r="AF1153" s="630"/>
      <c r="AG1153" s="630"/>
      <c r="AH1153" s="630"/>
      <c r="AI1153" s="630"/>
      <c r="AJ1153" s="630"/>
      <c r="AK1153" s="606"/>
      <c r="AL1153" s="690"/>
    </row>
    <row r="1154" spans="29:38" x14ac:dyDescent="0.2">
      <c r="AC1154" s="630"/>
      <c r="AD1154" s="630"/>
      <c r="AE1154" s="630"/>
      <c r="AF1154" s="630"/>
      <c r="AG1154" s="630"/>
      <c r="AH1154" s="630"/>
      <c r="AI1154" s="630"/>
      <c r="AJ1154" s="630"/>
      <c r="AK1154" s="606"/>
      <c r="AL1154" s="690"/>
    </row>
    <row r="1155" spans="29:38" x14ac:dyDescent="0.2">
      <c r="AC1155" s="630"/>
      <c r="AD1155" s="630"/>
      <c r="AE1155" s="630"/>
      <c r="AF1155" s="630"/>
      <c r="AG1155" s="630"/>
      <c r="AH1155" s="630"/>
      <c r="AI1155" s="630"/>
      <c r="AJ1155" s="630"/>
      <c r="AK1155" s="606"/>
      <c r="AL1155" s="690"/>
    </row>
    <row r="1156" spans="29:38" x14ac:dyDescent="0.2">
      <c r="AC1156" s="630"/>
      <c r="AD1156" s="630"/>
      <c r="AE1156" s="630"/>
      <c r="AF1156" s="630"/>
      <c r="AG1156" s="630"/>
      <c r="AH1156" s="630"/>
      <c r="AI1156" s="630"/>
      <c r="AJ1156" s="630"/>
      <c r="AK1156" s="606"/>
      <c r="AL1156" s="690"/>
    </row>
    <row r="1157" spans="29:38" x14ac:dyDescent="0.2">
      <c r="AC1157" s="630"/>
      <c r="AD1157" s="630"/>
      <c r="AE1157" s="630"/>
      <c r="AF1157" s="630"/>
      <c r="AG1157" s="630"/>
      <c r="AH1157" s="630"/>
      <c r="AI1157" s="630"/>
      <c r="AJ1157" s="630"/>
      <c r="AK1157" s="606"/>
      <c r="AL1157" s="690"/>
    </row>
    <row r="1158" spans="29:38" x14ac:dyDescent="0.2">
      <c r="AC1158" s="630"/>
      <c r="AD1158" s="630"/>
      <c r="AE1158" s="630"/>
      <c r="AF1158" s="630"/>
      <c r="AG1158" s="630"/>
      <c r="AH1158" s="630"/>
      <c r="AI1158" s="630"/>
      <c r="AJ1158" s="630"/>
      <c r="AK1158" s="606"/>
      <c r="AL1158" s="690"/>
    </row>
    <row r="1159" spans="29:38" x14ac:dyDescent="0.2">
      <c r="AC1159" s="630"/>
      <c r="AD1159" s="630"/>
      <c r="AE1159" s="630"/>
      <c r="AF1159" s="630"/>
      <c r="AG1159" s="630"/>
      <c r="AH1159" s="630"/>
      <c r="AI1159" s="630"/>
      <c r="AJ1159" s="630"/>
      <c r="AK1159" s="606"/>
      <c r="AL1159" s="690"/>
    </row>
    <row r="1160" spans="29:38" x14ac:dyDescent="0.2">
      <c r="AC1160" s="630"/>
      <c r="AD1160" s="630"/>
      <c r="AE1160" s="630"/>
      <c r="AF1160" s="630"/>
      <c r="AG1160" s="630"/>
      <c r="AH1160" s="630"/>
      <c r="AI1160" s="630"/>
      <c r="AJ1160" s="630"/>
      <c r="AK1160" s="606"/>
      <c r="AL1160" s="690"/>
    </row>
    <row r="1161" spans="29:38" x14ac:dyDescent="0.2">
      <c r="AC1161" s="630"/>
      <c r="AD1161" s="630"/>
      <c r="AE1161" s="630"/>
      <c r="AF1161" s="630"/>
      <c r="AG1161" s="630"/>
      <c r="AH1161" s="630"/>
      <c r="AI1161" s="630"/>
      <c r="AJ1161" s="630"/>
      <c r="AK1161" s="606"/>
      <c r="AL1161" s="690"/>
    </row>
    <row r="1162" spans="29:38" x14ac:dyDescent="0.2">
      <c r="AC1162" s="630"/>
      <c r="AD1162" s="630"/>
      <c r="AE1162" s="630"/>
      <c r="AF1162" s="630"/>
      <c r="AG1162" s="630"/>
      <c r="AH1162" s="630"/>
      <c r="AI1162" s="630"/>
      <c r="AJ1162" s="630"/>
      <c r="AK1162" s="606"/>
      <c r="AL1162" s="690"/>
    </row>
    <row r="1163" spans="29:38" x14ac:dyDescent="0.2">
      <c r="AC1163" s="630"/>
      <c r="AD1163" s="630"/>
      <c r="AE1163" s="630"/>
      <c r="AF1163" s="630"/>
      <c r="AG1163" s="630"/>
      <c r="AH1163" s="630"/>
      <c r="AI1163" s="630"/>
      <c r="AJ1163" s="630"/>
      <c r="AK1163" s="606"/>
      <c r="AL1163" s="690"/>
    </row>
    <row r="1164" spans="29:38" x14ac:dyDescent="0.2">
      <c r="AC1164" s="630"/>
      <c r="AD1164" s="630"/>
      <c r="AE1164" s="630"/>
      <c r="AF1164" s="630"/>
      <c r="AG1164" s="630"/>
      <c r="AH1164" s="630"/>
      <c r="AI1164" s="630"/>
      <c r="AJ1164" s="630"/>
      <c r="AK1164" s="606"/>
      <c r="AL1164" s="690"/>
    </row>
    <row r="1165" spans="29:38" x14ac:dyDescent="0.2">
      <c r="AC1165" s="630"/>
      <c r="AD1165" s="630"/>
      <c r="AE1165" s="630"/>
      <c r="AF1165" s="630"/>
      <c r="AG1165" s="630"/>
      <c r="AH1165" s="630"/>
      <c r="AI1165" s="630"/>
      <c r="AJ1165" s="630"/>
      <c r="AK1165" s="606"/>
      <c r="AL1165" s="690"/>
    </row>
    <row r="1166" spans="29:38" x14ac:dyDescent="0.2">
      <c r="AC1166" s="630"/>
      <c r="AD1166" s="630"/>
      <c r="AE1166" s="630"/>
      <c r="AF1166" s="630"/>
      <c r="AG1166" s="630"/>
      <c r="AH1166" s="630"/>
      <c r="AI1166" s="630"/>
      <c r="AJ1166" s="630"/>
      <c r="AK1166" s="606"/>
      <c r="AL1166" s="690"/>
    </row>
    <row r="1167" spans="29:38" x14ac:dyDescent="0.2">
      <c r="AC1167" s="630"/>
      <c r="AD1167" s="630"/>
      <c r="AE1167" s="630"/>
      <c r="AF1167" s="630"/>
      <c r="AG1167" s="630"/>
      <c r="AH1167" s="630"/>
      <c r="AI1167" s="630"/>
      <c r="AJ1167" s="630"/>
      <c r="AK1167" s="606"/>
      <c r="AL1167" s="690"/>
    </row>
    <row r="1168" spans="29:38" x14ac:dyDescent="0.2">
      <c r="AC1168" s="630"/>
      <c r="AD1168" s="630"/>
      <c r="AE1168" s="630"/>
      <c r="AF1168" s="630"/>
      <c r="AG1168" s="630"/>
      <c r="AH1168" s="630"/>
      <c r="AI1168" s="630"/>
      <c r="AJ1168" s="630"/>
      <c r="AK1168" s="606"/>
      <c r="AL1168" s="690"/>
    </row>
    <row r="1169" spans="29:38" x14ac:dyDescent="0.2">
      <c r="AC1169" s="630"/>
      <c r="AD1169" s="630"/>
      <c r="AE1169" s="630"/>
      <c r="AF1169" s="630"/>
      <c r="AG1169" s="630"/>
      <c r="AH1169" s="630"/>
      <c r="AI1169" s="630"/>
      <c r="AJ1169" s="630"/>
      <c r="AK1169" s="606"/>
      <c r="AL1169" s="690"/>
    </row>
    <row r="1170" spans="29:38" x14ac:dyDescent="0.2">
      <c r="AC1170" s="630"/>
      <c r="AD1170" s="630"/>
      <c r="AE1170" s="630"/>
      <c r="AF1170" s="630"/>
      <c r="AG1170" s="630"/>
      <c r="AH1170" s="630"/>
      <c r="AI1170" s="630"/>
      <c r="AJ1170" s="630"/>
      <c r="AK1170" s="606"/>
      <c r="AL1170" s="690"/>
    </row>
    <row r="1171" spans="29:38" x14ac:dyDescent="0.2">
      <c r="AC1171" s="630"/>
      <c r="AD1171" s="630"/>
      <c r="AE1171" s="630"/>
      <c r="AF1171" s="630"/>
      <c r="AG1171" s="630"/>
      <c r="AH1171" s="630"/>
      <c r="AI1171" s="630"/>
      <c r="AJ1171" s="630"/>
      <c r="AK1171" s="606"/>
      <c r="AL1171" s="690"/>
    </row>
    <row r="1172" spans="29:38" x14ac:dyDescent="0.2">
      <c r="AC1172" s="630"/>
      <c r="AD1172" s="630"/>
      <c r="AE1172" s="630"/>
      <c r="AF1172" s="630"/>
      <c r="AG1172" s="630"/>
      <c r="AH1172" s="630"/>
      <c r="AI1172" s="630"/>
      <c r="AJ1172" s="630"/>
      <c r="AK1172" s="606"/>
      <c r="AL1172" s="690"/>
    </row>
    <row r="1173" spans="29:38" x14ac:dyDescent="0.2">
      <c r="AC1173" s="630"/>
      <c r="AD1173" s="630"/>
      <c r="AE1173" s="630"/>
      <c r="AF1173" s="630"/>
      <c r="AG1173" s="630"/>
      <c r="AH1173" s="630"/>
      <c r="AI1173" s="630"/>
      <c r="AJ1173" s="630"/>
      <c r="AK1173" s="606"/>
      <c r="AL1173" s="690"/>
    </row>
    <row r="1174" spans="29:38" x14ac:dyDescent="0.2">
      <c r="AC1174" s="630"/>
      <c r="AD1174" s="630"/>
      <c r="AE1174" s="630"/>
      <c r="AF1174" s="630"/>
      <c r="AG1174" s="630"/>
      <c r="AH1174" s="630"/>
      <c r="AI1174" s="630"/>
      <c r="AJ1174" s="630"/>
      <c r="AK1174" s="606"/>
      <c r="AL1174" s="690"/>
    </row>
    <row r="1175" spans="29:38" x14ac:dyDescent="0.2">
      <c r="AC1175" s="630"/>
      <c r="AD1175" s="630"/>
      <c r="AE1175" s="630"/>
      <c r="AF1175" s="630"/>
      <c r="AG1175" s="630"/>
      <c r="AH1175" s="630"/>
      <c r="AI1175" s="630"/>
      <c r="AJ1175" s="630"/>
      <c r="AK1175" s="606"/>
      <c r="AL1175" s="690"/>
    </row>
    <row r="1176" spans="29:38" x14ac:dyDescent="0.2">
      <c r="AC1176" s="630"/>
      <c r="AD1176" s="630"/>
      <c r="AE1176" s="630"/>
      <c r="AF1176" s="630"/>
      <c r="AG1176" s="630"/>
      <c r="AH1176" s="630"/>
      <c r="AI1176" s="630"/>
      <c r="AJ1176" s="630"/>
      <c r="AK1176" s="606"/>
      <c r="AL1176" s="690"/>
    </row>
    <row r="1177" spans="29:38" x14ac:dyDescent="0.2">
      <c r="AC1177" s="630"/>
      <c r="AD1177" s="630"/>
      <c r="AE1177" s="630"/>
      <c r="AF1177" s="630"/>
      <c r="AG1177" s="630"/>
      <c r="AH1177" s="630"/>
      <c r="AI1177" s="630"/>
      <c r="AJ1177" s="630"/>
      <c r="AK1177" s="606"/>
      <c r="AL1177" s="690"/>
    </row>
    <row r="1178" spans="29:38" x14ac:dyDescent="0.2">
      <c r="AC1178" s="630"/>
      <c r="AD1178" s="630"/>
      <c r="AE1178" s="630"/>
      <c r="AF1178" s="630"/>
      <c r="AG1178" s="630"/>
      <c r="AH1178" s="630"/>
      <c r="AI1178" s="630"/>
      <c r="AJ1178" s="630"/>
      <c r="AK1178" s="606"/>
      <c r="AL1178" s="690"/>
    </row>
    <row r="1179" spans="29:38" x14ac:dyDescent="0.2">
      <c r="AC1179" s="630"/>
      <c r="AD1179" s="630"/>
      <c r="AE1179" s="630"/>
      <c r="AF1179" s="630"/>
      <c r="AG1179" s="630"/>
      <c r="AH1179" s="630"/>
      <c r="AI1179" s="630"/>
      <c r="AJ1179" s="630"/>
      <c r="AK1179" s="606"/>
      <c r="AL1179" s="690"/>
    </row>
    <row r="1180" spans="29:38" x14ac:dyDescent="0.2">
      <c r="AC1180" s="630"/>
      <c r="AD1180" s="630"/>
      <c r="AE1180" s="630"/>
      <c r="AF1180" s="630"/>
      <c r="AG1180" s="630"/>
      <c r="AH1180" s="630"/>
      <c r="AI1180" s="630"/>
      <c r="AJ1180" s="630"/>
      <c r="AK1180" s="606"/>
      <c r="AL1180" s="690"/>
    </row>
    <row r="1181" spans="29:38" x14ac:dyDescent="0.2">
      <c r="AC1181" s="630"/>
      <c r="AD1181" s="630"/>
      <c r="AE1181" s="630"/>
      <c r="AF1181" s="630"/>
      <c r="AG1181" s="630"/>
      <c r="AH1181" s="630"/>
      <c r="AI1181" s="630"/>
      <c r="AJ1181" s="630"/>
      <c r="AK1181" s="606"/>
      <c r="AL1181" s="690"/>
    </row>
    <row r="1182" spans="29:38" x14ac:dyDescent="0.2">
      <c r="AC1182" s="630"/>
      <c r="AD1182" s="630"/>
      <c r="AE1182" s="630"/>
      <c r="AF1182" s="630"/>
      <c r="AG1182" s="630"/>
      <c r="AH1182" s="630"/>
      <c r="AI1182" s="630"/>
      <c r="AJ1182" s="630"/>
      <c r="AK1182" s="606"/>
      <c r="AL1182" s="690"/>
    </row>
    <row r="1183" spans="29:38" x14ac:dyDescent="0.2">
      <c r="AC1183" s="630"/>
      <c r="AD1183" s="630"/>
      <c r="AE1183" s="630"/>
      <c r="AF1183" s="630"/>
      <c r="AG1183" s="630"/>
      <c r="AH1183" s="630"/>
      <c r="AI1183" s="630"/>
      <c r="AJ1183" s="630"/>
      <c r="AK1183" s="606"/>
      <c r="AL1183" s="690"/>
    </row>
    <row r="1184" spans="29:38" x14ac:dyDescent="0.2">
      <c r="AC1184" s="630"/>
      <c r="AD1184" s="630"/>
      <c r="AE1184" s="630"/>
      <c r="AF1184" s="630"/>
      <c r="AG1184" s="630"/>
      <c r="AH1184" s="630"/>
      <c r="AI1184" s="630"/>
      <c r="AJ1184" s="630"/>
      <c r="AK1184" s="606"/>
      <c r="AL1184" s="690"/>
    </row>
    <row r="1185" spans="29:38" x14ac:dyDescent="0.2">
      <c r="AC1185" s="630"/>
      <c r="AD1185" s="630"/>
      <c r="AE1185" s="630"/>
      <c r="AF1185" s="630"/>
      <c r="AG1185" s="630"/>
      <c r="AH1185" s="630"/>
      <c r="AI1185" s="630"/>
      <c r="AJ1185" s="630"/>
      <c r="AK1185" s="606"/>
      <c r="AL1185" s="690"/>
    </row>
    <row r="1186" spans="29:38" x14ac:dyDescent="0.2">
      <c r="AC1186" s="630"/>
      <c r="AD1186" s="630"/>
      <c r="AE1186" s="630"/>
      <c r="AF1186" s="630"/>
      <c r="AG1186" s="630"/>
      <c r="AH1186" s="630"/>
      <c r="AI1186" s="630"/>
      <c r="AJ1186" s="630"/>
      <c r="AK1186" s="606"/>
      <c r="AL1186" s="690"/>
    </row>
    <row r="1187" spans="29:38" x14ac:dyDescent="0.2">
      <c r="AC1187" s="630"/>
      <c r="AD1187" s="630"/>
      <c r="AE1187" s="630"/>
      <c r="AF1187" s="630"/>
      <c r="AG1187" s="630"/>
      <c r="AH1187" s="630"/>
      <c r="AI1187" s="630"/>
      <c r="AJ1187" s="630"/>
      <c r="AK1187" s="606"/>
      <c r="AL1187" s="690"/>
    </row>
    <row r="1188" spans="29:38" x14ac:dyDescent="0.2">
      <c r="AC1188" s="630"/>
      <c r="AD1188" s="630"/>
      <c r="AE1188" s="630"/>
      <c r="AF1188" s="630"/>
      <c r="AG1188" s="630"/>
      <c r="AH1188" s="630"/>
      <c r="AI1188" s="630"/>
      <c r="AJ1188" s="630"/>
      <c r="AK1188" s="606"/>
      <c r="AL1188" s="690"/>
    </row>
    <row r="1189" spans="29:38" x14ac:dyDescent="0.2">
      <c r="AC1189" s="630"/>
      <c r="AD1189" s="630"/>
      <c r="AE1189" s="630"/>
      <c r="AF1189" s="630"/>
      <c r="AG1189" s="630"/>
      <c r="AH1189" s="630"/>
      <c r="AI1189" s="630"/>
      <c r="AJ1189" s="630"/>
      <c r="AK1189" s="606"/>
      <c r="AL1189" s="690"/>
    </row>
    <row r="1190" spans="29:38" x14ac:dyDescent="0.2">
      <c r="AC1190" s="630"/>
      <c r="AD1190" s="630"/>
      <c r="AE1190" s="630"/>
      <c r="AF1190" s="630"/>
      <c r="AG1190" s="630"/>
      <c r="AH1190" s="630"/>
      <c r="AI1190" s="630"/>
      <c r="AJ1190" s="630"/>
      <c r="AK1190" s="606"/>
      <c r="AL1190" s="690"/>
    </row>
    <row r="1191" spans="29:38" x14ac:dyDescent="0.2">
      <c r="AC1191" s="630"/>
      <c r="AD1191" s="630"/>
      <c r="AE1191" s="630"/>
      <c r="AF1191" s="630"/>
      <c r="AG1191" s="630"/>
      <c r="AH1191" s="630"/>
      <c r="AI1191" s="630"/>
      <c r="AJ1191" s="630"/>
      <c r="AK1191" s="606"/>
      <c r="AL1191" s="690"/>
    </row>
    <row r="1192" spans="29:38" x14ac:dyDescent="0.2">
      <c r="AC1192" s="630"/>
      <c r="AD1192" s="630"/>
      <c r="AE1192" s="630"/>
      <c r="AF1192" s="630"/>
      <c r="AG1192" s="630"/>
      <c r="AH1192" s="630"/>
      <c r="AI1192" s="630"/>
      <c r="AJ1192" s="630"/>
      <c r="AK1192" s="606"/>
      <c r="AL1192" s="690"/>
    </row>
    <row r="1193" spans="29:38" x14ac:dyDescent="0.2">
      <c r="AC1193" s="630"/>
      <c r="AD1193" s="630"/>
      <c r="AE1193" s="630"/>
      <c r="AF1193" s="630"/>
      <c r="AG1193" s="630"/>
      <c r="AH1193" s="630"/>
      <c r="AI1193" s="630"/>
      <c r="AJ1193" s="630"/>
      <c r="AK1193" s="606"/>
      <c r="AL1193" s="690"/>
    </row>
    <row r="1194" spans="29:38" x14ac:dyDescent="0.2">
      <c r="AC1194" s="630"/>
      <c r="AD1194" s="630"/>
      <c r="AE1194" s="630"/>
      <c r="AF1194" s="630"/>
      <c r="AG1194" s="630"/>
      <c r="AH1194" s="630"/>
      <c r="AI1194" s="630"/>
      <c r="AJ1194" s="630"/>
      <c r="AK1194" s="606"/>
      <c r="AL1194" s="690"/>
    </row>
    <row r="1195" spans="29:38" x14ac:dyDescent="0.2">
      <c r="AC1195" s="630"/>
      <c r="AD1195" s="630"/>
      <c r="AE1195" s="630"/>
      <c r="AF1195" s="630"/>
      <c r="AG1195" s="630"/>
      <c r="AH1195" s="630"/>
      <c r="AI1195" s="630"/>
      <c r="AJ1195" s="630"/>
      <c r="AK1195" s="606"/>
      <c r="AL1195" s="690"/>
    </row>
    <row r="1196" spans="29:38" x14ac:dyDescent="0.2">
      <c r="AC1196" s="630"/>
      <c r="AD1196" s="630"/>
      <c r="AE1196" s="630"/>
      <c r="AF1196" s="630"/>
      <c r="AG1196" s="630"/>
      <c r="AH1196" s="630"/>
      <c r="AI1196" s="630"/>
      <c r="AJ1196" s="630"/>
      <c r="AK1196" s="606"/>
      <c r="AL1196" s="690"/>
    </row>
    <row r="1197" spans="29:38" x14ac:dyDescent="0.2">
      <c r="AC1197" s="630"/>
      <c r="AD1197" s="630"/>
      <c r="AE1197" s="630"/>
      <c r="AF1197" s="630"/>
      <c r="AG1197" s="630"/>
      <c r="AH1197" s="630"/>
      <c r="AI1197" s="630"/>
      <c r="AJ1197" s="630"/>
      <c r="AK1197" s="606"/>
      <c r="AL1197" s="690"/>
    </row>
    <row r="1198" spans="29:38" x14ac:dyDescent="0.2">
      <c r="AC1198" s="630"/>
      <c r="AD1198" s="630"/>
      <c r="AE1198" s="630"/>
      <c r="AF1198" s="630"/>
      <c r="AG1198" s="630"/>
      <c r="AH1198" s="630"/>
      <c r="AI1198" s="630"/>
      <c r="AJ1198" s="630"/>
      <c r="AK1198" s="606"/>
      <c r="AL1198" s="690"/>
    </row>
    <row r="1199" spans="29:38" x14ac:dyDescent="0.2">
      <c r="AC1199" s="630"/>
      <c r="AD1199" s="630"/>
      <c r="AE1199" s="630"/>
      <c r="AF1199" s="630"/>
      <c r="AG1199" s="630"/>
      <c r="AH1199" s="630"/>
      <c r="AI1199" s="630"/>
      <c r="AJ1199" s="630"/>
      <c r="AK1199" s="606"/>
      <c r="AL1199" s="690"/>
    </row>
    <row r="1200" spans="29:38" x14ac:dyDescent="0.2">
      <c r="AC1200" s="630"/>
      <c r="AD1200" s="630"/>
      <c r="AE1200" s="630"/>
      <c r="AF1200" s="630"/>
      <c r="AG1200" s="630"/>
      <c r="AH1200" s="630"/>
      <c r="AI1200" s="630"/>
      <c r="AJ1200" s="630"/>
      <c r="AK1200" s="606"/>
      <c r="AL1200" s="690"/>
    </row>
    <row r="1201" spans="29:38" x14ac:dyDescent="0.2">
      <c r="AC1201" s="630"/>
      <c r="AD1201" s="630"/>
      <c r="AE1201" s="630"/>
      <c r="AF1201" s="630"/>
      <c r="AG1201" s="630"/>
      <c r="AH1201" s="630"/>
      <c r="AI1201" s="630"/>
      <c r="AJ1201" s="630"/>
      <c r="AK1201" s="606"/>
      <c r="AL1201" s="690"/>
    </row>
    <row r="1202" spans="29:38" x14ac:dyDescent="0.2">
      <c r="AC1202" s="630"/>
      <c r="AD1202" s="630"/>
      <c r="AE1202" s="630"/>
      <c r="AF1202" s="630"/>
      <c r="AG1202" s="630"/>
      <c r="AH1202" s="630"/>
      <c r="AI1202" s="630"/>
      <c r="AJ1202" s="630"/>
      <c r="AK1202" s="606"/>
      <c r="AL1202" s="690"/>
    </row>
    <row r="1203" spans="29:38" x14ac:dyDescent="0.2">
      <c r="AC1203" s="630"/>
      <c r="AD1203" s="630"/>
      <c r="AE1203" s="630"/>
      <c r="AF1203" s="630"/>
      <c r="AG1203" s="630"/>
      <c r="AH1203" s="630"/>
      <c r="AI1203" s="630"/>
      <c r="AJ1203" s="630"/>
      <c r="AK1203" s="606"/>
      <c r="AL1203" s="690"/>
    </row>
    <row r="1204" spans="29:38" x14ac:dyDescent="0.2">
      <c r="AC1204" s="630"/>
      <c r="AD1204" s="630"/>
      <c r="AE1204" s="630"/>
      <c r="AF1204" s="630"/>
      <c r="AG1204" s="630"/>
      <c r="AH1204" s="630"/>
      <c r="AI1204" s="630"/>
      <c r="AJ1204" s="630"/>
      <c r="AK1204" s="606"/>
      <c r="AL1204" s="690"/>
    </row>
    <row r="1205" spans="29:38" x14ac:dyDescent="0.2">
      <c r="AC1205" s="630"/>
      <c r="AD1205" s="630"/>
      <c r="AE1205" s="630"/>
      <c r="AF1205" s="630"/>
      <c r="AG1205" s="630"/>
      <c r="AH1205" s="630"/>
      <c r="AI1205" s="630"/>
      <c r="AJ1205" s="630"/>
      <c r="AK1205" s="606"/>
      <c r="AL1205" s="690"/>
    </row>
    <row r="1206" spans="29:38" x14ac:dyDescent="0.2">
      <c r="AC1206" s="630"/>
      <c r="AD1206" s="630"/>
      <c r="AE1206" s="630"/>
      <c r="AF1206" s="630"/>
      <c r="AG1206" s="630"/>
      <c r="AH1206" s="630"/>
      <c r="AI1206" s="630"/>
      <c r="AJ1206" s="630"/>
      <c r="AK1206" s="606"/>
      <c r="AL1206" s="690"/>
    </row>
    <row r="1207" spans="29:38" x14ac:dyDescent="0.2">
      <c r="AC1207" s="630"/>
      <c r="AD1207" s="630"/>
      <c r="AE1207" s="630"/>
      <c r="AF1207" s="630"/>
      <c r="AG1207" s="630"/>
      <c r="AH1207" s="630"/>
      <c r="AI1207" s="630"/>
      <c r="AJ1207" s="630"/>
      <c r="AK1207" s="606"/>
      <c r="AL1207" s="690"/>
    </row>
    <row r="1208" spans="29:38" x14ac:dyDescent="0.2">
      <c r="AC1208" s="630"/>
      <c r="AD1208" s="630"/>
      <c r="AE1208" s="630"/>
      <c r="AF1208" s="630"/>
      <c r="AG1208" s="630"/>
      <c r="AH1208" s="630"/>
      <c r="AI1208" s="630"/>
      <c r="AJ1208" s="630"/>
      <c r="AK1208" s="606"/>
      <c r="AL1208" s="690"/>
    </row>
    <row r="1209" spans="29:38" x14ac:dyDescent="0.2">
      <c r="AC1209" s="630"/>
      <c r="AD1209" s="630"/>
      <c r="AE1209" s="630"/>
      <c r="AF1209" s="630"/>
      <c r="AG1209" s="630"/>
      <c r="AH1209" s="630"/>
      <c r="AI1209" s="630"/>
      <c r="AJ1209" s="630"/>
      <c r="AK1209" s="606"/>
      <c r="AL1209" s="690"/>
    </row>
    <row r="1210" spans="29:38" x14ac:dyDescent="0.2">
      <c r="AC1210" s="630"/>
      <c r="AD1210" s="630"/>
      <c r="AE1210" s="630"/>
      <c r="AF1210" s="630"/>
      <c r="AG1210" s="630"/>
      <c r="AH1210" s="630"/>
      <c r="AI1210" s="630"/>
      <c r="AJ1210" s="630"/>
      <c r="AK1210" s="606"/>
      <c r="AL1210" s="690"/>
    </row>
    <row r="1211" spans="29:38" x14ac:dyDescent="0.2">
      <c r="AC1211" s="630"/>
      <c r="AD1211" s="630"/>
      <c r="AE1211" s="630"/>
      <c r="AF1211" s="630"/>
      <c r="AG1211" s="630"/>
      <c r="AH1211" s="630"/>
      <c r="AI1211" s="630"/>
      <c r="AJ1211" s="630"/>
      <c r="AK1211" s="606"/>
      <c r="AL1211" s="690"/>
    </row>
    <row r="1212" spans="29:38" x14ac:dyDescent="0.2">
      <c r="AC1212" s="630"/>
      <c r="AD1212" s="630"/>
      <c r="AE1212" s="630"/>
      <c r="AF1212" s="630"/>
      <c r="AG1212" s="630"/>
      <c r="AH1212" s="630"/>
      <c r="AI1212" s="630"/>
      <c r="AJ1212" s="630"/>
      <c r="AK1212" s="606"/>
      <c r="AL1212" s="690"/>
    </row>
    <row r="1213" spans="29:38" x14ac:dyDescent="0.2">
      <c r="AC1213" s="630"/>
      <c r="AD1213" s="630"/>
      <c r="AE1213" s="630"/>
      <c r="AF1213" s="630"/>
      <c r="AG1213" s="630"/>
      <c r="AH1213" s="630"/>
      <c r="AI1213" s="630"/>
      <c r="AJ1213" s="630"/>
      <c r="AK1213" s="606"/>
      <c r="AL1213" s="690"/>
    </row>
    <row r="1214" spans="29:38" x14ac:dyDescent="0.2">
      <c r="AC1214" s="630"/>
      <c r="AD1214" s="630"/>
      <c r="AE1214" s="630"/>
      <c r="AF1214" s="630"/>
      <c r="AG1214" s="630"/>
      <c r="AH1214" s="630"/>
      <c r="AI1214" s="630"/>
      <c r="AJ1214" s="630"/>
      <c r="AK1214" s="606"/>
      <c r="AL1214" s="690"/>
    </row>
    <row r="1215" spans="29:38" x14ac:dyDescent="0.2">
      <c r="AC1215" s="630"/>
      <c r="AD1215" s="630"/>
      <c r="AE1215" s="630"/>
      <c r="AF1215" s="630"/>
      <c r="AG1215" s="630"/>
      <c r="AH1215" s="630"/>
      <c r="AI1215" s="630"/>
      <c r="AJ1215" s="630"/>
      <c r="AK1215" s="606"/>
      <c r="AL1215" s="690"/>
    </row>
    <row r="1216" spans="29:38" x14ac:dyDescent="0.2">
      <c r="AC1216" s="630"/>
      <c r="AD1216" s="630"/>
      <c r="AE1216" s="630"/>
      <c r="AF1216" s="630"/>
      <c r="AG1216" s="630"/>
      <c r="AH1216" s="630"/>
      <c r="AI1216" s="630"/>
      <c r="AJ1216" s="630"/>
      <c r="AK1216" s="606"/>
      <c r="AL1216" s="690"/>
    </row>
    <row r="1217" spans="29:38" x14ac:dyDescent="0.2">
      <c r="AC1217" s="630"/>
      <c r="AD1217" s="630"/>
      <c r="AE1217" s="630"/>
      <c r="AF1217" s="630"/>
      <c r="AG1217" s="630"/>
      <c r="AH1217" s="630"/>
      <c r="AI1217" s="630"/>
      <c r="AJ1217" s="630"/>
      <c r="AK1217" s="606"/>
      <c r="AL1217" s="690"/>
    </row>
    <row r="1218" spans="29:38" x14ac:dyDescent="0.2">
      <c r="AC1218" s="630"/>
      <c r="AD1218" s="630"/>
      <c r="AE1218" s="630"/>
      <c r="AF1218" s="630"/>
      <c r="AG1218" s="630"/>
      <c r="AH1218" s="630"/>
      <c r="AI1218" s="630"/>
      <c r="AJ1218" s="630"/>
      <c r="AK1218" s="606"/>
      <c r="AL1218" s="690"/>
    </row>
    <row r="1219" spans="29:38" x14ac:dyDescent="0.2">
      <c r="AC1219" s="630"/>
      <c r="AD1219" s="630"/>
      <c r="AE1219" s="630"/>
      <c r="AF1219" s="630"/>
      <c r="AG1219" s="630"/>
      <c r="AH1219" s="630"/>
      <c r="AI1219" s="630"/>
      <c r="AJ1219" s="630"/>
      <c r="AK1219" s="606"/>
      <c r="AL1219" s="690"/>
    </row>
    <row r="1220" spans="29:38" x14ac:dyDescent="0.2">
      <c r="AC1220" s="630"/>
      <c r="AD1220" s="630"/>
      <c r="AE1220" s="630"/>
      <c r="AF1220" s="630"/>
      <c r="AG1220" s="630"/>
      <c r="AH1220" s="630"/>
      <c r="AI1220" s="630"/>
      <c r="AJ1220" s="630"/>
      <c r="AK1220" s="606"/>
      <c r="AL1220" s="690"/>
    </row>
    <row r="1221" spans="29:38" x14ac:dyDescent="0.2">
      <c r="AC1221" s="630"/>
      <c r="AD1221" s="630"/>
      <c r="AE1221" s="630"/>
      <c r="AF1221" s="630"/>
      <c r="AG1221" s="630"/>
      <c r="AH1221" s="630"/>
      <c r="AI1221" s="630"/>
      <c r="AJ1221" s="630"/>
      <c r="AK1221" s="606"/>
      <c r="AL1221" s="690"/>
    </row>
    <row r="1222" spans="29:38" x14ac:dyDescent="0.2">
      <c r="AC1222" s="630"/>
      <c r="AD1222" s="630"/>
      <c r="AE1222" s="630"/>
      <c r="AF1222" s="630"/>
      <c r="AG1222" s="630"/>
      <c r="AH1222" s="630"/>
      <c r="AI1222" s="630"/>
      <c r="AJ1222" s="630"/>
      <c r="AK1222" s="606"/>
      <c r="AL1222" s="690"/>
    </row>
    <row r="1223" spans="29:38" x14ac:dyDescent="0.2">
      <c r="AC1223" s="630"/>
      <c r="AD1223" s="630"/>
      <c r="AE1223" s="630"/>
      <c r="AF1223" s="630"/>
      <c r="AG1223" s="630"/>
      <c r="AH1223" s="630"/>
      <c r="AI1223" s="630"/>
      <c r="AJ1223" s="630"/>
      <c r="AK1223" s="606"/>
      <c r="AL1223" s="690"/>
    </row>
    <row r="1224" spans="29:38" x14ac:dyDescent="0.2">
      <c r="AC1224" s="630"/>
      <c r="AD1224" s="630"/>
      <c r="AE1224" s="630"/>
      <c r="AF1224" s="630"/>
      <c r="AG1224" s="630"/>
      <c r="AH1224" s="630"/>
      <c r="AI1224" s="630"/>
      <c r="AJ1224" s="630"/>
      <c r="AK1224" s="606"/>
      <c r="AL1224" s="690"/>
    </row>
    <row r="1225" spans="29:38" x14ac:dyDescent="0.2">
      <c r="AC1225" s="630"/>
      <c r="AD1225" s="630"/>
      <c r="AE1225" s="630"/>
      <c r="AF1225" s="630"/>
      <c r="AG1225" s="630"/>
      <c r="AH1225" s="630"/>
      <c r="AI1225" s="630"/>
      <c r="AJ1225" s="630"/>
      <c r="AK1225" s="606"/>
      <c r="AL1225" s="690"/>
    </row>
    <row r="1226" spans="29:38" x14ac:dyDescent="0.2">
      <c r="AC1226" s="630"/>
      <c r="AD1226" s="630"/>
      <c r="AE1226" s="630"/>
      <c r="AF1226" s="630"/>
      <c r="AG1226" s="630"/>
      <c r="AH1226" s="630"/>
      <c r="AI1226" s="630"/>
      <c r="AJ1226" s="630"/>
      <c r="AK1226" s="606"/>
      <c r="AL1226" s="690"/>
    </row>
    <row r="1227" spans="29:38" x14ac:dyDescent="0.2">
      <c r="AC1227" s="630"/>
      <c r="AD1227" s="630"/>
      <c r="AE1227" s="630"/>
      <c r="AF1227" s="630"/>
      <c r="AG1227" s="630"/>
      <c r="AH1227" s="630"/>
      <c r="AI1227" s="630"/>
      <c r="AJ1227" s="630"/>
      <c r="AK1227" s="606"/>
      <c r="AL1227" s="690"/>
    </row>
    <row r="1228" spans="29:38" x14ac:dyDescent="0.2">
      <c r="AC1228" s="630"/>
      <c r="AD1228" s="630"/>
      <c r="AE1228" s="630"/>
      <c r="AF1228" s="630"/>
      <c r="AG1228" s="630"/>
      <c r="AH1228" s="630"/>
      <c r="AI1228" s="630"/>
      <c r="AJ1228" s="630"/>
      <c r="AK1228" s="606"/>
      <c r="AL1228" s="690"/>
    </row>
    <row r="1229" spans="29:38" x14ac:dyDescent="0.2">
      <c r="AC1229" s="630"/>
      <c r="AD1229" s="630"/>
      <c r="AE1229" s="630"/>
      <c r="AF1229" s="630"/>
      <c r="AG1229" s="630"/>
      <c r="AH1229" s="630"/>
      <c r="AI1229" s="630"/>
      <c r="AJ1229" s="630"/>
      <c r="AK1229" s="606"/>
      <c r="AL1229" s="690"/>
    </row>
    <row r="1230" spans="29:38" x14ac:dyDescent="0.2">
      <c r="AC1230" s="630"/>
      <c r="AD1230" s="630"/>
      <c r="AE1230" s="630"/>
      <c r="AF1230" s="630"/>
      <c r="AG1230" s="630"/>
      <c r="AH1230" s="630"/>
      <c r="AI1230" s="630"/>
      <c r="AJ1230" s="630"/>
      <c r="AK1230" s="606"/>
      <c r="AL1230" s="690"/>
    </row>
    <row r="1231" spans="29:38" x14ac:dyDescent="0.2">
      <c r="AC1231" s="630"/>
      <c r="AD1231" s="630"/>
      <c r="AE1231" s="630"/>
      <c r="AF1231" s="630"/>
      <c r="AG1231" s="630"/>
      <c r="AH1231" s="630"/>
      <c r="AI1231" s="630"/>
      <c r="AJ1231" s="630"/>
      <c r="AK1231" s="606"/>
      <c r="AL1231" s="690"/>
    </row>
    <row r="1232" spans="29:38" x14ac:dyDescent="0.2">
      <c r="AC1232" s="630"/>
      <c r="AD1232" s="630"/>
      <c r="AE1232" s="630"/>
      <c r="AF1232" s="630"/>
      <c r="AG1232" s="630"/>
      <c r="AH1232" s="630"/>
      <c r="AI1232" s="630"/>
      <c r="AJ1232" s="630"/>
      <c r="AK1232" s="606"/>
      <c r="AL1232" s="690"/>
    </row>
    <row r="1233" spans="29:38" x14ac:dyDescent="0.2">
      <c r="AC1233" s="630"/>
      <c r="AD1233" s="630"/>
      <c r="AE1233" s="630"/>
      <c r="AF1233" s="630"/>
      <c r="AG1233" s="630"/>
      <c r="AH1233" s="630"/>
      <c r="AI1233" s="630"/>
      <c r="AJ1233" s="630"/>
      <c r="AK1233" s="606"/>
      <c r="AL1233" s="690"/>
    </row>
    <row r="1234" spans="29:38" x14ac:dyDescent="0.2">
      <c r="AC1234" s="630"/>
      <c r="AD1234" s="630"/>
      <c r="AE1234" s="630"/>
      <c r="AF1234" s="630"/>
      <c r="AG1234" s="630"/>
      <c r="AH1234" s="630"/>
      <c r="AI1234" s="630"/>
      <c r="AJ1234" s="630"/>
      <c r="AK1234" s="606"/>
      <c r="AL1234" s="690"/>
    </row>
    <row r="1235" spans="29:38" x14ac:dyDescent="0.2">
      <c r="AC1235" s="630"/>
      <c r="AD1235" s="630"/>
      <c r="AE1235" s="630"/>
      <c r="AF1235" s="630"/>
      <c r="AG1235" s="630"/>
      <c r="AH1235" s="630"/>
      <c r="AI1235" s="630"/>
      <c r="AJ1235" s="630"/>
      <c r="AK1235" s="606"/>
      <c r="AL1235" s="690"/>
    </row>
    <row r="1236" spans="29:38" x14ac:dyDescent="0.2">
      <c r="AC1236" s="630"/>
      <c r="AD1236" s="630"/>
      <c r="AE1236" s="630"/>
      <c r="AF1236" s="630"/>
      <c r="AG1236" s="630"/>
      <c r="AH1236" s="630"/>
      <c r="AI1236" s="630"/>
      <c r="AJ1236" s="630"/>
      <c r="AK1236" s="606"/>
      <c r="AL1236" s="690"/>
    </row>
    <row r="1237" spans="29:38" x14ac:dyDescent="0.2">
      <c r="AC1237" s="630"/>
      <c r="AD1237" s="630"/>
      <c r="AE1237" s="630"/>
      <c r="AF1237" s="630"/>
      <c r="AG1237" s="630"/>
      <c r="AH1237" s="630"/>
      <c r="AI1237" s="630"/>
      <c r="AJ1237" s="630"/>
      <c r="AK1237" s="606"/>
      <c r="AL1237" s="690"/>
    </row>
    <row r="1238" spans="29:38" x14ac:dyDescent="0.2">
      <c r="AC1238" s="630"/>
      <c r="AD1238" s="630"/>
      <c r="AE1238" s="630"/>
      <c r="AF1238" s="630"/>
      <c r="AG1238" s="630"/>
      <c r="AH1238" s="630"/>
      <c r="AI1238" s="630"/>
      <c r="AJ1238" s="630"/>
      <c r="AK1238" s="606"/>
      <c r="AL1238" s="690"/>
    </row>
    <row r="1239" spans="29:38" x14ac:dyDescent="0.2">
      <c r="AC1239" s="630"/>
      <c r="AD1239" s="630"/>
      <c r="AE1239" s="630"/>
      <c r="AF1239" s="630"/>
      <c r="AG1239" s="630"/>
      <c r="AH1239" s="630"/>
      <c r="AI1239" s="630"/>
      <c r="AJ1239" s="630"/>
      <c r="AK1239" s="606"/>
      <c r="AL1239" s="690"/>
    </row>
    <row r="1240" spans="29:38" x14ac:dyDescent="0.2">
      <c r="AC1240" s="630"/>
      <c r="AD1240" s="630"/>
      <c r="AE1240" s="630"/>
      <c r="AF1240" s="630"/>
      <c r="AG1240" s="630"/>
      <c r="AH1240" s="630"/>
      <c r="AI1240" s="630"/>
      <c r="AJ1240" s="630"/>
      <c r="AK1240" s="606"/>
      <c r="AL1240" s="690"/>
    </row>
    <row r="1241" spans="29:38" x14ac:dyDescent="0.2">
      <c r="AC1241" s="630"/>
      <c r="AD1241" s="630"/>
      <c r="AE1241" s="630"/>
      <c r="AF1241" s="630"/>
      <c r="AG1241" s="630"/>
      <c r="AH1241" s="630"/>
      <c r="AI1241" s="630"/>
      <c r="AJ1241" s="630"/>
      <c r="AK1241" s="606"/>
      <c r="AL1241" s="690"/>
    </row>
    <row r="1242" spans="29:38" x14ac:dyDescent="0.2">
      <c r="AC1242" s="630"/>
      <c r="AD1242" s="630"/>
      <c r="AE1242" s="630"/>
      <c r="AF1242" s="630"/>
      <c r="AG1242" s="630"/>
      <c r="AH1242" s="630"/>
      <c r="AI1242" s="630"/>
      <c r="AJ1242" s="630"/>
      <c r="AK1242" s="606"/>
      <c r="AL1242" s="690"/>
    </row>
    <row r="1243" spans="29:38" x14ac:dyDescent="0.2">
      <c r="AC1243" s="630"/>
      <c r="AD1243" s="630"/>
      <c r="AE1243" s="630"/>
      <c r="AF1243" s="630"/>
      <c r="AG1243" s="630"/>
      <c r="AH1243" s="630"/>
      <c r="AI1243" s="630"/>
      <c r="AJ1243" s="630"/>
      <c r="AK1243" s="606"/>
      <c r="AL1243" s="690"/>
    </row>
    <row r="1244" spans="29:38" x14ac:dyDescent="0.2">
      <c r="AC1244" s="630"/>
      <c r="AD1244" s="630"/>
      <c r="AE1244" s="630"/>
      <c r="AF1244" s="630"/>
      <c r="AG1244" s="630"/>
      <c r="AH1244" s="630"/>
      <c r="AI1244" s="630"/>
      <c r="AJ1244" s="630"/>
      <c r="AK1244" s="606"/>
      <c r="AL1244" s="690"/>
    </row>
    <row r="1245" spans="29:38" x14ac:dyDescent="0.2">
      <c r="AC1245" s="630"/>
      <c r="AD1245" s="630"/>
      <c r="AE1245" s="630"/>
      <c r="AF1245" s="630"/>
      <c r="AG1245" s="630"/>
      <c r="AH1245" s="630"/>
      <c r="AI1245" s="630"/>
      <c r="AJ1245" s="630"/>
      <c r="AK1245" s="606"/>
      <c r="AL1245" s="690"/>
    </row>
    <row r="1246" spans="29:38" x14ac:dyDescent="0.2">
      <c r="AC1246" s="630"/>
      <c r="AD1246" s="630"/>
      <c r="AE1246" s="630"/>
      <c r="AF1246" s="630"/>
      <c r="AG1246" s="630"/>
      <c r="AH1246" s="630"/>
      <c r="AI1246" s="630"/>
      <c r="AJ1246" s="630"/>
      <c r="AK1246" s="606"/>
      <c r="AL1246" s="690"/>
    </row>
    <row r="1247" spans="29:38" x14ac:dyDescent="0.2">
      <c r="AC1247" s="630"/>
      <c r="AD1247" s="630"/>
      <c r="AE1247" s="630"/>
      <c r="AF1247" s="630"/>
      <c r="AG1247" s="630"/>
      <c r="AH1247" s="630"/>
      <c r="AI1247" s="630"/>
      <c r="AJ1247" s="630"/>
      <c r="AK1247" s="606"/>
      <c r="AL1247" s="690"/>
    </row>
    <row r="1248" spans="29:38" x14ac:dyDescent="0.2">
      <c r="AC1248" s="630"/>
      <c r="AD1248" s="630"/>
      <c r="AE1248" s="630"/>
      <c r="AF1248" s="630"/>
      <c r="AG1248" s="630"/>
      <c r="AH1248" s="630"/>
      <c r="AI1248" s="630"/>
      <c r="AJ1248" s="630"/>
      <c r="AK1248" s="606"/>
      <c r="AL1248" s="690"/>
    </row>
    <row r="1249" spans="29:38" x14ac:dyDescent="0.2">
      <c r="AC1249" s="630"/>
      <c r="AD1249" s="630"/>
      <c r="AE1249" s="630"/>
      <c r="AF1249" s="630"/>
      <c r="AG1249" s="630"/>
      <c r="AH1249" s="630"/>
      <c r="AI1249" s="630"/>
      <c r="AJ1249" s="630"/>
      <c r="AK1249" s="606"/>
      <c r="AL1249" s="690"/>
    </row>
    <row r="1250" spans="29:38" x14ac:dyDescent="0.2">
      <c r="AC1250" s="630"/>
      <c r="AD1250" s="630"/>
      <c r="AE1250" s="630"/>
      <c r="AF1250" s="630"/>
      <c r="AG1250" s="630"/>
      <c r="AH1250" s="630"/>
      <c r="AI1250" s="630"/>
      <c r="AJ1250" s="630"/>
      <c r="AK1250" s="606"/>
      <c r="AL1250" s="690"/>
    </row>
    <row r="1251" spans="29:38" x14ac:dyDescent="0.2">
      <c r="AC1251" s="630"/>
      <c r="AD1251" s="630"/>
      <c r="AE1251" s="630"/>
      <c r="AF1251" s="630"/>
      <c r="AG1251" s="630"/>
      <c r="AH1251" s="630"/>
      <c r="AI1251" s="630"/>
      <c r="AJ1251" s="630"/>
      <c r="AK1251" s="606"/>
      <c r="AL1251" s="690"/>
    </row>
    <row r="1252" spans="29:38" x14ac:dyDescent="0.2">
      <c r="AC1252" s="630"/>
      <c r="AD1252" s="630"/>
      <c r="AE1252" s="630"/>
      <c r="AF1252" s="630"/>
      <c r="AG1252" s="630"/>
      <c r="AH1252" s="630"/>
      <c r="AI1252" s="630"/>
      <c r="AJ1252" s="630"/>
      <c r="AK1252" s="606"/>
      <c r="AL1252" s="690"/>
    </row>
    <row r="1253" spans="29:38" x14ac:dyDescent="0.2">
      <c r="AC1253" s="630"/>
      <c r="AD1253" s="630"/>
      <c r="AE1253" s="630"/>
      <c r="AF1253" s="630"/>
      <c r="AG1253" s="630"/>
      <c r="AH1253" s="630"/>
      <c r="AI1253" s="630"/>
      <c r="AJ1253" s="630"/>
      <c r="AK1253" s="606"/>
      <c r="AL1253" s="690"/>
    </row>
    <row r="1254" spans="29:38" x14ac:dyDescent="0.2">
      <c r="AC1254" s="630"/>
      <c r="AD1254" s="630"/>
      <c r="AE1254" s="630"/>
      <c r="AF1254" s="630"/>
      <c r="AG1254" s="630"/>
      <c r="AH1254" s="630"/>
      <c r="AI1254" s="630"/>
      <c r="AJ1254" s="630"/>
      <c r="AK1254" s="606"/>
      <c r="AL1254" s="690"/>
    </row>
    <row r="1255" spans="29:38" x14ac:dyDescent="0.2">
      <c r="AC1255" s="630"/>
      <c r="AD1255" s="630"/>
      <c r="AE1255" s="630"/>
      <c r="AF1255" s="630"/>
      <c r="AG1255" s="630"/>
      <c r="AH1255" s="630"/>
      <c r="AI1255" s="630"/>
      <c r="AJ1255" s="630"/>
      <c r="AK1255" s="606"/>
      <c r="AL1255" s="690"/>
    </row>
    <row r="1256" spans="29:38" x14ac:dyDescent="0.2">
      <c r="AC1256" s="630"/>
      <c r="AD1256" s="630"/>
      <c r="AE1256" s="630"/>
      <c r="AF1256" s="630"/>
      <c r="AG1256" s="630"/>
      <c r="AH1256" s="630"/>
      <c r="AI1256" s="630"/>
      <c r="AJ1256" s="630"/>
      <c r="AK1256" s="606"/>
      <c r="AL1256" s="690"/>
    </row>
    <row r="1257" spans="29:38" x14ac:dyDescent="0.2">
      <c r="AC1257" s="630"/>
      <c r="AD1257" s="630"/>
      <c r="AE1257" s="630"/>
      <c r="AF1257" s="630"/>
      <c r="AG1257" s="630"/>
      <c r="AH1257" s="630"/>
      <c r="AI1257" s="630"/>
      <c r="AJ1257" s="630"/>
      <c r="AK1257" s="606"/>
      <c r="AL1257" s="690"/>
    </row>
    <row r="1258" spans="29:38" x14ac:dyDescent="0.2">
      <c r="AC1258" s="630"/>
      <c r="AD1258" s="630"/>
      <c r="AE1258" s="630"/>
      <c r="AF1258" s="630"/>
      <c r="AG1258" s="630"/>
      <c r="AH1258" s="630"/>
      <c r="AI1258" s="630"/>
      <c r="AJ1258" s="630"/>
      <c r="AK1258" s="606"/>
      <c r="AL1258" s="690"/>
    </row>
    <row r="1259" spans="29:38" x14ac:dyDescent="0.2">
      <c r="AC1259" s="630"/>
      <c r="AD1259" s="630"/>
      <c r="AE1259" s="630"/>
      <c r="AF1259" s="630"/>
      <c r="AG1259" s="630"/>
      <c r="AH1259" s="630"/>
      <c r="AI1259" s="630"/>
      <c r="AJ1259" s="630"/>
      <c r="AK1259" s="606"/>
      <c r="AL1259" s="690"/>
    </row>
    <row r="1260" spans="29:38" x14ac:dyDescent="0.2">
      <c r="AC1260" s="630"/>
      <c r="AD1260" s="630"/>
      <c r="AE1260" s="630"/>
      <c r="AF1260" s="630"/>
      <c r="AG1260" s="630"/>
      <c r="AH1260" s="630"/>
      <c r="AI1260" s="630"/>
      <c r="AJ1260" s="630"/>
      <c r="AK1260" s="606"/>
      <c r="AL1260" s="690"/>
    </row>
    <row r="1261" spans="29:38" x14ac:dyDescent="0.2">
      <c r="AC1261" s="630"/>
      <c r="AD1261" s="630"/>
      <c r="AE1261" s="630"/>
      <c r="AF1261" s="630"/>
      <c r="AG1261" s="630"/>
      <c r="AH1261" s="630"/>
      <c r="AI1261" s="630"/>
      <c r="AJ1261" s="630"/>
      <c r="AK1261" s="606"/>
      <c r="AL1261" s="690"/>
    </row>
    <row r="1262" spans="29:38" x14ac:dyDescent="0.2">
      <c r="AC1262" s="630"/>
      <c r="AD1262" s="630"/>
      <c r="AE1262" s="630"/>
      <c r="AF1262" s="630"/>
      <c r="AG1262" s="630"/>
      <c r="AH1262" s="630"/>
      <c r="AI1262" s="630"/>
      <c r="AJ1262" s="630"/>
      <c r="AK1262" s="606"/>
      <c r="AL1262" s="690"/>
    </row>
    <row r="1263" spans="29:38" x14ac:dyDescent="0.2">
      <c r="AC1263" s="630"/>
      <c r="AD1263" s="630"/>
      <c r="AE1263" s="630"/>
      <c r="AF1263" s="630"/>
      <c r="AG1263" s="630"/>
      <c r="AH1263" s="630"/>
      <c r="AI1263" s="630"/>
      <c r="AJ1263" s="630"/>
      <c r="AK1263" s="606"/>
      <c r="AL1263" s="690"/>
    </row>
    <row r="1264" spans="29:38" x14ac:dyDescent="0.2">
      <c r="AC1264" s="630"/>
      <c r="AD1264" s="630"/>
      <c r="AE1264" s="630"/>
      <c r="AF1264" s="630"/>
      <c r="AG1264" s="630"/>
      <c r="AH1264" s="630"/>
      <c r="AI1264" s="630"/>
      <c r="AJ1264" s="630"/>
      <c r="AK1264" s="606"/>
      <c r="AL1264" s="690"/>
    </row>
    <row r="1265" spans="29:38" x14ac:dyDescent="0.2">
      <c r="AC1265" s="630"/>
      <c r="AD1265" s="630"/>
      <c r="AE1265" s="630"/>
      <c r="AF1265" s="630"/>
      <c r="AG1265" s="630"/>
      <c r="AH1265" s="630"/>
      <c r="AI1265" s="630"/>
      <c r="AJ1265" s="630"/>
      <c r="AK1265" s="606"/>
      <c r="AL1265" s="690"/>
    </row>
    <row r="1266" spans="29:38" x14ac:dyDescent="0.2">
      <c r="AC1266" s="630"/>
      <c r="AD1266" s="630"/>
      <c r="AE1266" s="630"/>
      <c r="AF1266" s="630"/>
      <c r="AG1266" s="630"/>
      <c r="AH1266" s="630"/>
      <c r="AI1266" s="630"/>
      <c r="AJ1266" s="630"/>
      <c r="AK1266" s="606"/>
      <c r="AL1266" s="690"/>
    </row>
    <row r="1267" spans="29:38" x14ac:dyDescent="0.2">
      <c r="AC1267" s="630"/>
      <c r="AD1267" s="630"/>
      <c r="AE1267" s="630"/>
      <c r="AF1267" s="630"/>
      <c r="AG1267" s="630"/>
      <c r="AH1267" s="630"/>
      <c r="AI1267" s="630"/>
      <c r="AJ1267" s="630"/>
      <c r="AK1267" s="606"/>
      <c r="AL1267" s="690"/>
    </row>
    <row r="1268" spans="29:38" x14ac:dyDescent="0.2">
      <c r="AC1268" s="630"/>
      <c r="AD1268" s="630"/>
      <c r="AE1268" s="630"/>
      <c r="AF1268" s="630"/>
      <c r="AG1268" s="630"/>
      <c r="AH1268" s="630"/>
      <c r="AI1268" s="630"/>
      <c r="AJ1268" s="630"/>
      <c r="AK1268" s="606"/>
      <c r="AL1268" s="690"/>
    </row>
    <row r="1269" spans="29:38" x14ac:dyDescent="0.2">
      <c r="AC1269" s="630"/>
      <c r="AD1269" s="630"/>
      <c r="AE1269" s="630"/>
      <c r="AF1269" s="630"/>
      <c r="AG1269" s="630"/>
      <c r="AH1269" s="630"/>
      <c r="AI1269" s="630"/>
      <c r="AJ1269" s="630"/>
      <c r="AK1269" s="606"/>
      <c r="AL1269" s="690"/>
    </row>
    <row r="1270" spans="29:38" x14ac:dyDescent="0.2">
      <c r="AC1270" s="630"/>
      <c r="AD1270" s="630"/>
      <c r="AE1270" s="630"/>
      <c r="AF1270" s="630"/>
      <c r="AG1270" s="630"/>
      <c r="AH1270" s="630"/>
      <c r="AI1270" s="630"/>
      <c r="AJ1270" s="630"/>
      <c r="AK1270" s="606"/>
      <c r="AL1270" s="690"/>
    </row>
    <row r="1271" spans="29:38" x14ac:dyDescent="0.2">
      <c r="AC1271" s="630"/>
      <c r="AD1271" s="630"/>
      <c r="AE1271" s="630"/>
      <c r="AF1271" s="630"/>
      <c r="AG1271" s="630"/>
      <c r="AH1271" s="630"/>
      <c r="AI1271" s="630"/>
      <c r="AJ1271" s="630"/>
      <c r="AK1271" s="606"/>
      <c r="AL1271" s="690"/>
    </row>
    <row r="1272" spans="29:38" x14ac:dyDescent="0.2">
      <c r="AC1272" s="630"/>
      <c r="AD1272" s="630"/>
      <c r="AE1272" s="630"/>
      <c r="AF1272" s="630"/>
      <c r="AG1272" s="630"/>
      <c r="AH1272" s="630"/>
      <c r="AI1272" s="630"/>
      <c r="AJ1272" s="630"/>
      <c r="AK1272" s="606"/>
      <c r="AL1272" s="690"/>
    </row>
    <row r="1273" spans="29:38" x14ac:dyDescent="0.2">
      <c r="AC1273" s="630"/>
      <c r="AD1273" s="630"/>
      <c r="AE1273" s="630"/>
      <c r="AF1273" s="630"/>
      <c r="AG1273" s="630"/>
      <c r="AH1273" s="630"/>
      <c r="AI1273" s="630"/>
      <c r="AJ1273" s="630"/>
      <c r="AK1273" s="606"/>
      <c r="AL1273" s="690"/>
    </row>
    <row r="1274" spans="29:38" x14ac:dyDescent="0.2">
      <c r="AC1274" s="630"/>
      <c r="AD1274" s="630"/>
      <c r="AE1274" s="630"/>
      <c r="AF1274" s="630"/>
      <c r="AG1274" s="630"/>
      <c r="AH1274" s="630"/>
      <c r="AI1274" s="630"/>
      <c r="AJ1274" s="630"/>
      <c r="AK1274" s="606"/>
      <c r="AL1274" s="690"/>
    </row>
    <row r="1275" spans="29:38" x14ac:dyDescent="0.2">
      <c r="AC1275" s="630"/>
      <c r="AD1275" s="630"/>
      <c r="AE1275" s="630"/>
      <c r="AF1275" s="630"/>
      <c r="AG1275" s="630"/>
      <c r="AH1275" s="630"/>
      <c r="AI1275" s="630"/>
      <c r="AJ1275" s="630"/>
      <c r="AK1275" s="606"/>
      <c r="AL1275" s="690"/>
    </row>
    <row r="1276" spans="29:38" x14ac:dyDescent="0.2">
      <c r="AC1276" s="630"/>
      <c r="AD1276" s="630"/>
      <c r="AE1276" s="630"/>
      <c r="AF1276" s="630"/>
      <c r="AG1276" s="630"/>
      <c r="AH1276" s="630"/>
      <c r="AI1276" s="630"/>
      <c r="AJ1276" s="630"/>
      <c r="AK1276" s="606"/>
      <c r="AL1276" s="690"/>
    </row>
    <row r="1277" spans="29:38" x14ac:dyDescent="0.2">
      <c r="AC1277" s="630"/>
      <c r="AD1277" s="630"/>
      <c r="AE1277" s="630"/>
      <c r="AF1277" s="630"/>
      <c r="AG1277" s="630"/>
      <c r="AH1277" s="630"/>
      <c r="AI1277" s="630"/>
      <c r="AJ1277" s="630"/>
      <c r="AK1277" s="606"/>
      <c r="AL1277" s="690"/>
    </row>
    <row r="1278" spans="29:38" x14ac:dyDescent="0.2">
      <c r="AC1278" s="630"/>
      <c r="AD1278" s="630"/>
      <c r="AE1278" s="630"/>
      <c r="AF1278" s="630"/>
      <c r="AG1278" s="630"/>
      <c r="AH1278" s="630"/>
      <c r="AI1278" s="630"/>
      <c r="AJ1278" s="630"/>
      <c r="AK1278" s="606"/>
      <c r="AL1278" s="690"/>
    </row>
    <row r="1279" spans="29:38" x14ac:dyDescent="0.2">
      <c r="AC1279" s="630"/>
      <c r="AD1279" s="630"/>
      <c r="AE1279" s="630"/>
      <c r="AF1279" s="630"/>
      <c r="AG1279" s="630"/>
      <c r="AH1279" s="630"/>
      <c r="AI1279" s="630"/>
      <c r="AJ1279" s="630"/>
      <c r="AK1279" s="606"/>
      <c r="AL1279" s="690"/>
    </row>
    <row r="1280" spans="29:38" x14ac:dyDescent="0.2">
      <c r="AC1280" s="630"/>
      <c r="AD1280" s="630"/>
      <c r="AE1280" s="630"/>
      <c r="AF1280" s="630"/>
      <c r="AG1280" s="630"/>
      <c r="AH1280" s="630"/>
      <c r="AI1280" s="630"/>
      <c r="AJ1280" s="630"/>
      <c r="AK1280" s="606"/>
      <c r="AL1280" s="690"/>
    </row>
    <row r="1281" spans="29:38" x14ac:dyDescent="0.2">
      <c r="AC1281" s="630"/>
      <c r="AD1281" s="630"/>
      <c r="AE1281" s="630"/>
      <c r="AF1281" s="630"/>
      <c r="AG1281" s="630"/>
      <c r="AH1281" s="630"/>
      <c r="AI1281" s="630"/>
      <c r="AJ1281" s="630"/>
      <c r="AK1281" s="606"/>
      <c r="AL1281" s="690"/>
    </row>
    <row r="1282" spans="29:38" x14ac:dyDescent="0.2">
      <c r="AC1282" s="630"/>
      <c r="AD1282" s="630"/>
      <c r="AE1282" s="630"/>
      <c r="AF1282" s="630"/>
      <c r="AG1282" s="630"/>
      <c r="AH1282" s="630"/>
      <c r="AI1282" s="630"/>
      <c r="AJ1282" s="630"/>
      <c r="AK1282" s="606"/>
      <c r="AL1282" s="690"/>
    </row>
    <row r="1283" spans="29:38" x14ac:dyDescent="0.2">
      <c r="AC1283" s="630"/>
      <c r="AD1283" s="630"/>
      <c r="AE1283" s="630"/>
      <c r="AF1283" s="630"/>
      <c r="AG1283" s="630"/>
      <c r="AH1283" s="630"/>
      <c r="AI1283" s="630"/>
      <c r="AJ1283" s="630"/>
      <c r="AK1283" s="606"/>
      <c r="AL1283" s="690"/>
    </row>
    <row r="1284" spans="29:38" x14ac:dyDescent="0.2">
      <c r="AC1284" s="630"/>
      <c r="AD1284" s="630"/>
      <c r="AE1284" s="630"/>
      <c r="AF1284" s="630"/>
      <c r="AG1284" s="630"/>
      <c r="AH1284" s="630"/>
      <c r="AI1284" s="630"/>
      <c r="AJ1284" s="630"/>
      <c r="AK1284" s="606"/>
      <c r="AL1284" s="690"/>
    </row>
    <row r="1285" spans="29:38" x14ac:dyDescent="0.2">
      <c r="AC1285" s="630"/>
      <c r="AD1285" s="630"/>
      <c r="AE1285" s="630"/>
      <c r="AF1285" s="630"/>
      <c r="AG1285" s="630"/>
      <c r="AH1285" s="630"/>
      <c r="AI1285" s="630"/>
      <c r="AJ1285" s="630"/>
      <c r="AK1285" s="606"/>
      <c r="AL1285" s="690"/>
    </row>
    <row r="1286" spans="29:38" x14ac:dyDescent="0.2">
      <c r="AC1286" s="630"/>
      <c r="AD1286" s="630"/>
      <c r="AE1286" s="630"/>
      <c r="AF1286" s="630"/>
      <c r="AG1286" s="630"/>
      <c r="AH1286" s="630"/>
      <c r="AI1286" s="630"/>
      <c r="AJ1286" s="630"/>
      <c r="AK1286" s="606"/>
      <c r="AL1286" s="690"/>
    </row>
    <row r="1287" spans="29:38" x14ac:dyDescent="0.2">
      <c r="AC1287" s="630"/>
      <c r="AD1287" s="630"/>
      <c r="AE1287" s="630"/>
      <c r="AF1287" s="630"/>
      <c r="AG1287" s="630"/>
      <c r="AH1287" s="630"/>
      <c r="AI1287" s="630"/>
      <c r="AJ1287" s="630"/>
      <c r="AK1287" s="606"/>
      <c r="AL1287" s="690"/>
    </row>
    <row r="1288" spans="29:38" x14ac:dyDescent="0.2">
      <c r="AC1288" s="630"/>
      <c r="AD1288" s="630"/>
      <c r="AE1288" s="630"/>
      <c r="AF1288" s="630"/>
      <c r="AG1288" s="630"/>
      <c r="AH1288" s="630"/>
      <c r="AI1288" s="630"/>
      <c r="AJ1288" s="630"/>
      <c r="AK1288" s="606"/>
      <c r="AL1288" s="690"/>
    </row>
    <row r="1289" spans="29:38" x14ac:dyDescent="0.2">
      <c r="AC1289" s="630"/>
      <c r="AD1289" s="630"/>
      <c r="AE1289" s="630"/>
      <c r="AF1289" s="630"/>
      <c r="AG1289" s="630"/>
      <c r="AH1289" s="630"/>
      <c r="AI1289" s="630"/>
      <c r="AJ1289" s="630"/>
      <c r="AK1289" s="606"/>
      <c r="AL1289" s="690"/>
    </row>
    <row r="1290" spans="29:38" x14ac:dyDescent="0.2">
      <c r="AC1290" s="630"/>
      <c r="AD1290" s="630"/>
      <c r="AE1290" s="630"/>
      <c r="AF1290" s="630"/>
      <c r="AG1290" s="630"/>
      <c r="AH1290" s="630"/>
      <c r="AI1290" s="630"/>
      <c r="AJ1290" s="630"/>
      <c r="AK1290" s="606"/>
      <c r="AL1290" s="690"/>
    </row>
    <row r="1291" spans="29:38" x14ac:dyDescent="0.2">
      <c r="AC1291" s="630"/>
      <c r="AD1291" s="630"/>
      <c r="AE1291" s="630"/>
      <c r="AF1291" s="630"/>
      <c r="AG1291" s="630"/>
      <c r="AH1291" s="630"/>
      <c r="AI1291" s="630"/>
      <c r="AJ1291" s="630"/>
      <c r="AK1291" s="606"/>
      <c r="AL1291" s="690"/>
    </row>
    <row r="1292" spans="29:38" x14ac:dyDescent="0.2">
      <c r="AC1292" s="630"/>
      <c r="AD1292" s="630"/>
      <c r="AE1292" s="630"/>
      <c r="AF1292" s="630"/>
      <c r="AG1292" s="630"/>
      <c r="AH1292" s="630"/>
      <c r="AI1292" s="630"/>
      <c r="AJ1292" s="630"/>
      <c r="AK1292" s="606"/>
      <c r="AL1292" s="690"/>
    </row>
    <row r="1293" spans="29:38" x14ac:dyDescent="0.2">
      <c r="AC1293" s="630"/>
      <c r="AD1293" s="630"/>
      <c r="AE1293" s="630"/>
      <c r="AF1293" s="630"/>
      <c r="AG1293" s="630"/>
      <c r="AH1293" s="630"/>
      <c r="AI1293" s="630"/>
      <c r="AJ1293" s="630"/>
      <c r="AK1293" s="606"/>
      <c r="AL1293" s="690"/>
    </row>
    <row r="1294" spans="29:38" x14ac:dyDescent="0.2">
      <c r="AC1294" s="630"/>
      <c r="AD1294" s="630"/>
      <c r="AE1294" s="630"/>
      <c r="AF1294" s="630"/>
      <c r="AG1294" s="630"/>
      <c r="AH1294" s="630"/>
      <c r="AI1294" s="630"/>
      <c r="AJ1294" s="630"/>
      <c r="AK1294" s="606"/>
      <c r="AL1294" s="690"/>
    </row>
    <row r="1295" spans="29:38" x14ac:dyDescent="0.2">
      <c r="AC1295" s="630"/>
      <c r="AD1295" s="630"/>
      <c r="AE1295" s="630"/>
      <c r="AF1295" s="630"/>
      <c r="AG1295" s="630"/>
      <c r="AH1295" s="630"/>
      <c r="AI1295" s="630"/>
      <c r="AJ1295" s="630"/>
      <c r="AK1295" s="606"/>
      <c r="AL1295" s="690"/>
    </row>
    <row r="1296" spans="29:38" x14ac:dyDescent="0.2">
      <c r="AC1296" s="630"/>
      <c r="AD1296" s="630"/>
      <c r="AE1296" s="630"/>
      <c r="AF1296" s="630"/>
      <c r="AG1296" s="630"/>
      <c r="AH1296" s="630"/>
      <c r="AI1296" s="630"/>
      <c r="AJ1296" s="630"/>
      <c r="AK1296" s="606"/>
      <c r="AL1296" s="690"/>
    </row>
    <row r="1297" spans="29:38" x14ac:dyDescent="0.2">
      <c r="AC1297" s="630"/>
      <c r="AD1297" s="630"/>
      <c r="AE1297" s="630"/>
      <c r="AF1297" s="630"/>
      <c r="AG1297" s="630"/>
      <c r="AH1297" s="630"/>
      <c r="AI1297" s="630"/>
      <c r="AJ1297" s="630"/>
      <c r="AK1297" s="606"/>
      <c r="AL1297" s="690"/>
    </row>
    <row r="1298" spans="29:38" x14ac:dyDescent="0.2">
      <c r="AC1298" s="630"/>
      <c r="AD1298" s="630"/>
      <c r="AE1298" s="630"/>
      <c r="AF1298" s="630"/>
      <c r="AG1298" s="630"/>
      <c r="AH1298" s="630"/>
      <c r="AI1298" s="630"/>
      <c r="AJ1298" s="630"/>
      <c r="AK1298" s="606"/>
      <c r="AL1298" s="690"/>
    </row>
    <row r="1299" spans="29:38" x14ac:dyDescent="0.2">
      <c r="AC1299" s="630"/>
      <c r="AD1299" s="630"/>
      <c r="AE1299" s="630"/>
      <c r="AF1299" s="630"/>
      <c r="AG1299" s="630"/>
      <c r="AH1299" s="630"/>
      <c r="AI1299" s="630"/>
      <c r="AJ1299" s="630"/>
      <c r="AK1299" s="606"/>
      <c r="AL1299" s="690"/>
    </row>
    <row r="1300" spans="29:38" x14ac:dyDescent="0.2">
      <c r="AC1300" s="630"/>
      <c r="AD1300" s="630"/>
      <c r="AE1300" s="630"/>
      <c r="AF1300" s="630"/>
      <c r="AG1300" s="630"/>
      <c r="AH1300" s="630"/>
      <c r="AI1300" s="630"/>
      <c r="AJ1300" s="630"/>
      <c r="AK1300" s="606"/>
      <c r="AL1300" s="690"/>
    </row>
    <row r="1301" spans="29:38" x14ac:dyDescent="0.2">
      <c r="AC1301" s="630"/>
      <c r="AD1301" s="630"/>
      <c r="AE1301" s="630"/>
      <c r="AF1301" s="630"/>
      <c r="AG1301" s="630"/>
      <c r="AH1301" s="630"/>
      <c r="AI1301" s="630"/>
      <c r="AJ1301" s="630"/>
      <c r="AK1301" s="606"/>
      <c r="AL1301" s="690"/>
    </row>
    <row r="1302" spans="29:38" x14ac:dyDescent="0.2">
      <c r="AC1302" s="630"/>
      <c r="AD1302" s="630"/>
      <c r="AE1302" s="630"/>
      <c r="AF1302" s="630"/>
      <c r="AG1302" s="630"/>
      <c r="AH1302" s="630"/>
      <c r="AI1302" s="630"/>
      <c r="AJ1302" s="630"/>
      <c r="AK1302" s="606"/>
      <c r="AL1302" s="690"/>
    </row>
    <row r="1303" spans="29:38" x14ac:dyDescent="0.2">
      <c r="AC1303" s="630"/>
      <c r="AD1303" s="630"/>
      <c r="AE1303" s="630"/>
      <c r="AF1303" s="630"/>
      <c r="AG1303" s="630"/>
      <c r="AH1303" s="630"/>
      <c r="AI1303" s="630"/>
      <c r="AJ1303" s="630"/>
      <c r="AK1303" s="606"/>
      <c r="AL1303" s="690"/>
    </row>
    <row r="1304" spans="29:38" x14ac:dyDescent="0.2">
      <c r="AC1304" s="630"/>
      <c r="AD1304" s="630"/>
      <c r="AE1304" s="630"/>
      <c r="AF1304" s="630"/>
      <c r="AG1304" s="630"/>
      <c r="AH1304" s="630"/>
      <c r="AI1304" s="630"/>
      <c r="AJ1304" s="630"/>
      <c r="AK1304" s="606"/>
      <c r="AL1304" s="690"/>
    </row>
    <row r="1305" spans="29:38" x14ac:dyDescent="0.2">
      <c r="AC1305" s="630"/>
      <c r="AD1305" s="630"/>
      <c r="AE1305" s="630"/>
      <c r="AF1305" s="630"/>
      <c r="AG1305" s="630"/>
      <c r="AH1305" s="630"/>
      <c r="AI1305" s="630"/>
      <c r="AJ1305" s="630"/>
      <c r="AK1305" s="606"/>
      <c r="AL1305" s="690"/>
    </row>
    <row r="1306" spans="29:38" x14ac:dyDescent="0.2">
      <c r="AC1306" s="630"/>
      <c r="AD1306" s="630"/>
      <c r="AE1306" s="630"/>
      <c r="AF1306" s="630"/>
      <c r="AG1306" s="630"/>
      <c r="AH1306" s="630"/>
      <c r="AI1306" s="630"/>
      <c r="AJ1306" s="630"/>
      <c r="AK1306" s="606"/>
      <c r="AL1306" s="690"/>
    </row>
    <row r="1307" spans="29:38" x14ac:dyDescent="0.2">
      <c r="AC1307" s="630"/>
      <c r="AD1307" s="630"/>
      <c r="AE1307" s="630"/>
      <c r="AF1307" s="630"/>
      <c r="AG1307" s="630"/>
      <c r="AH1307" s="630"/>
      <c r="AI1307" s="630"/>
      <c r="AJ1307" s="630"/>
      <c r="AK1307" s="606"/>
      <c r="AL1307" s="690"/>
    </row>
    <row r="1308" spans="29:38" x14ac:dyDescent="0.2">
      <c r="AC1308" s="630"/>
      <c r="AD1308" s="630"/>
      <c r="AE1308" s="630"/>
      <c r="AF1308" s="630"/>
      <c r="AG1308" s="630"/>
      <c r="AH1308" s="630"/>
      <c r="AI1308" s="630"/>
      <c r="AJ1308" s="630"/>
      <c r="AK1308" s="606"/>
      <c r="AL1308" s="690"/>
    </row>
    <row r="1309" spans="29:38" x14ac:dyDescent="0.2">
      <c r="AC1309" s="630"/>
      <c r="AD1309" s="630"/>
      <c r="AE1309" s="630"/>
      <c r="AF1309" s="630"/>
      <c r="AG1309" s="630"/>
      <c r="AH1309" s="630"/>
      <c r="AI1309" s="630"/>
      <c r="AJ1309" s="630"/>
      <c r="AK1309" s="606"/>
      <c r="AL1309" s="690"/>
    </row>
    <row r="1310" spans="29:38" x14ac:dyDescent="0.2">
      <c r="AC1310" s="630"/>
      <c r="AD1310" s="630"/>
      <c r="AE1310" s="630"/>
      <c r="AF1310" s="630"/>
      <c r="AG1310" s="630"/>
      <c r="AH1310" s="630"/>
      <c r="AI1310" s="630"/>
      <c r="AJ1310" s="630"/>
      <c r="AK1310" s="606"/>
      <c r="AL1310" s="690"/>
    </row>
    <row r="1311" spans="29:38" x14ac:dyDescent="0.2">
      <c r="AC1311" s="630"/>
      <c r="AD1311" s="630"/>
      <c r="AE1311" s="630"/>
      <c r="AF1311" s="630"/>
      <c r="AG1311" s="630"/>
      <c r="AH1311" s="630"/>
      <c r="AI1311" s="630"/>
      <c r="AJ1311" s="630"/>
      <c r="AK1311" s="606"/>
      <c r="AL1311" s="690"/>
    </row>
    <row r="1312" spans="29:38" x14ac:dyDescent="0.2">
      <c r="AC1312" s="630"/>
      <c r="AD1312" s="630"/>
      <c r="AE1312" s="630"/>
      <c r="AF1312" s="630"/>
      <c r="AG1312" s="630"/>
      <c r="AH1312" s="630"/>
      <c r="AI1312" s="630"/>
      <c r="AJ1312" s="630"/>
      <c r="AK1312" s="606"/>
      <c r="AL1312" s="690"/>
    </row>
    <row r="1313" spans="29:38" x14ac:dyDescent="0.2">
      <c r="AC1313" s="630"/>
      <c r="AD1313" s="630"/>
      <c r="AE1313" s="630"/>
      <c r="AF1313" s="630"/>
      <c r="AG1313" s="630"/>
      <c r="AH1313" s="630"/>
      <c r="AI1313" s="630"/>
      <c r="AJ1313" s="630"/>
      <c r="AK1313" s="606"/>
      <c r="AL1313" s="690"/>
    </row>
    <row r="1314" spans="29:38" x14ac:dyDescent="0.2">
      <c r="AC1314" s="630"/>
      <c r="AD1314" s="630"/>
      <c r="AE1314" s="630"/>
      <c r="AF1314" s="630"/>
      <c r="AG1314" s="630"/>
      <c r="AH1314" s="630"/>
      <c r="AI1314" s="630"/>
      <c r="AJ1314" s="630"/>
      <c r="AK1314" s="606"/>
      <c r="AL1314" s="690"/>
    </row>
    <row r="1315" spans="29:38" x14ac:dyDescent="0.2">
      <c r="AC1315" s="630"/>
      <c r="AD1315" s="630"/>
      <c r="AE1315" s="630"/>
      <c r="AF1315" s="630"/>
      <c r="AG1315" s="630"/>
      <c r="AH1315" s="630"/>
      <c r="AI1315" s="630"/>
      <c r="AJ1315" s="630"/>
      <c r="AK1315" s="606"/>
      <c r="AL1315" s="690"/>
    </row>
    <row r="1316" spans="29:38" x14ac:dyDescent="0.2">
      <c r="AC1316" s="630"/>
      <c r="AD1316" s="630"/>
      <c r="AE1316" s="630"/>
      <c r="AF1316" s="630"/>
      <c r="AG1316" s="630"/>
      <c r="AH1316" s="630"/>
      <c r="AI1316" s="630"/>
      <c r="AJ1316" s="630"/>
      <c r="AK1316" s="606"/>
      <c r="AL1316" s="690"/>
    </row>
    <row r="1317" spans="29:38" x14ac:dyDescent="0.2">
      <c r="AC1317" s="630"/>
      <c r="AD1317" s="630"/>
      <c r="AE1317" s="630"/>
      <c r="AF1317" s="630"/>
      <c r="AG1317" s="630"/>
      <c r="AH1317" s="630"/>
      <c r="AI1317" s="630"/>
      <c r="AJ1317" s="630"/>
      <c r="AK1317" s="606"/>
      <c r="AL1317" s="690"/>
    </row>
    <row r="1318" spans="29:38" x14ac:dyDescent="0.2">
      <c r="AC1318" s="630"/>
      <c r="AD1318" s="630"/>
      <c r="AE1318" s="630"/>
      <c r="AF1318" s="630"/>
      <c r="AG1318" s="630"/>
      <c r="AH1318" s="630"/>
      <c r="AI1318" s="630"/>
      <c r="AJ1318" s="630"/>
      <c r="AK1318" s="606"/>
      <c r="AL1318" s="690"/>
    </row>
    <row r="1319" spans="29:38" x14ac:dyDescent="0.2">
      <c r="AC1319" s="630"/>
      <c r="AD1319" s="630"/>
      <c r="AE1319" s="630"/>
      <c r="AF1319" s="630"/>
      <c r="AG1319" s="630"/>
      <c r="AH1319" s="630"/>
      <c r="AI1319" s="630"/>
      <c r="AJ1319" s="630"/>
      <c r="AK1319" s="606"/>
      <c r="AL1319" s="690"/>
    </row>
    <row r="1320" spans="29:38" x14ac:dyDescent="0.2">
      <c r="AC1320" s="630"/>
      <c r="AD1320" s="630"/>
      <c r="AE1320" s="630"/>
      <c r="AF1320" s="630"/>
      <c r="AG1320" s="630"/>
      <c r="AH1320" s="630"/>
      <c r="AI1320" s="630"/>
      <c r="AJ1320" s="630"/>
      <c r="AK1320" s="606"/>
      <c r="AL1320" s="690"/>
    </row>
    <row r="1321" spans="29:38" x14ac:dyDescent="0.2">
      <c r="AC1321" s="630"/>
      <c r="AD1321" s="630"/>
      <c r="AE1321" s="630"/>
      <c r="AF1321" s="630"/>
      <c r="AG1321" s="630"/>
      <c r="AH1321" s="630"/>
      <c r="AI1321" s="630"/>
      <c r="AJ1321" s="630"/>
      <c r="AK1321" s="606"/>
      <c r="AL1321" s="690"/>
    </row>
    <row r="1322" spans="29:38" x14ac:dyDescent="0.2">
      <c r="AC1322" s="630"/>
      <c r="AD1322" s="630"/>
      <c r="AE1322" s="630"/>
      <c r="AF1322" s="630"/>
      <c r="AG1322" s="630"/>
      <c r="AH1322" s="630"/>
      <c r="AI1322" s="630"/>
      <c r="AJ1322" s="630"/>
      <c r="AK1322" s="606"/>
      <c r="AL1322" s="690"/>
    </row>
    <row r="1323" spans="29:38" x14ac:dyDescent="0.2">
      <c r="AC1323" s="630"/>
      <c r="AD1323" s="630"/>
      <c r="AE1323" s="630"/>
      <c r="AF1323" s="630"/>
      <c r="AG1323" s="630"/>
      <c r="AH1323" s="630"/>
      <c r="AI1323" s="630"/>
      <c r="AJ1323" s="630"/>
      <c r="AK1323" s="606"/>
      <c r="AL1323" s="690"/>
    </row>
    <row r="1324" spans="29:38" x14ac:dyDescent="0.2">
      <c r="AC1324" s="630"/>
      <c r="AD1324" s="630"/>
      <c r="AE1324" s="630"/>
      <c r="AF1324" s="630"/>
      <c r="AG1324" s="630"/>
      <c r="AH1324" s="630"/>
      <c r="AI1324" s="630"/>
      <c r="AJ1324" s="630"/>
      <c r="AK1324" s="606"/>
      <c r="AL1324" s="690"/>
    </row>
    <row r="1325" spans="29:38" x14ac:dyDescent="0.2">
      <c r="AC1325" s="630"/>
      <c r="AD1325" s="630"/>
      <c r="AE1325" s="630"/>
      <c r="AF1325" s="630"/>
      <c r="AG1325" s="630"/>
      <c r="AH1325" s="630"/>
      <c r="AI1325" s="630"/>
      <c r="AJ1325" s="630"/>
      <c r="AK1325" s="606"/>
      <c r="AL1325" s="690"/>
    </row>
    <row r="1326" spans="29:38" x14ac:dyDescent="0.2">
      <c r="AC1326" s="630"/>
      <c r="AD1326" s="630"/>
      <c r="AE1326" s="630"/>
      <c r="AF1326" s="630"/>
      <c r="AG1326" s="630"/>
      <c r="AH1326" s="630"/>
      <c r="AI1326" s="630"/>
      <c r="AJ1326" s="630"/>
      <c r="AK1326" s="606"/>
      <c r="AL1326" s="690"/>
    </row>
    <row r="1327" spans="29:38" x14ac:dyDescent="0.2">
      <c r="AC1327" s="630"/>
      <c r="AD1327" s="630"/>
      <c r="AE1327" s="630"/>
      <c r="AF1327" s="630"/>
      <c r="AG1327" s="630"/>
      <c r="AH1327" s="630"/>
      <c r="AI1327" s="630"/>
      <c r="AJ1327" s="630"/>
      <c r="AK1327" s="606"/>
      <c r="AL1327" s="690"/>
    </row>
    <row r="1328" spans="29:38" x14ac:dyDescent="0.2">
      <c r="AC1328" s="630"/>
      <c r="AD1328" s="630"/>
      <c r="AE1328" s="630"/>
      <c r="AF1328" s="630"/>
      <c r="AG1328" s="630"/>
      <c r="AH1328" s="630"/>
      <c r="AI1328" s="630"/>
      <c r="AJ1328" s="630"/>
      <c r="AK1328" s="606"/>
      <c r="AL1328" s="690"/>
    </row>
    <row r="1329" spans="29:38" x14ac:dyDescent="0.2">
      <c r="AC1329" s="630"/>
      <c r="AD1329" s="630"/>
      <c r="AE1329" s="630"/>
      <c r="AF1329" s="630"/>
      <c r="AG1329" s="630"/>
      <c r="AH1329" s="630"/>
      <c r="AI1329" s="630"/>
      <c r="AJ1329" s="630"/>
      <c r="AK1329" s="606"/>
      <c r="AL1329" s="690"/>
    </row>
    <row r="1330" spans="29:38" x14ac:dyDescent="0.2">
      <c r="AC1330" s="630"/>
      <c r="AD1330" s="630"/>
      <c r="AE1330" s="630"/>
      <c r="AF1330" s="630"/>
      <c r="AG1330" s="630"/>
      <c r="AH1330" s="630"/>
      <c r="AI1330" s="630"/>
      <c r="AJ1330" s="630"/>
      <c r="AK1330" s="606"/>
      <c r="AL1330" s="690"/>
    </row>
    <row r="1331" spans="29:38" x14ac:dyDescent="0.2">
      <c r="AC1331" s="630"/>
      <c r="AD1331" s="630"/>
      <c r="AE1331" s="630"/>
      <c r="AF1331" s="630"/>
      <c r="AG1331" s="630"/>
      <c r="AH1331" s="630"/>
      <c r="AI1331" s="630"/>
      <c r="AJ1331" s="630"/>
      <c r="AK1331" s="606"/>
      <c r="AL1331" s="690"/>
    </row>
    <row r="1332" spans="29:38" x14ac:dyDescent="0.2">
      <c r="AC1332" s="630"/>
      <c r="AD1332" s="630"/>
      <c r="AE1332" s="630"/>
      <c r="AF1332" s="630"/>
      <c r="AG1332" s="630"/>
      <c r="AH1332" s="630"/>
      <c r="AI1332" s="630"/>
      <c r="AJ1332" s="630"/>
      <c r="AK1332" s="606"/>
      <c r="AL1332" s="690"/>
    </row>
    <row r="1333" spans="29:38" x14ac:dyDescent="0.2">
      <c r="AC1333" s="630"/>
      <c r="AD1333" s="630"/>
      <c r="AE1333" s="630"/>
      <c r="AF1333" s="630"/>
      <c r="AG1333" s="630"/>
      <c r="AH1333" s="630"/>
      <c r="AI1333" s="630"/>
      <c r="AJ1333" s="630"/>
      <c r="AK1333" s="606"/>
      <c r="AL1333" s="690"/>
    </row>
    <row r="1334" spans="29:38" x14ac:dyDescent="0.2">
      <c r="AC1334" s="630"/>
      <c r="AD1334" s="630"/>
      <c r="AE1334" s="630"/>
      <c r="AF1334" s="630"/>
      <c r="AG1334" s="630"/>
      <c r="AH1334" s="630"/>
      <c r="AI1334" s="630"/>
      <c r="AJ1334" s="630"/>
      <c r="AK1334" s="606"/>
      <c r="AL1334" s="690"/>
    </row>
    <row r="1335" spans="29:38" x14ac:dyDescent="0.2">
      <c r="AC1335" s="630"/>
      <c r="AD1335" s="630"/>
      <c r="AE1335" s="630"/>
      <c r="AF1335" s="630"/>
      <c r="AG1335" s="630"/>
      <c r="AH1335" s="630"/>
      <c r="AI1335" s="630"/>
      <c r="AJ1335" s="630"/>
      <c r="AK1335" s="606"/>
      <c r="AL1335" s="690"/>
    </row>
    <row r="1336" spans="29:38" x14ac:dyDescent="0.2">
      <c r="AC1336" s="630"/>
      <c r="AD1336" s="630"/>
      <c r="AE1336" s="630"/>
      <c r="AF1336" s="630"/>
      <c r="AG1336" s="630"/>
      <c r="AH1336" s="630"/>
      <c r="AI1336" s="630"/>
      <c r="AJ1336" s="630"/>
      <c r="AK1336" s="606"/>
      <c r="AL1336" s="690"/>
    </row>
    <row r="1337" spans="29:38" x14ac:dyDescent="0.2">
      <c r="AC1337" s="630"/>
      <c r="AD1337" s="630"/>
      <c r="AE1337" s="630"/>
      <c r="AF1337" s="630"/>
      <c r="AG1337" s="630"/>
      <c r="AH1337" s="630"/>
      <c r="AI1337" s="630"/>
      <c r="AJ1337" s="630"/>
      <c r="AK1337" s="606"/>
      <c r="AL1337" s="690"/>
    </row>
    <row r="1338" spans="29:38" x14ac:dyDescent="0.2">
      <c r="AC1338" s="630"/>
      <c r="AD1338" s="630"/>
      <c r="AE1338" s="630"/>
      <c r="AF1338" s="630"/>
      <c r="AG1338" s="630"/>
      <c r="AH1338" s="630"/>
      <c r="AI1338" s="630"/>
      <c r="AJ1338" s="630"/>
      <c r="AK1338" s="606"/>
      <c r="AL1338" s="690"/>
    </row>
    <row r="1339" spans="29:38" x14ac:dyDescent="0.2">
      <c r="AC1339" s="630"/>
      <c r="AD1339" s="630"/>
      <c r="AE1339" s="630"/>
      <c r="AF1339" s="630"/>
      <c r="AG1339" s="630"/>
      <c r="AH1339" s="630"/>
      <c r="AI1339" s="630"/>
      <c r="AJ1339" s="630"/>
      <c r="AK1339" s="606"/>
      <c r="AL1339" s="690"/>
    </row>
    <row r="1340" spans="29:38" x14ac:dyDescent="0.2">
      <c r="AC1340" s="630"/>
      <c r="AD1340" s="630"/>
      <c r="AE1340" s="630"/>
      <c r="AF1340" s="630"/>
      <c r="AG1340" s="630"/>
      <c r="AH1340" s="630"/>
      <c r="AI1340" s="630"/>
      <c r="AJ1340" s="630"/>
      <c r="AK1340" s="606"/>
      <c r="AL1340" s="690"/>
    </row>
    <row r="1341" spans="29:38" x14ac:dyDescent="0.2">
      <c r="AC1341" s="630"/>
      <c r="AD1341" s="630"/>
      <c r="AE1341" s="630"/>
      <c r="AF1341" s="630"/>
      <c r="AG1341" s="630"/>
      <c r="AH1341" s="630"/>
      <c r="AI1341" s="630"/>
      <c r="AJ1341" s="630"/>
      <c r="AK1341" s="606"/>
      <c r="AL1341" s="690"/>
    </row>
    <row r="1342" spans="29:38" x14ac:dyDescent="0.2">
      <c r="AC1342" s="630"/>
      <c r="AD1342" s="630"/>
      <c r="AE1342" s="630"/>
      <c r="AF1342" s="630"/>
      <c r="AG1342" s="630"/>
      <c r="AH1342" s="630"/>
      <c r="AI1342" s="630"/>
      <c r="AJ1342" s="630"/>
      <c r="AK1342" s="606"/>
      <c r="AL1342" s="690"/>
    </row>
    <row r="1343" spans="29:38" x14ac:dyDescent="0.2">
      <c r="AC1343" s="630"/>
      <c r="AD1343" s="630"/>
      <c r="AE1343" s="630"/>
      <c r="AF1343" s="630"/>
      <c r="AG1343" s="630"/>
      <c r="AH1343" s="630"/>
      <c r="AI1343" s="630"/>
      <c r="AJ1343" s="630"/>
      <c r="AK1343" s="606"/>
      <c r="AL1343" s="690"/>
    </row>
    <row r="1344" spans="29:38" x14ac:dyDescent="0.2">
      <c r="AC1344" s="630"/>
      <c r="AD1344" s="630"/>
      <c r="AE1344" s="630"/>
      <c r="AF1344" s="630"/>
      <c r="AG1344" s="630"/>
      <c r="AH1344" s="630"/>
      <c r="AI1344" s="630"/>
      <c r="AJ1344" s="630"/>
      <c r="AK1344" s="606"/>
      <c r="AL1344" s="690"/>
    </row>
    <row r="1345" spans="29:38" x14ac:dyDescent="0.2">
      <c r="AC1345" s="630"/>
      <c r="AD1345" s="630"/>
      <c r="AE1345" s="630"/>
      <c r="AF1345" s="630"/>
      <c r="AG1345" s="630"/>
      <c r="AH1345" s="630"/>
      <c r="AI1345" s="630"/>
      <c r="AJ1345" s="630"/>
      <c r="AK1345" s="606"/>
      <c r="AL1345" s="690"/>
    </row>
    <row r="1346" spans="29:38" x14ac:dyDescent="0.2">
      <c r="AC1346" s="630"/>
      <c r="AD1346" s="630"/>
      <c r="AE1346" s="630"/>
      <c r="AF1346" s="630"/>
      <c r="AG1346" s="630"/>
      <c r="AH1346" s="630"/>
      <c r="AI1346" s="630"/>
      <c r="AJ1346" s="630"/>
      <c r="AK1346" s="606"/>
      <c r="AL1346" s="690"/>
    </row>
    <row r="1347" spans="29:38" x14ac:dyDescent="0.2">
      <c r="AC1347" s="630"/>
      <c r="AD1347" s="630"/>
      <c r="AE1347" s="630"/>
      <c r="AF1347" s="630"/>
      <c r="AG1347" s="630"/>
      <c r="AH1347" s="630"/>
      <c r="AI1347" s="630"/>
      <c r="AJ1347" s="630"/>
      <c r="AK1347" s="606"/>
      <c r="AL1347" s="690"/>
    </row>
    <row r="1348" spans="29:38" x14ac:dyDescent="0.2">
      <c r="AC1348" s="630"/>
      <c r="AD1348" s="630"/>
      <c r="AE1348" s="630"/>
      <c r="AF1348" s="630"/>
      <c r="AG1348" s="630"/>
      <c r="AH1348" s="630"/>
      <c r="AI1348" s="630"/>
      <c r="AJ1348" s="630"/>
      <c r="AK1348" s="606"/>
      <c r="AL1348" s="690"/>
    </row>
    <row r="1349" spans="29:38" x14ac:dyDescent="0.2">
      <c r="AC1349" s="630"/>
      <c r="AD1349" s="630"/>
      <c r="AE1349" s="630"/>
      <c r="AF1349" s="630"/>
      <c r="AG1349" s="630"/>
      <c r="AH1349" s="630"/>
      <c r="AI1349" s="630"/>
      <c r="AJ1349" s="630"/>
      <c r="AK1349" s="606"/>
      <c r="AL1349" s="690"/>
    </row>
    <row r="1350" spans="29:38" x14ac:dyDescent="0.2">
      <c r="AC1350" s="630"/>
      <c r="AD1350" s="630"/>
      <c r="AE1350" s="630"/>
      <c r="AF1350" s="630"/>
      <c r="AG1350" s="630"/>
      <c r="AH1350" s="630"/>
      <c r="AI1350" s="630"/>
      <c r="AJ1350" s="630"/>
      <c r="AK1350" s="606"/>
      <c r="AL1350" s="690"/>
    </row>
    <row r="1351" spans="29:38" x14ac:dyDescent="0.2">
      <c r="AC1351" s="630"/>
      <c r="AD1351" s="630"/>
      <c r="AE1351" s="630"/>
      <c r="AF1351" s="630"/>
      <c r="AG1351" s="630"/>
      <c r="AH1351" s="630"/>
      <c r="AI1351" s="630"/>
      <c r="AJ1351" s="630"/>
      <c r="AK1351" s="606"/>
      <c r="AL1351" s="690"/>
    </row>
    <row r="1352" spans="29:38" x14ac:dyDescent="0.2">
      <c r="AC1352" s="630"/>
      <c r="AD1352" s="630"/>
      <c r="AE1352" s="630"/>
      <c r="AF1352" s="630"/>
      <c r="AG1352" s="630"/>
      <c r="AH1352" s="630"/>
      <c r="AI1352" s="630"/>
      <c r="AJ1352" s="630"/>
      <c r="AK1352" s="606"/>
      <c r="AL1352" s="690"/>
    </row>
    <row r="1353" spans="29:38" x14ac:dyDescent="0.2">
      <c r="AC1353" s="630"/>
      <c r="AD1353" s="630"/>
      <c r="AE1353" s="630"/>
      <c r="AF1353" s="630"/>
      <c r="AG1353" s="630"/>
      <c r="AH1353" s="630"/>
      <c r="AI1353" s="630"/>
      <c r="AJ1353" s="630"/>
      <c r="AK1353" s="606"/>
      <c r="AL1353" s="690"/>
    </row>
    <row r="1354" spans="29:38" x14ac:dyDescent="0.2">
      <c r="AC1354" s="630"/>
      <c r="AD1354" s="630"/>
      <c r="AE1354" s="630"/>
      <c r="AF1354" s="630"/>
      <c r="AG1354" s="630"/>
      <c r="AH1354" s="630"/>
      <c r="AI1354" s="630"/>
      <c r="AJ1354" s="630"/>
      <c r="AK1354" s="606"/>
      <c r="AL1354" s="690"/>
    </row>
    <row r="1355" spans="29:38" x14ac:dyDescent="0.2">
      <c r="AC1355" s="630"/>
      <c r="AD1355" s="630"/>
      <c r="AE1355" s="630"/>
      <c r="AF1355" s="630"/>
      <c r="AG1355" s="630"/>
      <c r="AH1355" s="630"/>
      <c r="AI1355" s="630"/>
      <c r="AJ1355" s="630"/>
      <c r="AK1355" s="606"/>
      <c r="AL1355" s="690"/>
    </row>
    <row r="1356" spans="29:38" x14ac:dyDescent="0.2">
      <c r="AC1356" s="630"/>
      <c r="AD1356" s="630"/>
      <c r="AE1356" s="630"/>
      <c r="AF1356" s="630"/>
      <c r="AG1356" s="630"/>
      <c r="AH1356" s="630"/>
      <c r="AI1356" s="630"/>
      <c r="AJ1356" s="630"/>
      <c r="AK1356" s="606"/>
      <c r="AL1356" s="690"/>
    </row>
    <row r="1357" spans="29:38" x14ac:dyDescent="0.2">
      <c r="AC1357" s="630"/>
      <c r="AD1357" s="630"/>
      <c r="AE1357" s="630"/>
      <c r="AF1357" s="630"/>
      <c r="AG1357" s="630"/>
      <c r="AH1357" s="630"/>
      <c r="AI1357" s="630"/>
      <c r="AJ1357" s="630"/>
      <c r="AK1357" s="606"/>
      <c r="AL1357" s="690"/>
    </row>
    <row r="1358" spans="29:38" x14ac:dyDescent="0.2">
      <c r="AC1358" s="630"/>
      <c r="AD1358" s="630"/>
      <c r="AE1358" s="630"/>
      <c r="AF1358" s="630"/>
      <c r="AG1358" s="630"/>
      <c r="AH1358" s="630"/>
      <c r="AI1358" s="630"/>
      <c r="AJ1358" s="630"/>
      <c r="AK1358" s="606"/>
      <c r="AL1358" s="690"/>
    </row>
    <row r="1359" spans="29:38" x14ac:dyDescent="0.2">
      <c r="AC1359" s="630"/>
      <c r="AD1359" s="630"/>
      <c r="AE1359" s="630"/>
      <c r="AF1359" s="630"/>
      <c r="AG1359" s="630"/>
      <c r="AH1359" s="630"/>
      <c r="AI1359" s="630"/>
      <c r="AJ1359" s="630"/>
      <c r="AK1359" s="606"/>
      <c r="AL1359" s="690"/>
    </row>
    <row r="1360" spans="29:38" x14ac:dyDescent="0.2">
      <c r="AC1360" s="630"/>
      <c r="AD1360" s="630"/>
      <c r="AE1360" s="630"/>
      <c r="AF1360" s="630"/>
      <c r="AG1360" s="630"/>
      <c r="AH1360" s="630"/>
      <c r="AI1360" s="630"/>
      <c r="AJ1360" s="630"/>
      <c r="AK1360" s="606"/>
      <c r="AL1360" s="690"/>
    </row>
    <row r="1361" spans="29:38" x14ac:dyDescent="0.2">
      <c r="AC1361" s="630"/>
      <c r="AD1361" s="630"/>
      <c r="AE1361" s="630"/>
      <c r="AF1361" s="630"/>
      <c r="AG1361" s="630"/>
      <c r="AH1361" s="630"/>
      <c r="AI1361" s="630"/>
      <c r="AJ1361" s="630"/>
      <c r="AK1361" s="606"/>
      <c r="AL1361" s="690"/>
    </row>
    <row r="1362" spans="29:38" x14ac:dyDescent="0.2">
      <c r="AC1362" s="630"/>
      <c r="AD1362" s="630"/>
      <c r="AE1362" s="630"/>
      <c r="AF1362" s="630"/>
      <c r="AG1362" s="630"/>
      <c r="AH1362" s="630"/>
      <c r="AI1362" s="630"/>
      <c r="AJ1362" s="630"/>
      <c r="AK1362" s="606"/>
      <c r="AL1362" s="690"/>
    </row>
    <row r="1363" spans="29:38" x14ac:dyDescent="0.2">
      <c r="AC1363" s="630"/>
      <c r="AD1363" s="630"/>
      <c r="AE1363" s="630"/>
      <c r="AF1363" s="630"/>
      <c r="AG1363" s="630"/>
      <c r="AH1363" s="630"/>
      <c r="AI1363" s="630"/>
      <c r="AJ1363" s="630"/>
      <c r="AK1363" s="606"/>
      <c r="AL1363" s="690"/>
    </row>
    <row r="1364" spans="29:38" x14ac:dyDescent="0.2">
      <c r="AC1364" s="630"/>
      <c r="AD1364" s="630"/>
      <c r="AE1364" s="630"/>
      <c r="AF1364" s="630"/>
      <c r="AG1364" s="630"/>
      <c r="AH1364" s="630"/>
      <c r="AI1364" s="630"/>
      <c r="AJ1364" s="630"/>
      <c r="AK1364" s="606"/>
      <c r="AL1364" s="690"/>
    </row>
    <row r="1365" spans="29:38" x14ac:dyDescent="0.2">
      <c r="AC1365" s="630"/>
      <c r="AD1365" s="630"/>
      <c r="AE1365" s="630"/>
      <c r="AF1365" s="630"/>
      <c r="AG1365" s="630"/>
      <c r="AH1365" s="630"/>
      <c r="AI1365" s="630"/>
      <c r="AJ1365" s="630"/>
      <c r="AK1365" s="606"/>
      <c r="AL1365" s="690"/>
    </row>
    <row r="1366" spans="29:38" x14ac:dyDescent="0.2">
      <c r="AC1366" s="630"/>
      <c r="AD1366" s="630"/>
      <c r="AE1366" s="630"/>
      <c r="AF1366" s="630"/>
      <c r="AG1366" s="630"/>
      <c r="AH1366" s="630"/>
      <c r="AI1366" s="630"/>
      <c r="AJ1366" s="630"/>
      <c r="AK1366" s="606"/>
      <c r="AL1366" s="690"/>
    </row>
    <row r="1367" spans="29:38" x14ac:dyDescent="0.2">
      <c r="AC1367" s="630"/>
      <c r="AD1367" s="630"/>
      <c r="AE1367" s="630"/>
      <c r="AF1367" s="630"/>
      <c r="AG1367" s="630"/>
      <c r="AH1367" s="630"/>
      <c r="AI1367" s="630"/>
      <c r="AJ1367" s="630"/>
      <c r="AK1367" s="606"/>
      <c r="AL1367" s="690"/>
    </row>
    <row r="1368" spans="29:38" x14ac:dyDescent="0.2">
      <c r="AC1368" s="630"/>
      <c r="AD1368" s="630"/>
      <c r="AE1368" s="630"/>
      <c r="AF1368" s="630"/>
      <c r="AG1368" s="630"/>
      <c r="AH1368" s="630"/>
      <c r="AI1368" s="630"/>
      <c r="AJ1368" s="630"/>
      <c r="AK1368" s="606"/>
      <c r="AL1368" s="690"/>
    </row>
    <row r="1369" spans="29:38" x14ac:dyDescent="0.2">
      <c r="AC1369" s="630"/>
      <c r="AD1369" s="630"/>
      <c r="AE1369" s="630"/>
      <c r="AF1369" s="630"/>
      <c r="AG1369" s="630"/>
      <c r="AH1369" s="630"/>
      <c r="AI1369" s="630"/>
      <c r="AJ1369" s="630"/>
      <c r="AK1369" s="606"/>
      <c r="AL1369" s="690"/>
    </row>
    <row r="1370" spans="29:38" x14ac:dyDescent="0.2">
      <c r="AC1370" s="630"/>
      <c r="AD1370" s="630"/>
      <c r="AE1370" s="630"/>
      <c r="AF1370" s="630"/>
      <c r="AG1370" s="630"/>
      <c r="AH1370" s="630"/>
      <c r="AI1370" s="630"/>
      <c r="AJ1370" s="630"/>
      <c r="AK1370" s="606"/>
      <c r="AL1370" s="690"/>
    </row>
    <row r="1371" spans="29:38" x14ac:dyDescent="0.2">
      <c r="AC1371" s="630"/>
      <c r="AD1371" s="630"/>
      <c r="AE1371" s="630"/>
      <c r="AF1371" s="630"/>
      <c r="AG1371" s="630"/>
      <c r="AH1371" s="630"/>
      <c r="AI1371" s="630"/>
      <c r="AJ1371" s="630"/>
      <c r="AK1371" s="606"/>
      <c r="AL1371" s="690"/>
    </row>
    <row r="1372" spans="29:38" x14ac:dyDescent="0.2">
      <c r="AC1372" s="630"/>
      <c r="AD1372" s="630"/>
      <c r="AE1372" s="630"/>
      <c r="AF1372" s="630"/>
      <c r="AG1372" s="630"/>
      <c r="AH1372" s="630"/>
      <c r="AI1372" s="630"/>
      <c r="AJ1372" s="630"/>
      <c r="AK1372" s="606"/>
      <c r="AL1372" s="690"/>
    </row>
    <row r="1373" spans="29:38" x14ac:dyDescent="0.2">
      <c r="AC1373" s="630"/>
      <c r="AD1373" s="630"/>
      <c r="AE1373" s="630"/>
      <c r="AF1373" s="630"/>
      <c r="AG1373" s="630"/>
      <c r="AH1373" s="630"/>
      <c r="AI1373" s="630"/>
      <c r="AJ1373" s="630"/>
      <c r="AK1373" s="606"/>
      <c r="AL1373" s="690"/>
    </row>
    <row r="1374" spans="29:38" x14ac:dyDescent="0.2">
      <c r="AC1374" s="630"/>
      <c r="AD1374" s="630"/>
      <c r="AE1374" s="630"/>
      <c r="AF1374" s="630"/>
      <c r="AG1374" s="630"/>
      <c r="AH1374" s="630"/>
      <c r="AI1374" s="630"/>
      <c r="AJ1374" s="630"/>
      <c r="AK1374" s="606"/>
      <c r="AL1374" s="690"/>
    </row>
    <row r="1375" spans="29:38" x14ac:dyDescent="0.2">
      <c r="AC1375" s="630"/>
      <c r="AD1375" s="630"/>
      <c r="AE1375" s="630"/>
      <c r="AF1375" s="630"/>
      <c r="AG1375" s="630"/>
      <c r="AH1375" s="630"/>
      <c r="AI1375" s="630"/>
      <c r="AJ1375" s="630"/>
      <c r="AK1375" s="606"/>
      <c r="AL1375" s="690"/>
    </row>
    <row r="1376" spans="29:38" x14ac:dyDescent="0.2">
      <c r="AC1376" s="630"/>
      <c r="AD1376" s="630"/>
      <c r="AE1376" s="630"/>
      <c r="AF1376" s="630"/>
      <c r="AG1376" s="630"/>
      <c r="AH1376" s="630"/>
      <c r="AI1376" s="630"/>
      <c r="AJ1376" s="630"/>
      <c r="AK1376" s="606"/>
      <c r="AL1376" s="690"/>
    </row>
    <row r="1377" spans="29:38" x14ac:dyDescent="0.2">
      <c r="AC1377" s="630"/>
      <c r="AD1377" s="630"/>
      <c r="AE1377" s="630"/>
      <c r="AF1377" s="630"/>
      <c r="AG1377" s="630"/>
      <c r="AH1377" s="630"/>
      <c r="AI1377" s="630"/>
      <c r="AJ1377" s="630"/>
      <c r="AK1377" s="606"/>
      <c r="AL1377" s="690"/>
    </row>
    <row r="1378" spans="29:38" x14ac:dyDescent="0.2">
      <c r="AC1378" s="630"/>
      <c r="AD1378" s="630"/>
      <c r="AE1378" s="630"/>
      <c r="AF1378" s="630"/>
      <c r="AG1378" s="630"/>
      <c r="AH1378" s="630"/>
      <c r="AI1378" s="630"/>
      <c r="AJ1378" s="630"/>
      <c r="AK1378" s="606"/>
      <c r="AL1378" s="690"/>
    </row>
    <row r="1379" spans="29:38" x14ac:dyDescent="0.2">
      <c r="AC1379" s="630"/>
      <c r="AD1379" s="630"/>
      <c r="AE1379" s="630"/>
      <c r="AF1379" s="630"/>
      <c r="AG1379" s="630"/>
      <c r="AH1379" s="630"/>
      <c r="AI1379" s="630"/>
      <c r="AJ1379" s="630"/>
      <c r="AK1379" s="606"/>
      <c r="AL1379" s="690"/>
    </row>
    <row r="1380" spans="29:38" x14ac:dyDescent="0.2">
      <c r="AC1380" s="630"/>
      <c r="AD1380" s="630"/>
      <c r="AE1380" s="630"/>
      <c r="AF1380" s="630"/>
      <c r="AG1380" s="630"/>
      <c r="AH1380" s="630"/>
      <c r="AI1380" s="630"/>
      <c r="AJ1380" s="630"/>
      <c r="AK1380" s="606"/>
      <c r="AL1380" s="690"/>
    </row>
    <row r="1381" spans="29:38" x14ac:dyDescent="0.2">
      <c r="AC1381" s="630"/>
      <c r="AD1381" s="630"/>
      <c r="AE1381" s="630"/>
      <c r="AF1381" s="630"/>
      <c r="AG1381" s="630"/>
      <c r="AH1381" s="630"/>
      <c r="AI1381" s="630"/>
      <c r="AJ1381" s="630"/>
      <c r="AK1381" s="606"/>
      <c r="AL1381" s="690"/>
    </row>
    <row r="1382" spans="29:38" x14ac:dyDescent="0.2">
      <c r="AC1382" s="630"/>
      <c r="AD1382" s="630"/>
      <c r="AE1382" s="630"/>
      <c r="AF1382" s="630"/>
      <c r="AG1382" s="630"/>
      <c r="AH1382" s="630"/>
      <c r="AI1382" s="630"/>
      <c r="AJ1382" s="630"/>
      <c r="AK1382" s="606"/>
      <c r="AL1382" s="690"/>
    </row>
    <row r="1383" spans="29:38" x14ac:dyDescent="0.2">
      <c r="AC1383" s="630"/>
      <c r="AD1383" s="630"/>
      <c r="AE1383" s="630"/>
      <c r="AF1383" s="630"/>
      <c r="AG1383" s="630"/>
      <c r="AH1383" s="630"/>
      <c r="AI1383" s="630"/>
      <c r="AJ1383" s="630"/>
      <c r="AK1383" s="606"/>
      <c r="AL1383" s="690"/>
    </row>
    <row r="1384" spans="29:38" x14ac:dyDescent="0.2">
      <c r="AC1384" s="630"/>
      <c r="AD1384" s="630"/>
      <c r="AE1384" s="630"/>
      <c r="AF1384" s="630"/>
      <c r="AG1384" s="630"/>
      <c r="AH1384" s="630"/>
      <c r="AI1384" s="630"/>
      <c r="AJ1384" s="630"/>
      <c r="AK1384" s="606"/>
      <c r="AL1384" s="690"/>
    </row>
    <row r="1385" spans="29:38" x14ac:dyDescent="0.2">
      <c r="AC1385" s="630"/>
      <c r="AD1385" s="630"/>
      <c r="AE1385" s="630"/>
      <c r="AF1385" s="630"/>
      <c r="AG1385" s="630"/>
      <c r="AH1385" s="630"/>
      <c r="AI1385" s="630"/>
      <c r="AJ1385" s="630"/>
      <c r="AK1385" s="606"/>
      <c r="AL1385" s="690"/>
    </row>
    <row r="1386" spans="29:38" x14ac:dyDescent="0.2">
      <c r="AC1386" s="630"/>
      <c r="AD1386" s="630"/>
      <c r="AE1386" s="630"/>
      <c r="AF1386" s="630"/>
      <c r="AG1386" s="630"/>
      <c r="AH1386" s="630"/>
      <c r="AI1386" s="630"/>
      <c r="AJ1386" s="630"/>
      <c r="AK1386" s="606"/>
      <c r="AL1386" s="690"/>
    </row>
    <row r="1387" spans="29:38" x14ac:dyDescent="0.2">
      <c r="AC1387" s="630"/>
      <c r="AD1387" s="630"/>
      <c r="AE1387" s="630"/>
      <c r="AF1387" s="630"/>
      <c r="AG1387" s="630"/>
      <c r="AH1387" s="630"/>
      <c r="AI1387" s="630"/>
      <c r="AJ1387" s="630"/>
      <c r="AK1387" s="606"/>
      <c r="AL1387" s="690"/>
    </row>
    <row r="1388" spans="29:38" x14ac:dyDescent="0.2">
      <c r="AC1388" s="630"/>
      <c r="AD1388" s="630"/>
      <c r="AE1388" s="630"/>
      <c r="AF1388" s="630"/>
      <c r="AG1388" s="630"/>
      <c r="AH1388" s="630"/>
      <c r="AI1388" s="630"/>
      <c r="AJ1388" s="630"/>
      <c r="AK1388" s="606"/>
      <c r="AL1388" s="690"/>
    </row>
    <row r="1389" spans="29:38" x14ac:dyDescent="0.2">
      <c r="AC1389" s="630"/>
      <c r="AD1389" s="630"/>
      <c r="AE1389" s="630"/>
      <c r="AF1389" s="630"/>
      <c r="AG1389" s="630"/>
      <c r="AH1389" s="630"/>
      <c r="AI1389" s="630"/>
      <c r="AJ1389" s="630"/>
      <c r="AK1389" s="606"/>
      <c r="AL1389" s="690"/>
    </row>
    <row r="1390" spans="29:38" x14ac:dyDescent="0.2">
      <c r="AC1390" s="630"/>
      <c r="AD1390" s="630"/>
      <c r="AE1390" s="630"/>
      <c r="AF1390" s="630"/>
      <c r="AG1390" s="630"/>
      <c r="AH1390" s="630"/>
      <c r="AI1390" s="630"/>
      <c r="AJ1390" s="630"/>
      <c r="AK1390" s="606"/>
      <c r="AL1390" s="690"/>
    </row>
    <row r="1391" spans="29:38" x14ac:dyDescent="0.2">
      <c r="AC1391" s="630"/>
      <c r="AD1391" s="630"/>
      <c r="AE1391" s="630"/>
      <c r="AF1391" s="630"/>
      <c r="AG1391" s="630"/>
      <c r="AH1391" s="630"/>
      <c r="AI1391" s="630"/>
      <c r="AJ1391" s="630"/>
      <c r="AK1391" s="606"/>
      <c r="AL1391" s="690"/>
    </row>
    <row r="1392" spans="29:38" x14ac:dyDescent="0.2">
      <c r="AC1392" s="630"/>
      <c r="AD1392" s="630"/>
      <c r="AE1392" s="630"/>
      <c r="AF1392" s="630"/>
      <c r="AG1392" s="630"/>
      <c r="AH1392" s="630"/>
      <c r="AI1392" s="630"/>
      <c r="AJ1392" s="630"/>
      <c r="AK1392" s="606"/>
      <c r="AL1392" s="690"/>
    </row>
    <row r="1393" spans="29:38" x14ac:dyDescent="0.2">
      <c r="AC1393" s="630"/>
      <c r="AD1393" s="630"/>
      <c r="AE1393" s="630"/>
      <c r="AF1393" s="630"/>
      <c r="AG1393" s="630"/>
      <c r="AH1393" s="630"/>
      <c r="AI1393" s="630"/>
      <c r="AJ1393" s="630"/>
      <c r="AK1393" s="606"/>
      <c r="AL1393" s="690"/>
    </row>
    <row r="1394" spans="29:38" x14ac:dyDescent="0.2">
      <c r="AC1394" s="630"/>
      <c r="AD1394" s="630"/>
      <c r="AE1394" s="630"/>
      <c r="AF1394" s="630"/>
      <c r="AG1394" s="630"/>
      <c r="AH1394" s="630"/>
      <c r="AI1394" s="630"/>
      <c r="AJ1394" s="630"/>
      <c r="AK1394" s="606"/>
      <c r="AL1394" s="690"/>
    </row>
    <row r="1395" spans="29:38" x14ac:dyDescent="0.2">
      <c r="AC1395" s="630"/>
      <c r="AD1395" s="630"/>
      <c r="AE1395" s="630"/>
      <c r="AF1395" s="630"/>
      <c r="AG1395" s="630"/>
      <c r="AH1395" s="630"/>
      <c r="AI1395" s="630"/>
      <c r="AJ1395" s="630"/>
      <c r="AK1395" s="606"/>
      <c r="AL1395" s="690"/>
    </row>
    <row r="1396" spans="29:38" x14ac:dyDescent="0.2">
      <c r="AC1396" s="630"/>
      <c r="AD1396" s="630"/>
      <c r="AE1396" s="630"/>
      <c r="AF1396" s="630"/>
      <c r="AG1396" s="630"/>
      <c r="AH1396" s="630"/>
      <c r="AI1396" s="630"/>
      <c r="AJ1396" s="630"/>
      <c r="AK1396" s="606"/>
      <c r="AL1396" s="690"/>
    </row>
    <row r="1397" spans="29:38" x14ac:dyDescent="0.2">
      <c r="AC1397" s="630"/>
      <c r="AD1397" s="630"/>
      <c r="AE1397" s="630"/>
      <c r="AF1397" s="630"/>
      <c r="AG1397" s="630"/>
      <c r="AH1397" s="630"/>
      <c r="AI1397" s="630"/>
      <c r="AJ1397" s="630"/>
      <c r="AK1397" s="606"/>
      <c r="AL1397" s="690"/>
    </row>
    <row r="1398" spans="29:38" x14ac:dyDescent="0.2">
      <c r="AC1398" s="630"/>
      <c r="AD1398" s="630"/>
      <c r="AE1398" s="630"/>
      <c r="AF1398" s="630"/>
      <c r="AG1398" s="630"/>
      <c r="AH1398" s="630"/>
      <c r="AI1398" s="630"/>
      <c r="AJ1398" s="630"/>
      <c r="AK1398" s="606"/>
      <c r="AL1398" s="690"/>
    </row>
    <row r="1399" spans="29:38" x14ac:dyDescent="0.2">
      <c r="AC1399" s="630"/>
      <c r="AD1399" s="630"/>
      <c r="AE1399" s="630"/>
      <c r="AF1399" s="630"/>
      <c r="AG1399" s="630"/>
      <c r="AH1399" s="630"/>
      <c r="AI1399" s="630"/>
      <c r="AJ1399" s="630"/>
      <c r="AK1399" s="606"/>
      <c r="AL1399" s="690"/>
    </row>
    <row r="1400" spans="29:38" x14ac:dyDescent="0.2">
      <c r="AC1400" s="630"/>
      <c r="AD1400" s="630"/>
      <c r="AE1400" s="630"/>
      <c r="AF1400" s="630"/>
      <c r="AG1400" s="630"/>
      <c r="AH1400" s="630"/>
      <c r="AI1400" s="630"/>
      <c r="AJ1400" s="630"/>
      <c r="AK1400" s="606"/>
      <c r="AL1400" s="690"/>
    </row>
    <row r="1401" spans="29:38" x14ac:dyDescent="0.2">
      <c r="AC1401" s="630"/>
      <c r="AD1401" s="630"/>
      <c r="AE1401" s="630"/>
      <c r="AF1401" s="630"/>
      <c r="AG1401" s="630"/>
      <c r="AH1401" s="630"/>
      <c r="AI1401" s="630"/>
      <c r="AJ1401" s="630"/>
      <c r="AK1401" s="606"/>
      <c r="AL1401" s="690"/>
    </row>
    <row r="1402" spans="29:38" x14ac:dyDescent="0.2">
      <c r="AC1402" s="630"/>
      <c r="AD1402" s="630"/>
      <c r="AE1402" s="630"/>
      <c r="AF1402" s="630"/>
      <c r="AG1402" s="630"/>
      <c r="AH1402" s="630"/>
      <c r="AI1402" s="630"/>
      <c r="AJ1402" s="630"/>
      <c r="AK1402" s="606"/>
      <c r="AL1402" s="690"/>
    </row>
    <row r="1403" spans="29:38" x14ac:dyDescent="0.2">
      <c r="AC1403" s="630"/>
      <c r="AD1403" s="630"/>
      <c r="AE1403" s="630"/>
      <c r="AF1403" s="630"/>
      <c r="AG1403" s="630"/>
      <c r="AH1403" s="630"/>
      <c r="AI1403" s="630"/>
      <c r="AJ1403" s="630"/>
      <c r="AK1403" s="606"/>
      <c r="AL1403" s="690"/>
    </row>
    <row r="1404" spans="29:38" x14ac:dyDescent="0.2">
      <c r="AC1404" s="630"/>
      <c r="AD1404" s="630"/>
      <c r="AE1404" s="630"/>
      <c r="AF1404" s="630"/>
      <c r="AG1404" s="630"/>
      <c r="AH1404" s="630"/>
      <c r="AI1404" s="630"/>
      <c r="AJ1404" s="630"/>
      <c r="AK1404" s="606"/>
      <c r="AL1404" s="690"/>
    </row>
    <row r="1405" spans="29:38" x14ac:dyDescent="0.2">
      <c r="AC1405" s="630"/>
      <c r="AD1405" s="630"/>
      <c r="AE1405" s="630"/>
      <c r="AF1405" s="630"/>
      <c r="AG1405" s="630"/>
      <c r="AH1405" s="630"/>
      <c r="AI1405" s="630"/>
      <c r="AJ1405" s="630"/>
      <c r="AK1405" s="606"/>
      <c r="AL1405" s="690"/>
    </row>
    <row r="1406" spans="29:38" x14ac:dyDescent="0.2">
      <c r="AC1406" s="630"/>
      <c r="AD1406" s="630"/>
      <c r="AE1406" s="630"/>
      <c r="AF1406" s="630"/>
      <c r="AG1406" s="630"/>
      <c r="AH1406" s="630"/>
      <c r="AI1406" s="630"/>
      <c r="AJ1406" s="630"/>
      <c r="AK1406" s="606"/>
      <c r="AL1406" s="690"/>
    </row>
    <row r="1407" spans="29:38" x14ac:dyDescent="0.2">
      <c r="AC1407" s="630"/>
      <c r="AD1407" s="630"/>
      <c r="AE1407" s="630"/>
      <c r="AF1407" s="630"/>
      <c r="AG1407" s="630"/>
      <c r="AH1407" s="630"/>
      <c r="AI1407" s="630"/>
      <c r="AJ1407" s="630"/>
      <c r="AK1407" s="606"/>
      <c r="AL1407" s="690"/>
    </row>
    <row r="1408" spans="29:38" x14ac:dyDescent="0.2">
      <c r="AC1408" s="630"/>
      <c r="AD1408" s="630"/>
      <c r="AE1408" s="630"/>
      <c r="AF1408" s="630"/>
      <c r="AG1408" s="630"/>
      <c r="AH1408" s="630"/>
      <c r="AI1408" s="630"/>
      <c r="AJ1408" s="630"/>
      <c r="AK1408" s="606"/>
      <c r="AL1408" s="690"/>
    </row>
    <row r="1409" spans="29:38" x14ac:dyDescent="0.2">
      <c r="AC1409" s="630"/>
      <c r="AD1409" s="630"/>
      <c r="AE1409" s="630"/>
      <c r="AF1409" s="630"/>
      <c r="AG1409" s="630"/>
      <c r="AH1409" s="630"/>
      <c r="AI1409" s="630"/>
      <c r="AJ1409" s="630"/>
      <c r="AK1409" s="606"/>
      <c r="AL1409" s="690"/>
    </row>
    <row r="1410" spans="29:38" x14ac:dyDescent="0.2">
      <c r="AC1410" s="630"/>
      <c r="AD1410" s="630"/>
      <c r="AE1410" s="630"/>
      <c r="AF1410" s="630"/>
      <c r="AG1410" s="630"/>
      <c r="AH1410" s="630"/>
      <c r="AI1410" s="630"/>
      <c r="AJ1410" s="630"/>
      <c r="AK1410" s="606"/>
      <c r="AL1410" s="690"/>
    </row>
    <row r="1411" spans="29:38" x14ac:dyDescent="0.2">
      <c r="AC1411" s="630"/>
      <c r="AD1411" s="630"/>
      <c r="AE1411" s="630"/>
      <c r="AF1411" s="630"/>
      <c r="AG1411" s="630"/>
      <c r="AH1411" s="630"/>
      <c r="AI1411" s="630"/>
      <c r="AJ1411" s="630"/>
      <c r="AK1411" s="606"/>
      <c r="AL1411" s="690"/>
    </row>
    <row r="1412" spans="29:38" x14ac:dyDescent="0.2">
      <c r="AC1412" s="630"/>
      <c r="AD1412" s="630"/>
      <c r="AE1412" s="630"/>
      <c r="AF1412" s="630"/>
      <c r="AG1412" s="630"/>
      <c r="AH1412" s="630"/>
      <c r="AI1412" s="630"/>
      <c r="AJ1412" s="630"/>
      <c r="AK1412" s="606"/>
      <c r="AL1412" s="690"/>
    </row>
    <row r="1413" spans="29:38" x14ac:dyDescent="0.2">
      <c r="AC1413" s="630"/>
      <c r="AD1413" s="630"/>
      <c r="AE1413" s="630"/>
      <c r="AF1413" s="630"/>
      <c r="AG1413" s="630"/>
      <c r="AH1413" s="630"/>
      <c r="AI1413" s="630"/>
      <c r="AJ1413" s="630"/>
      <c r="AK1413" s="606"/>
      <c r="AL1413" s="690"/>
    </row>
    <row r="1414" spans="29:38" x14ac:dyDescent="0.2">
      <c r="AC1414" s="630"/>
      <c r="AD1414" s="630"/>
      <c r="AE1414" s="630"/>
      <c r="AF1414" s="630"/>
      <c r="AG1414" s="630"/>
      <c r="AH1414" s="630"/>
      <c r="AI1414" s="630"/>
      <c r="AJ1414" s="630"/>
      <c r="AK1414" s="606"/>
      <c r="AL1414" s="690"/>
    </row>
    <row r="1415" spans="29:38" x14ac:dyDescent="0.2">
      <c r="AC1415" s="630"/>
      <c r="AD1415" s="630"/>
      <c r="AE1415" s="630"/>
      <c r="AF1415" s="630"/>
      <c r="AG1415" s="630"/>
      <c r="AH1415" s="630"/>
      <c r="AI1415" s="630"/>
      <c r="AJ1415" s="630"/>
      <c r="AK1415" s="606"/>
      <c r="AL1415" s="690"/>
    </row>
    <row r="1416" spans="29:38" x14ac:dyDescent="0.2">
      <c r="AC1416" s="630"/>
      <c r="AD1416" s="630"/>
      <c r="AE1416" s="630"/>
      <c r="AF1416" s="630"/>
      <c r="AG1416" s="630"/>
      <c r="AH1416" s="630"/>
      <c r="AI1416" s="630"/>
      <c r="AJ1416" s="630"/>
      <c r="AK1416" s="606"/>
      <c r="AL1416" s="690"/>
    </row>
    <row r="1417" spans="29:38" x14ac:dyDescent="0.2">
      <c r="AC1417" s="630"/>
      <c r="AD1417" s="630"/>
      <c r="AE1417" s="630"/>
      <c r="AF1417" s="630"/>
      <c r="AG1417" s="630"/>
      <c r="AH1417" s="630"/>
      <c r="AI1417" s="630"/>
      <c r="AJ1417" s="630"/>
      <c r="AK1417" s="606"/>
      <c r="AL1417" s="690"/>
    </row>
    <row r="1418" spans="29:38" x14ac:dyDescent="0.2">
      <c r="AC1418" s="630"/>
      <c r="AD1418" s="630"/>
      <c r="AE1418" s="630"/>
      <c r="AF1418" s="630"/>
      <c r="AG1418" s="630"/>
      <c r="AH1418" s="630"/>
      <c r="AI1418" s="630"/>
      <c r="AJ1418" s="630"/>
      <c r="AK1418" s="606"/>
      <c r="AL1418" s="690"/>
    </row>
    <row r="1419" spans="29:38" x14ac:dyDescent="0.2">
      <c r="AC1419" s="630"/>
      <c r="AD1419" s="630"/>
      <c r="AE1419" s="630"/>
      <c r="AF1419" s="630"/>
      <c r="AG1419" s="630"/>
      <c r="AH1419" s="630"/>
      <c r="AI1419" s="630"/>
      <c r="AJ1419" s="630"/>
      <c r="AK1419" s="606"/>
      <c r="AL1419" s="690"/>
    </row>
    <row r="1420" spans="29:38" x14ac:dyDescent="0.2">
      <c r="AC1420" s="630"/>
      <c r="AD1420" s="630"/>
      <c r="AE1420" s="630"/>
      <c r="AF1420" s="630"/>
      <c r="AG1420" s="630"/>
      <c r="AH1420" s="630"/>
      <c r="AI1420" s="630"/>
      <c r="AJ1420" s="630"/>
      <c r="AK1420" s="606"/>
      <c r="AL1420" s="690"/>
    </row>
    <row r="1421" spans="29:38" x14ac:dyDescent="0.2">
      <c r="AC1421" s="630"/>
      <c r="AD1421" s="630"/>
      <c r="AE1421" s="630"/>
      <c r="AF1421" s="630"/>
      <c r="AG1421" s="630"/>
      <c r="AH1421" s="630"/>
      <c r="AI1421" s="630"/>
      <c r="AJ1421" s="630"/>
      <c r="AK1421" s="606"/>
      <c r="AL1421" s="690"/>
    </row>
    <row r="1422" spans="29:38" x14ac:dyDescent="0.2">
      <c r="AC1422" s="630"/>
      <c r="AD1422" s="630"/>
      <c r="AE1422" s="630"/>
      <c r="AF1422" s="630"/>
      <c r="AG1422" s="630"/>
      <c r="AH1422" s="630"/>
      <c r="AI1422" s="630"/>
      <c r="AJ1422" s="630"/>
      <c r="AK1422" s="606"/>
      <c r="AL1422" s="690"/>
    </row>
    <row r="1423" spans="29:38" x14ac:dyDescent="0.2">
      <c r="AC1423" s="630"/>
      <c r="AD1423" s="630"/>
      <c r="AE1423" s="630"/>
      <c r="AF1423" s="630"/>
      <c r="AG1423" s="630"/>
      <c r="AH1423" s="630"/>
      <c r="AI1423" s="630"/>
      <c r="AJ1423" s="630"/>
      <c r="AK1423" s="606"/>
      <c r="AL1423" s="690"/>
    </row>
    <row r="1424" spans="29:38" x14ac:dyDescent="0.2">
      <c r="AC1424" s="630"/>
      <c r="AD1424" s="630"/>
      <c r="AE1424" s="630"/>
      <c r="AF1424" s="630"/>
      <c r="AG1424" s="630"/>
      <c r="AH1424" s="630"/>
      <c r="AI1424" s="630"/>
      <c r="AJ1424" s="630"/>
      <c r="AK1424" s="606"/>
      <c r="AL1424" s="690"/>
    </row>
    <row r="1425" spans="29:38" x14ac:dyDescent="0.2">
      <c r="AC1425" s="630"/>
      <c r="AD1425" s="630"/>
      <c r="AE1425" s="630"/>
      <c r="AF1425" s="630"/>
      <c r="AG1425" s="630"/>
      <c r="AH1425" s="630"/>
      <c r="AI1425" s="630"/>
      <c r="AJ1425" s="630"/>
      <c r="AK1425" s="606"/>
      <c r="AL1425" s="690"/>
    </row>
    <row r="1426" spans="29:38" x14ac:dyDescent="0.2">
      <c r="AC1426" s="630"/>
      <c r="AD1426" s="630"/>
      <c r="AE1426" s="630"/>
      <c r="AF1426" s="630"/>
      <c r="AG1426" s="630"/>
      <c r="AH1426" s="630"/>
      <c r="AI1426" s="630"/>
      <c r="AJ1426" s="630"/>
      <c r="AK1426" s="606"/>
      <c r="AL1426" s="690"/>
    </row>
    <row r="1427" spans="29:38" x14ac:dyDescent="0.2">
      <c r="AC1427" s="630"/>
      <c r="AD1427" s="630"/>
      <c r="AE1427" s="630"/>
      <c r="AF1427" s="630"/>
      <c r="AG1427" s="630"/>
      <c r="AH1427" s="630"/>
      <c r="AI1427" s="630"/>
      <c r="AJ1427" s="630"/>
      <c r="AK1427" s="606"/>
      <c r="AL1427" s="690"/>
    </row>
    <row r="1428" spans="29:38" x14ac:dyDescent="0.2">
      <c r="AC1428" s="630"/>
      <c r="AD1428" s="630"/>
      <c r="AE1428" s="630"/>
      <c r="AF1428" s="630"/>
      <c r="AG1428" s="630"/>
      <c r="AH1428" s="630"/>
      <c r="AI1428" s="630"/>
      <c r="AJ1428" s="630"/>
      <c r="AK1428" s="606"/>
      <c r="AL1428" s="690"/>
    </row>
    <row r="1429" spans="29:38" x14ac:dyDescent="0.2">
      <c r="AC1429" s="630"/>
      <c r="AD1429" s="630"/>
      <c r="AE1429" s="630"/>
      <c r="AF1429" s="630"/>
      <c r="AG1429" s="630"/>
      <c r="AH1429" s="630"/>
      <c r="AI1429" s="630"/>
      <c r="AJ1429" s="630"/>
      <c r="AK1429" s="606"/>
      <c r="AL1429" s="690"/>
    </row>
    <row r="1430" spans="29:38" x14ac:dyDescent="0.2">
      <c r="AC1430" s="630"/>
      <c r="AD1430" s="630"/>
      <c r="AE1430" s="630"/>
      <c r="AF1430" s="630"/>
      <c r="AG1430" s="630"/>
      <c r="AH1430" s="630"/>
      <c r="AI1430" s="630"/>
      <c r="AJ1430" s="630"/>
      <c r="AK1430" s="606"/>
      <c r="AL1430" s="690"/>
    </row>
    <row r="1431" spans="29:38" x14ac:dyDescent="0.2">
      <c r="AC1431" s="630"/>
      <c r="AD1431" s="630"/>
      <c r="AE1431" s="630"/>
      <c r="AF1431" s="630"/>
      <c r="AG1431" s="630"/>
      <c r="AH1431" s="630"/>
      <c r="AI1431" s="630"/>
      <c r="AJ1431" s="630"/>
      <c r="AK1431" s="606"/>
      <c r="AL1431" s="690"/>
    </row>
    <row r="1432" spans="29:38" x14ac:dyDescent="0.2">
      <c r="AC1432" s="630"/>
      <c r="AD1432" s="630"/>
      <c r="AE1432" s="630"/>
      <c r="AF1432" s="630"/>
      <c r="AG1432" s="630"/>
      <c r="AH1432" s="630"/>
      <c r="AI1432" s="630"/>
      <c r="AJ1432" s="630"/>
      <c r="AK1432" s="606"/>
      <c r="AL1432" s="690"/>
    </row>
    <row r="1433" spans="29:38" x14ac:dyDescent="0.2">
      <c r="AC1433" s="630"/>
      <c r="AD1433" s="630"/>
      <c r="AE1433" s="630"/>
      <c r="AF1433" s="630"/>
      <c r="AG1433" s="630"/>
      <c r="AH1433" s="630"/>
      <c r="AI1433" s="630"/>
      <c r="AJ1433" s="630"/>
      <c r="AK1433" s="606"/>
      <c r="AL1433" s="690"/>
    </row>
    <row r="1434" spans="29:38" x14ac:dyDescent="0.2">
      <c r="AC1434" s="630"/>
      <c r="AD1434" s="630"/>
      <c r="AE1434" s="630"/>
      <c r="AF1434" s="630"/>
      <c r="AG1434" s="630"/>
      <c r="AH1434" s="630"/>
      <c r="AI1434" s="630"/>
      <c r="AJ1434" s="630"/>
      <c r="AK1434" s="606"/>
      <c r="AL1434" s="690"/>
    </row>
    <row r="1435" spans="29:38" x14ac:dyDescent="0.2">
      <c r="AC1435" s="630"/>
      <c r="AD1435" s="630"/>
      <c r="AE1435" s="630"/>
      <c r="AF1435" s="630"/>
      <c r="AG1435" s="630"/>
      <c r="AH1435" s="630"/>
      <c r="AI1435" s="630"/>
      <c r="AJ1435" s="630"/>
      <c r="AK1435" s="606"/>
      <c r="AL1435" s="690"/>
    </row>
    <row r="1436" spans="29:38" x14ac:dyDescent="0.2">
      <c r="AC1436" s="630"/>
      <c r="AD1436" s="630"/>
      <c r="AE1436" s="630"/>
      <c r="AF1436" s="630"/>
      <c r="AG1436" s="630"/>
      <c r="AH1436" s="630"/>
      <c r="AI1436" s="630"/>
      <c r="AJ1436" s="630"/>
      <c r="AK1436" s="606"/>
      <c r="AL1436" s="690"/>
    </row>
    <row r="1437" spans="29:38" x14ac:dyDescent="0.2">
      <c r="AC1437" s="630"/>
      <c r="AD1437" s="630"/>
      <c r="AE1437" s="630"/>
      <c r="AF1437" s="630"/>
      <c r="AG1437" s="630"/>
      <c r="AH1437" s="630"/>
      <c r="AI1437" s="630"/>
      <c r="AJ1437" s="630"/>
      <c r="AK1437" s="606"/>
      <c r="AL1437" s="690"/>
    </row>
    <row r="1438" spans="29:38" x14ac:dyDescent="0.2">
      <c r="AC1438" s="630"/>
      <c r="AD1438" s="630"/>
      <c r="AE1438" s="630"/>
      <c r="AF1438" s="630"/>
      <c r="AG1438" s="630"/>
      <c r="AH1438" s="630"/>
      <c r="AI1438" s="630"/>
      <c r="AJ1438" s="630"/>
      <c r="AK1438" s="606"/>
      <c r="AL1438" s="690"/>
    </row>
    <row r="1439" spans="29:38" x14ac:dyDescent="0.2">
      <c r="AC1439" s="630"/>
      <c r="AD1439" s="630"/>
      <c r="AE1439" s="630"/>
      <c r="AF1439" s="630"/>
      <c r="AG1439" s="630"/>
      <c r="AH1439" s="630"/>
      <c r="AI1439" s="630"/>
      <c r="AJ1439" s="630"/>
      <c r="AK1439" s="606"/>
      <c r="AL1439" s="690"/>
    </row>
    <row r="1440" spans="29:38" x14ac:dyDescent="0.2">
      <c r="AC1440" s="630"/>
      <c r="AD1440" s="630"/>
      <c r="AE1440" s="630"/>
      <c r="AF1440" s="630"/>
      <c r="AG1440" s="630"/>
      <c r="AH1440" s="630"/>
      <c r="AI1440" s="630"/>
      <c r="AJ1440" s="630"/>
      <c r="AK1440" s="606"/>
      <c r="AL1440" s="690"/>
    </row>
    <row r="1441" spans="29:38" x14ac:dyDescent="0.2">
      <c r="AC1441" s="630"/>
      <c r="AD1441" s="630"/>
      <c r="AE1441" s="630"/>
      <c r="AF1441" s="630"/>
      <c r="AG1441" s="630"/>
      <c r="AH1441" s="630"/>
      <c r="AI1441" s="630"/>
      <c r="AJ1441" s="630"/>
      <c r="AK1441" s="606"/>
      <c r="AL1441" s="690"/>
    </row>
    <row r="1442" spans="29:38" x14ac:dyDescent="0.2">
      <c r="AC1442" s="630"/>
      <c r="AD1442" s="630"/>
      <c r="AE1442" s="630"/>
      <c r="AF1442" s="630"/>
      <c r="AG1442" s="630"/>
      <c r="AH1442" s="630"/>
      <c r="AI1442" s="630"/>
      <c r="AJ1442" s="630"/>
      <c r="AK1442" s="606"/>
      <c r="AL1442" s="690"/>
    </row>
    <row r="1443" spans="29:38" x14ac:dyDescent="0.2">
      <c r="AC1443" s="630"/>
      <c r="AD1443" s="630"/>
      <c r="AE1443" s="630"/>
      <c r="AF1443" s="630"/>
      <c r="AG1443" s="630"/>
      <c r="AH1443" s="630"/>
      <c r="AI1443" s="630"/>
      <c r="AJ1443" s="630"/>
      <c r="AK1443" s="606"/>
      <c r="AL1443" s="690"/>
    </row>
    <row r="1444" spans="29:38" x14ac:dyDescent="0.2">
      <c r="AC1444" s="630"/>
      <c r="AD1444" s="630"/>
      <c r="AE1444" s="630"/>
      <c r="AF1444" s="630"/>
      <c r="AG1444" s="630"/>
      <c r="AH1444" s="630"/>
      <c r="AI1444" s="630"/>
      <c r="AJ1444" s="630"/>
      <c r="AK1444" s="606"/>
      <c r="AL1444" s="690"/>
    </row>
    <row r="1445" spans="29:38" x14ac:dyDescent="0.2">
      <c r="AC1445" s="630"/>
      <c r="AD1445" s="630"/>
      <c r="AE1445" s="630"/>
      <c r="AF1445" s="630"/>
      <c r="AG1445" s="630"/>
      <c r="AH1445" s="630"/>
      <c r="AI1445" s="630"/>
      <c r="AJ1445" s="630"/>
      <c r="AK1445" s="606"/>
      <c r="AL1445" s="690"/>
    </row>
    <row r="1446" spans="29:38" x14ac:dyDescent="0.2">
      <c r="AC1446" s="630"/>
      <c r="AD1446" s="630"/>
      <c r="AE1446" s="630"/>
      <c r="AF1446" s="630"/>
      <c r="AG1446" s="630"/>
      <c r="AH1446" s="630"/>
      <c r="AI1446" s="630"/>
      <c r="AJ1446" s="630"/>
      <c r="AK1446" s="606"/>
      <c r="AL1446" s="690"/>
    </row>
    <row r="1447" spans="29:38" x14ac:dyDescent="0.2">
      <c r="AC1447" s="630"/>
      <c r="AD1447" s="630"/>
      <c r="AE1447" s="630"/>
      <c r="AF1447" s="630"/>
      <c r="AG1447" s="630"/>
      <c r="AH1447" s="630"/>
      <c r="AI1447" s="630"/>
      <c r="AJ1447" s="630"/>
      <c r="AK1447" s="606"/>
      <c r="AL1447" s="690"/>
    </row>
    <row r="1448" spans="29:38" x14ac:dyDescent="0.2">
      <c r="AC1448" s="630"/>
      <c r="AD1448" s="630"/>
      <c r="AE1448" s="630"/>
      <c r="AF1448" s="630"/>
      <c r="AG1448" s="630"/>
      <c r="AH1448" s="630"/>
      <c r="AI1448" s="630"/>
      <c r="AJ1448" s="630"/>
      <c r="AK1448" s="606"/>
      <c r="AL1448" s="690"/>
    </row>
    <row r="1449" spans="29:38" x14ac:dyDescent="0.2">
      <c r="AC1449" s="630"/>
      <c r="AD1449" s="630"/>
      <c r="AE1449" s="630"/>
      <c r="AF1449" s="630"/>
      <c r="AG1449" s="630"/>
      <c r="AH1449" s="630"/>
      <c r="AI1449" s="630"/>
      <c r="AJ1449" s="630"/>
      <c r="AK1449" s="606"/>
      <c r="AL1449" s="690"/>
    </row>
    <row r="1450" spans="29:38" x14ac:dyDescent="0.2">
      <c r="AC1450" s="630"/>
      <c r="AD1450" s="630"/>
      <c r="AE1450" s="630"/>
      <c r="AF1450" s="630"/>
      <c r="AG1450" s="630"/>
      <c r="AH1450" s="630"/>
      <c r="AI1450" s="630"/>
      <c r="AJ1450" s="630"/>
      <c r="AK1450" s="606"/>
      <c r="AL1450" s="690"/>
    </row>
    <row r="1451" spans="29:38" x14ac:dyDescent="0.2">
      <c r="AC1451" s="630"/>
      <c r="AD1451" s="630"/>
      <c r="AE1451" s="630"/>
      <c r="AF1451" s="630"/>
      <c r="AG1451" s="630"/>
      <c r="AH1451" s="630"/>
      <c r="AI1451" s="630"/>
      <c r="AJ1451" s="630"/>
      <c r="AK1451" s="606"/>
      <c r="AL1451" s="690"/>
    </row>
    <row r="1452" spans="29:38" x14ac:dyDescent="0.2">
      <c r="AC1452" s="630"/>
      <c r="AD1452" s="630"/>
      <c r="AE1452" s="630"/>
      <c r="AF1452" s="630"/>
      <c r="AG1452" s="630"/>
      <c r="AH1452" s="630"/>
      <c r="AI1452" s="630"/>
      <c r="AJ1452" s="630"/>
      <c r="AK1452" s="606"/>
      <c r="AL1452" s="690"/>
    </row>
    <row r="1453" spans="29:38" x14ac:dyDescent="0.2">
      <c r="AC1453" s="630"/>
      <c r="AD1453" s="630"/>
      <c r="AE1453" s="630"/>
      <c r="AF1453" s="630"/>
      <c r="AG1453" s="630"/>
      <c r="AH1453" s="630"/>
      <c r="AI1453" s="630"/>
      <c r="AJ1453" s="630"/>
      <c r="AK1453" s="606"/>
      <c r="AL1453" s="690"/>
    </row>
    <row r="1454" spans="29:38" x14ac:dyDescent="0.2">
      <c r="AC1454" s="630"/>
      <c r="AD1454" s="630"/>
      <c r="AE1454" s="630"/>
      <c r="AF1454" s="630"/>
      <c r="AG1454" s="630"/>
      <c r="AH1454" s="630"/>
      <c r="AI1454" s="630"/>
      <c r="AJ1454" s="630"/>
      <c r="AK1454" s="606"/>
      <c r="AL1454" s="690"/>
    </row>
    <row r="1455" spans="29:38" x14ac:dyDescent="0.2">
      <c r="AC1455" s="630"/>
      <c r="AD1455" s="630"/>
      <c r="AE1455" s="630"/>
      <c r="AF1455" s="630"/>
      <c r="AG1455" s="630"/>
      <c r="AH1455" s="630"/>
      <c r="AI1455" s="630"/>
      <c r="AJ1455" s="630"/>
      <c r="AK1455" s="606"/>
      <c r="AL1455" s="690"/>
    </row>
    <row r="1456" spans="29:38" x14ac:dyDescent="0.2">
      <c r="AC1456" s="630"/>
      <c r="AD1456" s="630"/>
      <c r="AE1456" s="630"/>
      <c r="AF1456" s="630"/>
      <c r="AG1456" s="630"/>
      <c r="AH1456" s="630"/>
      <c r="AI1456" s="630"/>
      <c r="AJ1456" s="630"/>
      <c r="AK1456" s="606"/>
      <c r="AL1456" s="690"/>
    </row>
    <row r="1457" spans="29:38" x14ac:dyDescent="0.2">
      <c r="AC1457" s="630"/>
      <c r="AD1457" s="630"/>
      <c r="AE1457" s="630"/>
      <c r="AF1457" s="630"/>
      <c r="AG1457" s="630"/>
      <c r="AH1457" s="630"/>
      <c r="AI1457" s="630"/>
      <c r="AJ1457" s="630"/>
      <c r="AK1457" s="606"/>
      <c r="AL1457" s="690"/>
    </row>
    <row r="1458" spans="29:38" x14ac:dyDescent="0.2">
      <c r="AC1458" s="630"/>
      <c r="AD1458" s="630"/>
      <c r="AE1458" s="630"/>
      <c r="AF1458" s="630"/>
      <c r="AG1458" s="630"/>
      <c r="AH1458" s="630"/>
      <c r="AI1458" s="630"/>
      <c r="AJ1458" s="630"/>
      <c r="AK1458" s="606"/>
      <c r="AL1458" s="690"/>
    </row>
    <row r="1459" spans="29:38" x14ac:dyDescent="0.2">
      <c r="AC1459" s="630"/>
      <c r="AD1459" s="630"/>
      <c r="AE1459" s="630"/>
      <c r="AF1459" s="630"/>
      <c r="AG1459" s="630"/>
      <c r="AH1459" s="630"/>
      <c r="AI1459" s="630"/>
      <c r="AJ1459" s="630"/>
      <c r="AK1459" s="606"/>
      <c r="AL1459" s="690"/>
    </row>
    <row r="1460" spans="29:38" x14ac:dyDescent="0.2">
      <c r="AC1460" s="630"/>
      <c r="AD1460" s="630"/>
      <c r="AE1460" s="630"/>
      <c r="AF1460" s="630"/>
      <c r="AG1460" s="630"/>
      <c r="AH1460" s="630"/>
      <c r="AI1460" s="630"/>
      <c r="AJ1460" s="630"/>
      <c r="AK1460" s="606"/>
      <c r="AL1460" s="690"/>
    </row>
    <row r="1461" spans="29:38" x14ac:dyDescent="0.2">
      <c r="AC1461" s="630"/>
      <c r="AD1461" s="630"/>
      <c r="AE1461" s="630"/>
      <c r="AF1461" s="630"/>
      <c r="AG1461" s="630"/>
      <c r="AH1461" s="630"/>
      <c r="AI1461" s="630"/>
      <c r="AJ1461" s="630"/>
      <c r="AK1461" s="606"/>
      <c r="AL1461" s="690"/>
    </row>
    <row r="1462" spans="29:38" x14ac:dyDescent="0.2">
      <c r="AC1462" s="630"/>
      <c r="AD1462" s="630"/>
      <c r="AE1462" s="630"/>
      <c r="AF1462" s="630"/>
      <c r="AG1462" s="630"/>
      <c r="AH1462" s="630"/>
      <c r="AI1462" s="630"/>
      <c r="AJ1462" s="630"/>
      <c r="AK1462" s="606"/>
      <c r="AL1462" s="690"/>
    </row>
    <row r="1463" spans="29:38" x14ac:dyDescent="0.2">
      <c r="AC1463" s="630"/>
      <c r="AD1463" s="630"/>
      <c r="AE1463" s="630"/>
      <c r="AF1463" s="630"/>
      <c r="AG1463" s="630"/>
      <c r="AH1463" s="630"/>
      <c r="AI1463" s="630"/>
      <c r="AJ1463" s="630"/>
      <c r="AK1463" s="606"/>
      <c r="AL1463" s="690"/>
    </row>
    <row r="1464" spans="29:38" x14ac:dyDescent="0.2">
      <c r="AC1464" s="630"/>
      <c r="AD1464" s="630"/>
      <c r="AE1464" s="630"/>
      <c r="AF1464" s="630"/>
      <c r="AG1464" s="630"/>
      <c r="AH1464" s="630"/>
      <c r="AI1464" s="630"/>
      <c r="AJ1464" s="630"/>
      <c r="AK1464" s="606"/>
      <c r="AL1464" s="690"/>
    </row>
    <row r="1465" spans="29:38" x14ac:dyDescent="0.2">
      <c r="AC1465" s="630"/>
      <c r="AD1465" s="630"/>
      <c r="AE1465" s="630"/>
      <c r="AF1465" s="630"/>
      <c r="AG1465" s="630"/>
      <c r="AH1465" s="630"/>
      <c r="AI1465" s="630"/>
      <c r="AJ1465" s="630"/>
      <c r="AK1465" s="606"/>
      <c r="AL1465" s="690"/>
    </row>
    <row r="1466" spans="29:38" x14ac:dyDescent="0.2">
      <c r="AC1466" s="630"/>
      <c r="AD1466" s="630"/>
      <c r="AE1466" s="630"/>
      <c r="AF1466" s="630"/>
      <c r="AG1466" s="630"/>
      <c r="AH1466" s="630"/>
      <c r="AI1466" s="630"/>
      <c r="AJ1466" s="630"/>
      <c r="AK1466" s="606"/>
      <c r="AL1466" s="690"/>
    </row>
    <row r="1467" spans="29:38" x14ac:dyDescent="0.2">
      <c r="AC1467" s="630"/>
      <c r="AD1467" s="630"/>
      <c r="AE1467" s="630"/>
      <c r="AF1467" s="630"/>
      <c r="AG1467" s="630"/>
      <c r="AH1467" s="630"/>
      <c r="AI1467" s="630"/>
      <c r="AJ1467" s="630"/>
      <c r="AK1467" s="606"/>
      <c r="AL1467" s="690"/>
    </row>
    <row r="1468" spans="29:38" x14ac:dyDescent="0.2">
      <c r="AC1468" s="630"/>
      <c r="AD1468" s="630"/>
      <c r="AE1468" s="630"/>
      <c r="AF1468" s="630"/>
      <c r="AG1468" s="630"/>
      <c r="AH1468" s="630"/>
      <c r="AI1468" s="630"/>
      <c r="AJ1468" s="630"/>
      <c r="AK1468" s="606"/>
      <c r="AL1468" s="690"/>
    </row>
    <row r="1469" spans="29:38" x14ac:dyDescent="0.2">
      <c r="AC1469" s="630"/>
      <c r="AD1469" s="630"/>
      <c r="AE1469" s="630"/>
      <c r="AF1469" s="630"/>
      <c r="AG1469" s="630"/>
      <c r="AH1469" s="630"/>
      <c r="AI1469" s="630"/>
      <c r="AJ1469" s="630"/>
      <c r="AK1469" s="606"/>
      <c r="AL1469" s="690"/>
    </row>
    <row r="1470" spans="29:38" x14ac:dyDescent="0.2">
      <c r="AC1470" s="630"/>
      <c r="AD1470" s="630"/>
      <c r="AE1470" s="630"/>
      <c r="AF1470" s="630"/>
      <c r="AG1470" s="630"/>
      <c r="AH1470" s="630"/>
      <c r="AI1470" s="630"/>
      <c r="AJ1470" s="630"/>
      <c r="AK1470" s="606"/>
      <c r="AL1470" s="690"/>
    </row>
    <row r="1471" spans="29:38" x14ac:dyDescent="0.2">
      <c r="AC1471" s="630"/>
      <c r="AD1471" s="630"/>
      <c r="AE1471" s="630"/>
      <c r="AF1471" s="630"/>
      <c r="AG1471" s="630"/>
      <c r="AH1471" s="630"/>
      <c r="AI1471" s="630"/>
      <c r="AJ1471" s="630"/>
      <c r="AK1471" s="606"/>
      <c r="AL1471" s="690"/>
    </row>
    <row r="1472" spans="29:38" x14ac:dyDescent="0.2">
      <c r="AC1472" s="630"/>
      <c r="AD1472" s="630"/>
      <c r="AE1472" s="630"/>
      <c r="AF1472" s="630"/>
      <c r="AG1472" s="630"/>
      <c r="AH1472" s="630"/>
      <c r="AI1472" s="630"/>
      <c r="AJ1472" s="630"/>
      <c r="AK1472" s="606"/>
      <c r="AL1472" s="690"/>
    </row>
    <row r="1473" spans="29:38" x14ac:dyDescent="0.2">
      <c r="AC1473" s="630"/>
      <c r="AD1473" s="630"/>
      <c r="AE1473" s="630"/>
      <c r="AF1473" s="630"/>
      <c r="AG1473" s="630"/>
      <c r="AH1473" s="630"/>
      <c r="AI1473" s="630"/>
      <c r="AJ1473" s="630"/>
      <c r="AK1473" s="606"/>
      <c r="AL1473" s="690"/>
    </row>
    <row r="1474" spans="29:38" x14ac:dyDescent="0.2">
      <c r="AC1474" s="630"/>
      <c r="AD1474" s="630"/>
      <c r="AE1474" s="630"/>
      <c r="AF1474" s="630"/>
      <c r="AG1474" s="630"/>
      <c r="AH1474" s="630"/>
      <c r="AI1474" s="630"/>
      <c r="AJ1474" s="630"/>
      <c r="AK1474" s="606"/>
      <c r="AL1474" s="690"/>
    </row>
    <row r="1475" spans="29:38" x14ac:dyDescent="0.2">
      <c r="AC1475" s="630"/>
      <c r="AD1475" s="630"/>
      <c r="AE1475" s="630"/>
      <c r="AF1475" s="630"/>
      <c r="AG1475" s="630"/>
      <c r="AH1475" s="630"/>
      <c r="AI1475" s="630"/>
      <c r="AJ1475" s="630"/>
      <c r="AK1475" s="606"/>
      <c r="AL1475" s="690"/>
    </row>
    <row r="1476" spans="29:38" x14ac:dyDescent="0.2">
      <c r="AC1476" s="630"/>
      <c r="AD1476" s="630"/>
      <c r="AE1476" s="630"/>
      <c r="AF1476" s="630"/>
      <c r="AG1476" s="630"/>
      <c r="AH1476" s="630"/>
      <c r="AI1476" s="630"/>
      <c r="AJ1476" s="630"/>
      <c r="AK1476" s="606"/>
      <c r="AL1476" s="690"/>
    </row>
    <row r="1477" spans="29:38" x14ac:dyDescent="0.2">
      <c r="AC1477" s="630"/>
      <c r="AD1477" s="630"/>
      <c r="AE1477" s="630"/>
      <c r="AF1477" s="630"/>
      <c r="AG1477" s="630"/>
      <c r="AH1477" s="630"/>
      <c r="AI1477" s="630"/>
      <c r="AJ1477" s="630"/>
      <c r="AK1477" s="606"/>
      <c r="AL1477" s="690"/>
    </row>
    <row r="1478" spans="29:38" x14ac:dyDescent="0.2">
      <c r="AC1478" s="630"/>
      <c r="AD1478" s="630"/>
      <c r="AE1478" s="630"/>
      <c r="AF1478" s="630"/>
      <c r="AG1478" s="630"/>
      <c r="AH1478" s="630"/>
      <c r="AI1478" s="630"/>
      <c r="AJ1478" s="630"/>
      <c r="AK1478" s="606"/>
      <c r="AL1478" s="690"/>
    </row>
    <row r="1479" spans="29:38" x14ac:dyDescent="0.2">
      <c r="AC1479" s="630"/>
      <c r="AD1479" s="630"/>
      <c r="AE1479" s="630"/>
      <c r="AF1479" s="630"/>
      <c r="AG1479" s="630"/>
      <c r="AH1479" s="630"/>
      <c r="AI1479" s="630"/>
      <c r="AJ1479" s="630"/>
      <c r="AK1479" s="606"/>
      <c r="AL1479" s="690"/>
    </row>
    <row r="1480" spans="29:38" x14ac:dyDescent="0.2">
      <c r="AC1480" s="630"/>
      <c r="AD1480" s="630"/>
      <c r="AE1480" s="630"/>
      <c r="AF1480" s="630"/>
      <c r="AG1480" s="630"/>
      <c r="AH1480" s="630"/>
      <c r="AI1480" s="630"/>
      <c r="AJ1480" s="630"/>
      <c r="AK1480" s="606"/>
      <c r="AL1480" s="690"/>
    </row>
    <row r="1481" spans="29:38" x14ac:dyDescent="0.2">
      <c r="AC1481" s="630"/>
      <c r="AD1481" s="630"/>
      <c r="AE1481" s="630"/>
      <c r="AF1481" s="630"/>
      <c r="AG1481" s="630"/>
      <c r="AH1481" s="630"/>
      <c r="AI1481" s="630"/>
      <c r="AJ1481" s="630"/>
      <c r="AK1481" s="606"/>
      <c r="AL1481" s="690"/>
    </row>
    <row r="1482" spans="29:38" x14ac:dyDescent="0.2">
      <c r="AC1482" s="630"/>
      <c r="AD1482" s="630"/>
      <c r="AE1482" s="630"/>
      <c r="AF1482" s="630"/>
      <c r="AG1482" s="630"/>
      <c r="AH1482" s="630"/>
      <c r="AI1482" s="630"/>
      <c r="AJ1482" s="630"/>
      <c r="AK1482" s="606"/>
      <c r="AL1482" s="690"/>
    </row>
    <row r="1483" spans="29:38" x14ac:dyDescent="0.2">
      <c r="AC1483" s="630"/>
      <c r="AD1483" s="630"/>
      <c r="AE1483" s="630"/>
      <c r="AF1483" s="630"/>
      <c r="AG1483" s="630"/>
      <c r="AH1483" s="630"/>
      <c r="AI1483" s="630"/>
      <c r="AJ1483" s="630"/>
      <c r="AK1483" s="606"/>
      <c r="AL1483" s="690"/>
    </row>
    <row r="1484" spans="29:38" x14ac:dyDescent="0.2">
      <c r="AC1484" s="630"/>
      <c r="AD1484" s="630"/>
      <c r="AE1484" s="630"/>
      <c r="AF1484" s="630"/>
      <c r="AG1484" s="630"/>
      <c r="AH1484" s="630"/>
      <c r="AI1484" s="630"/>
      <c r="AJ1484" s="630"/>
      <c r="AK1484" s="606"/>
      <c r="AL1484" s="690"/>
    </row>
    <row r="1485" spans="29:38" x14ac:dyDescent="0.2">
      <c r="AC1485" s="630"/>
      <c r="AD1485" s="630"/>
      <c r="AE1485" s="630"/>
      <c r="AF1485" s="630"/>
      <c r="AG1485" s="630"/>
      <c r="AH1485" s="630"/>
      <c r="AI1485" s="630"/>
      <c r="AJ1485" s="630"/>
      <c r="AK1485" s="606"/>
      <c r="AL1485" s="690"/>
    </row>
    <row r="1486" spans="29:38" x14ac:dyDescent="0.2">
      <c r="AC1486" s="630"/>
      <c r="AD1486" s="630"/>
      <c r="AE1486" s="630"/>
      <c r="AF1486" s="630"/>
      <c r="AG1486" s="630"/>
      <c r="AH1486" s="630"/>
      <c r="AI1486" s="630"/>
      <c r="AJ1486" s="630"/>
      <c r="AK1486" s="606"/>
      <c r="AL1486" s="690"/>
    </row>
    <row r="1487" spans="29:38" x14ac:dyDescent="0.2">
      <c r="AC1487" s="630"/>
      <c r="AD1487" s="630"/>
      <c r="AE1487" s="630"/>
      <c r="AF1487" s="630"/>
      <c r="AG1487" s="630"/>
      <c r="AH1487" s="630"/>
      <c r="AI1487" s="630"/>
      <c r="AJ1487" s="630"/>
      <c r="AK1487" s="606"/>
      <c r="AL1487" s="690"/>
    </row>
    <row r="1488" spans="29:38" x14ac:dyDescent="0.2">
      <c r="AC1488" s="630"/>
      <c r="AD1488" s="630"/>
      <c r="AE1488" s="630"/>
      <c r="AF1488" s="630"/>
      <c r="AG1488" s="630"/>
      <c r="AH1488" s="630"/>
      <c r="AI1488" s="630"/>
      <c r="AJ1488" s="630"/>
      <c r="AK1488" s="606"/>
      <c r="AL1488" s="690"/>
    </row>
    <row r="1489" spans="29:38" x14ac:dyDescent="0.2">
      <c r="AC1489" s="630"/>
      <c r="AD1489" s="630"/>
      <c r="AE1489" s="630"/>
      <c r="AF1489" s="630"/>
      <c r="AG1489" s="630"/>
      <c r="AH1489" s="630"/>
      <c r="AI1489" s="630"/>
      <c r="AJ1489" s="630"/>
      <c r="AK1489" s="606"/>
      <c r="AL1489" s="690"/>
    </row>
    <row r="1490" spans="29:38" x14ac:dyDescent="0.2">
      <c r="AC1490" s="630"/>
      <c r="AD1490" s="630"/>
      <c r="AE1490" s="630"/>
      <c r="AF1490" s="630"/>
      <c r="AG1490" s="630"/>
      <c r="AH1490" s="630"/>
      <c r="AI1490" s="630"/>
      <c r="AJ1490" s="630"/>
      <c r="AK1490" s="606"/>
      <c r="AL1490" s="690"/>
    </row>
    <row r="1491" spans="29:38" x14ac:dyDescent="0.2">
      <c r="AC1491" s="630"/>
      <c r="AD1491" s="630"/>
      <c r="AE1491" s="630"/>
      <c r="AF1491" s="630"/>
      <c r="AG1491" s="630"/>
      <c r="AH1491" s="630"/>
      <c r="AI1491" s="630"/>
      <c r="AJ1491" s="630"/>
      <c r="AK1491" s="606"/>
      <c r="AL1491" s="690"/>
    </row>
    <row r="1492" spans="29:38" x14ac:dyDescent="0.2">
      <c r="AC1492" s="630"/>
      <c r="AD1492" s="630"/>
      <c r="AE1492" s="630"/>
      <c r="AF1492" s="630"/>
      <c r="AG1492" s="630"/>
      <c r="AH1492" s="630"/>
      <c r="AI1492" s="630"/>
      <c r="AJ1492" s="630"/>
      <c r="AK1492" s="606"/>
      <c r="AL1492" s="690"/>
    </row>
    <row r="1493" spans="29:38" x14ac:dyDescent="0.2">
      <c r="AC1493" s="630"/>
      <c r="AD1493" s="630"/>
      <c r="AE1493" s="630"/>
      <c r="AF1493" s="630"/>
      <c r="AG1493" s="630"/>
      <c r="AH1493" s="630"/>
      <c r="AI1493" s="630"/>
      <c r="AJ1493" s="630"/>
      <c r="AK1493" s="606"/>
      <c r="AL1493" s="690"/>
    </row>
    <row r="1494" spans="29:38" x14ac:dyDescent="0.2">
      <c r="AC1494" s="630"/>
      <c r="AD1494" s="630"/>
      <c r="AE1494" s="630"/>
      <c r="AF1494" s="630"/>
      <c r="AG1494" s="630"/>
      <c r="AH1494" s="630"/>
      <c r="AI1494" s="630"/>
      <c r="AJ1494" s="630"/>
      <c r="AK1494" s="606"/>
      <c r="AL1494" s="690"/>
    </row>
    <row r="1495" spans="29:38" x14ac:dyDescent="0.2">
      <c r="AC1495" s="630"/>
      <c r="AD1495" s="630"/>
      <c r="AE1495" s="630"/>
      <c r="AF1495" s="630"/>
      <c r="AG1495" s="630"/>
      <c r="AH1495" s="630"/>
      <c r="AI1495" s="630"/>
      <c r="AJ1495" s="630"/>
      <c r="AK1495" s="606"/>
      <c r="AL1495" s="690"/>
    </row>
    <row r="1496" spans="29:38" x14ac:dyDescent="0.2">
      <c r="AC1496" s="630"/>
      <c r="AD1496" s="630"/>
      <c r="AE1496" s="630"/>
      <c r="AF1496" s="630"/>
      <c r="AG1496" s="630"/>
      <c r="AH1496" s="630"/>
      <c r="AI1496" s="630"/>
      <c r="AJ1496" s="630"/>
      <c r="AK1496" s="606"/>
      <c r="AL1496" s="690"/>
    </row>
    <row r="1497" spans="29:38" x14ac:dyDescent="0.2">
      <c r="AC1497" s="630"/>
      <c r="AD1497" s="630"/>
      <c r="AE1497" s="630"/>
      <c r="AF1497" s="630"/>
      <c r="AG1497" s="630"/>
      <c r="AH1497" s="630"/>
      <c r="AI1497" s="630"/>
      <c r="AJ1497" s="630"/>
      <c r="AK1497" s="606"/>
      <c r="AL1497" s="690"/>
    </row>
    <row r="1498" spans="29:38" x14ac:dyDescent="0.2">
      <c r="AC1498" s="630"/>
      <c r="AD1498" s="630"/>
      <c r="AE1498" s="630"/>
      <c r="AF1498" s="630"/>
      <c r="AG1498" s="630"/>
      <c r="AH1498" s="630"/>
      <c r="AI1498" s="630"/>
      <c r="AJ1498" s="630"/>
      <c r="AK1498" s="606"/>
      <c r="AL1498" s="690"/>
    </row>
    <row r="1499" spans="29:38" x14ac:dyDescent="0.2">
      <c r="AC1499" s="630"/>
      <c r="AD1499" s="630"/>
      <c r="AE1499" s="630"/>
      <c r="AF1499" s="630"/>
      <c r="AG1499" s="630"/>
      <c r="AH1499" s="630"/>
      <c r="AI1499" s="630"/>
      <c r="AJ1499" s="630"/>
      <c r="AK1499" s="606"/>
      <c r="AL1499" s="690"/>
    </row>
    <row r="1500" spans="29:38" x14ac:dyDescent="0.2">
      <c r="AC1500" s="630"/>
      <c r="AD1500" s="630"/>
      <c r="AE1500" s="630"/>
      <c r="AF1500" s="630"/>
      <c r="AG1500" s="630"/>
      <c r="AH1500" s="630"/>
      <c r="AI1500" s="630"/>
      <c r="AJ1500" s="630"/>
      <c r="AK1500" s="606"/>
      <c r="AL1500" s="690"/>
    </row>
    <row r="1501" spans="29:38" x14ac:dyDescent="0.2">
      <c r="AC1501" s="630"/>
      <c r="AD1501" s="630"/>
      <c r="AE1501" s="630"/>
      <c r="AF1501" s="630"/>
      <c r="AG1501" s="630"/>
      <c r="AH1501" s="630"/>
      <c r="AI1501" s="630"/>
      <c r="AJ1501" s="630"/>
      <c r="AK1501" s="606"/>
      <c r="AL1501" s="690"/>
    </row>
    <row r="1502" spans="29:38" x14ac:dyDescent="0.2">
      <c r="AC1502" s="630"/>
      <c r="AD1502" s="630"/>
      <c r="AE1502" s="630"/>
      <c r="AF1502" s="630"/>
      <c r="AG1502" s="630"/>
      <c r="AH1502" s="630"/>
      <c r="AI1502" s="630"/>
      <c r="AJ1502" s="630"/>
      <c r="AK1502" s="606"/>
      <c r="AL1502" s="690"/>
    </row>
    <row r="1503" spans="29:38" x14ac:dyDescent="0.2">
      <c r="AC1503" s="630"/>
      <c r="AD1503" s="630"/>
      <c r="AE1503" s="630"/>
      <c r="AF1503" s="630"/>
      <c r="AG1503" s="630"/>
      <c r="AH1503" s="630"/>
      <c r="AI1503" s="630"/>
      <c r="AJ1503" s="630"/>
      <c r="AK1503" s="606"/>
      <c r="AL1503" s="690"/>
    </row>
    <row r="1504" spans="29:38" x14ac:dyDescent="0.2">
      <c r="AC1504" s="630"/>
      <c r="AD1504" s="630"/>
      <c r="AE1504" s="630"/>
      <c r="AF1504" s="630"/>
      <c r="AG1504" s="630"/>
      <c r="AH1504" s="630"/>
      <c r="AI1504" s="630"/>
      <c r="AJ1504" s="630"/>
      <c r="AK1504" s="606"/>
      <c r="AL1504" s="690"/>
    </row>
    <row r="1505" spans="29:38" x14ac:dyDescent="0.2">
      <c r="AC1505" s="630"/>
      <c r="AD1505" s="630"/>
      <c r="AE1505" s="630"/>
      <c r="AF1505" s="630"/>
      <c r="AG1505" s="630"/>
      <c r="AH1505" s="630"/>
      <c r="AI1505" s="630"/>
      <c r="AJ1505" s="630"/>
      <c r="AK1505" s="606"/>
      <c r="AL1505" s="690"/>
    </row>
    <row r="1506" spans="29:38" x14ac:dyDescent="0.2">
      <c r="AC1506" s="630"/>
      <c r="AD1506" s="630"/>
      <c r="AE1506" s="630"/>
      <c r="AF1506" s="630"/>
      <c r="AG1506" s="630"/>
      <c r="AH1506" s="630"/>
      <c r="AI1506" s="630"/>
      <c r="AJ1506" s="630"/>
      <c r="AK1506" s="606"/>
      <c r="AL1506" s="690"/>
    </row>
    <row r="1507" spans="29:38" x14ac:dyDescent="0.2">
      <c r="AC1507" s="630"/>
      <c r="AD1507" s="630"/>
      <c r="AE1507" s="630"/>
      <c r="AF1507" s="630"/>
      <c r="AG1507" s="630"/>
      <c r="AH1507" s="630"/>
      <c r="AI1507" s="630"/>
      <c r="AJ1507" s="630"/>
      <c r="AK1507" s="606"/>
      <c r="AL1507" s="690"/>
    </row>
    <row r="1508" spans="29:38" x14ac:dyDescent="0.2">
      <c r="AC1508" s="630"/>
      <c r="AD1508" s="630"/>
      <c r="AE1508" s="630"/>
      <c r="AF1508" s="630"/>
      <c r="AG1508" s="630"/>
      <c r="AH1508" s="630"/>
      <c r="AI1508" s="630"/>
      <c r="AJ1508" s="630"/>
      <c r="AK1508" s="606"/>
      <c r="AL1508" s="690"/>
    </row>
    <row r="1509" spans="29:38" x14ac:dyDescent="0.2">
      <c r="AC1509" s="630"/>
      <c r="AD1509" s="630"/>
      <c r="AE1509" s="630"/>
      <c r="AF1509" s="630"/>
      <c r="AG1509" s="630"/>
      <c r="AH1509" s="630"/>
      <c r="AI1509" s="630"/>
      <c r="AJ1509" s="630"/>
      <c r="AK1509" s="606"/>
      <c r="AL1509" s="690"/>
    </row>
    <row r="1510" spans="29:38" x14ac:dyDescent="0.2">
      <c r="AC1510" s="630"/>
      <c r="AD1510" s="630"/>
      <c r="AE1510" s="630"/>
      <c r="AF1510" s="630"/>
      <c r="AG1510" s="630"/>
      <c r="AH1510" s="630"/>
      <c r="AI1510" s="630"/>
      <c r="AJ1510" s="630"/>
      <c r="AK1510" s="606"/>
      <c r="AL1510" s="690"/>
    </row>
    <row r="1511" spans="29:38" x14ac:dyDescent="0.2">
      <c r="AC1511" s="630"/>
      <c r="AD1511" s="630"/>
      <c r="AE1511" s="630"/>
      <c r="AF1511" s="630"/>
      <c r="AG1511" s="630"/>
      <c r="AH1511" s="630"/>
      <c r="AI1511" s="630"/>
      <c r="AJ1511" s="630"/>
      <c r="AK1511" s="606"/>
      <c r="AL1511" s="690"/>
    </row>
    <row r="1512" spans="29:38" x14ac:dyDescent="0.2">
      <c r="AC1512" s="630"/>
      <c r="AD1512" s="630"/>
      <c r="AE1512" s="630"/>
      <c r="AF1512" s="630"/>
      <c r="AG1512" s="630"/>
      <c r="AH1512" s="630"/>
      <c r="AI1512" s="630"/>
      <c r="AJ1512" s="630"/>
      <c r="AK1512" s="606"/>
      <c r="AL1512" s="690"/>
    </row>
    <row r="1513" spans="29:38" x14ac:dyDescent="0.2">
      <c r="AC1513" s="630"/>
      <c r="AD1513" s="630"/>
      <c r="AE1513" s="630"/>
      <c r="AF1513" s="630"/>
      <c r="AG1513" s="630"/>
      <c r="AH1513" s="630"/>
      <c r="AI1513" s="630"/>
      <c r="AJ1513" s="630"/>
      <c r="AK1513" s="606"/>
      <c r="AL1513" s="690"/>
    </row>
    <row r="1514" spans="29:38" x14ac:dyDescent="0.2">
      <c r="AC1514" s="630"/>
      <c r="AD1514" s="630"/>
      <c r="AE1514" s="630"/>
      <c r="AF1514" s="630"/>
      <c r="AG1514" s="630"/>
      <c r="AH1514" s="630"/>
      <c r="AI1514" s="630"/>
      <c r="AJ1514" s="630"/>
      <c r="AK1514" s="606"/>
      <c r="AL1514" s="690"/>
    </row>
    <row r="1515" spans="29:38" x14ac:dyDescent="0.2">
      <c r="AC1515" s="630"/>
      <c r="AD1515" s="630"/>
      <c r="AE1515" s="630"/>
      <c r="AF1515" s="630"/>
      <c r="AG1515" s="630"/>
      <c r="AH1515" s="630"/>
      <c r="AI1515" s="630"/>
      <c r="AJ1515" s="630"/>
      <c r="AK1515" s="606"/>
      <c r="AL1515" s="690"/>
    </row>
    <row r="1516" spans="29:38" x14ac:dyDescent="0.2">
      <c r="AC1516" s="630"/>
      <c r="AD1516" s="630"/>
      <c r="AE1516" s="630"/>
      <c r="AF1516" s="630"/>
      <c r="AG1516" s="630"/>
      <c r="AH1516" s="630"/>
      <c r="AI1516" s="630"/>
      <c r="AJ1516" s="630"/>
      <c r="AK1516" s="606"/>
      <c r="AL1516" s="690"/>
    </row>
    <row r="1517" spans="29:38" x14ac:dyDescent="0.2">
      <c r="AC1517" s="630"/>
      <c r="AD1517" s="630"/>
      <c r="AE1517" s="630"/>
      <c r="AF1517" s="630"/>
      <c r="AG1517" s="630"/>
      <c r="AH1517" s="630"/>
      <c r="AI1517" s="630"/>
      <c r="AJ1517" s="630"/>
      <c r="AK1517" s="606"/>
      <c r="AL1517" s="690"/>
    </row>
    <row r="1518" spans="29:38" x14ac:dyDescent="0.2">
      <c r="AC1518" s="630"/>
      <c r="AD1518" s="630"/>
      <c r="AE1518" s="630"/>
      <c r="AF1518" s="630"/>
      <c r="AG1518" s="630"/>
      <c r="AH1518" s="630"/>
      <c r="AI1518" s="630"/>
      <c r="AJ1518" s="630"/>
      <c r="AK1518" s="606"/>
      <c r="AL1518" s="690"/>
    </row>
    <row r="1519" spans="29:38" x14ac:dyDescent="0.2">
      <c r="AC1519" s="630"/>
      <c r="AD1519" s="630"/>
      <c r="AE1519" s="630"/>
      <c r="AF1519" s="630"/>
      <c r="AG1519" s="630"/>
      <c r="AH1519" s="630"/>
      <c r="AI1519" s="630"/>
      <c r="AJ1519" s="630"/>
      <c r="AK1519" s="606"/>
      <c r="AL1519" s="690"/>
    </row>
    <row r="1520" spans="29:38" x14ac:dyDescent="0.2">
      <c r="AC1520" s="630"/>
      <c r="AD1520" s="630"/>
      <c r="AE1520" s="630"/>
      <c r="AF1520" s="630"/>
      <c r="AG1520" s="630"/>
      <c r="AH1520" s="630"/>
      <c r="AI1520" s="630"/>
      <c r="AJ1520" s="630"/>
      <c r="AK1520" s="606"/>
      <c r="AL1520" s="690"/>
    </row>
    <row r="1521" spans="29:38" x14ac:dyDescent="0.2">
      <c r="AC1521" s="630"/>
      <c r="AD1521" s="630"/>
      <c r="AE1521" s="630"/>
      <c r="AF1521" s="630"/>
      <c r="AG1521" s="630"/>
      <c r="AH1521" s="630"/>
      <c r="AI1521" s="630"/>
      <c r="AJ1521" s="630"/>
      <c r="AK1521" s="606"/>
      <c r="AL1521" s="690"/>
    </row>
    <row r="1522" spans="29:38" x14ac:dyDescent="0.2">
      <c r="AC1522" s="630"/>
      <c r="AD1522" s="630"/>
      <c r="AE1522" s="630"/>
      <c r="AF1522" s="630"/>
      <c r="AG1522" s="630"/>
      <c r="AH1522" s="630"/>
      <c r="AI1522" s="630"/>
      <c r="AJ1522" s="630"/>
      <c r="AK1522" s="606"/>
      <c r="AL1522" s="690"/>
    </row>
    <row r="1523" spans="29:38" x14ac:dyDescent="0.2">
      <c r="AC1523" s="630"/>
      <c r="AD1523" s="630"/>
      <c r="AE1523" s="630"/>
      <c r="AF1523" s="630"/>
      <c r="AG1523" s="630"/>
      <c r="AH1523" s="630"/>
      <c r="AI1523" s="630"/>
      <c r="AJ1523" s="630"/>
      <c r="AK1523" s="606"/>
      <c r="AL1523" s="690"/>
    </row>
    <row r="1524" spans="29:38" x14ac:dyDescent="0.2">
      <c r="AC1524" s="630"/>
      <c r="AD1524" s="630"/>
      <c r="AE1524" s="630"/>
      <c r="AF1524" s="630"/>
      <c r="AG1524" s="630"/>
      <c r="AH1524" s="630"/>
      <c r="AI1524" s="630"/>
      <c r="AJ1524" s="630"/>
      <c r="AK1524" s="606"/>
      <c r="AL1524" s="690"/>
    </row>
    <row r="1525" spans="29:38" x14ac:dyDescent="0.2">
      <c r="AC1525" s="630"/>
      <c r="AD1525" s="630"/>
      <c r="AE1525" s="630"/>
      <c r="AF1525" s="630"/>
      <c r="AG1525" s="630"/>
      <c r="AH1525" s="630"/>
      <c r="AI1525" s="630"/>
      <c r="AJ1525" s="630"/>
      <c r="AK1525" s="606"/>
      <c r="AL1525" s="690"/>
    </row>
    <row r="1526" spans="29:38" x14ac:dyDescent="0.2">
      <c r="AC1526" s="630"/>
      <c r="AD1526" s="630"/>
      <c r="AE1526" s="630"/>
      <c r="AF1526" s="630"/>
      <c r="AG1526" s="630"/>
      <c r="AH1526" s="630"/>
      <c r="AI1526" s="630"/>
      <c r="AJ1526" s="630"/>
      <c r="AK1526" s="606"/>
      <c r="AL1526" s="690"/>
    </row>
    <row r="1527" spans="29:38" x14ac:dyDescent="0.2">
      <c r="AC1527" s="630"/>
      <c r="AD1527" s="630"/>
      <c r="AE1527" s="630"/>
      <c r="AF1527" s="630"/>
      <c r="AG1527" s="630"/>
      <c r="AH1527" s="630"/>
      <c r="AI1527" s="630"/>
      <c r="AJ1527" s="630"/>
      <c r="AK1527" s="606"/>
      <c r="AL1527" s="690"/>
    </row>
    <row r="1528" spans="29:38" x14ac:dyDescent="0.2">
      <c r="AC1528" s="630"/>
      <c r="AD1528" s="630"/>
      <c r="AE1528" s="630"/>
      <c r="AF1528" s="630"/>
      <c r="AG1528" s="630"/>
      <c r="AH1528" s="630"/>
      <c r="AI1528" s="630"/>
      <c r="AJ1528" s="630"/>
      <c r="AK1528" s="606"/>
      <c r="AL1528" s="690"/>
    </row>
    <row r="1529" spans="29:38" x14ac:dyDescent="0.2">
      <c r="AC1529" s="630"/>
      <c r="AD1529" s="630"/>
      <c r="AE1529" s="630"/>
      <c r="AF1529" s="630"/>
      <c r="AG1529" s="630"/>
      <c r="AH1529" s="630"/>
      <c r="AI1529" s="630"/>
      <c r="AJ1529" s="630"/>
      <c r="AK1529" s="606"/>
      <c r="AL1529" s="690"/>
    </row>
    <row r="1530" spans="29:38" x14ac:dyDescent="0.2">
      <c r="AC1530" s="630"/>
      <c r="AD1530" s="630"/>
      <c r="AE1530" s="630"/>
      <c r="AF1530" s="630"/>
      <c r="AG1530" s="630"/>
      <c r="AH1530" s="630"/>
      <c r="AI1530" s="630"/>
      <c r="AJ1530" s="630"/>
      <c r="AK1530" s="606"/>
      <c r="AL1530" s="690"/>
    </row>
    <row r="1531" spans="29:38" x14ac:dyDescent="0.2">
      <c r="AC1531" s="630"/>
      <c r="AD1531" s="630"/>
      <c r="AE1531" s="630"/>
      <c r="AF1531" s="630"/>
      <c r="AG1531" s="630"/>
      <c r="AH1531" s="630"/>
      <c r="AI1531" s="630"/>
      <c r="AJ1531" s="630"/>
      <c r="AK1531" s="606"/>
      <c r="AL1531" s="690"/>
    </row>
    <row r="1532" spans="29:38" x14ac:dyDescent="0.2">
      <c r="AC1532" s="630"/>
      <c r="AD1532" s="630"/>
      <c r="AE1532" s="630"/>
      <c r="AF1532" s="630"/>
      <c r="AG1532" s="630"/>
      <c r="AH1532" s="630"/>
      <c r="AI1532" s="630"/>
      <c r="AJ1532" s="630"/>
      <c r="AK1532" s="606"/>
      <c r="AL1532" s="690"/>
    </row>
    <row r="1533" spans="29:38" x14ac:dyDescent="0.2">
      <c r="AC1533" s="630"/>
      <c r="AD1533" s="630"/>
      <c r="AE1533" s="630"/>
      <c r="AF1533" s="630"/>
      <c r="AG1533" s="630"/>
      <c r="AH1533" s="630"/>
      <c r="AI1533" s="630"/>
      <c r="AJ1533" s="630"/>
      <c r="AK1533" s="606"/>
      <c r="AL1533" s="690"/>
    </row>
    <row r="1534" spans="29:38" x14ac:dyDescent="0.2">
      <c r="AC1534" s="630"/>
      <c r="AD1534" s="630"/>
      <c r="AE1534" s="630"/>
      <c r="AF1534" s="630"/>
      <c r="AG1534" s="630"/>
      <c r="AH1534" s="630"/>
      <c r="AI1534" s="630"/>
      <c r="AJ1534" s="630"/>
      <c r="AK1534" s="606"/>
      <c r="AL1534" s="690"/>
    </row>
    <row r="1535" spans="29:38" x14ac:dyDescent="0.2">
      <c r="AC1535" s="630"/>
      <c r="AD1535" s="630"/>
      <c r="AE1535" s="630"/>
      <c r="AF1535" s="630"/>
      <c r="AG1535" s="630"/>
      <c r="AH1535" s="630"/>
      <c r="AI1535" s="630"/>
      <c r="AJ1535" s="630"/>
      <c r="AK1535" s="606"/>
      <c r="AL1535" s="690"/>
    </row>
    <row r="1536" spans="29:38" x14ac:dyDescent="0.2">
      <c r="AC1536" s="630"/>
      <c r="AD1536" s="630"/>
      <c r="AE1536" s="630"/>
      <c r="AF1536" s="630"/>
      <c r="AG1536" s="630"/>
      <c r="AH1536" s="630"/>
      <c r="AI1536" s="630"/>
      <c r="AJ1536" s="630"/>
      <c r="AK1536" s="606"/>
      <c r="AL1536" s="690"/>
    </row>
    <row r="1537" spans="29:38" x14ac:dyDescent="0.2">
      <c r="AC1537" s="630"/>
      <c r="AD1537" s="630"/>
      <c r="AE1537" s="630"/>
      <c r="AF1537" s="630"/>
      <c r="AG1537" s="630"/>
      <c r="AH1537" s="630"/>
      <c r="AI1537" s="630"/>
      <c r="AJ1537" s="630"/>
      <c r="AK1537" s="606"/>
      <c r="AL1537" s="690"/>
    </row>
    <row r="1538" spans="29:38" x14ac:dyDescent="0.2">
      <c r="AC1538" s="630"/>
      <c r="AD1538" s="630"/>
      <c r="AE1538" s="630"/>
      <c r="AF1538" s="630"/>
      <c r="AG1538" s="630"/>
      <c r="AH1538" s="630"/>
      <c r="AI1538" s="630"/>
      <c r="AJ1538" s="630"/>
      <c r="AK1538" s="606"/>
      <c r="AL1538" s="690"/>
    </row>
    <row r="1539" spans="29:38" x14ac:dyDescent="0.2">
      <c r="AC1539" s="630"/>
      <c r="AD1539" s="630"/>
      <c r="AE1539" s="630"/>
      <c r="AF1539" s="630"/>
      <c r="AG1539" s="630"/>
      <c r="AH1539" s="630"/>
      <c r="AI1539" s="630"/>
      <c r="AJ1539" s="630"/>
      <c r="AK1539" s="606"/>
      <c r="AL1539" s="690"/>
    </row>
    <row r="1540" spans="29:38" x14ac:dyDescent="0.2">
      <c r="AC1540" s="630"/>
      <c r="AD1540" s="630"/>
      <c r="AE1540" s="630"/>
      <c r="AF1540" s="630"/>
      <c r="AG1540" s="630"/>
      <c r="AH1540" s="630"/>
      <c r="AI1540" s="630"/>
      <c r="AJ1540" s="630"/>
      <c r="AK1540" s="606"/>
      <c r="AL1540" s="690"/>
    </row>
    <row r="1541" spans="29:38" x14ac:dyDescent="0.2">
      <c r="AC1541" s="630"/>
      <c r="AD1541" s="630"/>
      <c r="AE1541" s="630"/>
      <c r="AF1541" s="630"/>
      <c r="AG1541" s="630"/>
      <c r="AH1541" s="630"/>
      <c r="AI1541" s="630"/>
      <c r="AJ1541" s="630"/>
      <c r="AK1541" s="606"/>
      <c r="AL1541" s="690"/>
    </row>
    <row r="1542" spans="29:38" x14ac:dyDescent="0.2">
      <c r="AC1542" s="630"/>
      <c r="AD1542" s="630"/>
      <c r="AE1542" s="630"/>
      <c r="AF1542" s="630"/>
      <c r="AG1542" s="630"/>
      <c r="AH1542" s="630"/>
      <c r="AI1542" s="630"/>
      <c r="AJ1542" s="630"/>
      <c r="AK1542" s="606"/>
      <c r="AL1542" s="690"/>
    </row>
    <row r="1543" spans="29:38" x14ac:dyDescent="0.2">
      <c r="AC1543" s="630"/>
      <c r="AD1543" s="630"/>
      <c r="AE1543" s="630"/>
      <c r="AF1543" s="630"/>
      <c r="AG1543" s="630"/>
      <c r="AH1543" s="630"/>
      <c r="AI1543" s="630"/>
      <c r="AJ1543" s="630"/>
      <c r="AK1543" s="606"/>
      <c r="AL1543" s="690"/>
    </row>
    <row r="1544" spans="29:38" x14ac:dyDescent="0.2">
      <c r="AC1544" s="630"/>
      <c r="AD1544" s="630"/>
      <c r="AE1544" s="630"/>
      <c r="AF1544" s="630"/>
      <c r="AG1544" s="630"/>
      <c r="AH1544" s="630"/>
      <c r="AI1544" s="630"/>
      <c r="AJ1544" s="630"/>
      <c r="AK1544" s="606"/>
      <c r="AL1544" s="690"/>
    </row>
    <row r="1545" spans="29:38" x14ac:dyDescent="0.2">
      <c r="AC1545" s="630"/>
      <c r="AD1545" s="630"/>
      <c r="AE1545" s="630"/>
      <c r="AF1545" s="630"/>
      <c r="AG1545" s="630"/>
      <c r="AH1545" s="630"/>
      <c r="AI1545" s="630"/>
      <c r="AJ1545" s="630"/>
      <c r="AK1545" s="606"/>
      <c r="AL1545" s="690"/>
    </row>
    <row r="1546" spans="29:38" x14ac:dyDescent="0.2">
      <c r="AC1546" s="630"/>
      <c r="AD1546" s="630"/>
      <c r="AE1546" s="630"/>
      <c r="AF1546" s="630"/>
      <c r="AG1546" s="630"/>
      <c r="AH1546" s="630"/>
      <c r="AI1546" s="630"/>
      <c r="AJ1546" s="630"/>
      <c r="AK1546" s="606"/>
      <c r="AL1546" s="690"/>
    </row>
    <row r="1547" spans="29:38" x14ac:dyDescent="0.2">
      <c r="AC1547" s="630"/>
      <c r="AD1547" s="630"/>
      <c r="AE1547" s="630"/>
      <c r="AF1547" s="630"/>
      <c r="AG1547" s="630"/>
      <c r="AH1547" s="630"/>
      <c r="AI1547" s="630"/>
      <c r="AJ1547" s="630"/>
      <c r="AK1547" s="606"/>
      <c r="AL1547" s="690"/>
    </row>
    <row r="1548" spans="29:38" x14ac:dyDescent="0.2">
      <c r="AC1548" s="630"/>
      <c r="AD1548" s="630"/>
      <c r="AE1548" s="630"/>
      <c r="AF1548" s="630"/>
      <c r="AG1548" s="630"/>
      <c r="AH1548" s="630"/>
      <c r="AI1548" s="630"/>
      <c r="AJ1548" s="630"/>
      <c r="AK1548" s="606"/>
      <c r="AL1548" s="690"/>
    </row>
    <row r="1549" spans="29:38" x14ac:dyDescent="0.2">
      <c r="AC1549" s="630"/>
      <c r="AD1549" s="630"/>
      <c r="AE1549" s="630"/>
      <c r="AF1549" s="630"/>
      <c r="AG1549" s="630"/>
      <c r="AH1549" s="630"/>
      <c r="AI1549" s="630"/>
      <c r="AJ1549" s="630"/>
      <c r="AK1549" s="606"/>
      <c r="AL1549" s="690"/>
    </row>
    <row r="1550" spans="29:38" x14ac:dyDescent="0.2">
      <c r="AC1550" s="630"/>
      <c r="AD1550" s="630"/>
      <c r="AE1550" s="630"/>
      <c r="AF1550" s="630"/>
      <c r="AG1550" s="630"/>
      <c r="AH1550" s="630"/>
      <c r="AI1550" s="630"/>
      <c r="AJ1550" s="630"/>
      <c r="AK1550" s="606"/>
      <c r="AL1550" s="690"/>
    </row>
    <row r="1551" spans="29:38" x14ac:dyDescent="0.2">
      <c r="AC1551" s="630"/>
      <c r="AD1551" s="630"/>
      <c r="AE1551" s="630"/>
      <c r="AF1551" s="630"/>
      <c r="AG1551" s="630"/>
      <c r="AH1551" s="630"/>
      <c r="AI1551" s="630"/>
      <c r="AJ1551" s="630"/>
      <c r="AK1551" s="606"/>
      <c r="AL1551" s="690"/>
    </row>
    <row r="1552" spans="29:38" x14ac:dyDescent="0.2">
      <c r="AC1552" s="630"/>
      <c r="AD1552" s="630"/>
      <c r="AE1552" s="630"/>
      <c r="AF1552" s="630"/>
      <c r="AG1552" s="630"/>
      <c r="AH1552" s="630"/>
      <c r="AI1552" s="630"/>
      <c r="AJ1552" s="630"/>
      <c r="AK1552" s="606"/>
      <c r="AL1552" s="690"/>
    </row>
    <row r="1553" spans="29:38" x14ac:dyDescent="0.2">
      <c r="AC1553" s="630"/>
      <c r="AD1553" s="630"/>
      <c r="AE1553" s="630"/>
      <c r="AF1553" s="630"/>
      <c r="AG1553" s="630"/>
      <c r="AH1553" s="630"/>
      <c r="AI1553" s="630"/>
      <c r="AJ1553" s="630"/>
      <c r="AK1553" s="606"/>
      <c r="AL1553" s="690"/>
    </row>
    <row r="1554" spans="29:38" x14ac:dyDescent="0.2">
      <c r="AC1554" s="630"/>
      <c r="AD1554" s="630"/>
      <c r="AE1554" s="630"/>
      <c r="AF1554" s="630"/>
      <c r="AG1554" s="630"/>
      <c r="AH1554" s="630"/>
      <c r="AI1554" s="630"/>
      <c r="AJ1554" s="630"/>
      <c r="AK1554" s="606"/>
      <c r="AL1554" s="690"/>
    </row>
    <row r="1555" spans="29:38" x14ac:dyDescent="0.2">
      <c r="AC1555" s="630"/>
      <c r="AD1555" s="630"/>
      <c r="AE1555" s="630"/>
      <c r="AF1555" s="630"/>
      <c r="AG1555" s="630"/>
      <c r="AH1555" s="630"/>
      <c r="AI1555" s="630"/>
      <c r="AJ1555" s="630"/>
      <c r="AK1555" s="606"/>
      <c r="AL1555" s="690"/>
    </row>
    <row r="1556" spans="29:38" x14ac:dyDescent="0.2">
      <c r="AC1556" s="630"/>
      <c r="AD1556" s="630"/>
      <c r="AE1556" s="630"/>
      <c r="AF1556" s="630"/>
      <c r="AG1556" s="630"/>
      <c r="AH1556" s="630"/>
      <c r="AI1556" s="630"/>
      <c r="AJ1556" s="630"/>
      <c r="AK1556" s="606"/>
      <c r="AL1556" s="690"/>
    </row>
    <row r="1557" spans="29:38" x14ac:dyDescent="0.2">
      <c r="AC1557" s="630"/>
      <c r="AD1557" s="630"/>
      <c r="AE1557" s="630"/>
      <c r="AF1557" s="630"/>
      <c r="AG1557" s="630"/>
      <c r="AH1557" s="630"/>
      <c r="AI1557" s="630"/>
      <c r="AJ1557" s="630"/>
      <c r="AK1557" s="606"/>
      <c r="AL1557" s="690"/>
    </row>
    <row r="1558" spans="29:38" x14ac:dyDescent="0.2">
      <c r="AC1558" s="630"/>
      <c r="AD1558" s="630"/>
      <c r="AE1558" s="630"/>
      <c r="AF1558" s="630"/>
      <c r="AG1558" s="630"/>
      <c r="AH1558" s="630"/>
      <c r="AI1558" s="630"/>
      <c r="AJ1558" s="630"/>
      <c r="AK1558" s="606"/>
      <c r="AL1558" s="690"/>
    </row>
    <row r="1559" spans="29:38" x14ac:dyDescent="0.2">
      <c r="AC1559" s="630"/>
      <c r="AD1559" s="630"/>
      <c r="AE1559" s="630"/>
      <c r="AF1559" s="630"/>
      <c r="AG1559" s="630"/>
      <c r="AH1559" s="630"/>
      <c r="AI1559" s="630"/>
      <c r="AJ1559" s="630"/>
      <c r="AK1559" s="606"/>
      <c r="AL1559" s="690"/>
    </row>
    <row r="1560" spans="29:38" x14ac:dyDescent="0.2">
      <c r="AC1560" s="630"/>
      <c r="AD1560" s="630"/>
      <c r="AE1560" s="630"/>
      <c r="AF1560" s="630"/>
      <c r="AG1560" s="630"/>
      <c r="AH1560" s="630"/>
      <c r="AI1560" s="630"/>
      <c r="AJ1560" s="630"/>
      <c r="AK1560" s="606"/>
      <c r="AL1560" s="690"/>
    </row>
    <row r="1561" spans="29:38" x14ac:dyDescent="0.2">
      <c r="AC1561" s="630"/>
      <c r="AD1561" s="630"/>
      <c r="AE1561" s="630"/>
      <c r="AF1561" s="630"/>
      <c r="AG1561" s="630"/>
      <c r="AH1561" s="630"/>
      <c r="AI1561" s="630"/>
      <c r="AJ1561" s="630"/>
      <c r="AK1561" s="606"/>
      <c r="AL1561" s="690"/>
    </row>
    <row r="1562" spans="29:38" x14ac:dyDescent="0.2">
      <c r="AC1562" s="630"/>
      <c r="AD1562" s="630"/>
      <c r="AE1562" s="630"/>
      <c r="AF1562" s="630"/>
      <c r="AG1562" s="630"/>
      <c r="AH1562" s="630"/>
      <c r="AI1562" s="630"/>
      <c r="AJ1562" s="630"/>
      <c r="AK1562" s="606"/>
      <c r="AL1562" s="690"/>
    </row>
    <row r="1563" spans="29:38" x14ac:dyDescent="0.2">
      <c r="AC1563" s="630"/>
      <c r="AD1563" s="630"/>
      <c r="AE1563" s="630"/>
      <c r="AF1563" s="630"/>
      <c r="AG1563" s="630"/>
      <c r="AH1563" s="630"/>
      <c r="AI1563" s="630"/>
      <c r="AJ1563" s="630"/>
      <c r="AK1563" s="606"/>
      <c r="AL1563" s="690"/>
    </row>
    <row r="1564" spans="29:38" x14ac:dyDescent="0.2">
      <c r="AC1564" s="630"/>
      <c r="AD1564" s="630"/>
      <c r="AE1564" s="630"/>
      <c r="AF1564" s="630"/>
      <c r="AG1564" s="630"/>
      <c r="AH1564" s="630"/>
      <c r="AI1564" s="630"/>
      <c r="AJ1564" s="630"/>
      <c r="AK1564" s="606"/>
      <c r="AL1564" s="690"/>
    </row>
    <row r="1565" spans="29:38" x14ac:dyDescent="0.2">
      <c r="AC1565" s="630"/>
      <c r="AD1565" s="630"/>
      <c r="AE1565" s="630"/>
      <c r="AF1565" s="630"/>
      <c r="AG1565" s="630"/>
      <c r="AH1565" s="630"/>
      <c r="AI1565" s="630"/>
      <c r="AJ1565" s="630"/>
      <c r="AK1565" s="606"/>
      <c r="AL1565" s="690"/>
    </row>
    <row r="1566" spans="29:38" x14ac:dyDescent="0.2">
      <c r="AC1566" s="630"/>
      <c r="AD1566" s="630"/>
      <c r="AE1566" s="630"/>
      <c r="AF1566" s="630"/>
      <c r="AG1566" s="630"/>
      <c r="AH1566" s="630"/>
      <c r="AI1566" s="630"/>
      <c r="AJ1566" s="630"/>
      <c r="AK1566" s="606"/>
      <c r="AL1566" s="690"/>
    </row>
    <row r="1567" spans="29:38" x14ac:dyDescent="0.2">
      <c r="AC1567" s="630"/>
      <c r="AD1567" s="630"/>
      <c r="AE1567" s="630"/>
      <c r="AF1567" s="630"/>
      <c r="AG1567" s="630"/>
      <c r="AH1567" s="630"/>
      <c r="AI1567" s="630"/>
      <c r="AJ1567" s="630"/>
      <c r="AK1567" s="606"/>
      <c r="AL1567" s="690"/>
    </row>
    <row r="1568" spans="29:38" x14ac:dyDescent="0.2">
      <c r="AC1568" s="630"/>
      <c r="AD1568" s="630"/>
      <c r="AE1568" s="630"/>
      <c r="AF1568" s="630"/>
      <c r="AG1568" s="630"/>
      <c r="AH1568" s="630"/>
      <c r="AI1568" s="630"/>
      <c r="AJ1568" s="630"/>
      <c r="AK1568" s="606"/>
      <c r="AL1568" s="690"/>
    </row>
    <row r="1569" spans="29:38" x14ac:dyDescent="0.2">
      <c r="AC1569" s="630"/>
      <c r="AD1569" s="630"/>
      <c r="AE1569" s="630"/>
      <c r="AF1569" s="630"/>
      <c r="AG1569" s="630"/>
      <c r="AH1569" s="630"/>
      <c r="AI1569" s="630"/>
      <c r="AJ1569" s="630"/>
      <c r="AK1569" s="606"/>
      <c r="AL1569" s="690"/>
    </row>
    <row r="1570" spans="29:38" x14ac:dyDescent="0.2">
      <c r="AC1570" s="630"/>
      <c r="AD1570" s="630"/>
      <c r="AE1570" s="630"/>
      <c r="AF1570" s="630"/>
      <c r="AG1570" s="630"/>
      <c r="AH1570" s="630"/>
      <c r="AI1570" s="630"/>
      <c r="AJ1570" s="630"/>
      <c r="AK1570" s="606"/>
      <c r="AL1570" s="690"/>
    </row>
    <row r="1571" spans="29:38" x14ac:dyDescent="0.2">
      <c r="AC1571" s="630"/>
      <c r="AD1571" s="630"/>
      <c r="AE1571" s="630"/>
      <c r="AF1571" s="630"/>
      <c r="AG1571" s="630"/>
      <c r="AH1571" s="630"/>
      <c r="AI1571" s="630"/>
      <c r="AJ1571" s="630"/>
      <c r="AK1571" s="606"/>
      <c r="AL1571" s="690"/>
    </row>
    <row r="1572" spans="29:38" x14ac:dyDescent="0.2">
      <c r="AC1572" s="630"/>
      <c r="AD1572" s="630"/>
      <c r="AE1572" s="630"/>
      <c r="AF1572" s="630"/>
      <c r="AG1572" s="630"/>
      <c r="AH1572" s="630"/>
      <c r="AI1572" s="630"/>
      <c r="AJ1572" s="630"/>
      <c r="AK1572" s="606"/>
      <c r="AL1572" s="690"/>
    </row>
    <row r="1573" spans="29:38" x14ac:dyDescent="0.2">
      <c r="AC1573" s="630"/>
      <c r="AD1573" s="630"/>
      <c r="AE1573" s="630"/>
      <c r="AF1573" s="630"/>
      <c r="AG1573" s="630"/>
      <c r="AH1573" s="630"/>
      <c r="AI1573" s="630"/>
      <c r="AJ1573" s="630"/>
      <c r="AK1573" s="606"/>
      <c r="AL1573" s="690"/>
    </row>
    <row r="1574" spans="29:38" x14ac:dyDescent="0.2">
      <c r="AC1574" s="630"/>
      <c r="AD1574" s="630"/>
      <c r="AE1574" s="630"/>
      <c r="AF1574" s="630"/>
      <c r="AG1574" s="630"/>
      <c r="AH1574" s="630"/>
      <c r="AI1574" s="630"/>
      <c r="AJ1574" s="630"/>
      <c r="AK1574" s="606"/>
      <c r="AL1574" s="690"/>
    </row>
    <row r="1575" spans="29:38" x14ac:dyDescent="0.2">
      <c r="AC1575" s="630"/>
      <c r="AD1575" s="630"/>
      <c r="AE1575" s="630"/>
      <c r="AF1575" s="630"/>
      <c r="AG1575" s="630"/>
      <c r="AH1575" s="630"/>
      <c r="AI1575" s="630"/>
      <c r="AJ1575" s="630"/>
      <c r="AK1575" s="606"/>
      <c r="AL1575" s="690"/>
    </row>
    <row r="1576" spans="29:38" x14ac:dyDescent="0.2">
      <c r="AC1576" s="630"/>
      <c r="AD1576" s="630"/>
      <c r="AE1576" s="630"/>
      <c r="AF1576" s="630"/>
      <c r="AG1576" s="630"/>
      <c r="AH1576" s="630"/>
      <c r="AI1576" s="630"/>
      <c r="AJ1576" s="630"/>
      <c r="AK1576" s="606"/>
      <c r="AL1576" s="690"/>
    </row>
    <row r="1577" spans="29:38" x14ac:dyDescent="0.2">
      <c r="AC1577" s="630"/>
      <c r="AD1577" s="630"/>
      <c r="AE1577" s="630"/>
      <c r="AF1577" s="630"/>
      <c r="AG1577" s="630"/>
      <c r="AH1577" s="630"/>
      <c r="AI1577" s="630"/>
      <c r="AJ1577" s="630"/>
      <c r="AK1577" s="606"/>
      <c r="AL1577" s="690"/>
    </row>
    <row r="1578" spans="29:38" x14ac:dyDescent="0.2">
      <c r="AC1578" s="630"/>
      <c r="AD1578" s="630"/>
      <c r="AE1578" s="630"/>
      <c r="AF1578" s="630"/>
      <c r="AG1578" s="630"/>
      <c r="AH1578" s="630"/>
      <c r="AI1578" s="630"/>
      <c r="AJ1578" s="630"/>
      <c r="AK1578" s="606"/>
      <c r="AL1578" s="690"/>
    </row>
    <row r="1579" spans="29:38" x14ac:dyDescent="0.2">
      <c r="AC1579" s="630"/>
      <c r="AD1579" s="630"/>
      <c r="AE1579" s="630"/>
      <c r="AF1579" s="630"/>
      <c r="AG1579" s="630"/>
      <c r="AH1579" s="630"/>
      <c r="AI1579" s="630"/>
      <c r="AJ1579" s="630"/>
      <c r="AK1579" s="606"/>
      <c r="AL1579" s="690"/>
    </row>
    <row r="1580" spans="29:38" x14ac:dyDescent="0.2">
      <c r="AC1580" s="630"/>
      <c r="AD1580" s="630"/>
      <c r="AE1580" s="630"/>
      <c r="AF1580" s="630"/>
      <c r="AG1580" s="630"/>
      <c r="AH1580" s="630"/>
      <c r="AI1580" s="630"/>
      <c r="AJ1580" s="630"/>
      <c r="AK1580" s="606"/>
      <c r="AL1580" s="690"/>
    </row>
    <row r="1581" spans="29:38" x14ac:dyDescent="0.2">
      <c r="AC1581" s="630"/>
      <c r="AD1581" s="630"/>
      <c r="AE1581" s="630"/>
      <c r="AF1581" s="630"/>
      <c r="AG1581" s="630"/>
      <c r="AH1581" s="630"/>
      <c r="AI1581" s="630"/>
      <c r="AJ1581" s="630"/>
      <c r="AK1581" s="606"/>
      <c r="AL1581" s="690"/>
    </row>
    <row r="1582" spans="29:38" x14ac:dyDescent="0.2">
      <c r="AC1582" s="630"/>
      <c r="AD1582" s="630"/>
      <c r="AE1582" s="630"/>
      <c r="AF1582" s="630"/>
      <c r="AG1582" s="630"/>
      <c r="AH1582" s="630"/>
      <c r="AI1582" s="630"/>
      <c r="AJ1582" s="630"/>
      <c r="AK1582" s="606"/>
      <c r="AL1582" s="690"/>
    </row>
    <row r="1583" spans="29:38" x14ac:dyDescent="0.2">
      <c r="AC1583" s="630"/>
      <c r="AD1583" s="630"/>
      <c r="AE1583" s="630"/>
      <c r="AF1583" s="630"/>
      <c r="AG1583" s="630"/>
      <c r="AH1583" s="630"/>
      <c r="AI1583" s="630"/>
      <c r="AJ1583" s="630"/>
      <c r="AK1583" s="606"/>
      <c r="AL1583" s="690"/>
    </row>
    <row r="1584" spans="29:38" x14ac:dyDescent="0.2">
      <c r="AC1584" s="630"/>
      <c r="AD1584" s="630"/>
      <c r="AE1584" s="630"/>
      <c r="AF1584" s="630"/>
      <c r="AG1584" s="630"/>
      <c r="AH1584" s="630"/>
      <c r="AI1584" s="630"/>
      <c r="AJ1584" s="630"/>
      <c r="AK1584" s="606"/>
      <c r="AL1584" s="690"/>
    </row>
    <row r="1585" spans="29:38" x14ac:dyDescent="0.2">
      <c r="AC1585" s="630"/>
      <c r="AD1585" s="630"/>
      <c r="AE1585" s="630"/>
      <c r="AF1585" s="630"/>
      <c r="AG1585" s="630"/>
      <c r="AH1585" s="630"/>
      <c r="AI1585" s="630"/>
      <c r="AJ1585" s="630"/>
      <c r="AK1585" s="606"/>
      <c r="AL1585" s="690"/>
    </row>
    <row r="1586" spans="29:38" x14ac:dyDescent="0.2">
      <c r="AC1586" s="630"/>
      <c r="AD1586" s="630"/>
      <c r="AE1586" s="630"/>
      <c r="AF1586" s="630"/>
      <c r="AG1586" s="630"/>
      <c r="AH1586" s="630"/>
      <c r="AI1586" s="630"/>
      <c r="AJ1586" s="630"/>
      <c r="AK1586" s="606"/>
      <c r="AL1586" s="690"/>
    </row>
    <row r="1587" spans="29:38" x14ac:dyDescent="0.2">
      <c r="AC1587" s="630"/>
      <c r="AD1587" s="630"/>
      <c r="AE1587" s="630"/>
      <c r="AF1587" s="630"/>
      <c r="AG1587" s="630"/>
      <c r="AH1587" s="630"/>
      <c r="AI1587" s="630"/>
      <c r="AJ1587" s="630"/>
      <c r="AK1587" s="606"/>
      <c r="AL1587" s="690"/>
    </row>
    <row r="1588" spans="29:38" x14ac:dyDescent="0.2">
      <c r="AC1588" s="630"/>
      <c r="AD1588" s="630"/>
      <c r="AE1588" s="630"/>
      <c r="AF1588" s="630"/>
      <c r="AG1588" s="630"/>
      <c r="AH1588" s="630"/>
      <c r="AI1588" s="630"/>
      <c r="AJ1588" s="630"/>
      <c r="AK1588" s="606"/>
      <c r="AL1588" s="690"/>
    </row>
    <row r="1589" spans="29:38" x14ac:dyDescent="0.2">
      <c r="AC1589" s="630"/>
      <c r="AD1589" s="630"/>
      <c r="AE1589" s="630"/>
      <c r="AF1589" s="630"/>
      <c r="AG1589" s="630"/>
      <c r="AH1589" s="630"/>
      <c r="AI1589" s="630"/>
      <c r="AJ1589" s="630"/>
      <c r="AK1589" s="606"/>
      <c r="AL1589" s="690"/>
    </row>
    <row r="1590" spans="29:38" x14ac:dyDescent="0.2">
      <c r="AC1590" s="630"/>
      <c r="AD1590" s="630"/>
      <c r="AE1590" s="630"/>
      <c r="AF1590" s="630"/>
      <c r="AG1590" s="630"/>
      <c r="AH1590" s="630"/>
      <c r="AI1590" s="630"/>
      <c r="AJ1590" s="630"/>
      <c r="AK1590" s="606"/>
      <c r="AL1590" s="690"/>
    </row>
    <row r="1591" spans="29:38" x14ac:dyDescent="0.2">
      <c r="AC1591" s="630"/>
      <c r="AD1591" s="630"/>
      <c r="AE1591" s="630"/>
      <c r="AF1591" s="630"/>
      <c r="AG1591" s="630"/>
      <c r="AH1591" s="630"/>
      <c r="AI1591" s="630"/>
      <c r="AJ1591" s="630"/>
      <c r="AK1591" s="606"/>
      <c r="AL1591" s="690"/>
    </row>
    <row r="1592" spans="29:38" x14ac:dyDescent="0.2">
      <c r="AC1592" s="630"/>
      <c r="AD1592" s="630"/>
      <c r="AE1592" s="630"/>
      <c r="AF1592" s="630"/>
      <c r="AG1592" s="630"/>
      <c r="AH1592" s="630"/>
      <c r="AI1592" s="630"/>
      <c r="AJ1592" s="630"/>
      <c r="AK1592" s="606"/>
      <c r="AL1592" s="690"/>
    </row>
    <row r="1593" spans="29:38" x14ac:dyDescent="0.2">
      <c r="AC1593" s="630"/>
      <c r="AD1593" s="630"/>
      <c r="AE1593" s="630"/>
      <c r="AF1593" s="630"/>
      <c r="AG1593" s="630"/>
      <c r="AH1593" s="630"/>
      <c r="AI1593" s="630"/>
      <c r="AJ1593" s="630"/>
      <c r="AK1593" s="606"/>
      <c r="AL1593" s="690"/>
    </row>
    <row r="1594" spans="29:38" x14ac:dyDescent="0.2">
      <c r="AC1594" s="630"/>
      <c r="AD1594" s="630"/>
      <c r="AE1594" s="630"/>
      <c r="AF1594" s="630"/>
      <c r="AG1594" s="630"/>
      <c r="AH1594" s="630"/>
      <c r="AI1594" s="630"/>
      <c r="AJ1594" s="630"/>
      <c r="AK1594" s="606"/>
      <c r="AL1594" s="690"/>
    </row>
    <row r="1595" spans="29:38" x14ac:dyDescent="0.2">
      <c r="AC1595" s="630"/>
      <c r="AD1595" s="630"/>
      <c r="AE1595" s="630"/>
      <c r="AF1595" s="630"/>
      <c r="AG1595" s="630"/>
      <c r="AH1595" s="630"/>
      <c r="AI1595" s="630"/>
      <c r="AJ1595" s="630"/>
      <c r="AK1595" s="606"/>
      <c r="AL1595" s="690"/>
    </row>
    <row r="1596" spans="29:38" x14ac:dyDescent="0.2">
      <c r="AC1596" s="630"/>
      <c r="AD1596" s="630"/>
      <c r="AE1596" s="630"/>
      <c r="AF1596" s="630"/>
      <c r="AG1596" s="630"/>
      <c r="AH1596" s="630"/>
      <c r="AI1596" s="630"/>
      <c r="AJ1596" s="630"/>
      <c r="AK1596" s="606"/>
      <c r="AL1596" s="690"/>
    </row>
    <row r="1597" spans="29:38" x14ac:dyDescent="0.2">
      <c r="AC1597" s="630"/>
      <c r="AD1597" s="630"/>
      <c r="AE1597" s="630"/>
      <c r="AF1597" s="630"/>
      <c r="AG1597" s="630"/>
      <c r="AH1597" s="630"/>
      <c r="AI1597" s="630"/>
      <c r="AJ1597" s="630"/>
      <c r="AK1597" s="606"/>
      <c r="AL1597" s="690"/>
    </row>
    <row r="1598" spans="29:38" x14ac:dyDescent="0.2">
      <c r="AC1598" s="630"/>
      <c r="AD1598" s="630"/>
      <c r="AE1598" s="630"/>
      <c r="AF1598" s="630"/>
      <c r="AG1598" s="630"/>
      <c r="AH1598" s="630"/>
      <c r="AI1598" s="630"/>
      <c r="AJ1598" s="630"/>
      <c r="AK1598" s="606"/>
      <c r="AL1598" s="690"/>
    </row>
    <row r="1599" spans="29:38" x14ac:dyDescent="0.2">
      <c r="AC1599" s="630"/>
      <c r="AD1599" s="630"/>
      <c r="AE1599" s="630"/>
      <c r="AF1599" s="630"/>
      <c r="AG1599" s="630"/>
      <c r="AH1599" s="630"/>
      <c r="AI1599" s="630"/>
      <c r="AJ1599" s="630"/>
      <c r="AK1599" s="606"/>
      <c r="AL1599" s="690"/>
    </row>
    <row r="1600" spans="29:38" x14ac:dyDescent="0.2">
      <c r="AC1600" s="630"/>
      <c r="AD1600" s="630"/>
      <c r="AE1600" s="630"/>
      <c r="AF1600" s="630"/>
      <c r="AG1600" s="630"/>
      <c r="AH1600" s="630"/>
      <c r="AI1600" s="630"/>
      <c r="AJ1600" s="630"/>
      <c r="AK1600" s="606"/>
      <c r="AL1600" s="690"/>
    </row>
    <row r="1601" spans="29:38" x14ac:dyDescent="0.2">
      <c r="AC1601" s="630"/>
      <c r="AD1601" s="630"/>
      <c r="AE1601" s="630"/>
      <c r="AF1601" s="630"/>
      <c r="AG1601" s="630"/>
      <c r="AH1601" s="630"/>
      <c r="AI1601" s="630"/>
      <c r="AJ1601" s="630"/>
      <c r="AK1601" s="606"/>
      <c r="AL1601" s="690"/>
    </row>
    <row r="1602" spans="29:38" x14ac:dyDescent="0.2">
      <c r="AC1602" s="630"/>
      <c r="AD1602" s="630"/>
      <c r="AE1602" s="630"/>
      <c r="AF1602" s="630"/>
      <c r="AG1602" s="630"/>
      <c r="AH1602" s="630"/>
      <c r="AI1602" s="630"/>
      <c r="AJ1602" s="630"/>
      <c r="AK1602" s="606"/>
      <c r="AL1602" s="690"/>
    </row>
    <row r="1603" spans="29:38" x14ac:dyDescent="0.2">
      <c r="AC1603" s="630"/>
      <c r="AD1603" s="630"/>
      <c r="AE1603" s="630"/>
      <c r="AF1603" s="630"/>
      <c r="AG1603" s="630"/>
      <c r="AH1603" s="630"/>
      <c r="AI1603" s="630"/>
      <c r="AJ1603" s="630"/>
      <c r="AK1603" s="606"/>
      <c r="AL1603" s="690"/>
    </row>
    <row r="1604" spans="29:38" x14ac:dyDescent="0.2">
      <c r="AC1604" s="630"/>
      <c r="AD1604" s="630"/>
      <c r="AE1604" s="630"/>
      <c r="AF1604" s="630"/>
      <c r="AG1604" s="630"/>
      <c r="AH1604" s="630"/>
      <c r="AI1604" s="630"/>
      <c r="AJ1604" s="630"/>
      <c r="AK1604" s="606"/>
      <c r="AL1604" s="690"/>
    </row>
    <row r="1605" spans="29:38" x14ac:dyDescent="0.2">
      <c r="AC1605" s="630"/>
      <c r="AD1605" s="630"/>
      <c r="AE1605" s="630"/>
      <c r="AF1605" s="630"/>
      <c r="AG1605" s="630"/>
      <c r="AH1605" s="630"/>
      <c r="AI1605" s="630"/>
      <c r="AJ1605" s="630"/>
      <c r="AK1605" s="606"/>
      <c r="AL1605" s="690"/>
    </row>
    <row r="1606" spans="29:38" x14ac:dyDescent="0.2">
      <c r="AC1606" s="630"/>
      <c r="AD1606" s="630"/>
      <c r="AE1606" s="630"/>
      <c r="AF1606" s="630"/>
      <c r="AG1606" s="630"/>
      <c r="AH1606" s="630"/>
      <c r="AI1606" s="630"/>
      <c r="AJ1606" s="630"/>
      <c r="AK1606" s="606"/>
      <c r="AL1606" s="690"/>
    </row>
    <row r="1607" spans="29:38" x14ac:dyDescent="0.2">
      <c r="AC1607" s="630"/>
      <c r="AD1607" s="630"/>
      <c r="AE1607" s="630"/>
      <c r="AF1607" s="630"/>
      <c r="AG1607" s="630"/>
      <c r="AH1607" s="630"/>
      <c r="AI1607" s="630"/>
      <c r="AJ1607" s="630"/>
      <c r="AK1607" s="606"/>
      <c r="AL1607" s="690"/>
    </row>
    <row r="1608" spans="29:38" x14ac:dyDescent="0.2">
      <c r="AC1608" s="630"/>
      <c r="AD1608" s="630"/>
      <c r="AE1608" s="630"/>
      <c r="AF1608" s="630"/>
      <c r="AG1608" s="630"/>
      <c r="AH1608" s="630"/>
      <c r="AI1608" s="630"/>
      <c r="AJ1608" s="630"/>
      <c r="AK1608" s="606"/>
      <c r="AL1608" s="690"/>
    </row>
    <row r="1609" spans="29:38" x14ac:dyDescent="0.2">
      <c r="AC1609" s="630"/>
      <c r="AD1609" s="630"/>
      <c r="AE1609" s="630"/>
      <c r="AF1609" s="630"/>
      <c r="AG1609" s="630"/>
      <c r="AH1609" s="630"/>
      <c r="AI1609" s="630"/>
      <c r="AJ1609" s="630"/>
      <c r="AK1609" s="606"/>
      <c r="AL1609" s="690"/>
    </row>
    <row r="1610" spans="29:38" x14ac:dyDescent="0.2">
      <c r="AC1610" s="630"/>
      <c r="AD1610" s="630"/>
      <c r="AE1610" s="630"/>
      <c r="AF1610" s="630"/>
      <c r="AG1610" s="630"/>
      <c r="AH1610" s="630"/>
      <c r="AI1610" s="630"/>
      <c r="AJ1610" s="630"/>
      <c r="AK1610" s="606"/>
      <c r="AL1610" s="690"/>
    </row>
    <row r="1611" spans="29:38" x14ac:dyDescent="0.2">
      <c r="AC1611" s="630"/>
      <c r="AD1611" s="630"/>
      <c r="AE1611" s="630"/>
      <c r="AF1611" s="630"/>
      <c r="AG1611" s="630"/>
      <c r="AH1611" s="630"/>
      <c r="AI1611" s="630"/>
      <c r="AJ1611" s="630"/>
      <c r="AK1611" s="606"/>
      <c r="AL1611" s="690"/>
    </row>
    <row r="1612" spans="29:38" x14ac:dyDescent="0.2">
      <c r="AC1612" s="630"/>
      <c r="AD1612" s="630"/>
      <c r="AE1612" s="630"/>
      <c r="AF1612" s="630"/>
      <c r="AG1612" s="630"/>
      <c r="AH1612" s="630"/>
      <c r="AI1612" s="630"/>
      <c r="AJ1612" s="630"/>
      <c r="AK1612" s="606"/>
      <c r="AL1612" s="690"/>
    </row>
    <row r="1613" spans="29:38" x14ac:dyDescent="0.2">
      <c r="AC1613" s="630"/>
      <c r="AD1613" s="630"/>
      <c r="AE1613" s="630"/>
      <c r="AF1613" s="630"/>
      <c r="AG1613" s="630"/>
      <c r="AH1613" s="630"/>
      <c r="AI1613" s="630"/>
      <c r="AJ1613" s="630"/>
      <c r="AK1613" s="606"/>
      <c r="AL1613" s="690"/>
    </row>
    <row r="1614" spans="29:38" x14ac:dyDescent="0.2">
      <c r="AC1614" s="630"/>
      <c r="AD1614" s="630"/>
      <c r="AE1614" s="630"/>
      <c r="AF1614" s="630"/>
      <c r="AG1614" s="630"/>
      <c r="AH1614" s="630"/>
      <c r="AI1614" s="630"/>
      <c r="AJ1614" s="630"/>
      <c r="AK1614" s="606"/>
      <c r="AL1614" s="690"/>
    </row>
    <row r="1615" spans="29:38" x14ac:dyDescent="0.2">
      <c r="AC1615" s="630"/>
      <c r="AD1615" s="630"/>
      <c r="AE1615" s="630"/>
      <c r="AF1615" s="630"/>
      <c r="AG1615" s="630"/>
      <c r="AH1615" s="630"/>
      <c r="AI1615" s="630"/>
      <c r="AJ1615" s="630"/>
      <c r="AK1615" s="606"/>
      <c r="AL1615" s="690"/>
    </row>
    <row r="1616" spans="29:38" x14ac:dyDescent="0.2">
      <c r="AC1616" s="630"/>
      <c r="AD1616" s="630"/>
      <c r="AE1616" s="630"/>
      <c r="AF1616" s="630"/>
      <c r="AG1616" s="630"/>
      <c r="AH1616" s="630"/>
      <c r="AI1616" s="630"/>
      <c r="AJ1616" s="630"/>
      <c r="AK1616" s="606"/>
      <c r="AL1616" s="690"/>
    </row>
    <row r="1617" spans="29:38" x14ac:dyDescent="0.2">
      <c r="AC1617" s="630"/>
      <c r="AD1617" s="630"/>
      <c r="AE1617" s="630"/>
      <c r="AF1617" s="630"/>
      <c r="AG1617" s="630"/>
      <c r="AH1617" s="630"/>
      <c r="AI1617" s="630"/>
      <c r="AJ1617" s="630"/>
      <c r="AK1617" s="606"/>
      <c r="AL1617" s="690"/>
    </row>
    <row r="1618" spans="29:38" x14ac:dyDescent="0.2">
      <c r="AC1618" s="630"/>
      <c r="AD1618" s="630"/>
      <c r="AE1618" s="630"/>
      <c r="AF1618" s="630"/>
      <c r="AG1618" s="630"/>
      <c r="AH1618" s="630"/>
      <c r="AI1618" s="630"/>
      <c r="AJ1618" s="630"/>
      <c r="AK1618" s="606"/>
      <c r="AL1618" s="690"/>
    </row>
    <row r="1619" spans="29:38" x14ac:dyDescent="0.2">
      <c r="AC1619" s="630"/>
      <c r="AD1619" s="630"/>
      <c r="AE1619" s="630"/>
      <c r="AF1619" s="630"/>
      <c r="AG1619" s="630"/>
      <c r="AH1619" s="630"/>
      <c r="AI1619" s="630"/>
      <c r="AJ1619" s="630"/>
      <c r="AK1619" s="606"/>
      <c r="AL1619" s="690"/>
    </row>
    <row r="1620" spans="29:38" x14ac:dyDescent="0.2">
      <c r="AC1620" s="630"/>
      <c r="AD1620" s="630"/>
      <c r="AE1620" s="630"/>
      <c r="AF1620" s="630"/>
      <c r="AG1620" s="630"/>
      <c r="AH1620" s="630"/>
      <c r="AI1620" s="630"/>
      <c r="AJ1620" s="630"/>
      <c r="AK1620" s="606"/>
      <c r="AL1620" s="690"/>
    </row>
    <row r="1621" spans="29:38" x14ac:dyDescent="0.2">
      <c r="AC1621" s="630"/>
      <c r="AD1621" s="630"/>
      <c r="AE1621" s="630"/>
      <c r="AF1621" s="630"/>
      <c r="AG1621" s="630"/>
      <c r="AH1621" s="630"/>
      <c r="AI1621" s="630"/>
      <c r="AJ1621" s="630"/>
      <c r="AK1621" s="606"/>
      <c r="AL1621" s="690"/>
    </row>
    <row r="1622" spans="29:38" x14ac:dyDescent="0.2">
      <c r="AC1622" s="630"/>
      <c r="AD1622" s="630"/>
      <c r="AE1622" s="630"/>
      <c r="AF1622" s="630"/>
      <c r="AG1622" s="630"/>
      <c r="AH1622" s="630"/>
      <c r="AI1622" s="630"/>
      <c r="AJ1622" s="630"/>
      <c r="AK1622" s="606"/>
      <c r="AL1622" s="690"/>
    </row>
    <row r="1623" spans="29:38" x14ac:dyDescent="0.2">
      <c r="AC1623" s="630"/>
      <c r="AD1623" s="630"/>
      <c r="AE1623" s="630"/>
      <c r="AF1623" s="630"/>
      <c r="AG1623" s="630"/>
      <c r="AH1623" s="630"/>
      <c r="AI1623" s="630"/>
      <c r="AJ1623" s="630"/>
      <c r="AK1623" s="606"/>
      <c r="AL1623" s="690"/>
    </row>
    <row r="1624" spans="29:38" x14ac:dyDescent="0.2">
      <c r="AC1624" s="630"/>
      <c r="AD1624" s="630"/>
      <c r="AE1624" s="630"/>
      <c r="AF1624" s="630"/>
      <c r="AG1624" s="630"/>
      <c r="AH1624" s="630"/>
      <c r="AI1624" s="630"/>
      <c r="AJ1624" s="630"/>
      <c r="AK1624" s="606"/>
      <c r="AL1624" s="690"/>
    </row>
    <row r="1625" spans="29:38" x14ac:dyDescent="0.2">
      <c r="AC1625" s="630"/>
      <c r="AD1625" s="630"/>
      <c r="AE1625" s="630"/>
      <c r="AF1625" s="630"/>
      <c r="AG1625" s="630"/>
      <c r="AH1625" s="630"/>
      <c r="AI1625" s="630"/>
      <c r="AJ1625" s="630"/>
      <c r="AK1625" s="606"/>
      <c r="AL1625" s="690"/>
    </row>
    <row r="1626" spans="29:38" x14ac:dyDescent="0.2">
      <c r="AC1626" s="630"/>
      <c r="AD1626" s="630"/>
      <c r="AE1626" s="630"/>
      <c r="AF1626" s="630"/>
      <c r="AG1626" s="630"/>
      <c r="AH1626" s="630"/>
      <c r="AI1626" s="630"/>
      <c r="AJ1626" s="630"/>
      <c r="AK1626" s="606"/>
      <c r="AL1626" s="690"/>
    </row>
    <row r="1627" spans="29:38" x14ac:dyDescent="0.2">
      <c r="AC1627" s="630"/>
      <c r="AD1627" s="630"/>
      <c r="AE1627" s="630"/>
      <c r="AF1627" s="630"/>
      <c r="AG1627" s="630"/>
      <c r="AH1627" s="630"/>
      <c r="AI1627" s="630"/>
      <c r="AJ1627" s="630"/>
      <c r="AK1627" s="606"/>
      <c r="AL1627" s="690"/>
    </row>
    <row r="1628" spans="29:38" x14ac:dyDescent="0.2">
      <c r="AC1628" s="630"/>
      <c r="AD1628" s="630"/>
      <c r="AE1628" s="630"/>
      <c r="AF1628" s="630"/>
      <c r="AG1628" s="630"/>
      <c r="AH1628" s="630"/>
      <c r="AI1628" s="630"/>
      <c r="AJ1628" s="630"/>
      <c r="AK1628" s="606"/>
      <c r="AL1628" s="690"/>
    </row>
    <row r="1629" spans="29:38" x14ac:dyDescent="0.2">
      <c r="AC1629" s="630"/>
      <c r="AD1629" s="630"/>
      <c r="AE1629" s="630"/>
      <c r="AF1629" s="630"/>
      <c r="AG1629" s="630"/>
      <c r="AH1629" s="630"/>
      <c r="AI1629" s="630"/>
      <c r="AJ1629" s="630"/>
      <c r="AK1629" s="606"/>
      <c r="AL1629" s="690"/>
    </row>
    <row r="1630" spans="29:38" x14ac:dyDescent="0.2">
      <c r="AC1630" s="630"/>
      <c r="AD1630" s="630"/>
      <c r="AE1630" s="630"/>
      <c r="AF1630" s="630"/>
      <c r="AG1630" s="630"/>
      <c r="AH1630" s="630"/>
      <c r="AI1630" s="630"/>
      <c r="AJ1630" s="630"/>
      <c r="AK1630" s="606"/>
      <c r="AL1630" s="690"/>
    </row>
    <row r="1631" spans="29:38" x14ac:dyDescent="0.2">
      <c r="AC1631" s="630"/>
      <c r="AD1631" s="630"/>
      <c r="AE1631" s="630"/>
      <c r="AF1631" s="630"/>
      <c r="AG1631" s="630"/>
      <c r="AH1631" s="630"/>
      <c r="AI1631" s="630"/>
      <c r="AJ1631" s="630"/>
      <c r="AK1631" s="606"/>
      <c r="AL1631" s="690"/>
    </row>
    <row r="1632" spans="29:38" x14ac:dyDescent="0.2">
      <c r="AC1632" s="630"/>
      <c r="AD1632" s="630"/>
      <c r="AE1632" s="630"/>
      <c r="AF1632" s="630"/>
      <c r="AG1632" s="630"/>
      <c r="AH1632" s="630"/>
      <c r="AI1632" s="630"/>
      <c r="AJ1632" s="630"/>
      <c r="AK1632" s="606"/>
      <c r="AL1632" s="690"/>
    </row>
    <row r="1633" spans="29:38" x14ac:dyDescent="0.2">
      <c r="AC1633" s="630"/>
      <c r="AD1633" s="630"/>
      <c r="AE1633" s="630"/>
      <c r="AF1633" s="630"/>
      <c r="AG1633" s="630"/>
      <c r="AH1633" s="630"/>
      <c r="AI1633" s="630"/>
      <c r="AJ1633" s="630"/>
      <c r="AK1633" s="606"/>
      <c r="AL1633" s="690"/>
    </row>
    <row r="1634" spans="29:38" x14ac:dyDescent="0.2">
      <c r="AC1634" s="630"/>
      <c r="AD1634" s="630"/>
      <c r="AE1634" s="630"/>
      <c r="AF1634" s="630"/>
      <c r="AG1634" s="630"/>
      <c r="AH1634" s="630"/>
      <c r="AI1634" s="630"/>
      <c r="AJ1634" s="630"/>
      <c r="AK1634" s="606"/>
      <c r="AL1634" s="690"/>
    </row>
    <row r="1635" spans="29:38" x14ac:dyDescent="0.2">
      <c r="AC1635" s="630"/>
      <c r="AD1635" s="630"/>
      <c r="AE1635" s="630"/>
      <c r="AF1635" s="630"/>
      <c r="AG1635" s="630"/>
      <c r="AH1635" s="630"/>
      <c r="AI1635" s="630"/>
      <c r="AJ1635" s="630"/>
      <c r="AK1635" s="606"/>
      <c r="AL1635" s="690"/>
    </row>
    <row r="1636" spans="29:38" x14ac:dyDescent="0.2">
      <c r="AC1636" s="630"/>
      <c r="AD1636" s="630"/>
      <c r="AE1636" s="630"/>
      <c r="AF1636" s="630"/>
      <c r="AG1636" s="630"/>
      <c r="AH1636" s="630"/>
      <c r="AI1636" s="630"/>
      <c r="AJ1636" s="630"/>
      <c r="AK1636" s="606"/>
      <c r="AL1636" s="690"/>
    </row>
    <row r="1637" spans="29:38" x14ac:dyDescent="0.2">
      <c r="AC1637" s="630"/>
      <c r="AD1637" s="630"/>
      <c r="AE1637" s="630"/>
      <c r="AF1637" s="630"/>
      <c r="AG1637" s="630"/>
      <c r="AH1637" s="630"/>
      <c r="AI1637" s="630"/>
      <c r="AJ1637" s="630"/>
      <c r="AK1637" s="606"/>
      <c r="AL1637" s="690"/>
    </row>
    <row r="1638" spans="29:38" x14ac:dyDescent="0.2">
      <c r="AC1638" s="630"/>
      <c r="AD1638" s="630"/>
      <c r="AE1638" s="630"/>
      <c r="AF1638" s="630"/>
      <c r="AG1638" s="630"/>
      <c r="AH1638" s="630"/>
      <c r="AI1638" s="630"/>
      <c r="AJ1638" s="630"/>
      <c r="AK1638" s="606"/>
      <c r="AL1638" s="690"/>
    </row>
    <row r="1639" spans="29:38" x14ac:dyDescent="0.2">
      <c r="AC1639" s="630"/>
      <c r="AD1639" s="630"/>
      <c r="AE1639" s="630"/>
      <c r="AF1639" s="630"/>
      <c r="AG1639" s="630"/>
      <c r="AH1639" s="630"/>
      <c r="AI1639" s="630"/>
      <c r="AJ1639" s="630"/>
      <c r="AK1639" s="606"/>
      <c r="AL1639" s="690"/>
    </row>
    <row r="1640" spans="29:38" x14ac:dyDescent="0.2">
      <c r="AC1640" s="630"/>
      <c r="AD1640" s="630"/>
      <c r="AE1640" s="630"/>
      <c r="AF1640" s="630"/>
      <c r="AG1640" s="630"/>
      <c r="AH1640" s="630"/>
      <c r="AI1640" s="630"/>
      <c r="AJ1640" s="630"/>
      <c r="AK1640" s="606"/>
      <c r="AL1640" s="690"/>
    </row>
    <row r="1641" spans="29:38" x14ac:dyDescent="0.2">
      <c r="AC1641" s="630"/>
      <c r="AD1641" s="630"/>
      <c r="AE1641" s="630"/>
      <c r="AF1641" s="630"/>
      <c r="AG1641" s="630"/>
      <c r="AH1641" s="630"/>
      <c r="AI1641" s="630"/>
      <c r="AJ1641" s="630"/>
      <c r="AK1641" s="606"/>
      <c r="AL1641" s="690"/>
    </row>
    <row r="1642" spans="29:38" x14ac:dyDescent="0.2">
      <c r="AC1642" s="630"/>
      <c r="AD1642" s="630"/>
      <c r="AE1642" s="630"/>
      <c r="AF1642" s="630"/>
      <c r="AG1642" s="630"/>
      <c r="AH1642" s="630"/>
      <c r="AI1642" s="630"/>
      <c r="AJ1642" s="630"/>
      <c r="AK1642" s="606"/>
      <c r="AL1642" s="690"/>
    </row>
    <row r="1643" spans="29:38" x14ac:dyDescent="0.2">
      <c r="AC1643" s="630"/>
      <c r="AD1643" s="630"/>
      <c r="AE1643" s="630"/>
      <c r="AF1643" s="630"/>
      <c r="AG1643" s="630"/>
      <c r="AH1643" s="630"/>
      <c r="AI1643" s="630"/>
      <c r="AJ1643" s="630"/>
      <c r="AK1643" s="606"/>
      <c r="AL1643" s="690"/>
    </row>
    <row r="1644" spans="29:38" x14ac:dyDescent="0.2">
      <c r="AC1644" s="630"/>
      <c r="AD1644" s="630"/>
      <c r="AE1644" s="630"/>
      <c r="AF1644" s="630"/>
      <c r="AG1644" s="630"/>
      <c r="AH1644" s="630"/>
      <c r="AI1644" s="630"/>
      <c r="AJ1644" s="630"/>
      <c r="AK1644" s="606"/>
      <c r="AL1644" s="690"/>
    </row>
    <row r="1645" spans="29:38" x14ac:dyDescent="0.2">
      <c r="AC1645" s="630"/>
      <c r="AD1645" s="630"/>
      <c r="AE1645" s="630"/>
      <c r="AF1645" s="630"/>
      <c r="AG1645" s="630"/>
      <c r="AH1645" s="630"/>
      <c r="AI1645" s="630"/>
      <c r="AJ1645" s="630"/>
      <c r="AK1645" s="606"/>
      <c r="AL1645" s="690"/>
    </row>
    <row r="1646" spans="29:38" x14ac:dyDescent="0.2">
      <c r="AC1646" s="630"/>
      <c r="AD1646" s="630"/>
      <c r="AE1646" s="630"/>
      <c r="AF1646" s="630"/>
      <c r="AG1646" s="630"/>
      <c r="AH1646" s="630"/>
      <c r="AI1646" s="630"/>
      <c r="AJ1646" s="630"/>
      <c r="AK1646" s="606"/>
      <c r="AL1646" s="690"/>
    </row>
    <row r="1647" spans="29:38" x14ac:dyDescent="0.2">
      <c r="AC1647" s="630"/>
      <c r="AD1647" s="630"/>
      <c r="AE1647" s="630"/>
      <c r="AF1647" s="630"/>
      <c r="AG1647" s="630"/>
      <c r="AH1647" s="630"/>
      <c r="AI1647" s="630"/>
      <c r="AJ1647" s="630"/>
      <c r="AK1647" s="606"/>
      <c r="AL1647" s="690"/>
    </row>
    <row r="1648" spans="29:38" x14ac:dyDescent="0.2">
      <c r="AC1648" s="630"/>
      <c r="AD1648" s="630"/>
      <c r="AE1648" s="630"/>
      <c r="AF1648" s="630"/>
      <c r="AG1648" s="630"/>
      <c r="AH1648" s="630"/>
      <c r="AI1648" s="630"/>
      <c r="AJ1648" s="630"/>
      <c r="AK1648" s="606"/>
      <c r="AL1648" s="690"/>
    </row>
    <row r="1649" spans="29:38" x14ac:dyDescent="0.2">
      <c r="AC1649" s="630"/>
      <c r="AD1649" s="630"/>
      <c r="AE1649" s="630"/>
      <c r="AF1649" s="630"/>
      <c r="AG1649" s="630"/>
      <c r="AH1649" s="630"/>
      <c r="AI1649" s="630"/>
      <c r="AJ1649" s="630"/>
      <c r="AK1649" s="606"/>
      <c r="AL1649" s="690"/>
    </row>
    <row r="1650" spans="29:38" x14ac:dyDescent="0.2">
      <c r="AC1650" s="630"/>
      <c r="AD1650" s="630"/>
      <c r="AE1650" s="630"/>
      <c r="AF1650" s="630"/>
      <c r="AG1650" s="630"/>
      <c r="AH1650" s="630"/>
      <c r="AI1650" s="630"/>
      <c r="AJ1650" s="630"/>
      <c r="AK1650" s="606"/>
      <c r="AL1650" s="690"/>
    </row>
    <row r="1651" spans="29:38" x14ac:dyDescent="0.2">
      <c r="AC1651" s="630"/>
      <c r="AD1651" s="630"/>
      <c r="AE1651" s="630"/>
      <c r="AF1651" s="630"/>
      <c r="AG1651" s="630"/>
      <c r="AH1651" s="630"/>
      <c r="AI1651" s="630"/>
      <c r="AJ1651" s="630"/>
      <c r="AK1651" s="606"/>
      <c r="AL1651" s="690"/>
    </row>
    <row r="1652" spans="29:38" x14ac:dyDescent="0.2">
      <c r="AC1652" s="630"/>
      <c r="AD1652" s="630"/>
      <c r="AE1652" s="630"/>
      <c r="AF1652" s="630"/>
      <c r="AG1652" s="630"/>
      <c r="AH1652" s="630"/>
      <c r="AI1652" s="630"/>
      <c r="AJ1652" s="630"/>
      <c r="AK1652" s="606"/>
      <c r="AL1652" s="690"/>
    </row>
    <row r="1653" spans="29:38" x14ac:dyDescent="0.2">
      <c r="AC1653" s="630"/>
      <c r="AD1653" s="630"/>
      <c r="AE1653" s="630"/>
      <c r="AF1653" s="630"/>
      <c r="AG1653" s="630"/>
      <c r="AH1653" s="630"/>
      <c r="AI1653" s="630"/>
      <c r="AJ1653" s="630"/>
      <c r="AK1653" s="606"/>
      <c r="AL1653" s="690"/>
    </row>
    <row r="1654" spans="29:38" x14ac:dyDescent="0.2">
      <c r="AC1654" s="630"/>
      <c r="AD1654" s="630"/>
      <c r="AE1654" s="630"/>
      <c r="AF1654" s="630"/>
      <c r="AG1654" s="630"/>
      <c r="AH1654" s="630"/>
      <c r="AI1654" s="630"/>
      <c r="AJ1654" s="630"/>
      <c r="AK1654" s="606"/>
      <c r="AL1654" s="690"/>
    </row>
    <row r="1655" spans="29:38" x14ac:dyDescent="0.2">
      <c r="AC1655" s="630"/>
      <c r="AD1655" s="630"/>
      <c r="AE1655" s="630"/>
      <c r="AF1655" s="630"/>
      <c r="AG1655" s="630"/>
      <c r="AH1655" s="630"/>
      <c r="AI1655" s="630"/>
      <c r="AJ1655" s="630"/>
      <c r="AK1655" s="606"/>
      <c r="AL1655" s="690"/>
    </row>
    <row r="1656" spans="29:38" x14ac:dyDescent="0.2">
      <c r="AC1656" s="630"/>
      <c r="AD1656" s="630"/>
      <c r="AE1656" s="630"/>
      <c r="AF1656" s="630"/>
      <c r="AG1656" s="630"/>
      <c r="AH1656" s="630"/>
      <c r="AI1656" s="630"/>
      <c r="AJ1656" s="630"/>
      <c r="AK1656" s="606"/>
      <c r="AL1656" s="690"/>
    </row>
    <row r="1657" spans="29:38" x14ac:dyDescent="0.2">
      <c r="AC1657" s="630"/>
      <c r="AD1657" s="630"/>
      <c r="AE1657" s="630"/>
      <c r="AF1657" s="630"/>
      <c r="AG1657" s="630"/>
      <c r="AH1657" s="630"/>
      <c r="AI1657" s="630"/>
      <c r="AJ1657" s="630"/>
      <c r="AK1657" s="606"/>
      <c r="AL1657" s="690"/>
    </row>
    <row r="1658" spans="29:38" x14ac:dyDescent="0.2">
      <c r="AC1658" s="630"/>
      <c r="AD1658" s="630"/>
      <c r="AE1658" s="630"/>
      <c r="AF1658" s="630"/>
      <c r="AG1658" s="630"/>
      <c r="AH1658" s="630"/>
      <c r="AI1658" s="630"/>
      <c r="AJ1658" s="630"/>
      <c r="AK1658" s="606"/>
      <c r="AL1658" s="690"/>
    </row>
    <row r="1659" spans="29:38" x14ac:dyDescent="0.2">
      <c r="AC1659" s="630"/>
      <c r="AD1659" s="630"/>
      <c r="AE1659" s="630"/>
      <c r="AF1659" s="630"/>
      <c r="AG1659" s="630"/>
      <c r="AH1659" s="630"/>
      <c r="AI1659" s="630"/>
      <c r="AJ1659" s="630"/>
      <c r="AK1659" s="606"/>
      <c r="AL1659" s="690"/>
    </row>
    <row r="1660" spans="29:38" x14ac:dyDescent="0.2">
      <c r="AC1660" s="630"/>
      <c r="AD1660" s="630"/>
      <c r="AE1660" s="630"/>
      <c r="AF1660" s="630"/>
      <c r="AG1660" s="630"/>
      <c r="AH1660" s="630"/>
      <c r="AI1660" s="630"/>
      <c r="AJ1660" s="630"/>
      <c r="AK1660" s="606"/>
      <c r="AL1660" s="690"/>
    </row>
    <row r="1661" spans="29:38" x14ac:dyDescent="0.2">
      <c r="AC1661" s="630"/>
      <c r="AD1661" s="630"/>
      <c r="AE1661" s="630"/>
      <c r="AF1661" s="630"/>
      <c r="AG1661" s="630"/>
      <c r="AH1661" s="630"/>
      <c r="AI1661" s="630"/>
      <c r="AJ1661" s="630"/>
      <c r="AK1661" s="606"/>
      <c r="AL1661" s="690"/>
    </row>
    <row r="1662" spans="29:38" x14ac:dyDescent="0.2">
      <c r="AC1662" s="630"/>
      <c r="AD1662" s="630"/>
      <c r="AE1662" s="630"/>
      <c r="AF1662" s="630"/>
      <c r="AG1662" s="630"/>
      <c r="AH1662" s="630"/>
      <c r="AI1662" s="630"/>
      <c r="AJ1662" s="630"/>
      <c r="AK1662" s="606"/>
      <c r="AL1662" s="690"/>
    </row>
    <row r="1663" spans="29:38" x14ac:dyDescent="0.2">
      <c r="AC1663" s="630"/>
      <c r="AD1663" s="630"/>
      <c r="AE1663" s="630"/>
      <c r="AF1663" s="630"/>
      <c r="AG1663" s="630"/>
      <c r="AH1663" s="630"/>
      <c r="AI1663" s="630"/>
      <c r="AJ1663" s="630"/>
      <c r="AK1663" s="606"/>
      <c r="AL1663" s="690"/>
    </row>
    <row r="1664" spans="29:38" x14ac:dyDescent="0.2">
      <c r="AC1664" s="630"/>
      <c r="AD1664" s="630"/>
      <c r="AE1664" s="630"/>
      <c r="AF1664" s="630"/>
      <c r="AG1664" s="630"/>
      <c r="AH1664" s="630"/>
      <c r="AI1664" s="630"/>
      <c r="AJ1664" s="630"/>
      <c r="AK1664" s="606"/>
      <c r="AL1664" s="690"/>
    </row>
    <row r="1665" spans="29:38" x14ac:dyDescent="0.2">
      <c r="AC1665" s="630"/>
      <c r="AD1665" s="630"/>
      <c r="AE1665" s="630"/>
      <c r="AF1665" s="630"/>
      <c r="AG1665" s="630"/>
      <c r="AH1665" s="630"/>
      <c r="AI1665" s="630"/>
      <c r="AJ1665" s="630"/>
      <c r="AK1665" s="606"/>
      <c r="AL1665" s="690"/>
    </row>
    <row r="1666" spans="29:38" x14ac:dyDescent="0.2">
      <c r="AC1666" s="630"/>
      <c r="AD1666" s="630"/>
      <c r="AE1666" s="630"/>
      <c r="AF1666" s="630"/>
      <c r="AG1666" s="630"/>
      <c r="AH1666" s="630"/>
      <c r="AI1666" s="630"/>
      <c r="AJ1666" s="630"/>
      <c r="AK1666" s="606"/>
      <c r="AL1666" s="690"/>
    </row>
    <row r="1667" spans="29:38" x14ac:dyDescent="0.2">
      <c r="AC1667" s="630"/>
      <c r="AD1667" s="630"/>
      <c r="AE1667" s="630"/>
      <c r="AF1667" s="630"/>
      <c r="AG1667" s="630"/>
      <c r="AH1667" s="630"/>
      <c r="AI1667" s="630"/>
      <c r="AJ1667" s="630"/>
      <c r="AK1667" s="606"/>
      <c r="AL1667" s="690"/>
    </row>
    <row r="1668" spans="29:38" x14ac:dyDescent="0.2">
      <c r="AC1668" s="630"/>
      <c r="AD1668" s="630"/>
      <c r="AE1668" s="630"/>
      <c r="AF1668" s="630"/>
      <c r="AG1668" s="630"/>
      <c r="AH1668" s="630"/>
      <c r="AI1668" s="630"/>
      <c r="AJ1668" s="630"/>
      <c r="AK1668" s="606"/>
      <c r="AL1668" s="690"/>
    </row>
    <row r="1669" spans="29:38" x14ac:dyDescent="0.2">
      <c r="AC1669" s="630"/>
      <c r="AD1669" s="630"/>
      <c r="AE1669" s="630"/>
      <c r="AF1669" s="630"/>
      <c r="AG1669" s="630"/>
      <c r="AH1669" s="630"/>
      <c r="AI1669" s="630"/>
      <c r="AJ1669" s="630"/>
      <c r="AK1669" s="606"/>
      <c r="AL1669" s="690"/>
    </row>
    <row r="1670" spans="29:38" x14ac:dyDescent="0.2">
      <c r="AC1670" s="630"/>
      <c r="AD1670" s="630"/>
      <c r="AE1670" s="630"/>
      <c r="AF1670" s="630"/>
      <c r="AG1670" s="630"/>
      <c r="AH1670" s="630"/>
      <c r="AI1670" s="630"/>
      <c r="AJ1670" s="630"/>
      <c r="AK1670" s="606"/>
      <c r="AL1670" s="690"/>
    </row>
    <row r="1671" spans="29:38" x14ac:dyDescent="0.2">
      <c r="AC1671" s="630"/>
      <c r="AD1671" s="630"/>
      <c r="AE1671" s="630"/>
      <c r="AF1671" s="630"/>
      <c r="AG1671" s="630"/>
      <c r="AH1671" s="630"/>
      <c r="AI1671" s="630"/>
      <c r="AJ1671" s="630"/>
      <c r="AK1671" s="606"/>
      <c r="AL1671" s="690"/>
    </row>
    <row r="1672" spans="29:38" x14ac:dyDescent="0.2">
      <c r="AC1672" s="630"/>
      <c r="AD1672" s="630"/>
      <c r="AE1672" s="630"/>
      <c r="AF1672" s="630"/>
      <c r="AG1672" s="630"/>
      <c r="AH1672" s="630"/>
      <c r="AI1672" s="630"/>
      <c r="AJ1672" s="630"/>
      <c r="AK1672" s="606"/>
      <c r="AL1672" s="690"/>
    </row>
    <row r="1673" spans="29:38" x14ac:dyDescent="0.2">
      <c r="AC1673" s="630"/>
      <c r="AD1673" s="630"/>
      <c r="AE1673" s="630"/>
      <c r="AF1673" s="630"/>
      <c r="AG1673" s="630"/>
      <c r="AH1673" s="630"/>
      <c r="AI1673" s="630"/>
      <c r="AJ1673" s="630"/>
      <c r="AK1673" s="606"/>
      <c r="AL1673" s="690"/>
    </row>
    <row r="1674" spans="29:38" x14ac:dyDescent="0.2">
      <c r="AC1674" s="630"/>
      <c r="AD1674" s="630"/>
      <c r="AE1674" s="630"/>
      <c r="AF1674" s="630"/>
      <c r="AG1674" s="630"/>
      <c r="AH1674" s="630"/>
      <c r="AI1674" s="630"/>
      <c r="AJ1674" s="630"/>
      <c r="AK1674" s="606"/>
      <c r="AL1674" s="690"/>
    </row>
    <row r="1675" spans="29:38" x14ac:dyDescent="0.2">
      <c r="AC1675" s="630"/>
      <c r="AD1675" s="630"/>
      <c r="AE1675" s="630"/>
      <c r="AF1675" s="630"/>
      <c r="AG1675" s="630"/>
      <c r="AH1675" s="630"/>
      <c r="AI1675" s="630"/>
      <c r="AJ1675" s="630"/>
      <c r="AK1675" s="606"/>
      <c r="AL1675" s="690"/>
    </row>
    <row r="1676" spans="29:38" x14ac:dyDescent="0.2">
      <c r="AC1676" s="630"/>
      <c r="AD1676" s="630"/>
      <c r="AE1676" s="630"/>
      <c r="AF1676" s="630"/>
      <c r="AG1676" s="630"/>
      <c r="AH1676" s="630"/>
      <c r="AI1676" s="630"/>
      <c r="AJ1676" s="630"/>
      <c r="AK1676" s="606"/>
      <c r="AL1676" s="690"/>
    </row>
    <row r="1677" spans="29:38" x14ac:dyDescent="0.2">
      <c r="AC1677" s="630"/>
      <c r="AD1677" s="630"/>
      <c r="AE1677" s="630"/>
      <c r="AF1677" s="630"/>
      <c r="AG1677" s="630"/>
      <c r="AH1677" s="630"/>
      <c r="AI1677" s="630"/>
      <c r="AJ1677" s="630"/>
      <c r="AK1677" s="606"/>
      <c r="AL1677" s="690"/>
    </row>
    <row r="1678" spans="29:38" x14ac:dyDescent="0.2">
      <c r="AC1678" s="630"/>
      <c r="AD1678" s="630"/>
      <c r="AE1678" s="630"/>
      <c r="AF1678" s="630"/>
      <c r="AG1678" s="630"/>
      <c r="AH1678" s="630"/>
      <c r="AI1678" s="630"/>
      <c r="AJ1678" s="630"/>
      <c r="AK1678" s="606"/>
      <c r="AL1678" s="690"/>
    </row>
    <row r="1679" spans="29:38" x14ac:dyDescent="0.2">
      <c r="AC1679" s="630"/>
      <c r="AD1679" s="630"/>
      <c r="AE1679" s="630"/>
      <c r="AF1679" s="630"/>
      <c r="AG1679" s="630"/>
      <c r="AH1679" s="630"/>
      <c r="AI1679" s="630"/>
      <c r="AJ1679" s="630"/>
      <c r="AK1679" s="606"/>
      <c r="AL1679" s="690"/>
    </row>
    <row r="1680" spans="29:38" x14ac:dyDescent="0.2">
      <c r="AC1680" s="630"/>
      <c r="AD1680" s="630"/>
      <c r="AE1680" s="630"/>
      <c r="AF1680" s="630"/>
      <c r="AG1680" s="630"/>
      <c r="AH1680" s="630"/>
      <c r="AI1680" s="630"/>
      <c r="AJ1680" s="630"/>
      <c r="AK1680" s="606"/>
      <c r="AL1680" s="690"/>
    </row>
    <row r="1681" spans="29:38" x14ac:dyDescent="0.2">
      <c r="AC1681" s="630"/>
      <c r="AD1681" s="630"/>
      <c r="AE1681" s="630"/>
      <c r="AF1681" s="630"/>
      <c r="AG1681" s="630"/>
      <c r="AH1681" s="630"/>
      <c r="AI1681" s="630"/>
      <c r="AJ1681" s="630"/>
      <c r="AK1681" s="606"/>
      <c r="AL1681" s="690"/>
    </row>
    <row r="1682" spans="29:38" x14ac:dyDescent="0.2">
      <c r="AC1682" s="630"/>
      <c r="AD1682" s="630"/>
      <c r="AE1682" s="630"/>
      <c r="AF1682" s="630"/>
      <c r="AG1682" s="630"/>
      <c r="AH1682" s="630"/>
      <c r="AI1682" s="630"/>
      <c r="AJ1682" s="630"/>
      <c r="AK1682" s="606"/>
      <c r="AL1682" s="690"/>
    </row>
    <row r="1683" spans="29:38" x14ac:dyDescent="0.2">
      <c r="AC1683" s="630"/>
      <c r="AD1683" s="630"/>
      <c r="AE1683" s="630"/>
      <c r="AF1683" s="630"/>
      <c r="AG1683" s="630"/>
      <c r="AH1683" s="630"/>
      <c r="AI1683" s="630"/>
      <c r="AJ1683" s="630"/>
      <c r="AK1683" s="606"/>
      <c r="AL1683" s="690"/>
    </row>
    <row r="1684" spans="29:38" x14ac:dyDescent="0.2">
      <c r="AC1684" s="630"/>
      <c r="AD1684" s="630"/>
      <c r="AE1684" s="630"/>
      <c r="AF1684" s="630"/>
      <c r="AG1684" s="630"/>
      <c r="AH1684" s="630"/>
      <c r="AI1684" s="630"/>
      <c r="AJ1684" s="630"/>
      <c r="AK1684" s="606"/>
      <c r="AL1684" s="690"/>
    </row>
    <row r="1685" spans="29:38" x14ac:dyDescent="0.2">
      <c r="AC1685" s="630"/>
      <c r="AD1685" s="630"/>
      <c r="AE1685" s="630"/>
      <c r="AF1685" s="630"/>
      <c r="AG1685" s="630"/>
      <c r="AH1685" s="630"/>
      <c r="AI1685" s="630"/>
      <c r="AJ1685" s="630"/>
      <c r="AK1685" s="606"/>
      <c r="AL1685" s="690"/>
    </row>
    <row r="1686" spans="29:38" x14ac:dyDescent="0.2">
      <c r="AC1686" s="630"/>
      <c r="AD1686" s="630"/>
      <c r="AE1686" s="630"/>
      <c r="AF1686" s="630"/>
      <c r="AG1686" s="630"/>
      <c r="AH1686" s="630"/>
      <c r="AI1686" s="630"/>
      <c r="AJ1686" s="630"/>
      <c r="AK1686" s="606"/>
      <c r="AL1686" s="690"/>
    </row>
    <row r="1687" spans="29:38" x14ac:dyDescent="0.2">
      <c r="AC1687" s="630"/>
      <c r="AD1687" s="630"/>
      <c r="AE1687" s="630"/>
      <c r="AF1687" s="630"/>
      <c r="AG1687" s="630"/>
      <c r="AH1687" s="630"/>
      <c r="AI1687" s="630"/>
      <c r="AJ1687" s="630"/>
      <c r="AK1687" s="606"/>
      <c r="AL1687" s="690"/>
    </row>
    <row r="1688" spans="29:38" x14ac:dyDescent="0.2">
      <c r="AC1688" s="630"/>
      <c r="AD1688" s="630"/>
      <c r="AE1688" s="630"/>
      <c r="AF1688" s="630"/>
      <c r="AG1688" s="630"/>
      <c r="AH1688" s="630"/>
      <c r="AI1688" s="630"/>
      <c r="AJ1688" s="630"/>
      <c r="AK1688" s="606"/>
      <c r="AL1688" s="690"/>
    </row>
    <row r="1689" spans="29:38" x14ac:dyDescent="0.2">
      <c r="AC1689" s="630"/>
      <c r="AD1689" s="630"/>
      <c r="AE1689" s="630"/>
      <c r="AF1689" s="630"/>
      <c r="AG1689" s="630"/>
      <c r="AH1689" s="630"/>
      <c r="AI1689" s="630"/>
      <c r="AJ1689" s="630"/>
      <c r="AK1689" s="606"/>
      <c r="AL1689" s="690"/>
    </row>
    <row r="1690" spans="29:38" x14ac:dyDescent="0.2">
      <c r="AC1690" s="630"/>
      <c r="AD1690" s="630"/>
      <c r="AE1690" s="630"/>
      <c r="AF1690" s="630"/>
      <c r="AG1690" s="630"/>
      <c r="AH1690" s="630"/>
      <c r="AI1690" s="630"/>
      <c r="AJ1690" s="630"/>
      <c r="AK1690" s="606"/>
      <c r="AL1690" s="690"/>
    </row>
    <row r="1691" spans="29:38" x14ac:dyDescent="0.2">
      <c r="AC1691" s="630"/>
      <c r="AD1691" s="630"/>
      <c r="AE1691" s="630"/>
      <c r="AF1691" s="630"/>
      <c r="AG1691" s="630"/>
      <c r="AH1691" s="630"/>
      <c r="AI1691" s="630"/>
      <c r="AJ1691" s="630"/>
      <c r="AK1691" s="606"/>
      <c r="AL1691" s="690"/>
    </row>
    <row r="1692" spans="29:38" x14ac:dyDescent="0.2">
      <c r="AC1692" s="630"/>
      <c r="AD1692" s="630"/>
      <c r="AE1692" s="630"/>
      <c r="AF1692" s="630"/>
      <c r="AG1692" s="630"/>
      <c r="AH1692" s="630"/>
      <c r="AI1692" s="630"/>
      <c r="AJ1692" s="630"/>
      <c r="AK1692" s="606"/>
      <c r="AL1692" s="690"/>
    </row>
    <row r="1693" spans="29:38" x14ac:dyDescent="0.2">
      <c r="AC1693" s="630"/>
      <c r="AD1693" s="630"/>
      <c r="AE1693" s="630"/>
      <c r="AF1693" s="630"/>
      <c r="AG1693" s="630"/>
      <c r="AH1693" s="630"/>
      <c r="AI1693" s="630"/>
      <c r="AJ1693" s="630"/>
      <c r="AK1693" s="606"/>
      <c r="AL1693" s="690"/>
    </row>
    <row r="1694" spans="29:38" x14ac:dyDescent="0.2">
      <c r="AC1694" s="630"/>
      <c r="AD1694" s="630"/>
      <c r="AE1694" s="630"/>
      <c r="AF1694" s="630"/>
      <c r="AG1694" s="630"/>
      <c r="AH1694" s="630"/>
      <c r="AI1694" s="630"/>
      <c r="AJ1694" s="630"/>
      <c r="AK1694" s="606"/>
      <c r="AL1694" s="690"/>
    </row>
    <row r="1695" spans="29:38" x14ac:dyDescent="0.2">
      <c r="AC1695" s="630"/>
      <c r="AD1695" s="630"/>
      <c r="AE1695" s="630"/>
      <c r="AF1695" s="630"/>
      <c r="AG1695" s="630"/>
      <c r="AH1695" s="630"/>
      <c r="AI1695" s="630"/>
      <c r="AJ1695" s="630"/>
      <c r="AK1695" s="606"/>
      <c r="AL1695" s="690"/>
    </row>
    <row r="1696" spans="29:38" x14ac:dyDescent="0.2">
      <c r="AC1696" s="630"/>
      <c r="AD1696" s="630"/>
      <c r="AE1696" s="630"/>
      <c r="AF1696" s="630"/>
      <c r="AG1696" s="630"/>
      <c r="AH1696" s="630"/>
      <c r="AI1696" s="630"/>
      <c r="AJ1696" s="630"/>
      <c r="AK1696" s="606"/>
      <c r="AL1696" s="690"/>
    </row>
    <row r="1697" spans="29:38" x14ac:dyDescent="0.2">
      <c r="AC1697" s="630"/>
      <c r="AD1697" s="630"/>
      <c r="AE1697" s="630"/>
      <c r="AF1697" s="630"/>
      <c r="AG1697" s="630"/>
      <c r="AH1697" s="630"/>
      <c r="AI1697" s="630"/>
      <c r="AJ1697" s="630"/>
      <c r="AK1697" s="606"/>
      <c r="AL1697" s="690"/>
    </row>
    <row r="1698" spans="29:38" x14ac:dyDescent="0.2">
      <c r="AC1698" s="630"/>
      <c r="AD1698" s="630"/>
      <c r="AE1698" s="630"/>
      <c r="AF1698" s="630"/>
      <c r="AG1698" s="630"/>
      <c r="AH1698" s="630"/>
      <c r="AI1698" s="630"/>
      <c r="AJ1698" s="630"/>
      <c r="AK1698" s="606"/>
      <c r="AL1698" s="690"/>
    </row>
    <row r="1699" spans="29:38" x14ac:dyDescent="0.2">
      <c r="AC1699" s="630"/>
      <c r="AD1699" s="630"/>
      <c r="AE1699" s="630"/>
      <c r="AF1699" s="630"/>
      <c r="AG1699" s="630"/>
      <c r="AH1699" s="630"/>
      <c r="AI1699" s="630"/>
      <c r="AJ1699" s="630"/>
      <c r="AK1699" s="606"/>
      <c r="AL1699" s="690"/>
    </row>
    <row r="1700" spans="29:38" x14ac:dyDescent="0.2">
      <c r="AC1700" s="630"/>
      <c r="AD1700" s="630"/>
      <c r="AE1700" s="630"/>
      <c r="AF1700" s="630"/>
      <c r="AG1700" s="630"/>
      <c r="AH1700" s="630"/>
      <c r="AI1700" s="630"/>
      <c r="AJ1700" s="630"/>
      <c r="AK1700" s="606"/>
      <c r="AL1700" s="690"/>
    </row>
    <row r="1701" spans="29:38" x14ac:dyDescent="0.2">
      <c r="AC1701" s="630"/>
      <c r="AD1701" s="630"/>
      <c r="AE1701" s="630"/>
      <c r="AF1701" s="630"/>
      <c r="AG1701" s="630"/>
      <c r="AH1701" s="630"/>
      <c r="AI1701" s="630"/>
      <c r="AJ1701" s="630"/>
      <c r="AK1701" s="606"/>
      <c r="AL1701" s="690"/>
    </row>
    <row r="1702" spans="29:38" x14ac:dyDescent="0.2">
      <c r="AC1702" s="630"/>
      <c r="AD1702" s="630"/>
      <c r="AE1702" s="630"/>
      <c r="AF1702" s="630"/>
      <c r="AG1702" s="630"/>
      <c r="AH1702" s="630"/>
      <c r="AI1702" s="630"/>
      <c r="AJ1702" s="630"/>
      <c r="AK1702" s="606"/>
      <c r="AL1702" s="690"/>
    </row>
    <row r="1703" spans="29:38" x14ac:dyDescent="0.2">
      <c r="AC1703" s="630"/>
      <c r="AD1703" s="630"/>
      <c r="AE1703" s="630"/>
      <c r="AF1703" s="630"/>
      <c r="AG1703" s="630"/>
      <c r="AH1703" s="630"/>
      <c r="AI1703" s="630"/>
      <c r="AJ1703" s="630"/>
      <c r="AK1703" s="606"/>
      <c r="AL1703" s="690"/>
    </row>
    <row r="1704" spans="29:38" x14ac:dyDescent="0.2">
      <c r="AC1704" s="630"/>
      <c r="AD1704" s="630"/>
      <c r="AE1704" s="630"/>
      <c r="AF1704" s="630"/>
      <c r="AG1704" s="630"/>
      <c r="AH1704" s="630"/>
      <c r="AI1704" s="630"/>
      <c r="AJ1704" s="630"/>
      <c r="AK1704" s="606"/>
      <c r="AL1704" s="690"/>
    </row>
    <row r="1705" spans="29:38" x14ac:dyDescent="0.2">
      <c r="AC1705" s="630"/>
      <c r="AD1705" s="630"/>
      <c r="AE1705" s="630"/>
      <c r="AF1705" s="630"/>
      <c r="AG1705" s="630"/>
      <c r="AH1705" s="630"/>
      <c r="AI1705" s="630"/>
      <c r="AJ1705" s="630"/>
      <c r="AK1705" s="606"/>
      <c r="AL1705" s="690"/>
    </row>
    <row r="1706" spans="29:38" x14ac:dyDescent="0.2">
      <c r="AC1706" s="630"/>
      <c r="AD1706" s="630"/>
      <c r="AE1706" s="630"/>
      <c r="AF1706" s="630"/>
      <c r="AG1706" s="630"/>
      <c r="AH1706" s="630"/>
      <c r="AI1706" s="630"/>
      <c r="AJ1706" s="630"/>
      <c r="AK1706" s="606"/>
      <c r="AL1706" s="690"/>
    </row>
    <row r="1707" spans="29:38" x14ac:dyDescent="0.2">
      <c r="AC1707" s="630"/>
      <c r="AD1707" s="630"/>
      <c r="AE1707" s="630"/>
      <c r="AF1707" s="630"/>
      <c r="AG1707" s="630"/>
      <c r="AH1707" s="630"/>
      <c r="AI1707" s="630"/>
      <c r="AJ1707" s="630"/>
      <c r="AK1707" s="606"/>
      <c r="AL1707" s="690"/>
    </row>
    <row r="1708" spans="29:38" x14ac:dyDescent="0.2">
      <c r="AC1708" s="630"/>
      <c r="AD1708" s="630"/>
      <c r="AE1708" s="630"/>
      <c r="AF1708" s="630"/>
      <c r="AG1708" s="630"/>
      <c r="AH1708" s="630"/>
      <c r="AI1708" s="630"/>
      <c r="AJ1708" s="630"/>
      <c r="AK1708" s="606"/>
      <c r="AL1708" s="690"/>
    </row>
    <row r="1709" spans="29:38" x14ac:dyDescent="0.2">
      <c r="AC1709" s="630"/>
      <c r="AD1709" s="630"/>
      <c r="AE1709" s="630"/>
      <c r="AF1709" s="630"/>
      <c r="AG1709" s="630"/>
      <c r="AH1709" s="630"/>
      <c r="AI1709" s="630"/>
      <c r="AJ1709" s="630"/>
      <c r="AK1709" s="606"/>
      <c r="AL1709" s="690"/>
    </row>
    <row r="1710" spans="29:38" x14ac:dyDescent="0.2">
      <c r="AC1710" s="630"/>
      <c r="AD1710" s="630"/>
      <c r="AE1710" s="630"/>
      <c r="AF1710" s="630"/>
      <c r="AG1710" s="630"/>
      <c r="AH1710" s="630"/>
      <c r="AI1710" s="630"/>
      <c r="AJ1710" s="630"/>
      <c r="AK1710" s="606"/>
      <c r="AL1710" s="690"/>
    </row>
    <row r="1711" spans="29:38" x14ac:dyDescent="0.2">
      <c r="AC1711" s="630"/>
      <c r="AD1711" s="630"/>
      <c r="AE1711" s="630"/>
      <c r="AF1711" s="630"/>
      <c r="AG1711" s="630"/>
      <c r="AH1711" s="630"/>
      <c r="AI1711" s="630"/>
      <c r="AJ1711" s="630"/>
      <c r="AK1711" s="606"/>
      <c r="AL1711" s="690"/>
    </row>
    <row r="1712" spans="29:38" x14ac:dyDescent="0.2">
      <c r="AC1712" s="630"/>
      <c r="AD1712" s="630"/>
      <c r="AE1712" s="630"/>
      <c r="AF1712" s="630"/>
      <c r="AG1712" s="630"/>
      <c r="AH1712" s="630"/>
      <c r="AI1712" s="630"/>
      <c r="AJ1712" s="630"/>
      <c r="AK1712" s="606"/>
      <c r="AL1712" s="690"/>
    </row>
    <row r="1713" spans="29:38" x14ac:dyDescent="0.2">
      <c r="AC1713" s="630"/>
      <c r="AD1713" s="630"/>
      <c r="AE1713" s="630"/>
      <c r="AF1713" s="630"/>
      <c r="AG1713" s="630"/>
      <c r="AH1713" s="630"/>
      <c r="AI1713" s="630"/>
      <c r="AJ1713" s="630"/>
      <c r="AK1713" s="606"/>
      <c r="AL1713" s="690"/>
    </row>
    <row r="1714" spans="29:38" x14ac:dyDescent="0.2">
      <c r="AC1714" s="630"/>
      <c r="AD1714" s="630"/>
      <c r="AE1714" s="630"/>
      <c r="AF1714" s="630"/>
      <c r="AG1714" s="630"/>
      <c r="AH1714" s="630"/>
      <c r="AI1714" s="630"/>
      <c r="AJ1714" s="630"/>
      <c r="AK1714" s="606"/>
      <c r="AL1714" s="690"/>
    </row>
    <row r="1715" spans="29:38" x14ac:dyDescent="0.2">
      <c r="AC1715" s="630"/>
      <c r="AD1715" s="630"/>
      <c r="AE1715" s="630"/>
      <c r="AF1715" s="630"/>
      <c r="AG1715" s="630"/>
      <c r="AH1715" s="630"/>
      <c r="AI1715" s="630"/>
      <c r="AJ1715" s="630"/>
      <c r="AK1715" s="606"/>
      <c r="AL1715" s="690"/>
    </row>
    <row r="1716" spans="29:38" x14ac:dyDescent="0.2">
      <c r="AC1716" s="630"/>
      <c r="AD1716" s="630"/>
      <c r="AE1716" s="630"/>
      <c r="AF1716" s="630"/>
      <c r="AG1716" s="630"/>
      <c r="AH1716" s="630"/>
      <c r="AI1716" s="630"/>
      <c r="AJ1716" s="630"/>
      <c r="AK1716" s="606"/>
      <c r="AL1716" s="690"/>
    </row>
    <row r="1717" spans="29:38" x14ac:dyDescent="0.2">
      <c r="AC1717" s="630"/>
      <c r="AD1717" s="630"/>
      <c r="AE1717" s="630"/>
      <c r="AF1717" s="630"/>
      <c r="AG1717" s="630"/>
      <c r="AH1717" s="630"/>
      <c r="AI1717" s="630"/>
      <c r="AJ1717" s="630"/>
      <c r="AK1717" s="606"/>
      <c r="AL1717" s="690"/>
    </row>
    <row r="1718" spans="29:38" x14ac:dyDescent="0.2">
      <c r="AC1718" s="630"/>
      <c r="AD1718" s="630"/>
      <c r="AE1718" s="630"/>
      <c r="AF1718" s="630"/>
      <c r="AG1718" s="630"/>
      <c r="AH1718" s="630"/>
      <c r="AI1718" s="630"/>
      <c r="AJ1718" s="630"/>
      <c r="AK1718" s="606"/>
      <c r="AL1718" s="690"/>
    </row>
    <row r="1719" spans="29:38" x14ac:dyDescent="0.2">
      <c r="AC1719" s="630"/>
      <c r="AD1719" s="630"/>
      <c r="AE1719" s="630"/>
      <c r="AF1719" s="630"/>
      <c r="AG1719" s="630"/>
      <c r="AH1719" s="630"/>
      <c r="AI1719" s="630"/>
      <c r="AJ1719" s="630"/>
      <c r="AK1719" s="606"/>
      <c r="AL1719" s="690"/>
    </row>
    <row r="1720" spans="29:38" x14ac:dyDescent="0.2">
      <c r="AC1720" s="630"/>
      <c r="AD1720" s="630"/>
      <c r="AE1720" s="630"/>
      <c r="AF1720" s="630"/>
      <c r="AG1720" s="630"/>
      <c r="AH1720" s="630"/>
      <c r="AI1720" s="630"/>
      <c r="AJ1720" s="630"/>
      <c r="AK1720" s="606"/>
      <c r="AL1720" s="690"/>
    </row>
    <row r="1721" spans="29:38" x14ac:dyDescent="0.2">
      <c r="AC1721" s="630"/>
      <c r="AD1721" s="630"/>
      <c r="AE1721" s="630"/>
      <c r="AF1721" s="630"/>
      <c r="AG1721" s="630"/>
      <c r="AH1721" s="630"/>
      <c r="AI1721" s="630"/>
      <c r="AJ1721" s="630"/>
      <c r="AK1721" s="606"/>
      <c r="AL1721" s="690"/>
    </row>
    <row r="1722" spans="29:38" x14ac:dyDescent="0.2">
      <c r="AC1722" s="630"/>
      <c r="AD1722" s="630"/>
      <c r="AE1722" s="630"/>
      <c r="AF1722" s="630"/>
      <c r="AG1722" s="630"/>
      <c r="AH1722" s="630"/>
      <c r="AI1722" s="630"/>
      <c r="AJ1722" s="630"/>
      <c r="AK1722" s="606"/>
      <c r="AL1722" s="690"/>
    </row>
    <row r="1723" spans="29:38" x14ac:dyDescent="0.2">
      <c r="AC1723" s="630"/>
      <c r="AD1723" s="630"/>
      <c r="AE1723" s="630"/>
      <c r="AF1723" s="630"/>
      <c r="AG1723" s="630"/>
      <c r="AH1723" s="630"/>
      <c r="AI1723" s="630"/>
      <c r="AJ1723" s="630"/>
      <c r="AK1723" s="606"/>
      <c r="AL1723" s="690"/>
    </row>
    <row r="1724" spans="29:38" x14ac:dyDescent="0.2">
      <c r="AC1724" s="630"/>
      <c r="AD1724" s="630"/>
      <c r="AE1724" s="630"/>
      <c r="AF1724" s="630"/>
      <c r="AG1724" s="630"/>
      <c r="AH1724" s="630"/>
      <c r="AI1724" s="630"/>
      <c r="AJ1724" s="630"/>
      <c r="AK1724" s="606"/>
      <c r="AL1724" s="690"/>
    </row>
    <row r="1725" spans="29:38" x14ac:dyDescent="0.2">
      <c r="AC1725" s="630"/>
      <c r="AD1725" s="630"/>
      <c r="AE1725" s="630"/>
      <c r="AF1725" s="630"/>
      <c r="AG1725" s="630"/>
      <c r="AH1725" s="630"/>
      <c r="AI1725" s="630"/>
      <c r="AJ1725" s="630"/>
      <c r="AK1725" s="606"/>
      <c r="AL1725" s="690"/>
    </row>
    <row r="1726" spans="29:38" x14ac:dyDescent="0.2">
      <c r="AC1726" s="630"/>
      <c r="AD1726" s="630"/>
      <c r="AE1726" s="630"/>
      <c r="AF1726" s="630"/>
      <c r="AG1726" s="630"/>
      <c r="AH1726" s="630"/>
      <c r="AI1726" s="630"/>
      <c r="AJ1726" s="630"/>
      <c r="AK1726" s="606"/>
      <c r="AL1726" s="690"/>
    </row>
    <row r="1727" spans="29:38" x14ac:dyDescent="0.2">
      <c r="AC1727" s="630"/>
      <c r="AD1727" s="630"/>
      <c r="AE1727" s="630"/>
      <c r="AF1727" s="630"/>
      <c r="AG1727" s="630"/>
      <c r="AH1727" s="630"/>
      <c r="AI1727" s="630"/>
      <c r="AJ1727" s="630"/>
      <c r="AK1727" s="606"/>
      <c r="AL1727" s="690"/>
    </row>
    <row r="1728" spans="29:38" x14ac:dyDescent="0.2">
      <c r="AC1728" s="630"/>
      <c r="AD1728" s="630"/>
      <c r="AE1728" s="630"/>
      <c r="AF1728" s="630"/>
      <c r="AG1728" s="630"/>
      <c r="AH1728" s="630"/>
      <c r="AI1728" s="630"/>
      <c r="AJ1728" s="630"/>
      <c r="AK1728" s="606"/>
      <c r="AL1728" s="690"/>
    </row>
    <row r="1729" spans="29:38" x14ac:dyDescent="0.2">
      <c r="AC1729" s="630"/>
      <c r="AD1729" s="630"/>
      <c r="AE1729" s="630"/>
      <c r="AF1729" s="630"/>
      <c r="AG1729" s="630"/>
      <c r="AH1729" s="630"/>
      <c r="AI1729" s="630"/>
      <c r="AJ1729" s="630"/>
      <c r="AK1729" s="606"/>
      <c r="AL1729" s="690"/>
    </row>
    <row r="1730" spans="29:38" x14ac:dyDescent="0.2">
      <c r="AC1730" s="630"/>
      <c r="AD1730" s="630"/>
      <c r="AE1730" s="630"/>
      <c r="AF1730" s="630"/>
      <c r="AG1730" s="630"/>
      <c r="AH1730" s="630"/>
      <c r="AI1730" s="630"/>
      <c r="AJ1730" s="630"/>
      <c r="AK1730" s="606"/>
      <c r="AL1730" s="690"/>
    </row>
    <row r="1731" spans="29:38" x14ac:dyDescent="0.2">
      <c r="AC1731" s="630"/>
      <c r="AD1731" s="630"/>
      <c r="AE1731" s="630"/>
      <c r="AF1731" s="630"/>
      <c r="AG1731" s="630"/>
      <c r="AH1731" s="630"/>
      <c r="AI1731" s="630"/>
      <c r="AJ1731" s="630"/>
      <c r="AK1731" s="606"/>
      <c r="AL1731" s="690"/>
    </row>
    <row r="1732" spans="29:38" x14ac:dyDescent="0.2">
      <c r="AC1732" s="630"/>
      <c r="AD1732" s="630"/>
      <c r="AE1732" s="630"/>
      <c r="AF1732" s="630"/>
      <c r="AG1732" s="630"/>
      <c r="AH1732" s="630"/>
      <c r="AI1732" s="630"/>
      <c r="AJ1732" s="630"/>
      <c r="AK1732" s="606"/>
      <c r="AL1732" s="690"/>
    </row>
    <row r="1733" spans="29:38" x14ac:dyDescent="0.2">
      <c r="AC1733" s="630"/>
      <c r="AD1733" s="630"/>
      <c r="AE1733" s="630"/>
      <c r="AF1733" s="630"/>
      <c r="AG1733" s="630"/>
      <c r="AH1733" s="630"/>
      <c r="AI1733" s="630"/>
      <c r="AJ1733" s="630"/>
      <c r="AK1733" s="606"/>
      <c r="AL1733" s="690"/>
    </row>
    <row r="1734" spans="29:38" x14ac:dyDescent="0.2">
      <c r="AC1734" s="630"/>
      <c r="AD1734" s="630"/>
      <c r="AE1734" s="630"/>
      <c r="AF1734" s="630"/>
      <c r="AG1734" s="630"/>
      <c r="AH1734" s="630"/>
      <c r="AI1734" s="630"/>
      <c r="AJ1734" s="630"/>
      <c r="AK1734" s="606"/>
      <c r="AL1734" s="690"/>
    </row>
    <row r="1735" spans="29:38" x14ac:dyDescent="0.2">
      <c r="AC1735" s="630"/>
      <c r="AD1735" s="630"/>
      <c r="AE1735" s="630"/>
      <c r="AF1735" s="630"/>
      <c r="AG1735" s="630"/>
      <c r="AH1735" s="630"/>
      <c r="AI1735" s="630"/>
      <c r="AJ1735" s="630"/>
      <c r="AK1735" s="606"/>
      <c r="AL1735" s="690"/>
    </row>
    <row r="1736" spans="29:38" x14ac:dyDescent="0.2">
      <c r="AC1736" s="630"/>
      <c r="AD1736" s="630"/>
      <c r="AE1736" s="630"/>
      <c r="AF1736" s="630"/>
      <c r="AG1736" s="630"/>
      <c r="AH1736" s="630"/>
      <c r="AI1736" s="630"/>
      <c r="AJ1736" s="630"/>
      <c r="AK1736" s="606"/>
      <c r="AL1736" s="690"/>
    </row>
    <row r="1737" spans="29:38" x14ac:dyDescent="0.2">
      <c r="AC1737" s="630"/>
      <c r="AD1737" s="630"/>
      <c r="AE1737" s="630"/>
      <c r="AF1737" s="630"/>
      <c r="AG1737" s="630"/>
      <c r="AH1737" s="630"/>
      <c r="AI1737" s="630"/>
      <c r="AJ1737" s="630"/>
      <c r="AK1737" s="606"/>
      <c r="AL1737" s="690"/>
    </row>
    <row r="1738" spans="29:38" x14ac:dyDescent="0.2">
      <c r="AC1738" s="630"/>
      <c r="AD1738" s="630"/>
      <c r="AE1738" s="630"/>
      <c r="AF1738" s="630"/>
      <c r="AG1738" s="630"/>
      <c r="AH1738" s="630"/>
      <c r="AI1738" s="630"/>
      <c r="AJ1738" s="630"/>
      <c r="AK1738" s="606"/>
      <c r="AL1738" s="690"/>
    </row>
    <row r="1739" spans="29:38" x14ac:dyDescent="0.2">
      <c r="AC1739" s="630"/>
      <c r="AD1739" s="630"/>
      <c r="AE1739" s="630"/>
      <c r="AF1739" s="630"/>
      <c r="AG1739" s="630"/>
      <c r="AH1739" s="630"/>
      <c r="AI1739" s="630"/>
      <c r="AJ1739" s="630"/>
      <c r="AK1739" s="606"/>
      <c r="AL1739" s="690"/>
    </row>
    <row r="1740" spans="29:38" x14ac:dyDescent="0.2">
      <c r="AC1740" s="630"/>
      <c r="AD1740" s="630"/>
      <c r="AE1740" s="630"/>
      <c r="AF1740" s="630"/>
      <c r="AG1740" s="630"/>
      <c r="AH1740" s="630"/>
      <c r="AI1740" s="630"/>
      <c r="AJ1740" s="630"/>
      <c r="AK1740" s="606"/>
      <c r="AL1740" s="690"/>
    </row>
    <row r="1741" spans="29:38" x14ac:dyDescent="0.2">
      <c r="AC1741" s="630"/>
      <c r="AD1741" s="630"/>
      <c r="AE1741" s="630"/>
      <c r="AF1741" s="630"/>
      <c r="AG1741" s="630"/>
      <c r="AH1741" s="630"/>
      <c r="AI1741" s="630"/>
      <c r="AJ1741" s="630"/>
      <c r="AK1741" s="606"/>
      <c r="AL1741" s="690"/>
    </row>
    <row r="1742" spans="29:38" x14ac:dyDescent="0.2">
      <c r="AC1742" s="630"/>
      <c r="AD1742" s="630"/>
      <c r="AE1742" s="630"/>
      <c r="AF1742" s="630"/>
      <c r="AG1742" s="630"/>
      <c r="AH1742" s="630"/>
      <c r="AI1742" s="630"/>
      <c r="AJ1742" s="630"/>
      <c r="AK1742" s="606"/>
      <c r="AL1742" s="690"/>
    </row>
    <row r="1743" spans="29:38" x14ac:dyDescent="0.2">
      <c r="AC1743" s="630"/>
      <c r="AD1743" s="630"/>
      <c r="AE1743" s="630"/>
      <c r="AF1743" s="630"/>
      <c r="AG1743" s="630"/>
      <c r="AH1743" s="630"/>
      <c r="AI1743" s="630"/>
      <c r="AJ1743" s="630"/>
      <c r="AK1743" s="606"/>
      <c r="AL1743" s="690"/>
    </row>
    <row r="1744" spans="29:38" x14ac:dyDescent="0.2">
      <c r="AC1744" s="630"/>
      <c r="AD1744" s="630"/>
      <c r="AE1744" s="630"/>
      <c r="AF1744" s="630"/>
      <c r="AG1744" s="630"/>
      <c r="AH1744" s="630"/>
      <c r="AI1744" s="630"/>
      <c r="AJ1744" s="630"/>
      <c r="AK1744" s="606"/>
      <c r="AL1744" s="690"/>
    </row>
    <row r="1745" spans="29:38" x14ac:dyDescent="0.2">
      <c r="AC1745" s="630"/>
      <c r="AD1745" s="630"/>
      <c r="AE1745" s="630"/>
      <c r="AF1745" s="630"/>
      <c r="AG1745" s="630"/>
      <c r="AH1745" s="630"/>
      <c r="AI1745" s="630"/>
      <c r="AJ1745" s="630"/>
      <c r="AK1745" s="606"/>
      <c r="AL1745" s="690"/>
    </row>
    <row r="1746" spans="29:38" x14ac:dyDescent="0.2">
      <c r="AC1746" s="630"/>
      <c r="AD1746" s="630"/>
      <c r="AE1746" s="630"/>
      <c r="AF1746" s="630"/>
      <c r="AG1746" s="630"/>
      <c r="AH1746" s="630"/>
      <c r="AI1746" s="630"/>
      <c r="AJ1746" s="630"/>
      <c r="AK1746" s="606"/>
      <c r="AL1746" s="690"/>
    </row>
    <row r="1747" spans="29:38" x14ac:dyDescent="0.2">
      <c r="AC1747" s="630"/>
      <c r="AD1747" s="630"/>
      <c r="AE1747" s="630"/>
      <c r="AF1747" s="630"/>
      <c r="AG1747" s="630"/>
      <c r="AH1747" s="630"/>
      <c r="AI1747" s="630"/>
      <c r="AJ1747" s="630"/>
      <c r="AK1747" s="606"/>
      <c r="AL1747" s="690"/>
    </row>
    <row r="1748" spans="29:38" x14ac:dyDescent="0.2">
      <c r="AC1748" s="630"/>
      <c r="AD1748" s="630"/>
      <c r="AE1748" s="630"/>
      <c r="AF1748" s="630"/>
      <c r="AG1748" s="630"/>
      <c r="AH1748" s="630"/>
      <c r="AI1748" s="630"/>
      <c r="AJ1748" s="630"/>
      <c r="AK1748" s="606"/>
      <c r="AL1748" s="690"/>
    </row>
    <row r="1749" spans="29:38" x14ac:dyDescent="0.2">
      <c r="AC1749" s="630"/>
      <c r="AD1749" s="630"/>
      <c r="AE1749" s="630"/>
      <c r="AF1749" s="630"/>
      <c r="AG1749" s="630"/>
      <c r="AH1749" s="630"/>
      <c r="AI1749" s="630"/>
      <c r="AJ1749" s="630"/>
      <c r="AK1749" s="606"/>
      <c r="AL1749" s="690"/>
    </row>
    <row r="1750" spans="29:38" x14ac:dyDescent="0.2">
      <c r="AC1750" s="630"/>
      <c r="AD1750" s="630"/>
      <c r="AE1750" s="630"/>
      <c r="AF1750" s="630"/>
      <c r="AG1750" s="630"/>
      <c r="AH1750" s="630"/>
      <c r="AI1750" s="630"/>
      <c r="AJ1750" s="630"/>
      <c r="AK1750" s="606"/>
      <c r="AL1750" s="690"/>
    </row>
    <row r="1751" spans="29:38" x14ac:dyDescent="0.2">
      <c r="AC1751" s="630"/>
      <c r="AD1751" s="630"/>
      <c r="AE1751" s="630"/>
      <c r="AF1751" s="630"/>
      <c r="AG1751" s="630"/>
      <c r="AH1751" s="630"/>
      <c r="AI1751" s="630"/>
      <c r="AJ1751" s="630"/>
      <c r="AK1751" s="606"/>
      <c r="AL1751" s="690"/>
    </row>
    <row r="1752" spans="29:38" x14ac:dyDescent="0.2">
      <c r="AC1752" s="630"/>
      <c r="AD1752" s="630"/>
      <c r="AE1752" s="630"/>
      <c r="AF1752" s="630"/>
      <c r="AG1752" s="630"/>
      <c r="AH1752" s="630"/>
      <c r="AI1752" s="630"/>
      <c r="AJ1752" s="630"/>
      <c r="AK1752" s="606"/>
      <c r="AL1752" s="690"/>
    </row>
    <row r="1753" spans="29:38" x14ac:dyDescent="0.2">
      <c r="AC1753" s="630"/>
      <c r="AD1753" s="630"/>
      <c r="AE1753" s="630"/>
      <c r="AF1753" s="630"/>
      <c r="AG1753" s="630"/>
      <c r="AH1753" s="630"/>
      <c r="AI1753" s="630"/>
      <c r="AJ1753" s="630"/>
      <c r="AK1753" s="606"/>
      <c r="AL1753" s="690"/>
    </row>
    <row r="1754" spans="29:38" x14ac:dyDescent="0.2">
      <c r="AC1754" s="630"/>
      <c r="AD1754" s="630"/>
      <c r="AE1754" s="630"/>
      <c r="AF1754" s="630"/>
      <c r="AG1754" s="630"/>
      <c r="AH1754" s="630"/>
      <c r="AI1754" s="630"/>
      <c r="AJ1754" s="630"/>
      <c r="AK1754" s="606"/>
      <c r="AL1754" s="690"/>
    </row>
    <row r="1755" spans="29:38" x14ac:dyDescent="0.2">
      <c r="AC1755" s="630"/>
      <c r="AD1755" s="630"/>
      <c r="AE1755" s="630"/>
      <c r="AF1755" s="630"/>
      <c r="AG1755" s="630"/>
      <c r="AH1755" s="630"/>
      <c r="AI1755" s="630"/>
      <c r="AJ1755" s="630"/>
      <c r="AK1755" s="606"/>
      <c r="AL1755" s="690"/>
    </row>
    <row r="1756" spans="29:38" x14ac:dyDescent="0.2">
      <c r="AC1756" s="630"/>
      <c r="AD1756" s="630"/>
      <c r="AE1756" s="630"/>
      <c r="AF1756" s="630"/>
      <c r="AG1756" s="630"/>
      <c r="AH1756" s="630"/>
      <c r="AI1756" s="630"/>
      <c r="AJ1756" s="630"/>
      <c r="AK1756" s="606"/>
      <c r="AL1756" s="690"/>
    </row>
    <row r="1757" spans="29:38" x14ac:dyDescent="0.2">
      <c r="AC1757" s="630"/>
      <c r="AD1757" s="630"/>
      <c r="AE1757" s="630"/>
      <c r="AF1757" s="630"/>
      <c r="AG1757" s="630"/>
      <c r="AH1757" s="630"/>
      <c r="AI1757" s="630"/>
      <c r="AJ1757" s="630"/>
      <c r="AK1757" s="606"/>
      <c r="AL1757" s="690"/>
    </row>
    <row r="1758" spans="29:38" x14ac:dyDescent="0.2">
      <c r="AC1758" s="630"/>
      <c r="AD1758" s="630"/>
      <c r="AE1758" s="630"/>
      <c r="AF1758" s="630"/>
      <c r="AG1758" s="630"/>
      <c r="AH1758" s="630"/>
      <c r="AI1758" s="630"/>
      <c r="AJ1758" s="630"/>
      <c r="AK1758" s="606"/>
      <c r="AL1758" s="690"/>
    </row>
    <row r="1759" spans="29:38" x14ac:dyDescent="0.2">
      <c r="AC1759" s="630"/>
      <c r="AD1759" s="630"/>
      <c r="AE1759" s="630"/>
      <c r="AF1759" s="630"/>
      <c r="AG1759" s="630"/>
      <c r="AH1759" s="630"/>
      <c r="AI1759" s="630"/>
      <c r="AJ1759" s="630"/>
      <c r="AK1759" s="606"/>
      <c r="AL1759" s="690"/>
    </row>
    <row r="1760" spans="29:38" x14ac:dyDescent="0.2">
      <c r="AC1760" s="630"/>
      <c r="AD1760" s="630"/>
      <c r="AE1760" s="630"/>
      <c r="AF1760" s="630"/>
      <c r="AG1760" s="630"/>
      <c r="AH1760" s="630"/>
      <c r="AI1760" s="630"/>
      <c r="AJ1760" s="630"/>
      <c r="AK1760" s="606"/>
      <c r="AL1760" s="690"/>
    </row>
    <row r="1761" spans="29:38" x14ac:dyDescent="0.2">
      <c r="AC1761" s="630"/>
      <c r="AD1761" s="630"/>
      <c r="AE1761" s="630"/>
      <c r="AF1761" s="630"/>
      <c r="AG1761" s="630"/>
      <c r="AH1761" s="630"/>
      <c r="AI1761" s="630"/>
      <c r="AJ1761" s="630"/>
      <c r="AK1761" s="606"/>
      <c r="AL1761" s="690"/>
    </row>
    <row r="1762" spans="29:38" x14ac:dyDescent="0.2">
      <c r="AC1762" s="630"/>
      <c r="AD1762" s="630"/>
      <c r="AE1762" s="630"/>
      <c r="AF1762" s="630"/>
      <c r="AG1762" s="630"/>
      <c r="AH1762" s="630"/>
      <c r="AI1762" s="630"/>
      <c r="AJ1762" s="630"/>
      <c r="AK1762" s="606"/>
      <c r="AL1762" s="690"/>
    </row>
    <row r="1763" spans="29:38" x14ac:dyDescent="0.2">
      <c r="AC1763" s="630"/>
      <c r="AD1763" s="630"/>
      <c r="AE1763" s="630"/>
      <c r="AF1763" s="630"/>
      <c r="AG1763" s="630"/>
      <c r="AH1763" s="630"/>
      <c r="AI1763" s="630"/>
      <c r="AJ1763" s="630"/>
      <c r="AK1763" s="606"/>
      <c r="AL1763" s="690"/>
    </row>
    <row r="1764" spans="29:38" x14ac:dyDescent="0.2">
      <c r="AC1764" s="630"/>
      <c r="AD1764" s="630"/>
      <c r="AE1764" s="630"/>
      <c r="AF1764" s="630"/>
      <c r="AG1764" s="630"/>
      <c r="AH1764" s="630"/>
      <c r="AI1764" s="630"/>
      <c r="AJ1764" s="630"/>
      <c r="AK1764" s="606"/>
      <c r="AL1764" s="690"/>
    </row>
    <row r="1765" spans="29:38" x14ac:dyDescent="0.2">
      <c r="AC1765" s="630"/>
      <c r="AD1765" s="630"/>
      <c r="AE1765" s="630"/>
      <c r="AF1765" s="630"/>
      <c r="AG1765" s="630"/>
      <c r="AH1765" s="630"/>
      <c r="AI1765" s="630"/>
      <c r="AJ1765" s="630"/>
      <c r="AK1765" s="606"/>
      <c r="AL1765" s="690"/>
    </row>
    <row r="1766" spans="29:38" x14ac:dyDescent="0.2">
      <c r="AC1766" s="630"/>
      <c r="AD1766" s="630"/>
      <c r="AE1766" s="630"/>
      <c r="AF1766" s="630"/>
      <c r="AG1766" s="630"/>
      <c r="AH1766" s="630"/>
      <c r="AI1766" s="630"/>
      <c r="AJ1766" s="630"/>
      <c r="AK1766" s="606"/>
      <c r="AL1766" s="690"/>
    </row>
    <row r="1767" spans="29:38" x14ac:dyDescent="0.2">
      <c r="AC1767" s="630"/>
      <c r="AD1767" s="630"/>
      <c r="AE1767" s="630"/>
      <c r="AF1767" s="630"/>
      <c r="AG1767" s="630"/>
      <c r="AH1767" s="630"/>
      <c r="AI1767" s="630"/>
      <c r="AJ1767" s="630"/>
      <c r="AK1767" s="606"/>
      <c r="AL1767" s="690"/>
    </row>
    <row r="1768" spans="29:38" x14ac:dyDescent="0.2">
      <c r="AC1768" s="630"/>
      <c r="AD1768" s="630"/>
      <c r="AE1768" s="630"/>
      <c r="AF1768" s="630"/>
      <c r="AG1768" s="630"/>
      <c r="AH1768" s="630"/>
      <c r="AI1768" s="630"/>
      <c r="AJ1768" s="630"/>
      <c r="AK1768" s="606"/>
      <c r="AL1768" s="690"/>
    </row>
    <row r="1769" spans="29:38" x14ac:dyDescent="0.2">
      <c r="AC1769" s="630"/>
      <c r="AD1769" s="630"/>
      <c r="AE1769" s="630"/>
      <c r="AF1769" s="630"/>
      <c r="AG1769" s="630"/>
      <c r="AH1769" s="630"/>
      <c r="AI1769" s="630"/>
      <c r="AJ1769" s="630"/>
      <c r="AK1769" s="606"/>
      <c r="AL1769" s="690"/>
    </row>
    <row r="1770" spans="29:38" x14ac:dyDescent="0.2">
      <c r="AC1770" s="630"/>
      <c r="AD1770" s="630"/>
      <c r="AE1770" s="630"/>
      <c r="AF1770" s="630"/>
      <c r="AG1770" s="630"/>
      <c r="AH1770" s="630"/>
      <c r="AI1770" s="630"/>
      <c r="AJ1770" s="630"/>
      <c r="AK1770" s="606"/>
      <c r="AL1770" s="690"/>
    </row>
    <row r="1771" spans="29:38" x14ac:dyDescent="0.2">
      <c r="AC1771" s="630"/>
      <c r="AD1771" s="630"/>
      <c r="AE1771" s="630"/>
      <c r="AF1771" s="630"/>
      <c r="AG1771" s="630"/>
      <c r="AH1771" s="630"/>
      <c r="AI1771" s="630"/>
      <c r="AJ1771" s="630"/>
      <c r="AK1771" s="606"/>
      <c r="AL1771" s="690"/>
    </row>
    <row r="1772" spans="29:38" x14ac:dyDescent="0.2">
      <c r="AC1772" s="630"/>
      <c r="AD1772" s="630"/>
      <c r="AE1772" s="630"/>
      <c r="AF1772" s="630"/>
      <c r="AG1772" s="630"/>
      <c r="AH1772" s="630"/>
      <c r="AI1772" s="630"/>
      <c r="AJ1772" s="630"/>
      <c r="AK1772" s="606"/>
      <c r="AL1772" s="690"/>
    </row>
    <row r="1773" spans="29:38" x14ac:dyDescent="0.2">
      <c r="AC1773" s="630"/>
      <c r="AD1773" s="630"/>
      <c r="AE1773" s="630"/>
      <c r="AF1773" s="630"/>
      <c r="AG1773" s="630"/>
      <c r="AH1773" s="630"/>
      <c r="AI1773" s="630"/>
      <c r="AJ1773" s="630"/>
      <c r="AK1773" s="606"/>
      <c r="AL1773" s="690"/>
    </row>
    <row r="1774" spans="29:38" x14ac:dyDescent="0.2">
      <c r="AC1774" s="630"/>
      <c r="AD1774" s="630"/>
      <c r="AE1774" s="630"/>
      <c r="AF1774" s="630"/>
      <c r="AG1774" s="630"/>
      <c r="AH1774" s="630"/>
      <c r="AI1774" s="630"/>
      <c r="AJ1774" s="630"/>
      <c r="AK1774" s="606"/>
      <c r="AL1774" s="690"/>
    </row>
    <row r="1775" spans="29:38" x14ac:dyDescent="0.2">
      <c r="AC1775" s="630"/>
      <c r="AD1775" s="630"/>
      <c r="AE1775" s="630"/>
      <c r="AF1775" s="630"/>
      <c r="AG1775" s="630"/>
      <c r="AH1775" s="630"/>
      <c r="AI1775" s="630"/>
      <c r="AJ1775" s="630"/>
      <c r="AK1775" s="606"/>
      <c r="AL1775" s="690"/>
    </row>
    <row r="1776" spans="29:38" x14ac:dyDescent="0.2">
      <c r="AC1776" s="630"/>
      <c r="AD1776" s="630"/>
      <c r="AE1776" s="630"/>
      <c r="AF1776" s="630"/>
      <c r="AG1776" s="630"/>
      <c r="AH1776" s="630"/>
      <c r="AI1776" s="630"/>
      <c r="AJ1776" s="630"/>
      <c r="AK1776" s="606"/>
      <c r="AL1776" s="690"/>
    </row>
    <row r="1777" spans="29:38" x14ac:dyDescent="0.2">
      <c r="AC1777" s="630"/>
      <c r="AD1777" s="630"/>
      <c r="AE1777" s="630"/>
      <c r="AF1777" s="630"/>
      <c r="AG1777" s="630"/>
      <c r="AH1777" s="630"/>
      <c r="AI1777" s="630"/>
      <c r="AJ1777" s="630"/>
      <c r="AK1777" s="606"/>
      <c r="AL1777" s="690"/>
    </row>
    <row r="1778" spans="29:38" x14ac:dyDescent="0.2">
      <c r="AC1778" s="630"/>
      <c r="AD1778" s="630"/>
      <c r="AE1778" s="630"/>
      <c r="AF1778" s="630"/>
      <c r="AG1778" s="630"/>
      <c r="AH1778" s="630"/>
      <c r="AI1778" s="630"/>
      <c r="AJ1778" s="630"/>
      <c r="AK1778" s="606"/>
      <c r="AL1778" s="690"/>
    </row>
    <row r="1779" spans="29:38" x14ac:dyDescent="0.2">
      <c r="AC1779" s="630"/>
      <c r="AD1779" s="630"/>
      <c r="AE1779" s="630"/>
      <c r="AF1779" s="630"/>
      <c r="AG1779" s="630"/>
      <c r="AH1779" s="630"/>
      <c r="AI1779" s="630"/>
      <c r="AJ1779" s="630"/>
      <c r="AK1779" s="606"/>
      <c r="AL1779" s="690"/>
    </row>
    <row r="1780" spans="29:38" x14ac:dyDescent="0.2">
      <c r="AC1780" s="630"/>
      <c r="AD1780" s="630"/>
      <c r="AE1780" s="630"/>
      <c r="AF1780" s="630"/>
      <c r="AG1780" s="630"/>
      <c r="AH1780" s="630"/>
      <c r="AI1780" s="630"/>
      <c r="AJ1780" s="630"/>
      <c r="AK1780" s="606"/>
      <c r="AL1780" s="690"/>
    </row>
    <row r="1781" spans="29:38" x14ac:dyDescent="0.2">
      <c r="AC1781" s="630"/>
      <c r="AD1781" s="630"/>
      <c r="AE1781" s="630"/>
      <c r="AF1781" s="630"/>
      <c r="AG1781" s="630"/>
      <c r="AH1781" s="630"/>
      <c r="AI1781" s="630"/>
      <c r="AJ1781" s="630"/>
      <c r="AK1781" s="606"/>
      <c r="AL1781" s="690"/>
    </row>
    <row r="1782" spans="29:38" x14ac:dyDescent="0.2">
      <c r="AC1782" s="630"/>
      <c r="AD1782" s="630"/>
      <c r="AE1782" s="630"/>
      <c r="AF1782" s="630"/>
      <c r="AG1782" s="630"/>
      <c r="AH1782" s="630"/>
      <c r="AI1782" s="630"/>
      <c r="AJ1782" s="630"/>
      <c r="AK1782" s="606"/>
      <c r="AL1782" s="690"/>
    </row>
    <row r="1783" spans="29:38" x14ac:dyDescent="0.2">
      <c r="AC1783" s="630"/>
      <c r="AD1783" s="630"/>
      <c r="AE1783" s="630"/>
      <c r="AF1783" s="630"/>
      <c r="AG1783" s="630"/>
      <c r="AH1783" s="630"/>
      <c r="AI1783" s="630"/>
      <c r="AJ1783" s="630"/>
      <c r="AK1783" s="606"/>
      <c r="AL1783" s="690"/>
    </row>
    <row r="1784" spans="29:38" x14ac:dyDescent="0.2">
      <c r="AC1784" s="630"/>
      <c r="AD1784" s="630"/>
      <c r="AE1784" s="630"/>
      <c r="AF1784" s="630"/>
      <c r="AG1784" s="630"/>
      <c r="AH1784" s="630"/>
      <c r="AI1784" s="630"/>
      <c r="AJ1784" s="630"/>
      <c r="AK1784" s="606"/>
      <c r="AL1784" s="690"/>
    </row>
    <row r="1785" spans="29:38" x14ac:dyDescent="0.2">
      <c r="AC1785" s="630"/>
      <c r="AD1785" s="630"/>
      <c r="AE1785" s="630"/>
      <c r="AF1785" s="630"/>
      <c r="AG1785" s="630"/>
      <c r="AH1785" s="630"/>
      <c r="AI1785" s="630"/>
      <c r="AJ1785" s="630"/>
      <c r="AK1785" s="606"/>
      <c r="AL1785" s="690"/>
    </row>
    <row r="1786" spans="29:38" x14ac:dyDescent="0.2">
      <c r="AC1786" s="630"/>
      <c r="AD1786" s="630"/>
      <c r="AE1786" s="630"/>
      <c r="AF1786" s="630"/>
      <c r="AG1786" s="630"/>
      <c r="AH1786" s="630"/>
      <c r="AI1786" s="630"/>
      <c r="AJ1786" s="630"/>
      <c r="AK1786" s="606"/>
      <c r="AL1786" s="690"/>
    </row>
    <row r="1787" spans="29:38" x14ac:dyDescent="0.2">
      <c r="AC1787" s="630"/>
      <c r="AD1787" s="630"/>
      <c r="AE1787" s="630"/>
      <c r="AF1787" s="630"/>
      <c r="AG1787" s="630"/>
      <c r="AH1787" s="630"/>
      <c r="AI1787" s="630"/>
      <c r="AJ1787" s="630"/>
      <c r="AK1787" s="606"/>
      <c r="AL1787" s="690"/>
    </row>
    <row r="1788" spans="29:38" x14ac:dyDescent="0.2">
      <c r="AC1788" s="630"/>
      <c r="AD1788" s="630"/>
      <c r="AE1788" s="630"/>
      <c r="AF1788" s="630"/>
      <c r="AG1788" s="630"/>
      <c r="AH1788" s="630"/>
      <c r="AI1788" s="630"/>
      <c r="AJ1788" s="630"/>
      <c r="AK1788" s="606"/>
      <c r="AL1788" s="690"/>
    </row>
    <row r="1789" spans="29:38" x14ac:dyDescent="0.2">
      <c r="AC1789" s="630"/>
      <c r="AD1789" s="630"/>
      <c r="AE1789" s="630"/>
      <c r="AF1789" s="630"/>
      <c r="AG1789" s="630"/>
      <c r="AH1789" s="630"/>
      <c r="AI1789" s="630"/>
      <c r="AJ1789" s="630"/>
      <c r="AK1789" s="606"/>
      <c r="AL1789" s="690"/>
    </row>
    <row r="1790" spans="29:38" x14ac:dyDescent="0.2">
      <c r="AC1790" s="630"/>
      <c r="AD1790" s="630"/>
      <c r="AE1790" s="630"/>
      <c r="AF1790" s="630"/>
      <c r="AG1790" s="630"/>
      <c r="AH1790" s="630"/>
      <c r="AI1790" s="630"/>
      <c r="AJ1790" s="630"/>
      <c r="AK1790" s="606"/>
      <c r="AL1790" s="690"/>
    </row>
    <row r="1791" spans="29:38" x14ac:dyDescent="0.2">
      <c r="AC1791" s="630"/>
      <c r="AD1791" s="630"/>
      <c r="AE1791" s="630"/>
      <c r="AF1791" s="630"/>
      <c r="AG1791" s="630"/>
      <c r="AH1791" s="630"/>
      <c r="AI1791" s="630"/>
      <c r="AJ1791" s="630"/>
      <c r="AK1791" s="606"/>
      <c r="AL1791" s="690"/>
    </row>
    <row r="1792" spans="29:38" x14ac:dyDescent="0.2">
      <c r="AC1792" s="630"/>
      <c r="AD1792" s="630"/>
      <c r="AE1792" s="630"/>
      <c r="AF1792" s="630"/>
      <c r="AG1792" s="630"/>
      <c r="AH1792" s="630"/>
      <c r="AI1792" s="630"/>
      <c r="AJ1792" s="630"/>
      <c r="AK1792" s="606"/>
      <c r="AL1792" s="690"/>
    </row>
    <row r="1793" spans="29:38" x14ac:dyDescent="0.2">
      <c r="AC1793" s="630"/>
      <c r="AD1793" s="630"/>
      <c r="AE1793" s="630"/>
      <c r="AF1793" s="630"/>
      <c r="AG1793" s="630"/>
      <c r="AH1793" s="630"/>
      <c r="AI1793" s="630"/>
      <c r="AJ1793" s="630"/>
      <c r="AK1793" s="606"/>
      <c r="AL1793" s="690"/>
    </row>
    <row r="1794" spans="29:38" x14ac:dyDescent="0.2">
      <c r="AC1794" s="630"/>
      <c r="AD1794" s="630"/>
      <c r="AE1794" s="630"/>
      <c r="AF1794" s="630"/>
      <c r="AG1794" s="630"/>
      <c r="AH1794" s="630"/>
      <c r="AI1794" s="630"/>
      <c r="AJ1794" s="630"/>
      <c r="AK1794" s="606"/>
      <c r="AL1794" s="690"/>
    </row>
    <row r="1795" spans="29:38" x14ac:dyDescent="0.2">
      <c r="AC1795" s="630"/>
      <c r="AD1795" s="630"/>
      <c r="AE1795" s="630"/>
      <c r="AF1795" s="630"/>
      <c r="AG1795" s="630"/>
      <c r="AH1795" s="630"/>
      <c r="AI1795" s="630"/>
      <c r="AJ1795" s="630"/>
      <c r="AK1795" s="606"/>
      <c r="AL1795" s="690"/>
    </row>
    <row r="1796" spans="29:38" x14ac:dyDescent="0.2">
      <c r="AC1796" s="630"/>
      <c r="AD1796" s="630"/>
      <c r="AE1796" s="630"/>
      <c r="AF1796" s="630"/>
      <c r="AG1796" s="630"/>
      <c r="AH1796" s="630"/>
      <c r="AI1796" s="630"/>
      <c r="AJ1796" s="630"/>
      <c r="AK1796" s="606"/>
      <c r="AL1796" s="690"/>
    </row>
    <row r="1797" spans="29:38" x14ac:dyDescent="0.2">
      <c r="AC1797" s="630"/>
      <c r="AD1797" s="630"/>
      <c r="AE1797" s="630"/>
      <c r="AF1797" s="630"/>
      <c r="AG1797" s="630"/>
      <c r="AH1797" s="630"/>
      <c r="AI1797" s="630"/>
      <c r="AJ1797" s="630"/>
      <c r="AK1797" s="606"/>
      <c r="AL1797" s="690"/>
    </row>
    <row r="1798" spans="29:38" x14ac:dyDescent="0.2">
      <c r="AC1798" s="630"/>
      <c r="AD1798" s="630"/>
      <c r="AE1798" s="630"/>
      <c r="AF1798" s="630"/>
      <c r="AG1798" s="630"/>
      <c r="AH1798" s="630"/>
      <c r="AI1798" s="630"/>
      <c r="AJ1798" s="630"/>
      <c r="AK1798" s="606"/>
      <c r="AL1798" s="690"/>
    </row>
    <row r="1799" spans="29:38" x14ac:dyDescent="0.2">
      <c r="AC1799" s="630"/>
      <c r="AD1799" s="630"/>
      <c r="AE1799" s="630"/>
      <c r="AF1799" s="630"/>
      <c r="AG1799" s="630"/>
      <c r="AH1799" s="630"/>
      <c r="AI1799" s="630"/>
      <c r="AJ1799" s="630"/>
      <c r="AK1799" s="606"/>
      <c r="AL1799" s="690"/>
    </row>
    <row r="1800" spans="29:38" x14ac:dyDescent="0.2">
      <c r="AC1800" s="630"/>
      <c r="AD1800" s="630"/>
      <c r="AE1800" s="630"/>
      <c r="AF1800" s="630"/>
      <c r="AG1800" s="630"/>
      <c r="AH1800" s="630"/>
      <c r="AI1800" s="630"/>
      <c r="AJ1800" s="630"/>
      <c r="AK1800" s="606"/>
      <c r="AL1800" s="690"/>
    </row>
    <row r="1801" spans="29:38" x14ac:dyDescent="0.2">
      <c r="AC1801" s="630"/>
      <c r="AD1801" s="630"/>
      <c r="AE1801" s="630"/>
      <c r="AF1801" s="630"/>
      <c r="AG1801" s="630"/>
      <c r="AH1801" s="630"/>
      <c r="AI1801" s="630"/>
      <c r="AJ1801" s="630"/>
      <c r="AK1801" s="606"/>
      <c r="AL1801" s="690"/>
    </row>
    <row r="1802" spans="29:38" x14ac:dyDescent="0.2">
      <c r="AC1802" s="630"/>
      <c r="AD1802" s="630"/>
      <c r="AE1802" s="630"/>
      <c r="AF1802" s="630"/>
      <c r="AG1802" s="630"/>
      <c r="AH1802" s="630"/>
      <c r="AI1802" s="630"/>
      <c r="AJ1802" s="630"/>
      <c r="AK1802" s="606"/>
      <c r="AL1802" s="690"/>
    </row>
    <row r="1803" spans="29:38" x14ac:dyDescent="0.2">
      <c r="AC1803" s="630"/>
      <c r="AD1803" s="630"/>
      <c r="AE1803" s="630"/>
      <c r="AF1803" s="630"/>
      <c r="AG1803" s="630"/>
      <c r="AH1803" s="630"/>
      <c r="AI1803" s="630"/>
      <c r="AJ1803" s="630"/>
      <c r="AK1803" s="606"/>
      <c r="AL1803" s="690"/>
    </row>
    <row r="1804" spans="29:38" x14ac:dyDescent="0.2">
      <c r="AC1804" s="630"/>
      <c r="AD1804" s="630"/>
      <c r="AE1804" s="630"/>
      <c r="AF1804" s="630"/>
      <c r="AG1804" s="630"/>
      <c r="AH1804" s="630"/>
      <c r="AI1804" s="630"/>
      <c r="AJ1804" s="630"/>
      <c r="AK1804" s="606"/>
      <c r="AL1804" s="690"/>
    </row>
    <row r="1805" spans="29:38" x14ac:dyDescent="0.2">
      <c r="AC1805" s="630"/>
      <c r="AD1805" s="630"/>
      <c r="AE1805" s="630"/>
      <c r="AF1805" s="630"/>
      <c r="AG1805" s="630"/>
      <c r="AH1805" s="630"/>
      <c r="AI1805" s="630"/>
      <c r="AJ1805" s="630"/>
      <c r="AK1805" s="606"/>
      <c r="AL1805" s="690"/>
    </row>
    <row r="1806" spans="29:38" x14ac:dyDescent="0.2">
      <c r="AC1806" s="630"/>
      <c r="AD1806" s="630"/>
      <c r="AE1806" s="630"/>
      <c r="AF1806" s="630"/>
      <c r="AG1806" s="630"/>
      <c r="AH1806" s="630"/>
      <c r="AI1806" s="630"/>
      <c r="AJ1806" s="630"/>
      <c r="AK1806" s="606"/>
      <c r="AL1806" s="690"/>
    </row>
    <row r="1807" spans="29:38" x14ac:dyDescent="0.2">
      <c r="AC1807" s="630"/>
      <c r="AD1807" s="630"/>
      <c r="AE1807" s="630"/>
      <c r="AF1807" s="630"/>
      <c r="AG1807" s="630"/>
      <c r="AH1807" s="630"/>
      <c r="AI1807" s="630"/>
      <c r="AJ1807" s="630"/>
      <c r="AK1807" s="606"/>
      <c r="AL1807" s="690"/>
    </row>
  </sheetData>
  <sheetProtection algorithmName="SHA-512" hashValue="NZQ1PVyUhRzdqpBJjLJoeltX8c64ciPWoIn/Fp31QbJruXrrS7m0WmUGipxxFJHkH63LWvQI/7zJzNCOHXiDOA==" saltValue="l5S/yi4FrxP+aDf7VsvgYg==" spinCount="100000" sheet="1" objects="1" scenarios="1"/>
  <phoneticPr fontId="0" type="noConversion"/>
  <dataValidations disablePrompts="1" count="4">
    <dataValidation type="list" allowBlank="1" showInputMessage="1" showErrorMessage="1" sqref="J315:J319 J377 J379:J381">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325:I374 I139:I188 I77:I126 I263:I312 I16:I64">
      <formula1>$D$389:$D$465</formula1>
    </dataValidation>
    <dataValidation type="list" allowBlank="1" showInputMessage="1" showErrorMessage="1" sqref="I15 I387:I436">
      <formula1>$D$445:$D$465</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46"/>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3" width="16.85546875" style="30" customWidth="1"/>
    <col min="14" max="16" width="2.7109375" style="17" customWidth="1"/>
    <col min="17" max="25" width="11.7109375" style="17" customWidth="1"/>
    <col min="26" max="16384" width="9.140625" style="17"/>
  </cols>
  <sheetData>
    <row r="1" spans="1:16" ht="12.75" customHeight="1" thickBot="1" x14ac:dyDescent="0.25">
      <c r="A1" s="1"/>
      <c r="C1" s="17"/>
      <c r="D1" s="17"/>
      <c r="E1" s="17"/>
      <c r="F1" s="17"/>
      <c r="G1" s="17"/>
      <c r="H1" s="59"/>
      <c r="I1" s="59"/>
      <c r="J1" s="59"/>
      <c r="K1" s="59"/>
      <c r="L1" s="59"/>
      <c r="M1" s="59"/>
    </row>
    <row r="2" spans="1:16" x14ac:dyDescent="0.2">
      <c r="B2" s="58"/>
      <c r="C2" s="13"/>
      <c r="D2" s="13"/>
      <c r="E2" s="13"/>
      <c r="F2" s="13"/>
      <c r="G2" s="13"/>
      <c r="H2" s="60"/>
      <c r="I2" s="60"/>
      <c r="J2" s="60"/>
      <c r="K2" s="60"/>
      <c r="L2" s="60"/>
      <c r="M2" s="60"/>
      <c r="N2" s="13"/>
      <c r="O2" s="15"/>
      <c r="P2" s="16"/>
    </row>
    <row r="3" spans="1:16" x14ac:dyDescent="0.2">
      <c r="B3" s="16"/>
      <c r="C3" s="17"/>
      <c r="D3" s="17"/>
      <c r="E3" s="17"/>
      <c r="F3" s="17"/>
      <c r="G3" s="17"/>
      <c r="H3" s="59"/>
      <c r="I3" s="59"/>
      <c r="J3" s="59"/>
      <c r="K3" s="59"/>
      <c r="L3" s="59"/>
      <c r="M3" s="59"/>
      <c r="O3" s="18"/>
      <c r="P3" s="16"/>
    </row>
    <row r="4" spans="1:16" ht="18" x14ac:dyDescent="0.25">
      <c r="B4" s="61"/>
      <c r="C4" s="19" t="s">
        <v>194</v>
      </c>
      <c r="D4" s="17"/>
      <c r="E4" s="17"/>
      <c r="F4" s="17"/>
      <c r="G4" s="17"/>
      <c r="H4" s="59"/>
      <c r="I4" s="59"/>
      <c r="J4" s="59"/>
      <c r="K4" s="59"/>
      <c r="L4" s="59"/>
      <c r="M4" s="59"/>
      <c r="O4" s="18"/>
      <c r="P4" s="61"/>
    </row>
    <row r="5" spans="1:16" ht="12.75" customHeight="1" x14ac:dyDescent="0.2">
      <c r="B5" s="16"/>
      <c r="C5" s="17"/>
      <c r="D5" s="17"/>
      <c r="E5" s="17"/>
      <c r="F5" s="17"/>
      <c r="G5" s="17"/>
      <c r="H5" s="59"/>
      <c r="I5" s="59"/>
      <c r="J5" s="59"/>
      <c r="K5" s="59"/>
      <c r="L5" s="59"/>
      <c r="M5" s="59"/>
      <c r="O5" s="18"/>
      <c r="P5" s="16"/>
    </row>
    <row r="6" spans="1:16" x14ac:dyDescent="0.2">
      <c r="B6" s="16"/>
      <c r="C6" s="17"/>
      <c r="D6" s="17"/>
      <c r="E6" s="17"/>
      <c r="F6" s="17"/>
      <c r="G6" s="17"/>
      <c r="H6" s="59"/>
      <c r="I6" s="59"/>
      <c r="J6" s="59"/>
      <c r="K6" s="59"/>
      <c r="L6" s="59"/>
      <c r="M6" s="59"/>
      <c r="O6" s="18"/>
      <c r="P6" s="16"/>
    </row>
    <row r="7" spans="1:16" ht="12.75" customHeight="1" x14ac:dyDescent="0.2">
      <c r="B7" s="16"/>
      <c r="C7" s="17"/>
      <c r="D7" s="99" t="s">
        <v>52</v>
      </c>
      <c r="E7" s="100"/>
      <c r="F7" s="100"/>
      <c r="G7" s="100"/>
      <c r="H7" s="431">
        <f>tab!D2</f>
        <v>2020</v>
      </c>
      <c r="I7" s="431">
        <f t="shared" ref="I7:M8" si="0">+H7+1</f>
        <v>2021</v>
      </c>
      <c r="J7" s="431">
        <f t="shared" si="0"/>
        <v>2022</v>
      </c>
      <c r="K7" s="431">
        <f t="shared" si="0"/>
        <v>2023</v>
      </c>
      <c r="L7" s="431">
        <f t="shared" si="0"/>
        <v>2024</v>
      </c>
      <c r="M7" s="431">
        <f t="shared" si="0"/>
        <v>2025</v>
      </c>
      <c r="O7" s="18"/>
      <c r="P7" s="16"/>
    </row>
    <row r="8" spans="1:16" ht="12.75" customHeight="1" x14ac:dyDescent="0.2">
      <c r="B8" s="16"/>
      <c r="C8" s="17"/>
      <c r="D8" s="62" t="s">
        <v>94</v>
      </c>
      <c r="E8" s="17"/>
      <c r="F8" s="17"/>
      <c r="G8" s="17"/>
      <c r="H8" s="102">
        <f>tab!D3</f>
        <v>2019</v>
      </c>
      <c r="I8" s="102">
        <f t="shared" si="0"/>
        <v>2020</v>
      </c>
      <c r="J8" s="102">
        <f t="shared" si="0"/>
        <v>2021</v>
      </c>
      <c r="K8" s="102">
        <f t="shared" si="0"/>
        <v>2022</v>
      </c>
      <c r="L8" s="102">
        <f t="shared" si="0"/>
        <v>2023</v>
      </c>
      <c r="M8" s="102">
        <f t="shared" si="0"/>
        <v>2024</v>
      </c>
      <c r="N8" s="64"/>
      <c r="O8" s="65"/>
      <c r="P8" s="16"/>
    </row>
    <row r="9" spans="1:16" ht="12.75" customHeight="1" x14ac:dyDescent="0.2">
      <c r="B9" s="16"/>
      <c r="C9" s="17"/>
      <c r="D9" s="62"/>
      <c r="E9" s="21"/>
      <c r="F9" s="21"/>
      <c r="G9" s="21"/>
      <c r="H9" s="63"/>
      <c r="I9" s="63"/>
      <c r="J9" s="63"/>
      <c r="K9" s="63"/>
      <c r="L9" s="63"/>
      <c r="M9" s="63"/>
      <c r="N9" s="64"/>
      <c r="O9" s="65"/>
      <c r="P9" s="16"/>
    </row>
    <row r="10" spans="1:16" ht="12.75" customHeight="1" x14ac:dyDescent="0.2">
      <c r="B10" s="66"/>
      <c r="C10" s="6"/>
      <c r="D10" s="31"/>
      <c r="E10" s="32"/>
      <c r="F10" s="32"/>
      <c r="G10" s="32"/>
      <c r="H10" s="33"/>
      <c r="I10" s="34"/>
      <c r="J10" s="34"/>
      <c r="K10" s="34"/>
      <c r="L10" s="34"/>
      <c r="M10" s="34"/>
      <c r="N10" s="2"/>
      <c r="O10" s="18"/>
      <c r="P10" s="66"/>
    </row>
    <row r="11" spans="1:16" ht="12.75" customHeight="1" x14ac:dyDescent="0.2">
      <c r="B11" s="66"/>
      <c r="C11" s="6"/>
      <c r="D11" s="6" t="s">
        <v>182</v>
      </c>
      <c r="E11" s="32"/>
      <c r="F11" s="32"/>
      <c r="G11" s="32"/>
      <c r="H11" s="33"/>
      <c r="I11" s="34"/>
      <c r="J11" s="34"/>
      <c r="K11" s="34"/>
      <c r="L11" s="34"/>
      <c r="M11" s="34"/>
      <c r="N11" s="2"/>
      <c r="O11" s="18"/>
      <c r="P11" s="66"/>
    </row>
    <row r="12" spans="1:16" ht="12.75" customHeight="1" x14ac:dyDescent="0.2">
      <c r="B12" s="16"/>
      <c r="C12" s="2"/>
      <c r="D12" s="2"/>
      <c r="E12" s="2"/>
      <c r="F12" s="2"/>
      <c r="G12" s="2"/>
      <c r="H12" s="33"/>
      <c r="I12" s="33"/>
      <c r="J12" s="33"/>
      <c r="K12" s="33"/>
      <c r="L12" s="33"/>
      <c r="M12" s="33"/>
      <c r="N12" s="2"/>
      <c r="O12" s="18"/>
      <c r="P12" s="16"/>
    </row>
    <row r="13" spans="1:16" ht="12.75" customHeight="1" x14ac:dyDescent="0.2">
      <c r="B13" s="16"/>
      <c r="C13" s="2"/>
      <c r="D13" s="37" t="s">
        <v>647</v>
      </c>
      <c r="E13" s="2"/>
      <c r="F13" s="2"/>
      <c r="G13" s="2"/>
      <c r="H13" s="33"/>
      <c r="I13" s="33"/>
      <c r="J13" s="33"/>
      <c r="K13" s="33"/>
      <c r="L13" s="33"/>
      <c r="M13" s="33"/>
      <c r="N13" s="2"/>
      <c r="O13" s="18"/>
      <c r="P13" s="16"/>
    </row>
    <row r="14" spans="1:16" ht="12.75" customHeight="1" x14ac:dyDescent="0.2">
      <c r="B14" s="16"/>
      <c r="C14" s="2"/>
      <c r="D14" s="473" t="s">
        <v>27</v>
      </c>
      <c r="E14" s="2"/>
      <c r="F14" s="2"/>
      <c r="G14" s="2"/>
      <c r="H14" s="106">
        <f>geg!G18*tab!$E104</f>
        <v>1626088.6</v>
      </c>
      <c r="I14" s="106">
        <f>geg!H18*tab!$E104</f>
        <v>1626088.6</v>
      </c>
      <c r="J14" s="106">
        <f>geg!I18*tab!$E104</f>
        <v>1626088.6</v>
      </c>
      <c r="K14" s="106">
        <f>geg!J18*tab!$E104</f>
        <v>1626088.6</v>
      </c>
      <c r="L14" s="106">
        <f>geg!K18*tab!$E104</f>
        <v>1626088.6</v>
      </c>
      <c r="M14" s="106">
        <f>geg!L18*tab!$E104</f>
        <v>1626088.6</v>
      </c>
      <c r="N14" s="351"/>
      <c r="O14" s="95"/>
      <c r="P14" s="16"/>
    </row>
    <row r="15" spans="1:16" ht="12.75" customHeight="1" x14ac:dyDescent="0.2">
      <c r="B15" s="16"/>
      <c r="C15" s="2"/>
      <c r="D15" s="473" t="s">
        <v>28</v>
      </c>
      <c r="E15" s="2"/>
      <c r="F15" s="2"/>
      <c r="G15" s="2"/>
      <c r="H15" s="106">
        <f>geg!G19*tab!$E105</f>
        <v>1378856.92</v>
      </c>
      <c r="I15" s="106">
        <f>geg!H19*tab!$E105</f>
        <v>1378856.92</v>
      </c>
      <c r="J15" s="106">
        <f>geg!I19*tab!$E105</f>
        <v>1378856.92</v>
      </c>
      <c r="K15" s="106">
        <f>geg!J19*tab!$E105</f>
        <v>1378856.92</v>
      </c>
      <c r="L15" s="106">
        <f>geg!K19*tab!$E105</f>
        <v>1378856.92</v>
      </c>
      <c r="M15" s="106">
        <f>geg!L19*tab!$E105</f>
        <v>1378856.92</v>
      </c>
      <c r="N15" s="351"/>
      <c r="O15" s="95"/>
      <c r="P15" s="16"/>
    </row>
    <row r="16" spans="1:16" ht="12.75" customHeight="1" x14ac:dyDescent="0.2">
      <c r="B16" s="16"/>
      <c r="C16" s="2"/>
      <c r="D16" s="473" t="s">
        <v>65</v>
      </c>
      <c r="E16" s="2"/>
      <c r="F16" s="2"/>
      <c r="G16" s="2"/>
      <c r="H16" s="106">
        <f>geg!G20*tab!$E106</f>
        <v>83024</v>
      </c>
      <c r="I16" s="106">
        <f>geg!H20*tab!$E106</f>
        <v>83024</v>
      </c>
      <c r="J16" s="106">
        <f>geg!I20*tab!$E106</f>
        <v>83024</v>
      </c>
      <c r="K16" s="106">
        <f>geg!J20*tab!$E106</f>
        <v>83024</v>
      </c>
      <c r="L16" s="106">
        <f>geg!K20*tab!$E106</f>
        <v>83024</v>
      </c>
      <c r="M16" s="106">
        <f>geg!L20*tab!$E106</f>
        <v>83024</v>
      </c>
      <c r="N16" s="351"/>
      <c r="O16" s="95"/>
      <c r="P16" s="16"/>
    </row>
    <row r="17" spans="2:17" ht="12.75" customHeight="1" x14ac:dyDescent="0.2">
      <c r="B17" s="16"/>
      <c r="C17" s="2"/>
      <c r="D17" s="473" t="s">
        <v>31</v>
      </c>
      <c r="E17" s="2"/>
      <c r="F17" s="2"/>
      <c r="G17" s="2"/>
      <c r="H17" s="106">
        <f>geg!G21*tab!$E107</f>
        <v>854324.12000000011</v>
      </c>
      <c r="I17" s="106">
        <f>geg!H21*tab!$E107</f>
        <v>854324.12000000011</v>
      </c>
      <c r="J17" s="106">
        <f>geg!I21*tab!$E107</f>
        <v>854324.12000000011</v>
      </c>
      <c r="K17" s="106">
        <f>geg!J21*tab!$E107</f>
        <v>854324.12000000011</v>
      </c>
      <c r="L17" s="106">
        <f>geg!K21*tab!$E107</f>
        <v>854324.12000000011</v>
      </c>
      <c r="M17" s="106">
        <f>geg!L21*tab!$E107</f>
        <v>854324.12000000011</v>
      </c>
      <c r="N17" s="352"/>
      <c r="O17" s="74"/>
      <c r="P17" s="16"/>
    </row>
    <row r="18" spans="2:17" ht="12.75" customHeight="1" x14ac:dyDescent="0.2">
      <c r="B18" s="16"/>
      <c r="C18" s="2"/>
      <c r="D18" s="473" t="s">
        <v>32</v>
      </c>
      <c r="E18" s="6"/>
      <c r="F18" s="6"/>
      <c r="G18" s="6"/>
      <c r="H18" s="106">
        <f>geg!G22*tab!$E108</f>
        <v>59112.990000000005</v>
      </c>
      <c r="I18" s="106">
        <f>geg!H22*tab!$E108</f>
        <v>59112.990000000005</v>
      </c>
      <c r="J18" s="106">
        <f>geg!I22*tab!$E108</f>
        <v>59112.990000000005</v>
      </c>
      <c r="K18" s="106">
        <f>geg!J22*tab!$E108</f>
        <v>59112.990000000005</v>
      </c>
      <c r="L18" s="106">
        <f>geg!K22*tab!$E108</f>
        <v>59112.990000000005</v>
      </c>
      <c r="M18" s="106">
        <f>geg!L22*tab!$E108</f>
        <v>59112.990000000005</v>
      </c>
      <c r="N18" s="353"/>
      <c r="O18" s="68"/>
      <c r="P18" s="16"/>
    </row>
    <row r="19" spans="2:17" ht="12.75" customHeight="1" x14ac:dyDescent="0.2">
      <c r="B19" s="16"/>
      <c r="C19" s="2"/>
      <c r="D19" s="473" t="s">
        <v>33</v>
      </c>
      <c r="E19" s="2"/>
      <c r="F19" s="2"/>
      <c r="G19" s="2"/>
      <c r="H19" s="106">
        <f>geg!G23*tab!$E109</f>
        <v>0</v>
      </c>
      <c r="I19" s="106">
        <f>geg!H23*tab!$E109</f>
        <v>0</v>
      </c>
      <c r="J19" s="106">
        <f>geg!I23*tab!$E109</f>
        <v>0</v>
      </c>
      <c r="K19" s="106">
        <f>geg!J23*tab!$E109</f>
        <v>0</v>
      </c>
      <c r="L19" s="106">
        <f>geg!K23*tab!$E109</f>
        <v>0</v>
      </c>
      <c r="M19" s="106">
        <f>geg!L23*tab!$E109</f>
        <v>0</v>
      </c>
      <c r="N19" s="354"/>
      <c r="O19" s="96"/>
      <c r="P19" s="16"/>
    </row>
    <row r="20" spans="2:17" s="70" customFormat="1" ht="12.75" customHeight="1" x14ac:dyDescent="0.2">
      <c r="B20" s="71"/>
      <c r="C20" s="37"/>
      <c r="D20" s="473" t="s">
        <v>66</v>
      </c>
      <c r="E20" s="2"/>
      <c r="F20" s="2"/>
      <c r="G20" s="37"/>
      <c r="H20" s="106">
        <f>geg!G24*tab!$E111</f>
        <v>0</v>
      </c>
      <c r="I20" s="106">
        <f>geg!H24*tab!$E111</f>
        <v>0</v>
      </c>
      <c r="J20" s="106">
        <f>geg!I24*tab!$E111</f>
        <v>0</v>
      </c>
      <c r="K20" s="106">
        <f>geg!J24*tab!$E111</f>
        <v>0</v>
      </c>
      <c r="L20" s="106">
        <f>geg!K24*tab!$E111</f>
        <v>0</v>
      </c>
      <c r="M20" s="106">
        <f>geg!L24*tab!$E111</f>
        <v>0</v>
      </c>
      <c r="N20" s="352"/>
      <c r="O20" s="74"/>
      <c r="P20" s="71"/>
    </row>
    <row r="21" spans="2:17" ht="12.75" customHeight="1" x14ac:dyDescent="0.2">
      <c r="B21" s="16"/>
      <c r="C21" s="2"/>
      <c r="D21" s="768" t="s">
        <v>652</v>
      </c>
      <c r="E21" s="6"/>
      <c r="F21" s="6"/>
      <c r="G21" s="6"/>
      <c r="H21" s="769">
        <f>geg!G26*tab!$E110</f>
        <v>0</v>
      </c>
      <c r="I21" s="769">
        <f>geg!H26*tab!$E110</f>
        <v>0</v>
      </c>
      <c r="J21" s="769">
        <f>geg!I26*tab!$E110</f>
        <v>0</v>
      </c>
      <c r="K21" s="769">
        <f>geg!J26*tab!$E110</f>
        <v>0</v>
      </c>
      <c r="L21" s="769">
        <f>geg!K26*tab!$E110</f>
        <v>0</v>
      </c>
      <c r="M21" s="769">
        <f>geg!L26*tab!$E110</f>
        <v>0</v>
      </c>
      <c r="N21" s="353"/>
      <c r="O21" s="68"/>
      <c r="P21" s="16"/>
    </row>
    <row r="22" spans="2:17" ht="12.75" customHeight="1" x14ac:dyDescent="0.2">
      <c r="B22" s="16"/>
      <c r="C22" s="2"/>
      <c r="D22" s="768" t="s">
        <v>653</v>
      </c>
      <c r="E22" s="2"/>
      <c r="F22" s="2"/>
      <c r="G22" s="2"/>
      <c r="H22" s="769">
        <f>IF(geg!G25=0,0,(geg!G28-0.5*geg!G30)*tab!D77)</f>
        <v>25309.599999999999</v>
      </c>
      <c r="I22" s="769">
        <f>IF(geg!H25=0,0,(geg!H28-0.5*geg!H30)*tab!E77)</f>
        <v>25309.599999999999</v>
      </c>
      <c r="J22" s="769">
        <f>IF(geg!I25=0,0,(geg!I28-0.5*geg!I30)*tab!F77)</f>
        <v>25309.599999999999</v>
      </c>
      <c r="K22" s="769">
        <f>IF(geg!J25=0,0,(geg!J28-0.5*geg!J30)*tab!G77)</f>
        <v>25309.599999999999</v>
      </c>
      <c r="L22" s="769">
        <f>IF(geg!K25=0,0,(geg!K28-0.5*geg!K30)*tab!H77)</f>
        <v>25309.599999999999</v>
      </c>
      <c r="M22" s="769">
        <f>IF(geg!L25=0,0,(geg!L28-0.5*geg!L30)*tab!I77)</f>
        <v>25309.599999999999</v>
      </c>
      <c r="N22" s="352"/>
      <c r="O22" s="74"/>
      <c r="P22" s="16"/>
    </row>
    <row r="23" spans="2:17" ht="12.75" customHeight="1" x14ac:dyDescent="0.2">
      <c r="B23" s="16"/>
      <c r="C23" s="2"/>
      <c r="D23" s="768" t="s">
        <v>654</v>
      </c>
      <c r="E23" s="6"/>
      <c r="F23" s="6"/>
      <c r="G23" s="6"/>
      <c r="H23" s="769">
        <f>geg!G26*tab!D77</f>
        <v>0</v>
      </c>
      <c r="I23" s="769">
        <f>geg!H26*tab!E77</f>
        <v>0</v>
      </c>
      <c r="J23" s="769">
        <f>geg!I26*tab!F77</f>
        <v>0</v>
      </c>
      <c r="K23" s="769">
        <f>geg!J26*tab!G77</f>
        <v>0</v>
      </c>
      <c r="L23" s="769">
        <f>geg!K26*tab!H77</f>
        <v>0</v>
      </c>
      <c r="M23" s="769">
        <f>geg!L26*tab!I77</f>
        <v>0</v>
      </c>
      <c r="N23" s="353"/>
      <c r="O23" s="68"/>
      <c r="P23" s="16"/>
    </row>
    <row r="24" spans="2:17" ht="12.75" customHeight="1" x14ac:dyDescent="0.2">
      <c r="B24" s="16"/>
      <c r="C24" s="2"/>
      <c r="D24" s="726" t="s">
        <v>649</v>
      </c>
      <c r="E24" s="2"/>
      <c r="F24" s="2"/>
      <c r="G24" s="6"/>
      <c r="H24" s="578">
        <v>0</v>
      </c>
      <c r="I24" s="578">
        <v>0</v>
      </c>
      <c r="J24" s="578">
        <v>0</v>
      </c>
      <c r="K24" s="578">
        <v>0</v>
      </c>
      <c r="L24" s="578">
        <v>0</v>
      </c>
      <c r="M24" s="578">
        <v>0</v>
      </c>
      <c r="N24" s="353"/>
      <c r="O24" s="68"/>
      <c r="P24" s="16"/>
    </row>
    <row r="25" spans="2:17" ht="12.75" customHeight="1" x14ac:dyDescent="0.2">
      <c r="B25" s="16"/>
      <c r="C25" s="2"/>
      <c r="D25" s="473" t="s">
        <v>103</v>
      </c>
      <c r="E25" s="6"/>
      <c r="F25" s="6"/>
      <c r="G25" s="6"/>
      <c r="H25" s="106">
        <f>IF(geg!G27=0,0,tab!$E112)</f>
        <v>37791.339999999997</v>
      </c>
      <c r="I25" s="106">
        <f>IF(geg!H27=0,0,tab!$E112)</f>
        <v>37791.339999999997</v>
      </c>
      <c r="J25" s="106">
        <f>IF(geg!I27=0,0,tab!$E112)</f>
        <v>37791.339999999997</v>
      </c>
      <c r="K25" s="106">
        <f>IF(geg!J27=0,0,tab!$E112)</f>
        <v>37791.339999999997</v>
      </c>
      <c r="L25" s="106">
        <f>IF(geg!K27=0,0,tab!$E112)</f>
        <v>37791.339999999997</v>
      </c>
      <c r="M25" s="106">
        <f>IF(geg!L27=0,0,tab!$E112)</f>
        <v>37791.339999999997</v>
      </c>
      <c r="N25" s="353"/>
      <c r="O25" s="68"/>
      <c r="P25" s="16"/>
    </row>
    <row r="26" spans="2:17" ht="12.75" customHeight="1" x14ac:dyDescent="0.2">
      <c r="B26" s="16"/>
      <c r="C26" s="2"/>
      <c r="D26" s="473" t="s">
        <v>37</v>
      </c>
      <c r="E26" s="6"/>
      <c r="F26" s="3"/>
      <c r="G26" s="6"/>
      <c r="H26" s="106">
        <f>IF(geg!G27=0,0,geg!G38*tab!$E113)</f>
        <v>36071.019999999997</v>
      </c>
      <c r="I26" s="106">
        <f>IF(geg!H27=0,0,geg!H38*tab!$E113)</f>
        <v>36071.019999999997</v>
      </c>
      <c r="J26" s="106">
        <f>IF(geg!I27=0,0,geg!I38*tab!$E113)</f>
        <v>36071.019999999997</v>
      </c>
      <c r="K26" s="106">
        <f>IF(geg!J27=0,0,geg!J38*tab!$E113)</f>
        <v>36071.019999999997</v>
      </c>
      <c r="L26" s="106">
        <f>IF(geg!K27=0,0,geg!K38*tab!$E113)</f>
        <v>36071.019999999997</v>
      </c>
      <c r="M26" s="106">
        <f>IF(geg!L27=0,0,geg!L38*tab!$E113)</f>
        <v>36071.019999999997</v>
      </c>
      <c r="N26" s="353"/>
      <c r="O26" s="68"/>
      <c r="P26" s="16"/>
    </row>
    <row r="27" spans="2:17" ht="12.75" customHeight="1" x14ac:dyDescent="0.2">
      <c r="B27" s="16"/>
      <c r="C27" s="2"/>
      <c r="D27" s="473" t="s">
        <v>104</v>
      </c>
      <c r="E27" s="6"/>
      <c r="F27" s="27" t="s">
        <v>353</v>
      </c>
      <c r="G27" s="6"/>
      <c r="H27" s="106">
        <f>IF($F27="ja",tab!$E114,0)</f>
        <v>0</v>
      </c>
      <c r="I27" s="106">
        <f>IF($F27="ja",tab!$E114,0)</f>
        <v>0</v>
      </c>
      <c r="J27" s="106">
        <f>IF($F27="ja",tab!$E114,0)</f>
        <v>0</v>
      </c>
      <c r="K27" s="106">
        <f>IF($F27="ja",tab!$E114,0)</f>
        <v>0</v>
      </c>
      <c r="L27" s="106">
        <f>IF($F27="ja",tab!$E114,0)</f>
        <v>0</v>
      </c>
      <c r="M27" s="106">
        <f>IF($F27="ja",tab!$E114,0)</f>
        <v>0</v>
      </c>
      <c r="N27" s="353"/>
      <c r="O27" s="68"/>
      <c r="P27" s="16"/>
    </row>
    <row r="28" spans="2:17" s="21" customFormat="1" ht="12.75" customHeight="1" x14ac:dyDescent="0.2">
      <c r="B28" s="16"/>
      <c r="C28" s="2"/>
      <c r="D28" s="658" t="s">
        <v>576</v>
      </c>
      <c r="E28" s="659"/>
      <c r="F28" s="658"/>
      <c r="G28" s="6"/>
      <c r="H28" s="106">
        <f>IF(geg!G27=0,0,(geg!G27-0.5*geg!G29)*tab!$E115)</f>
        <v>1441700.52</v>
      </c>
      <c r="I28" s="106">
        <f>IF(geg!H27=0,0,(geg!H27-0.5*geg!H29)*tab!$E115)</f>
        <v>1441700.52</v>
      </c>
      <c r="J28" s="106">
        <f>IF(geg!I27=0,0,(geg!I27-0.5*geg!I29)*tab!$E115)</f>
        <v>1441700.52</v>
      </c>
      <c r="K28" s="106">
        <f>IF(geg!J27=0,0,(geg!J27-0.5*geg!J29)*tab!$E115)</f>
        <v>1441700.52</v>
      </c>
      <c r="L28" s="106">
        <f>IF(geg!K27=0,0,(geg!K27-0.5*geg!K29)*tab!$E115)</f>
        <v>1441700.52</v>
      </c>
      <c r="M28" s="106">
        <f>IF(geg!L27=0,0,(geg!L27-0.5*geg!L29)*tab!$E115)</f>
        <v>1441700.52</v>
      </c>
      <c r="N28" s="353"/>
      <c r="O28" s="68"/>
      <c r="P28" s="94"/>
    </row>
    <row r="29" spans="2:17" ht="12.75" customHeight="1" x14ac:dyDescent="0.2">
      <c r="B29" s="94"/>
      <c r="C29" s="40"/>
      <c r="D29" s="40"/>
      <c r="E29" s="40"/>
      <c r="F29" s="40"/>
      <c r="G29" s="40"/>
      <c r="H29" s="107">
        <f t="shared" ref="H29:M29" si="1">SUM(H14:H28)</f>
        <v>5542279.1100000003</v>
      </c>
      <c r="I29" s="107">
        <f t="shared" si="1"/>
        <v>5542279.1100000003</v>
      </c>
      <c r="J29" s="107">
        <f t="shared" si="1"/>
        <v>5542279.1100000003</v>
      </c>
      <c r="K29" s="107">
        <f t="shared" si="1"/>
        <v>5542279.1100000003</v>
      </c>
      <c r="L29" s="107">
        <f t="shared" si="1"/>
        <v>5542279.1100000003</v>
      </c>
      <c r="M29" s="107">
        <f t="shared" si="1"/>
        <v>5542279.1100000003</v>
      </c>
      <c r="N29" s="354"/>
      <c r="O29" s="96"/>
      <c r="P29" s="16"/>
      <c r="Q29" s="586"/>
    </row>
    <row r="30" spans="2:17" s="70" customFormat="1" ht="12.75" customHeight="1" x14ac:dyDescent="0.2">
      <c r="B30" s="16"/>
      <c r="C30" s="2"/>
      <c r="D30" s="5"/>
      <c r="E30" s="6"/>
      <c r="F30" s="6"/>
      <c r="G30" s="6"/>
      <c r="H30" s="38"/>
      <c r="I30" s="38"/>
      <c r="J30" s="38"/>
      <c r="K30" s="38"/>
      <c r="L30" s="38"/>
      <c r="M30" s="38"/>
      <c r="N30" s="353"/>
      <c r="O30" s="68"/>
      <c r="P30" s="71"/>
    </row>
    <row r="31" spans="2:17" s="70" customFormat="1" ht="12.75" customHeight="1" x14ac:dyDescent="0.2">
      <c r="B31" s="71"/>
      <c r="C31" s="37"/>
      <c r="D31" s="42" t="s">
        <v>95</v>
      </c>
      <c r="E31" s="2"/>
      <c r="F31" s="2"/>
      <c r="G31" s="2"/>
      <c r="H31" s="43">
        <v>4029848</v>
      </c>
      <c r="I31" s="43"/>
      <c r="J31" s="43"/>
      <c r="K31" s="43"/>
      <c r="L31" s="43"/>
      <c r="M31" s="43"/>
      <c r="N31" s="352"/>
      <c r="O31" s="74"/>
      <c r="P31" s="71"/>
    </row>
    <row r="32" spans="2:17" s="70" customFormat="1" ht="12.75" customHeight="1" x14ac:dyDescent="0.2">
      <c r="B32" s="71"/>
      <c r="C32" s="37"/>
      <c r="D32" s="523"/>
      <c r="E32" s="2"/>
      <c r="F32" s="2"/>
      <c r="G32" s="2"/>
      <c r="H32" s="108">
        <v>0</v>
      </c>
      <c r="I32" s="108">
        <v>0</v>
      </c>
      <c r="J32" s="472">
        <f t="shared" ref="J32:M36" si="2">+I32</f>
        <v>0</v>
      </c>
      <c r="K32" s="472">
        <f t="shared" si="2"/>
        <v>0</v>
      </c>
      <c r="L32" s="472">
        <f t="shared" si="2"/>
        <v>0</v>
      </c>
      <c r="M32" s="472">
        <f t="shared" si="2"/>
        <v>0</v>
      </c>
      <c r="N32" s="352"/>
      <c r="O32" s="74"/>
      <c r="P32" s="71"/>
    </row>
    <row r="33" spans="2:16" s="70" customFormat="1" ht="12.75" customHeight="1" x14ac:dyDescent="0.2">
      <c r="B33" s="71"/>
      <c r="C33" s="37"/>
      <c r="D33" s="101"/>
      <c r="E33" s="2"/>
      <c r="F33" s="2"/>
      <c r="G33" s="2"/>
      <c r="H33" s="108">
        <v>0</v>
      </c>
      <c r="I33" s="108">
        <v>0</v>
      </c>
      <c r="J33" s="472">
        <f t="shared" si="2"/>
        <v>0</v>
      </c>
      <c r="K33" s="472">
        <f t="shared" si="2"/>
        <v>0</v>
      </c>
      <c r="L33" s="472">
        <f t="shared" si="2"/>
        <v>0</v>
      </c>
      <c r="M33" s="472">
        <f t="shared" si="2"/>
        <v>0</v>
      </c>
      <c r="N33" s="352"/>
      <c r="O33" s="74"/>
      <c r="P33" s="71"/>
    </row>
    <row r="34" spans="2:16" s="70" customFormat="1" ht="12.75" customHeight="1" x14ac:dyDescent="0.2">
      <c r="B34" s="71"/>
      <c r="C34" s="37"/>
      <c r="D34" s="101"/>
      <c r="E34" s="2"/>
      <c r="F34" s="2"/>
      <c r="G34" s="2"/>
      <c r="H34" s="108">
        <v>0</v>
      </c>
      <c r="I34" s="108">
        <v>0</v>
      </c>
      <c r="J34" s="472">
        <f t="shared" ref="J34:M35" si="3">+I34</f>
        <v>0</v>
      </c>
      <c r="K34" s="472">
        <f t="shared" si="3"/>
        <v>0</v>
      </c>
      <c r="L34" s="472">
        <f t="shared" si="3"/>
        <v>0</v>
      </c>
      <c r="M34" s="472">
        <f t="shared" si="3"/>
        <v>0</v>
      </c>
      <c r="N34" s="352"/>
      <c r="O34" s="74"/>
      <c r="P34" s="71"/>
    </row>
    <row r="35" spans="2:16" s="70" customFormat="1" ht="12.75" customHeight="1" x14ac:dyDescent="0.2">
      <c r="B35" s="71"/>
      <c r="C35" s="37"/>
      <c r="D35" s="101"/>
      <c r="E35" s="2"/>
      <c r="F35" s="2"/>
      <c r="G35" s="2"/>
      <c r="H35" s="108">
        <v>0</v>
      </c>
      <c r="I35" s="108">
        <v>0</v>
      </c>
      <c r="J35" s="472">
        <f t="shared" si="3"/>
        <v>0</v>
      </c>
      <c r="K35" s="472">
        <f t="shared" si="3"/>
        <v>0</v>
      </c>
      <c r="L35" s="472">
        <f t="shared" si="3"/>
        <v>0</v>
      </c>
      <c r="M35" s="472">
        <f t="shared" si="3"/>
        <v>0</v>
      </c>
      <c r="N35" s="352"/>
      <c r="O35" s="74"/>
      <c r="P35" s="71"/>
    </row>
    <row r="36" spans="2:16" s="70" customFormat="1" ht="12.75" customHeight="1" x14ac:dyDescent="0.2">
      <c r="B36" s="71"/>
      <c r="C36" s="37"/>
      <c r="D36" s="101"/>
      <c r="E36" s="2"/>
      <c r="F36" s="2"/>
      <c r="G36" s="2"/>
      <c r="H36" s="108">
        <v>0</v>
      </c>
      <c r="I36" s="108">
        <v>0</v>
      </c>
      <c r="J36" s="472">
        <f t="shared" si="2"/>
        <v>0</v>
      </c>
      <c r="K36" s="472">
        <f t="shared" si="2"/>
        <v>0</v>
      </c>
      <c r="L36" s="472">
        <f t="shared" si="2"/>
        <v>0</v>
      </c>
      <c r="M36" s="472">
        <f t="shared" si="2"/>
        <v>0</v>
      </c>
      <c r="N36" s="352"/>
      <c r="O36" s="74"/>
      <c r="P36" s="71"/>
    </row>
    <row r="37" spans="2:16" s="70" customFormat="1" ht="12.75" customHeight="1" x14ac:dyDescent="0.2">
      <c r="B37" s="71"/>
      <c r="C37" s="37"/>
      <c r="D37" s="40"/>
      <c r="E37" s="2"/>
      <c r="F37" s="2"/>
      <c r="G37" s="2"/>
      <c r="H37" s="107">
        <f t="shared" ref="H37:M37" si="4">SUM(H32:H36)</f>
        <v>0</v>
      </c>
      <c r="I37" s="107">
        <f t="shared" si="4"/>
        <v>0</v>
      </c>
      <c r="J37" s="107">
        <f t="shared" si="4"/>
        <v>0</v>
      </c>
      <c r="K37" s="107">
        <f t="shared" si="4"/>
        <v>0</v>
      </c>
      <c r="L37" s="107">
        <f t="shared" si="4"/>
        <v>0</v>
      </c>
      <c r="M37" s="107">
        <f t="shared" si="4"/>
        <v>0</v>
      </c>
      <c r="N37" s="352"/>
      <c r="O37" s="74"/>
      <c r="P37" s="71"/>
    </row>
    <row r="38" spans="2:16" s="70" customFormat="1" ht="12.75" customHeight="1" x14ac:dyDescent="0.2">
      <c r="B38" s="71"/>
      <c r="C38" s="37"/>
      <c r="D38" s="2"/>
      <c r="E38" s="2"/>
      <c r="F38" s="2"/>
      <c r="G38" s="2"/>
      <c r="H38" s="39"/>
      <c r="I38" s="39"/>
      <c r="J38" s="39"/>
      <c r="K38" s="39"/>
      <c r="L38" s="39"/>
      <c r="M38" s="39"/>
      <c r="N38" s="352"/>
      <c r="O38" s="74"/>
      <c r="P38" s="71"/>
    </row>
    <row r="39" spans="2:16" s="70" customFormat="1" ht="12.75" customHeight="1" x14ac:dyDescent="0.2">
      <c r="B39" s="71"/>
      <c r="C39" s="37"/>
      <c r="D39" s="6" t="s">
        <v>190</v>
      </c>
      <c r="E39" s="6"/>
      <c r="F39" s="6"/>
      <c r="G39" s="132"/>
      <c r="H39" s="6"/>
      <c r="I39" s="6"/>
      <c r="J39" s="6"/>
      <c r="K39" s="33"/>
      <c r="L39" s="39"/>
      <c r="M39" s="39"/>
      <c r="N39" s="352"/>
      <c r="O39" s="74"/>
      <c r="P39" s="71"/>
    </row>
    <row r="40" spans="2:16" s="70" customFormat="1" ht="12.75" customHeight="1" x14ac:dyDescent="0.2">
      <c r="B40" s="71"/>
      <c r="C40" s="37"/>
      <c r="D40" s="2"/>
      <c r="E40" s="6"/>
      <c r="F40" s="6"/>
      <c r="G40" s="132"/>
      <c r="H40" s="6"/>
      <c r="I40" s="6"/>
      <c r="J40" s="6"/>
      <c r="K40" s="33"/>
      <c r="L40" s="39"/>
      <c r="M40" s="39"/>
      <c r="N40" s="352"/>
      <c r="O40" s="74"/>
      <c r="P40" s="71"/>
    </row>
    <row r="41" spans="2:16" s="70" customFormat="1" ht="12.75" customHeight="1" x14ac:dyDescent="0.2">
      <c r="B41" s="71"/>
      <c r="C41" s="37"/>
      <c r="D41" s="42" t="s">
        <v>191</v>
      </c>
      <c r="E41" s="6"/>
      <c r="F41" s="3"/>
      <c r="G41" s="132"/>
      <c r="H41" s="353"/>
      <c r="I41" s="353"/>
      <c r="J41" s="353"/>
      <c r="K41" s="33"/>
      <c r="L41" s="39"/>
      <c r="M41" s="39"/>
      <c r="N41" s="352"/>
      <c r="O41" s="74"/>
      <c r="P41" s="71"/>
    </row>
    <row r="42" spans="2:16" s="70" customFormat="1" ht="12.75" customHeight="1" x14ac:dyDescent="0.2">
      <c r="B42" s="71"/>
      <c r="C42" s="37"/>
      <c r="D42" s="103"/>
      <c r="E42" s="6"/>
      <c r="F42" s="3"/>
      <c r="G42" s="132"/>
      <c r="H42" s="209">
        <v>0</v>
      </c>
      <c r="I42" s="209">
        <v>0</v>
      </c>
      <c r="J42" s="209">
        <v>0</v>
      </c>
      <c r="K42" s="209">
        <v>0</v>
      </c>
      <c r="L42" s="209">
        <v>0</v>
      </c>
      <c r="M42" s="209">
        <v>0</v>
      </c>
      <c r="N42" s="352"/>
      <c r="O42" s="74"/>
      <c r="P42" s="71"/>
    </row>
    <row r="43" spans="2:16" s="70" customFormat="1" ht="12.75" customHeight="1" x14ac:dyDescent="0.2">
      <c r="B43" s="71"/>
      <c r="C43" s="37"/>
      <c r="D43" s="103"/>
      <c r="E43" s="2"/>
      <c r="F43" s="3"/>
      <c r="G43" s="2"/>
      <c r="H43" s="209">
        <v>0</v>
      </c>
      <c r="I43" s="209">
        <v>0</v>
      </c>
      <c r="J43" s="209">
        <v>0</v>
      </c>
      <c r="K43" s="209">
        <v>0</v>
      </c>
      <c r="L43" s="209">
        <v>0</v>
      </c>
      <c r="M43" s="209">
        <v>0</v>
      </c>
      <c r="N43" s="352"/>
      <c r="O43" s="74"/>
      <c r="P43" s="71"/>
    </row>
    <row r="44" spans="2:16" s="70" customFormat="1" ht="12.75" customHeight="1" x14ac:dyDescent="0.2">
      <c r="B44" s="71"/>
      <c r="C44" s="37"/>
      <c r="D44" s="103"/>
      <c r="E44" s="2"/>
      <c r="F44" s="3"/>
      <c r="G44" s="2"/>
      <c r="H44" s="209">
        <v>0</v>
      </c>
      <c r="I44" s="209">
        <v>0</v>
      </c>
      <c r="J44" s="209">
        <v>0</v>
      </c>
      <c r="K44" s="209">
        <v>0</v>
      </c>
      <c r="L44" s="209">
        <v>0</v>
      </c>
      <c r="M44" s="209">
        <v>0</v>
      </c>
      <c r="N44" s="352"/>
      <c r="O44" s="74"/>
      <c r="P44" s="71"/>
    </row>
    <row r="45" spans="2:16" s="70" customFormat="1" ht="12.75" customHeight="1" x14ac:dyDescent="0.2">
      <c r="B45" s="71"/>
      <c r="C45" s="37"/>
      <c r="D45" s="103"/>
      <c r="E45" s="2"/>
      <c r="F45" s="3"/>
      <c r="G45" s="2"/>
      <c r="H45" s="209">
        <v>0</v>
      </c>
      <c r="I45" s="209">
        <v>0</v>
      </c>
      <c r="J45" s="209">
        <v>0</v>
      </c>
      <c r="K45" s="209">
        <v>0</v>
      </c>
      <c r="L45" s="209">
        <v>0</v>
      </c>
      <c r="M45" s="209">
        <v>0</v>
      </c>
      <c r="N45" s="352"/>
      <c r="O45" s="74"/>
      <c r="P45" s="71"/>
    </row>
    <row r="46" spans="2:16" s="70" customFormat="1" ht="12.75" customHeight="1" x14ac:dyDescent="0.2">
      <c r="B46" s="71"/>
      <c r="C46" s="37"/>
      <c r="D46" s="103"/>
      <c r="E46" s="2"/>
      <c r="F46" s="3"/>
      <c r="G46" s="2"/>
      <c r="H46" s="209">
        <v>0</v>
      </c>
      <c r="I46" s="209">
        <v>0</v>
      </c>
      <c r="J46" s="209">
        <v>0</v>
      </c>
      <c r="K46" s="209">
        <v>0</v>
      </c>
      <c r="L46" s="209">
        <v>0</v>
      </c>
      <c r="M46" s="209">
        <v>0</v>
      </c>
      <c r="N46" s="352"/>
      <c r="O46" s="74"/>
      <c r="P46" s="71"/>
    </row>
    <row r="47" spans="2:16" s="70" customFormat="1" ht="12.75" customHeight="1" x14ac:dyDescent="0.2">
      <c r="B47" s="71"/>
      <c r="C47" s="37"/>
      <c r="D47" s="2"/>
      <c r="E47" s="2"/>
      <c r="F47" s="3"/>
      <c r="G47" s="2"/>
      <c r="H47" s="349">
        <f t="shared" ref="H47:M47" si="5">SUM(H42:H46)</f>
        <v>0</v>
      </c>
      <c r="I47" s="349">
        <f t="shared" si="5"/>
        <v>0</v>
      </c>
      <c r="J47" s="349">
        <f t="shared" si="5"/>
        <v>0</v>
      </c>
      <c r="K47" s="349">
        <f t="shared" si="5"/>
        <v>0</v>
      </c>
      <c r="L47" s="349">
        <f t="shared" si="5"/>
        <v>0</v>
      </c>
      <c r="M47" s="349">
        <f t="shared" si="5"/>
        <v>0</v>
      </c>
      <c r="N47" s="352"/>
      <c r="O47" s="74"/>
      <c r="P47" s="71"/>
    </row>
    <row r="48" spans="2:16" s="70" customFormat="1" ht="12.75" customHeight="1" x14ac:dyDescent="0.2">
      <c r="B48" s="71"/>
      <c r="C48" s="37"/>
      <c r="D48" s="37" t="s">
        <v>192</v>
      </c>
      <c r="E48" s="2"/>
      <c r="F48" s="3"/>
      <c r="G48" s="2"/>
      <c r="H48" s="141"/>
      <c r="I48" s="360"/>
      <c r="J48" s="360"/>
      <c r="K48" s="360"/>
      <c r="L48" s="39"/>
      <c r="M48" s="39"/>
      <c r="N48" s="352"/>
      <c r="O48" s="74"/>
      <c r="P48" s="71"/>
    </row>
    <row r="49" spans="2:16" s="70" customFormat="1" ht="12.75" customHeight="1" x14ac:dyDescent="0.2">
      <c r="B49" s="71"/>
      <c r="C49" s="37"/>
      <c r="D49" s="103"/>
      <c r="E49" s="2"/>
      <c r="F49" s="3"/>
      <c r="G49" s="2"/>
      <c r="H49" s="209">
        <v>0</v>
      </c>
      <c r="I49" s="209">
        <v>0</v>
      </c>
      <c r="J49" s="209">
        <v>0</v>
      </c>
      <c r="K49" s="209">
        <v>0</v>
      </c>
      <c r="L49" s="209">
        <v>0</v>
      </c>
      <c r="M49" s="209">
        <v>0</v>
      </c>
      <c r="N49" s="352"/>
      <c r="O49" s="74"/>
      <c r="P49" s="71"/>
    </row>
    <row r="50" spans="2:16" s="70" customFormat="1" ht="12.75" customHeight="1" x14ac:dyDescent="0.2">
      <c r="B50" s="71"/>
      <c r="C50" s="37"/>
      <c r="D50" s="103"/>
      <c r="E50" s="2"/>
      <c r="F50" s="3"/>
      <c r="G50" s="2"/>
      <c r="H50" s="209">
        <v>0</v>
      </c>
      <c r="I50" s="209">
        <v>0</v>
      </c>
      <c r="J50" s="209">
        <v>0</v>
      </c>
      <c r="K50" s="209">
        <v>0</v>
      </c>
      <c r="L50" s="209">
        <v>0</v>
      </c>
      <c r="M50" s="209">
        <v>0</v>
      </c>
      <c r="N50" s="352"/>
      <c r="O50" s="74"/>
      <c r="P50" s="71"/>
    </row>
    <row r="51" spans="2:16" s="70" customFormat="1" ht="12.75" customHeight="1" x14ac:dyDescent="0.2">
      <c r="B51" s="71"/>
      <c r="C51" s="37"/>
      <c r="D51" s="103"/>
      <c r="E51" s="2"/>
      <c r="F51" s="3"/>
      <c r="G51" s="2"/>
      <c r="H51" s="209">
        <v>0</v>
      </c>
      <c r="I51" s="209">
        <v>0</v>
      </c>
      <c r="J51" s="209">
        <v>0</v>
      </c>
      <c r="K51" s="209">
        <v>0</v>
      </c>
      <c r="L51" s="209">
        <v>0</v>
      </c>
      <c r="M51" s="209">
        <v>0</v>
      </c>
      <c r="N51" s="352"/>
      <c r="O51" s="74"/>
      <c r="P51" s="71"/>
    </row>
    <row r="52" spans="2:16" s="70" customFormat="1" ht="12.75" customHeight="1" x14ac:dyDescent="0.2">
      <c r="B52" s="71"/>
      <c r="C52" s="37"/>
      <c r="D52" s="103"/>
      <c r="E52" s="2"/>
      <c r="F52" s="3"/>
      <c r="G52" s="2"/>
      <c r="H52" s="209">
        <v>0</v>
      </c>
      <c r="I52" s="209">
        <v>0</v>
      </c>
      <c r="J52" s="209">
        <v>0</v>
      </c>
      <c r="K52" s="209">
        <v>0</v>
      </c>
      <c r="L52" s="209">
        <v>0</v>
      </c>
      <c r="M52" s="209">
        <v>0</v>
      </c>
      <c r="N52" s="352"/>
      <c r="O52" s="74"/>
      <c r="P52" s="71"/>
    </row>
    <row r="53" spans="2:16" s="70" customFormat="1" ht="12.75" customHeight="1" x14ac:dyDescent="0.2">
      <c r="B53" s="71"/>
      <c r="C53" s="37"/>
      <c r="D53" s="103"/>
      <c r="E53" s="2"/>
      <c r="F53" s="3"/>
      <c r="G53" s="2"/>
      <c r="H53" s="209">
        <v>0</v>
      </c>
      <c r="I53" s="209">
        <v>0</v>
      </c>
      <c r="J53" s="209">
        <v>0</v>
      </c>
      <c r="K53" s="209">
        <v>0</v>
      </c>
      <c r="L53" s="209">
        <v>0</v>
      </c>
      <c r="M53" s="209">
        <v>0</v>
      </c>
      <c r="N53" s="352"/>
      <c r="O53" s="74"/>
      <c r="P53" s="71"/>
    </row>
    <row r="54" spans="2:16" s="70" customFormat="1" ht="12.75" customHeight="1" x14ac:dyDescent="0.2">
      <c r="B54" s="71"/>
      <c r="C54" s="37"/>
      <c r="D54" s="2"/>
      <c r="E54" s="6"/>
      <c r="F54" s="6"/>
      <c r="G54" s="132"/>
      <c r="H54" s="349">
        <f t="shared" ref="H54:M54" si="6">SUM(H49:H53)</f>
        <v>0</v>
      </c>
      <c r="I54" s="349">
        <f t="shared" si="6"/>
        <v>0</v>
      </c>
      <c r="J54" s="349">
        <f t="shared" si="6"/>
        <v>0</v>
      </c>
      <c r="K54" s="349">
        <f t="shared" si="6"/>
        <v>0</v>
      </c>
      <c r="L54" s="349">
        <f t="shared" si="6"/>
        <v>0</v>
      </c>
      <c r="M54" s="349">
        <f t="shared" si="6"/>
        <v>0</v>
      </c>
      <c r="N54" s="352"/>
      <c r="O54" s="74"/>
      <c r="P54" s="71"/>
    </row>
    <row r="55" spans="2:16" s="70" customFormat="1" ht="12.75" customHeight="1" x14ac:dyDescent="0.2">
      <c r="B55" s="71"/>
      <c r="C55" s="37"/>
      <c r="D55" s="2"/>
      <c r="E55" s="6"/>
      <c r="F55" s="6"/>
      <c r="G55" s="132"/>
      <c r="H55" s="354"/>
      <c r="I55" s="354"/>
      <c r="J55" s="354"/>
      <c r="K55" s="354"/>
      <c r="L55" s="39"/>
      <c r="M55" s="39"/>
      <c r="N55" s="352"/>
      <c r="O55" s="74"/>
      <c r="P55" s="71"/>
    </row>
    <row r="56" spans="2:16" s="70" customFormat="1" ht="12.75" customHeight="1" x14ac:dyDescent="0.2">
      <c r="B56" s="71"/>
      <c r="C56" s="37"/>
      <c r="D56" s="40" t="s">
        <v>193</v>
      </c>
      <c r="E56" s="40"/>
      <c r="F56" s="40"/>
      <c r="G56" s="37"/>
      <c r="H56" s="350">
        <f t="shared" ref="H56:M56" si="7">H47-H54</f>
        <v>0</v>
      </c>
      <c r="I56" s="350">
        <f t="shared" si="7"/>
        <v>0</v>
      </c>
      <c r="J56" s="350">
        <f t="shared" si="7"/>
        <v>0</v>
      </c>
      <c r="K56" s="350">
        <f t="shared" si="7"/>
        <v>0</v>
      </c>
      <c r="L56" s="350">
        <f t="shared" si="7"/>
        <v>0</v>
      </c>
      <c r="M56" s="350">
        <f t="shared" si="7"/>
        <v>0</v>
      </c>
      <c r="N56" s="352"/>
      <c r="O56" s="74"/>
      <c r="P56" s="71"/>
    </row>
    <row r="57" spans="2:16" s="70" customFormat="1" ht="12.75" customHeight="1" x14ac:dyDescent="0.2">
      <c r="B57" s="71"/>
      <c r="C57" s="37"/>
      <c r="D57" s="2"/>
      <c r="E57" s="2"/>
      <c r="F57" s="2"/>
      <c r="G57" s="2"/>
      <c r="H57" s="39"/>
      <c r="I57" s="39"/>
      <c r="J57" s="39"/>
      <c r="K57" s="39"/>
      <c r="L57" s="39"/>
      <c r="M57" s="39"/>
      <c r="N57" s="352"/>
      <c r="O57" s="74"/>
      <c r="P57" s="71"/>
    </row>
    <row r="58" spans="2:16" s="20" customFormat="1" ht="12.75" customHeight="1" x14ac:dyDescent="0.2">
      <c r="B58" s="71"/>
      <c r="C58" s="37"/>
      <c r="D58" s="2"/>
      <c r="E58" s="2"/>
      <c r="F58" s="2"/>
      <c r="G58" s="2"/>
      <c r="H58" s="39"/>
      <c r="I58" s="39"/>
      <c r="J58" s="39"/>
      <c r="K58" s="39"/>
      <c r="L58" s="39"/>
      <c r="M58" s="39"/>
      <c r="N58" s="352"/>
      <c r="O58" s="74"/>
      <c r="P58" s="66"/>
    </row>
    <row r="59" spans="2:16" s="20" customFormat="1" ht="12.75" customHeight="1" x14ac:dyDescent="0.2">
      <c r="B59" s="66"/>
      <c r="C59" s="6"/>
      <c r="D59" s="4" t="s">
        <v>16</v>
      </c>
      <c r="E59" s="6"/>
      <c r="F59" s="6"/>
      <c r="G59" s="6"/>
      <c r="H59" s="46">
        <f t="shared" ref="H59:M59" si="8">+H29+H37-H56</f>
        <v>5542279.1100000003</v>
      </c>
      <c r="I59" s="46">
        <f t="shared" si="8"/>
        <v>5542279.1100000003</v>
      </c>
      <c r="J59" s="46">
        <f t="shared" si="8"/>
        <v>5542279.1100000003</v>
      </c>
      <c r="K59" s="46">
        <f t="shared" si="8"/>
        <v>5542279.1100000003</v>
      </c>
      <c r="L59" s="46">
        <f t="shared" si="8"/>
        <v>5542279.1100000003</v>
      </c>
      <c r="M59" s="46">
        <f t="shared" si="8"/>
        <v>5542279.1100000003</v>
      </c>
      <c r="N59" s="353"/>
      <c r="O59" s="68"/>
      <c r="P59" s="66"/>
    </row>
    <row r="60" spans="2:16" s="20" customFormat="1" ht="12.75" customHeight="1" x14ac:dyDescent="0.2">
      <c r="B60" s="66"/>
      <c r="C60" s="6"/>
      <c r="D60" s="4"/>
      <c r="E60" s="6"/>
      <c r="F60" s="6"/>
      <c r="G60" s="6"/>
      <c r="H60" s="4"/>
      <c r="I60" s="4"/>
      <c r="J60" s="4"/>
      <c r="K60" s="4"/>
      <c r="L60" s="4"/>
      <c r="M60" s="4"/>
      <c r="N60" s="353"/>
      <c r="O60" s="68"/>
      <c r="P60" s="66"/>
    </row>
    <row r="61" spans="2:16" s="20" customFormat="1" ht="12.75" customHeight="1" x14ac:dyDescent="0.2">
      <c r="B61" s="66"/>
      <c r="D61" s="67"/>
      <c r="H61" s="67"/>
      <c r="I61" s="67"/>
      <c r="J61" s="67"/>
      <c r="K61" s="67"/>
      <c r="L61" s="67"/>
      <c r="M61" s="67"/>
      <c r="N61" s="353"/>
      <c r="O61" s="68"/>
      <c r="P61" s="66"/>
    </row>
    <row r="62" spans="2:16" s="20" customFormat="1" ht="12.75" customHeight="1" x14ac:dyDescent="0.2">
      <c r="B62" s="66"/>
      <c r="C62" s="6"/>
      <c r="D62" s="4"/>
      <c r="E62" s="6"/>
      <c r="F62" s="6"/>
      <c r="G62" s="6"/>
      <c r="H62" s="4"/>
      <c r="I62" s="4"/>
      <c r="J62" s="4"/>
      <c r="K62" s="4"/>
      <c r="L62" s="4"/>
      <c r="M62" s="4"/>
      <c r="N62" s="353"/>
      <c r="O62" s="68"/>
      <c r="P62" s="66"/>
    </row>
    <row r="63" spans="2:16" s="20" customFormat="1" ht="12.75" customHeight="1" x14ac:dyDescent="0.2">
      <c r="B63" s="66"/>
      <c r="C63" s="6"/>
      <c r="D63" s="6" t="s">
        <v>199</v>
      </c>
      <c r="E63" s="6"/>
      <c r="F63" s="6"/>
      <c r="G63" s="6"/>
      <c r="H63" s="4"/>
      <c r="I63" s="4"/>
      <c r="J63" s="4"/>
      <c r="K63" s="4"/>
      <c r="L63" s="4"/>
      <c r="M63" s="4"/>
      <c r="N63" s="353"/>
      <c r="O63" s="68"/>
      <c r="P63" s="66"/>
    </row>
    <row r="64" spans="2:16" s="20" customFormat="1" ht="12.75" customHeight="1" x14ac:dyDescent="0.2">
      <c r="B64" s="66"/>
      <c r="C64" s="6"/>
      <c r="D64" s="37"/>
      <c r="E64" s="6"/>
      <c r="F64" s="6"/>
      <c r="G64" s="6"/>
      <c r="H64" s="4"/>
      <c r="I64" s="4"/>
      <c r="J64" s="4"/>
      <c r="K64" s="4"/>
      <c r="L64" s="4"/>
      <c r="M64" s="4"/>
      <c r="N64" s="353"/>
      <c r="O64" s="68"/>
      <c r="P64" s="66"/>
    </row>
    <row r="65" spans="2:16" s="20" customFormat="1" ht="12.75" customHeight="1" x14ac:dyDescent="0.2">
      <c r="B65" s="66"/>
      <c r="C65" s="6"/>
      <c r="D65" s="103"/>
      <c r="E65" s="6"/>
      <c r="F65" s="6"/>
      <c r="G65" s="6"/>
      <c r="H65" s="108">
        <v>0</v>
      </c>
      <c r="I65" s="108">
        <v>0</v>
      </c>
      <c r="J65" s="109">
        <f>+I65</f>
        <v>0</v>
      </c>
      <c r="K65" s="109">
        <f>+J65</f>
        <v>0</v>
      </c>
      <c r="L65" s="109">
        <f>+K65</f>
        <v>0</v>
      </c>
      <c r="M65" s="109">
        <f>+L65</f>
        <v>0</v>
      </c>
      <c r="N65" s="353"/>
      <c r="O65" s="68"/>
      <c r="P65" s="66"/>
    </row>
    <row r="66" spans="2:16" s="20" customFormat="1" ht="12.75" customHeight="1" x14ac:dyDescent="0.2">
      <c r="B66" s="66"/>
      <c r="C66" s="6"/>
      <c r="D66" s="103"/>
      <c r="E66" s="6"/>
      <c r="F66" s="6"/>
      <c r="G66" s="6"/>
      <c r="H66" s="108">
        <v>0</v>
      </c>
      <c r="I66" s="108">
        <v>0</v>
      </c>
      <c r="J66" s="109">
        <f t="shared" ref="J66:M69" si="9">+I66</f>
        <v>0</v>
      </c>
      <c r="K66" s="109">
        <f t="shared" si="9"/>
        <v>0</v>
      </c>
      <c r="L66" s="109">
        <f t="shared" si="9"/>
        <v>0</v>
      </c>
      <c r="M66" s="109">
        <f t="shared" si="9"/>
        <v>0</v>
      </c>
      <c r="N66" s="353"/>
      <c r="O66" s="68"/>
      <c r="P66" s="66"/>
    </row>
    <row r="67" spans="2:16" s="20" customFormat="1" ht="12.75" customHeight="1" x14ac:dyDescent="0.2">
      <c r="B67" s="66"/>
      <c r="C67" s="6"/>
      <c r="D67" s="103"/>
      <c r="E67" s="6"/>
      <c r="F67" s="6"/>
      <c r="G67" s="6"/>
      <c r="H67" s="108">
        <v>0</v>
      </c>
      <c r="I67" s="108">
        <v>0</v>
      </c>
      <c r="J67" s="109">
        <f t="shared" si="9"/>
        <v>0</v>
      </c>
      <c r="K67" s="109">
        <f t="shared" si="9"/>
        <v>0</v>
      </c>
      <c r="L67" s="109">
        <f t="shared" si="9"/>
        <v>0</v>
      </c>
      <c r="M67" s="109">
        <f t="shared" si="9"/>
        <v>0</v>
      </c>
      <c r="N67" s="353"/>
      <c r="O67" s="68"/>
      <c r="P67" s="66"/>
    </row>
    <row r="68" spans="2:16" s="20" customFormat="1" ht="12.75" customHeight="1" x14ac:dyDescent="0.2">
      <c r="B68" s="66"/>
      <c r="C68" s="6"/>
      <c r="D68" s="103"/>
      <c r="E68" s="6"/>
      <c r="F68" s="6"/>
      <c r="G68" s="6"/>
      <c r="H68" s="108">
        <v>0</v>
      </c>
      <c r="I68" s="108">
        <v>0</v>
      </c>
      <c r="J68" s="109">
        <f t="shared" si="9"/>
        <v>0</v>
      </c>
      <c r="K68" s="109">
        <f t="shared" si="9"/>
        <v>0</v>
      </c>
      <c r="L68" s="109">
        <f t="shared" si="9"/>
        <v>0</v>
      </c>
      <c r="M68" s="109">
        <f t="shared" si="9"/>
        <v>0</v>
      </c>
      <c r="N68" s="353"/>
      <c r="O68" s="68"/>
      <c r="P68" s="66"/>
    </row>
    <row r="69" spans="2:16" s="20" customFormat="1" ht="12.75" customHeight="1" x14ac:dyDescent="0.2">
      <c r="B69" s="66"/>
      <c r="C69" s="6"/>
      <c r="D69" s="103"/>
      <c r="E69" s="6"/>
      <c r="F69" s="6"/>
      <c r="G69" s="6"/>
      <c r="H69" s="108">
        <v>0</v>
      </c>
      <c r="I69" s="108">
        <v>0</v>
      </c>
      <c r="J69" s="109">
        <f t="shared" si="9"/>
        <v>0</v>
      </c>
      <c r="K69" s="109">
        <f t="shared" si="9"/>
        <v>0</v>
      </c>
      <c r="L69" s="109">
        <f t="shared" si="9"/>
        <v>0</v>
      </c>
      <c r="M69" s="109">
        <f t="shared" si="9"/>
        <v>0</v>
      </c>
      <c r="N69" s="353"/>
      <c r="O69" s="68"/>
      <c r="P69" s="66"/>
    </row>
    <row r="70" spans="2:16" s="20" customFormat="1" ht="12.75" customHeight="1" x14ac:dyDescent="0.2">
      <c r="B70" s="66"/>
      <c r="C70" s="6"/>
      <c r="D70" s="32"/>
      <c r="E70" s="4"/>
      <c r="F70" s="4"/>
      <c r="G70" s="4"/>
      <c r="H70" s="4"/>
      <c r="I70" s="4"/>
      <c r="J70" s="4"/>
      <c r="K70" s="4"/>
      <c r="L70" s="4"/>
      <c r="M70" s="4"/>
      <c r="N70" s="353"/>
      <c r="O70" s="68"/>
      <c r="P70" s="66"/>
    </row>
    <row r="71" spans="2:16" s="20" customFormat="1" ht="12.75" customHeight="1" x14ac:dyDescent="0.2">
      <c r="B71" s="66"/>
      <c r="C71" s="6"/>
      <c r="D71" s="4" t="s">
        <v>16</v>
      </c>
      <c r="E71" s="6"/>
      <c r="F71" s="6"/>
      <c r="G71" s="6"/>
      <c r="H71" s="474">
        <f t="shared" ref="H71:M71" si="10">SUM(H65:H69)</f>
        <v>0</v>
      </c>
      <c r="I71" s="474">
        <f t="shared" si="10"/>
        <v>0</v>
      </c>
      <c r="J71" s="474">
        <f t="shared" si="10"/>
        <v>0</v>
      </c>
      <c r="K71" s="474">
        <f t="shared" si="10"/>
        <v>0</v>
      </c>
      <c r="L71" s="474">
        <f t="shared" si="10"/>
        <v>0</v>
      </c>
      <c r="M71" s="474">
        <f t="shared" si="10"/>
        <v>0</v>
      </c>
      <c r="N71" s="353"/>
      <c r="O71" s="68"/>
      <c r="P71" s="66"/>
    </row>
    <row r="72" spans="2:16" s="20" customFormat="1" ht="12.75" customHeight="1" x14ac:dyDescent="0.2">
      <c r="B72" s="66"/>
      <c r="C72" s="6"/>
      <c r="D72" s="32"/>
      <c r="E72" s="4"/>
      <c r="F72" s="4"/>
      <c r="G72" s="4"/>
      <c r="H72" s="4"/>
      <c r="I72" s="4"/>
      <c r="J72" s="4"/>
      <c r="K72" s="4"/>
      <c r="L72" s="4"/>
      <c r="M72" s="4"/>
      <c r="N72" s="353"/>
      <c r="O72" s="68"/>
      <c r="P72" s="66"/>
    </row>
    <row r="73" spans="2:16" s="20" customFormat="1" ht="12.75" customHeight="1" x14ac:dyDescent="0.2">
      <c r="B73" s="66"/>
      <c r="D73" s="69"/>
      <c r="E73" s="67"/>
      <c r="F73" s="67"/>
      <c r="G73" s="67"/>
      <c r="H73" s="67"/>
      <c r="I73" s="67"/>
      <c r="J73" s="67"/>
      <c r="K73" s="67"/>
      <c r="L73" s="67"/>
      <c r="M73" s="67"/>
      <c r="N73" s="353"/>
      <c r="O73" s="68"/>
      <c r="P73" s="66"/>
    </row>
    <row r="74" spans="2:16" s="20" customFormat="1" ht="12.75" customHeight="1" x14ac:dyDescent="0.2">
      <c r="B74" s="66"/>
      <c r="C74" s="6"/>
      <c r="D74" s="32"/>
      <c r="E74" s="6"/>
      <c r="F74" s="6"/>
      <c r="G74" s="6"/>
      <c r="H74" s="32"/>
      <c r="I74" s="32"/>
      <c r="J74" s="32"/>
      <c r="K74" s="32"/>
      <c r="L74" s="32"/>
      <c r="M74" s="32"/>
      <c r="N74" s="353"/>
      <c r="O74" s="68"/>
      <c r="P74" s="66"/>
    </row>
    <row r="75" spans="2:16" s="20" customFormat="1" ht="12.75" customHeight="1" x14ac:dyDescent="0.2">
      <c r="B75" s="66"/>
      <c r="C75" s="6"/>
      <c r="D75" s="6" t="s">
        <v>200</v>
      </c>
      <c r="E75" s="6"/>
      <c r="F75" s="6"/>
      <c r="G75" s="6"/>
      <c r="H75" s="32"/>
      <c r="I75" s="32"/>
      <c r="J75" s="32"/>
      <c r="K75" s="32"/>
      <c r="L75" s="32"/>
      <c r="M75" s="32"/>
      <c r="N75" s="353"/>
      <c r="O75" s="68"/>
      <c r="P75" s="66"/>
    </row>
    <row r="76" spans="2:16" s="20" customFormat="1" ht="12.75" customHeight="1" x14ac:dyDescent="0.2">
      <c r="B76" s="66"/>
      <c r="C76" s="6"/>
      <c r="D76" s="37"/>
      <c r="E76" s="6"/>
      <c r="F76" s="6"/>
      <c r="G76" s="6"/>
      <c r="H76" s="32"/>
      <c r="I76" s="32"/>
      <c r="J76" s="32"/>
      <c r="K76" s="32"/>
      <c r="L76" s="32"/>
      <c r="M76" s="32"/>
      <c r="N76" s="353"/>
      <c r="O76" s="68"/>
      <c r="P76" s="66"/>
    </row>
    <row r="77" spans="2:16" s="20" customFormat="1" ht="12.75" customHeight="1" x14ac:dyDescent="0.2">
      <c r="B77" s="66"/>
      <c r="C77" s="6"/>
      <c r="D77" s="32" t="s">
        <v>185</v>
      </c>
      <c r="E77" s="6"/>
      <c r="F77" s="6"/>
      <c r="G77" s="6"/>
      <c r="H77" s="108">
        <v>0</v>
      </c>
      <c r="I77" s="108">
        <v>0</v>
      </c>
      <c r="J77" s="109">
        <f>+I77</f>
        <v>0</v>
      </c>
      <c r="K77" s="109">
        <f>+J77</f>
        <v>0</v>
      </c>
      <c r="L77" s="109">
        <f>+K77</f>
        <v>0</v>
      </c>
      <c r="M77" s="109">
        <f>+L77</f>
        <v>0</v>
      </c>
      <c r="N77" s="353"/>
      <c r="O77" s="68"/>
      <c r="P77" s="66"/>
    </row>
    <row r="78" spans="2:16" s="20" customFormat="1" ht="12.75" customHeight="1" x14ac:dyDescent="0.2">
      <c r="B78" s="66"/>
      <c r="C78" s="6"/>
      <c r="D78" s="32" t="s">
        <v>186</v>
      </c>
      <c r="E78" s="6"/>
      <c r="F78" s="6"/>
      <c r="G78" s="6"/>
      <c r="H78" s="108">
        <v>0</v>
      </c>
      <c r="I78" s="108">
        <v>0</v>
      </c>
      <c r="J78" s="109">
        <f t="shared" ref="J78:M82" si="11">+I78</f>
        <v>0</v>
      </c>
      <c r="K78" s="109">
        <f t="shared" si="11"/>
        <v>0</v>
      </c>
      <c r="L78" s="109">
        <f t="shared" si="11"/>
        <v>0</v>
      </c>
      <c r="M78" s="109">
        <f t="shared" si="11"/>
        <v>0</v>
      </c>
      <c r="N78" s="353"/>
      <c r="O78" s="68"/>
      <c r="P78" s="66"/>
    </row>
    <row r="79" spans="2:16" s="20" customFormat="1" ht="12.75" customHeight="1" x14ac:dyDescent="0.2">
      <c r="B79" s="66"/>
      <c r="C79" s="6"/>
      <c r="D79" s="103"/>
      <c r="E79" s="6"/>
      <c r="F79" s="6"/>
      <c r="G79" s="6"/>
      <c r="H79" s="108">
        <v>0</v>
      </c>
      <c r="I79" s="108">
        <v>0</v>
      </c>
      <c r="J79" s="109">
        <f t="shared" ref="J79" si="12">+I79</f>
        <v>0</v>
      </c>
      <c r="K79" s="109">
        <f t="shared" ref="K79" si="13">+J79</f>
        <v>0</v>
      </c>
      <c r="L79" s="109">
        <f t="shared" ref="L79:M79" si="14">+K79</f>
        <v>0</v>
      </c>
      <c r="M79" s="109">
        <f t="shared" si="14"/>
        <v>0</v>
      </c>
      <c r="N79" s="353"/>
      <c r="O79" s="68"/>
      <c r="P79" s="66"/>
    </row>
    <row r="80" spans="2:16" s="20" customFormat="1" ht="12.75" customHeight="1" x14ac:dyDescent="0.2">
      <c r="B80" s="66"/>
      <c r="C80" s="6"/>
      <c r="D80" s="103"/>
      <c r="E80" s="6"/>
      <c r="F80" s="6"/>
      <c r="G80" s="6"/>
      <c r="H80" s="108">
        <v>0</v>
      </c>
      <c r="I80" s="108">
        <v>0</v>
      </c>
      <c r="J80" s="109">
        <f t="shared" si="11"/>
        <v>0</v>
      </c>
      <c r="K80" s="109">
        <f t="shared" si="11"/>
        <v>0</v>
      </c>
      <c r="L80" s="109">
        <f t="shared" si="11"/>
        <v>0</v>
      </c>
      <c r="M80" s="109">
        <f t="shared" si="11"/>
        <v>0</v>
      </c>
      <c r="N80" s="353"/>
      <c r="O80" s="68"/>
      <c r="P80" s="66"/>
    </row>
    <row r="81" spans="2:16" s="20" customFormat="1" ht="12.75" customHeight="1" x14ac:dyDescent="0.2">
      <c r="B81" s="66"/>
      <c r="C81" s="6"/>
      <c r="D81" s="103"/>
      <c r="E81" s="6"/>
      <c r="F81" s="6"/>
      <c r="G81" s="6"/>
      <c r="H81" s="108">
        <v>0</v>
      </c>
      <c r="I81" s="108">
        <v>0</v>
      </c>
      <c r="J81" s="109">
        <f t="shared" si="11"/>
        <v>0</v>
      </c>
      <c r="K81" s="109">
        <f t="shared" si="11"/>
        <v>0</v>
      </c>
      <c r="L81" s="109">
        <f t="shared" si="11"/>
        <v>0</v>
      </c>
      <c r="M81" s="109">
        <f t="shared" si="11"/>
        <v>0</v>
      </c>
      <c r="N81" s="353"/>
      <c r="O81" s="68"/>
      <c r="P81" s="66"/>
    </row>
    <row r="82" spans="2:16" s="20" customFormat="1" ht="12.75" customHeight="1" x14ac:dyDescent="0.2">
      <c r="B82" s="66"/>
      <c r="C82" s="6"/>
      <c r="D82" s="103"/>
      <c r="E82" s="6"/>
      <c r="F82" s="6"/>
      <c r="G82" s="6"/>
      <c r="H82" s="108">
        <v>0</v>
      </c>
      <c r="I82" s="108">
        <v>0</v>
      </c>
      <c r="J82" s="109">
        <f t="shared" si="11"/>
        <v>0</v>
      </c>
      <c r="K82" s="109">
        <f t="shared" si="11"/>
        <v>0</v>
      </c>
      <c r="L82" s="109">
        <f t="shared" si="11"/>
        <v>0</v>
      </c>
      <c r="M82" s="109">
        <f t="shared" si="11"/>
        <v>0</v>
      </c>
      <c r="N82" s="353"/>
      <c r="O82" s="68"/>
      <c r="P82" s="66"/>
    </row>
    <row r="83" spans="2:16" s="20" customFormat="1" ht="12.75" customHeight="1" x14ac:dyDescent="0.2">
      <c r="B83" s="66"/>
      <c r="C83" s="6"/>
      <c r="D83" s="32"/>
      <c r="E83" s="4"/>
      <c r="F83" s="4"/>
      <c r="G83" s="4"/>
      <c r="H83" s="4"/>
      <c r="I83" s="4"/>
      <c r="J83" s="4"/>
      <c r="K83" s="4"/>
      <c r="L83" s="4"/>
      <c r="M83" s="4"/>
      <c r="N83" s="353"/>
      <c r="O83" s="68"/>
      <c r="P83" s="66"/>
    </row>
    <row r="84" spans="2:16" s="70" customFormat="1" ht="12.75" customHeight="1" x14ac:dyDescent="0.2">
      <c r="B84" s="66"/>
      <c r="C84" s="6"/>
      <c r="D84" s="4" t="s">
        <v>16</v>
      </c>
      <c r="E84" s="6"/>
      <c r="F84" s="6"/>
      <c r="G84" s="6"/>
      <c r="H84" s="474">
        <f t="shared" ref="H84:M84" si="15">SUM(H77:H82)</f>
        <v>0</v>
      </c>
      <c r="I84" s="474">
        <f t="shared" si="15"/>
        <v>0</v>
      </c>
      <c r="J84" s="474">
        <f t="shared" si="15"/>
        <v>0</v>
      </c>
      <c r="K84" s="474">
        <f t="shared" si="15"/>
        <v>0</v>
      </c>
      <c r="L84" s="474">
        <f t="shared" si="15"/>
        <v>0</v>
      </c>
      <c r="M84" s="474">
        <f t="shared" si="15"/>
        <v>0</v>
      </c>
      <c r="N84" s="353"/>
      <c r="O84" s="68"/>
      <c r="P84" s="71"/>
    </row>
    <row r="85" spans="2:16" s="70" customFormat="1" ht="12.75" customHeight="1" x14ac:dyDescent="0.2">
      <c r="B85" s="71"/>
      <c r="C85" s="37"/>
      <c r="D85" s="2"/>
      <c r="E85" s="2"/>
      <c r="F85" s="2"/>
      <c r="G85" s="2"/>
      <c r="H85" s="39"/>
      <c r="I85" s="39"/>
      <c r="J85" s="39"/>
      <c r="K85" s="39"/>
      <c r="L85" s="39"/>
      <c r="M85" s="39"/>
      <c r="N85" s="352"/>
      <c r="O85" s="74"/>
      <c r="P85" s="71"/>
    </row>
    <row r="86" spans="2:16" s="70" customFormat="1" ht="12.75" customHeight="1" x14ac:dyDescent="0.2">
      <c r="B86" s="71"/>
      <c r="D86" s="17"/>
      <c r="E86" s="17"/>
      <c r="F86" s="17"/>
      <c r="G86" s="17"/>
      <c r="H86" s="72"/>
      <c r="I86" s="72"/>
      <c r="J86" s="72"/>
      <c r="K86" s="72"/>
      <c r="L86" s="72"/>
      <c r="M86" s="72"/>
      <c r="N86" s="73"/>
      <c r="O86" s="74"/>
      <c r="P86" s="71"/>
    </row>
    <row r="87" spans="2:16" s="70" customFormat="1" ht="12.75" customHeight="1" x14ac:dyDescent="0.2">
      <c r="B87" s="71"/>
      <c r="C87" s="37"/>
      <c r="D87" s="2"/>
      <c r="E87" s="2"/>
      <c r="F87" s="2"/>
      <c r="G87" s="2"/>
      <c r="H87" s="39"/>
      <c r="I87" s="39"/>
      <c r="J87" s="39"/>
      <c r="K87" s="39"/>
      <c r="L87" s="39"/>
      <c r="M87" s="39"/>
      <c r="N87" s="352"/>
      <c r="O87" s="74"/>
      <c r="P87" s="71"/>
    </row>
    <row r="88" spans="2:16" s="70" customFormat="1" ht="12.75" customHeight="1" x14ac:dyDescent="0.2">
      <c r="B88" s="71"/>
      <c r="C88" s="37"/>
      <c r="D88" s="4" t="s">
        <v>198</v>
      </c>
      <c r="E88" s="2"/>
      <c r="F88" s="2"/>
      <c r="G88" s="2"/>
      <c r="H88" s="46">
        <f t="shared" ref="H88:M88" si="16">+H59+H71+H84</f>
        <v>5542279.1100000003</v>
      </c>
      <c r="I88" s="46">
        <f t="shared" si="16"/>
        <v>5542279.1100000003</v>
      </c>
      <c r="J88" s="46">
        <f t="shared" si="16"/>
        <v>5542279.1100000003</v>
      </c>
      <c r="K88" s="46">
        <f t="shared" si="16"/>
        <v>5542279.1100000003</v>
      </c>
      <c r="L88" s="46">
        <f t="shared" si="16"/>
        <v>5542279.1100000003</v>
      </c>
      <c r="M88" s="46">
        <f t="shared" si="16"/>
        <v>5542279.1100000003</v>
      </c>
      <c r="N88" s="352"/>
      <c r="O88" s="74"/>
      <c r="P88" s="71"/>
    </row>
    <row r="89" spans="2:16" ht="12.75" customHeight="1" x14ac:dyDescent="0.2">
      <c r="B89" s="71"/>
      <c r="C89" s="37"/>
      <c r="D89" s="2"/>
      <c r="E89" s="2"/>
      <c r="F89" s="2"/>
      <c r="G89" s="2"/>
      <c r="H89" s="39"/>
      <c r="I89" s="39"/>
      <c r="J89" s="39"/>
      <c r="K89" s="39"/>
      <c r="L89" s="39"/>
      <c r="M89" s="39"/>
      <c r="N89" s="352"/>
      <c r="O89" s="74"/>
      <c r="P89" s="16"/>
    </row>
    <row r="90" spans="2:16" s="70" customFormat="1" ht="12.75" customHeight="1" x14ac:dyDescent="0.2">
      <c r="B90" s="16"/>
      <c r="C90" s="17"/>
      <c r="D90" s="21"/>
      <c r="E90" s="75"/>
      <c r="F90" s="75"/>
      <c r="G90" s="75"/>
      <c r="H90" s="76"/>
      <c r="I90" s="76"/>
      <c r="J90" s="76"/>
      <c r="K90" s="76"/>
      <c r="L90" s="76"/>
      <c r="M90" s="76"/>
      <c r="N90" s="77"/>
      <c r="O90" s="78"/>
      <c r="P90" s="71"/>
    </row>
    <row r="91" spans="2:16" ht="13.5" thickBot="1" x14ac:dyDescent="0.25">
      <c r="B91" s="79"/>
      <c r="C91" s="80"/>
      <c r="D91" s="24"/>
      <c r="E91" s="24"/>
      <c r="F91" s="24"/>
      <c r="G91" s="24"/>
      <c r="H91" s="81"/>
      <c r="I91" s="81"/>
      <c r="J91" s="81"/>
      <c r="K91" s="81"/>
      <c r="L91" s="81"/>
      <c r="M91" s="81"/>
      <c r="N91" s="82"/>
      <c r="O91" s="83"/>
      <c r="P91" s="16"/>
    </row>
    <row r="92" spans="2:16" x14ac:dyDescent="0.2">
      <c r="B92" s="58"/>
      <c r="C92" s="13"/>
      <c r="D92" s="13"/>
      <c r="E92" s="13"/>
      <c r="F92" s="13"/>
      <c r="G92" s="13"/>
      <c r="H92" s="60"/>
      <c r="I92" s="60"/>
      <c r="J92" s="60"/>
      <c r="K92" s="60"/>
      <c r="L92" s="60"/>
      <c r="M92" s="60"/>
      <c r="N92" s="13"/>
      <c r="O92" s="15"/>
      <c r="P92" s="16"/>
    </row>
    <row r="93" spans="2:16" x14ac:dyDescent="0.2">
      <c r="B93" s="16"/>
      <c r="C93" s="17"/>
      <c r="D93" s="17"/>
      <c r="E93" s="17"/>
      <c r="F93" s="17"/>
      <c r="G93" s="17"/>
      <c r="H93" s="59"/>
      <c r="I93" s="59"/>
      <c r="J93" s="59"/>
      <c r="K93" s="59"/>
      <c r="L93" s="59"/>
      <c r="M93" s="59"/>
      <c r="O93" s="18"/>
      <c r="P93" s="16"/>
    </row>
    <row r="94" spans="2:16" ht="18" x14ac:dyDescent="0.25">
      <c r="B94" s="61"/>
      <c r="C94" s="19" t="s">
        <v>194</v>
      </c>
      <c r="D94" s="17"/>
      <c r="E94" s="17"/>
      <c r="F94" s="17"/>
      <c r="G94" s="17"/>
      <c r="H94" s="59"/>
      <c r="I94" s="59"/>
      <c r="J94" s="59"/>
      <c r="K94" s="59"/>
      <c r="L94" s="59"/>
      <c r="M94" s="59"/>
      <c r="O94" s="18"/>
      <c r="P94" s="16"/>
    </row>
    <row r="95" spans="2:16" x14ac:dyDescent="0.2">
      <c r="B95" s="16"/>
      <c r="C95" s="17"/>
      <c r="D95" s="17"/>
      <c r="E95" s="17"/>
      <c r="F95" s="17"/>
      <c r="G95" s="17"/>
      <c r="H95" s="59"/>
      <c r="I95" s="59"/>
      <c r="J95" s="59"/>
      <c r="K95" s="59"/>
      <c r="L95" s="59"/>
      <c r="M95" s="59"/>
      <c r="O95" s="18"/>
      <c r="P95" s="16"/>
    </row>
    <row r="96" spans="2:16" ht="12.75" customHeight="1" x14ac:dyDescent="0.2">
      <c r="B96" s="16"/>
      <c r="C96" s="17"/>
      <c r="D96" s="17"/>
      <c r="E96" s="17"/>
      <c r="F96" s="17"/>
      <c r="G96" s="17"/>
      <c r="H96" s="59"/>
      <c r="I96" s="59"/>
      <c r="J96" s="59"/>
      <c r="K96" s="59"/>
      <c r="L96" s="59"/>
      <c r="M96" s="59"/>
      <c r="O96" s="18"/>
      <c r="P96" s="16"/>
    </row>
    <row r="97" spans="2:16" ht="12.75" customHeight="1" x14ac:dyDescent="0.2">
      <c r="B97" s="16"/>
      <c r="C97" s="17"/>
      <c r="D97" s="99"/>
      <c r="E97" s="100"/>
      <c r="F97" s="100"/>
      <c r="G97" s="100"/>
      <c r="H97" s="431">
        <f t="shared" ref="H97:M97" si="17">H7</f>
        <v>2020</v>
      </c>
      <c r="I97" s="431">
        <f t="shared" si="17"/>
        <v>2021</v>
      </c>
      <c r="J97" s="431">
        <f t="shared" si="17"/>
        <v>2022</v>
      </c>
      <c r="K97" s="431">
        <f t="shared" si="17"/>
        <v>2023</v>
      </c>
      <c r="L97" s="431">
        <f t="shared" si="17"/>
        <v>2024</v>
      </c>
      <c r="M97" s="431">
        <f t="shared" si="17"/>
        <v>2025</v>
      </c>
      <c r="O97" s="18"/>
      <c r="P97" s="16"/>
    </row>
    <row r="98" spans="2:16" ht="12.75" customHeight="1" x14ac:dyDescent="0.2">
      <c r="B98" s="16"/>
      <c r="C98" s="17"/>
      <c r="D98" s="62"/>
      <c r="E98" s="21"/>
      <c r="F98" s="21"/>
      <c r="G98" s="21"/>
      <c r="H98" s="63"/>
      <c r="I98" s="63"/>
      <c r="J98" s="63"/>
      <c r="K98" s="63"/>
      <c r="L98" s="63"/>
      <c r="M98" s="63"/>
      <c r="N98" s="64"/>
      <c r="O98" s="65"/>
      <c r="P98" s="16"/>
    </row>
    <row r="99" spans="2:16" ht="12.75" customHeight="1" x14ac:dyDescent="0.2">
      <c r="B99" s="16"/>
      <c r="C99" s="2"/>
      <c r="D99" s="2"/>
      <c r="E99" s="2"/>
      <c r="F99" s="2"/>
      <c r="G99" s="2"/>
      <c r="H99" s="47"/>
      <c r="I99" s="47"/>
      <c r="J99" s="47"/>
      <c r="K99" s="47"/>
      <c r="L99" s="47"/>
      <c r="M99" s="47"/>
      <c r="N99" s="355"/>
      <c r="O99" s="84"/>
      <c r="P99" s="16"/>
    </row>
    <row r="100" spans="2:16" ht="12.75" customHeight="1" x14ac:dyDescent="0.2">
      <c r="B100" s="16"/>
      <c r="C100" s="2"/>
      <c r="D100" s="6" t="s">
        <v>97</v>
      </c>
      <c r="E100" s="2"/>
      <c r="F100" s="2"/>
      <c r="G100" s="2"/>
      <c r="H100" s="48"/>
      <c r="I100" s="48"/>
      <c r="J100" s="48"/>
      <c r="K100" s="48"/>
      <c r="L100" s="48"/>
      <c r="M100" s="48"/>
      <c r="N100" s="356"/>
      <c r="O100" s="97"/>
      <c r="P100" s="16"/>
    </row>
    <row r="101" spans="2:16" ht="12.75" customHeight="1" x14ac:dyDescent="0.2">
      <c r="B101" s="16"/>
      <c r="C101" s="2"/>
      <c r="D101" s="37"/>
      <c r="E101" s="2"/>
      <c r="F101" s="35" t="s">
        <v>73</v>
      </c>
      <c r="G101" s="2"/>
      <c r="H101" s="48"/>
      <c r="I101" s="48"/>
      <c r="J101" s="48"/>
      <c r="K101" s="48"/>
      <c r="L101" s="48"/>
      <c r="M101" s="48"/>
      <c r="N101" s="356"/>
      <c r="O101" s="97"/>
      <c r="P101" s="16"/>
    </row>
    <row r="102" spans="2:16" ht="12.75" customHeight="1" x14ac:dyDescent="0.2">
      <c r="B102" s="16"/>
      <c r="C102" s="2"/>
      <c r="D102" s="49" t="s">
        <v>345</v>
      </c>
      <c r="E102" s="2"/>
      <c r="F102" s="786"/>
      <c r="G102" s="2"/>
      <c r="H102" s="110">
        <f>+mop!F17</f>
        <v>0</v>
      </c>
      <c r="I102" s="110">
        <f>+mop!G17</f>
        <v>0</v>
      </c>
      <c r="J102" s="110">
        <f>+mop!H17</f>
        <v>0</v>
      </c>
      <c r="K102" s="110">
        <f>+mop!I17</f>
        <v>0</v>
      </c>
      <c r="L102" s="110">
        <f>+mop!J17</f>
        <v>0</v>
      </c>
      <c r="M102" s="110">
        <f>+mop!K17</f>
        <v>0</v>
      </c>
      <c r="N102" s="357"/>
      <c r="O102" s="87"/>
      <c r="P102" s="16"/>
    </row>
    <row r="103" spans="2:16" ht="12.75" customHeight="1" x14ac:dyDescent="0.2">
      <c r="B103" s="16"/>
      <c r="C103" s="2"/>
      <c r="D103" s="452" t="s">
        <v>354</v>
      </c>
      <c r="E103" s="49"/>
      <c r="F103" s="546"/>
      <c r="G103" s="49"/>
      <c r="H103" s="108">
        <v>0</v>
      </c>
      <c r="I103" s="108">
        <v>0</v>
      </c>
      <c r="J103" s="109">
        <f t="shared" ref="J103:M115" si="18">+I103</f>
        <v>0</v>
      </c>
      <c r="K103" s="109">
        <f t="shared" si="18"/>
        <v>0</v>
      </c>
      <c r="L103" s="109">
        <f t="shared" si="18"/>
        <v>0</v>
      </c>
      <c r="M103" s="109">
        <f t="shared" si="18"/>
        <v>0</v>
      </c>
      <c r="N103" s="358"/>
      <c r="O103" s="98"/>
      <c r="P103" s="16"/>
    </row>
    <row r="104" spans="2:16" ht="12.75" customHeight="1" x14ac:dyDescent="0.2">
      <c r="B104" s="16"/>
      <c r="C104" s="2"/>
      <c r="D104" s="452" t="s">
        <v>355</v>
      </c>
      <c r="E104" s="49"/>
      <c r="F104" s="546"/>
      <c r="G104" s="49"/>
      <c r="H104" s="108">
        <v>0</v>
      </c>
      <c r="I104" s="108">
        <v>0</v>
      </c>
      <c r="J104" s="109">
        <f t="shared" si="18"/>
        <v>0</v>
      </c>
      <c r="K104" s="109">
        <f t="shared" si="18"/>
        <v>0</v>
      </c>
      <c r="L104" s="109">
        <f t="shared" si="18"/>
        <v>0</v>
      </c>
      <c r="M104" s="109">
        <f t="shared" si="18"/>
        <v>0</v>
      </c>
      <c r="N104" s="358"/>
      <c r="O104" s="98"/>
      <c r="P104" s="16"/>
    </row>
    <row r="105" spans="2:16" ht="12.75" customHeight="1" x14ac:dyDescent="0.2">
      <c r="B105" s="16"/>
      <c r="C105" s="2"/>
      <c r="D105" s="452" t="s">
        <v>339</v>
      </c>
      <c r="E105" s="49"/>
      <c r="F105" s="546"/>
      <c r="G105" s="49"/>
      <c r="H105" s="108">
        <v>0</v>
      </c>
      <c r="I105" s="108">
        <v>0</v>
      </c>
      <c r="J105" s="109">
        <f t="shared" si="18"/>
        <v>0</v>
      </c>
      <c r="K105" s="109">
        <f t="shared" si="18"/>
        <v>0</v>
      </c>
      <c r="L105" s="109">
        <f t="shared" si="18"/>
        <v>0</v>
      </c>
      <c r="M105" s="109">
        <f t="shared" si="18"/>
        <v>0</v>
      </c>
      <c r="N105" s="358"/>
      <c r="O105" s="98"/>
      <c r="P105" s="16"/>
    </row>
    <row r="106" spans="2:16" ht="12.75" customHeight="1" x14ac:dyDescent="0.2">
      <c r="B106" s="16"/>
      <c r="C106" s="2"/>
      <c r="D106" s="452" t="s">
        <v>340</v>
      </c>
      <c r="E106" s="49"/>
      <c r="F106" s="546"/>
      <c r="G106" s="49"/>
      <c r="H106" s="108">
        <v>0</v>
      </c>
      <c r="I106" s="108">
        <v>0</v>
      </c>
      <c r="J106" s="109">
        <f t="shared" si="18"/>
        <v>0</v>
      </c>
      <c r="K106" s="109">
        <f t="shared" si="18"/>
        <v>0</v>
      </c>
      <c r="L106" s="109">
        <f t="shared" si="18"/>
        <v>0</v>
      </c>
      <c r="M106" s="109">
        <f t="shared" si="18"/>
        <v>0</v>
      </c>
      <c r="N106" s="358"/>
      <c r="O106" s="98"/>
      <c r="P106" s="16"/>
    </row>
    <row r="107" spans="2:16" ht="12.75" customHeight="1" x14ac:dyDescent="0.2">
      <c r="B107" s="16"/>
      <c r="C107" s="2"/>
      <c r="D107" s="452" t="s">
        <v>341</v>
      </c>
      <c r="E107" s="49"/>
      <c r="F107" s="546"/>
      <c r="G107" s="49"/>
      <c r="H107" s="108">
        <v>0</v>
      </c>
      <c r="I107" s="108">
        <v>0</v>
      </c>
      <c r="J107" s="109">
        <f t="shared" si="18"/>
        <v>0</v>
      </c>
      <c r="K107" s="109">
        <f t="shared" si="18"/>
        <v>0</v>
      </c>
      <c r="L107" s="109">
        <f t="shared" si="18"/>
        <v>0</v>
      </c>
      <c r="M107" s="109">
        <f t="shared" si="18"/>
        <v>0</v>
      </c>
      <c r="N107" s="358"/>
      <c r="O107" s="98"/>
      <c r="P107" s="16"/>
    </row>
    <row r="108" spans="2:16" ht="12.75" customHeight="1" x14ac:dyDescent="0.2">
      <c r="B108" s="16"/>
      <c r="C108" s="2"/>
      <c r="D108" s="452" t="s">
        <v>342</v>
      </c>
      <c r="E108" s="49"/>
      <c r="F108" s="546"/>
      <c r="G108" s="49"/>
      <c r="H108" s="108">
        <v>0</v>
      </c>
      <c r="I108" s="108">
        <v>0</v>
      </c>
      <c r="J108" s="109">
        <f t="shared" si="18"/>
        <v>0</v>
      </c>
      <c r="K108" s="109">
        <f t="shared" si="18"/>
        <v>0</v>
      </c>
      <c r="L108" s="109">
        <f t="shared" si="18"/>
        <v>0</v>
      </c>
      <c r="M108" s="109">
        <f t="shared" si="18"/>
        <v>0</v>
      </c>
      <c r="N108" s="358"/>
      <c r="O108" s="98"/>
      <c r="P108" s="16"/>
    </row>
    <row r="109" spans="2:16" ht="12.75" customHeight="1" x14ac:dyDescent="0.2">
      <c r="B109" s="16"/>
      <c r="C109" s="2"/>
      <c r="D109" s="452" t="s">
        <v>343</v>
      </c>
      <c r="E109" s="49"/>
      <c r="F109" s="546"/>
      <c r="G109" s="49"/>
      <c r="H109" s="108">
        <v>0</v>
      </c>
      <c r="I109" s="108">
        <v>0</v>
      </c>
      <c r="J109" s="109">
        <f t="shared" si="18"/>
        <v>0</v>
      </c>
      <c r="K109" s="109">
        <f t="shared" si="18"/>
        <v>0</v>
      </c>
      <c r="L109" s="109">
        <f t="shared" si="18"/>
        <v>0</v>
      </c>
      <c r="M109" s="109">
        <f t="shared" si="18"/>
        <v>0</v>
      </c>
      <c r="N109" s="358"/>
      <c r="O109" s="98"/>
      <c r="P109" s="16"/>
    </row>
    <row r="110" spans="2:16" ht="12.75" customHeight="1" x14ac:dyDescent="0.2">
      <c r="B110" s="16"/>
      <c r="C110" s="2"/>
      <c r="D110" s="452" t="s">
        <v>356</v>
      </c>
      <c r="E110" s="49"/>
      <c r="F110" s="546"/>
      <c r="G110" s="49"/>
      <c r="H110" s="108">
        <v>0</v>
      </c>
      <c r="I110" s="108">
        <v>0</v>
      </c>
      <c r="J110" s="109">
        <f t="shared" si="18"/>
        <v>0</v>
      </c>
      <c r="K110" s="109">
        <f t="shared" si="18"/>
        <v>0</v>
      </c>
      <c r="L110" s="109">
        <f t="shared" si="18"/>
        <v>0</v>
      </c>
      <c r="M110" s="109">
        <f t="shared" si="18"/>
        <v>0</v>
      </c>
      <c r="N110" s="358"/>
      <c r="O110" s="98"/>
      <c r="P110" s="16"/>
    </row>
    <row r="111" spans="2:16" ht="12.75" customHeight="1" x14ac:dyDescent="0.2">
      <c r="B111" s="16"/>
      <c r="C111" s="2"/>
      <c r="D111" s="452" t="s">
        <v>344</v>
      </c>
      <c r="E111" s="49"/>
      <c r="F111" s="546"/>
      <c r="G111" s="49"/>
      <c r="H111" s="108">
        <v>0</v>
      </c>
      <c r="I111" s="108">
        <v>0</v>
      </c>
      <c r="J111" s="109">
        <f t="shared" si="18"/>
        <v>0</v>
      </c>
      <c r="K111" s="109">
        <f t="shared" si="18"/>
        <v>0</v>
      </c>
      <c r="L111" s="109">
        <f t="shared" si="18"/>
        <v>0</v>
      </c>
      <c r="M111" s="109">
        <f t="shared" si="18"/>
        <v>0</v>
      </c>
      <c r="N111" s="358"/>
      <c r="O111" s="98"/>
      <c r="P111" s="16"/>
    </row>
    <row r="112" spans="2:16" ht="12.75" customHeight="1" x14ac:dyDescent="0.2">
      <c r="B112" s="16"/>
      <c r="C112" s="2"/>
      <c r="D112" s="452" t="s">
        <v>357</v>
      </c>
      <c r="E112" s="49"/>
      <c r="F112" s="546"/>
      <c r="G112" s="49"/>
      <c r="H112" s="108">
        <v>0</v>
      </c>
      <c r="I112" s="108">
        <v>0</v>
      </c>
      <c r="J112" s="109">
        <f t="shared" si="18"/>
        <v>0</v>
      </c>
      <c r="K112" s="109">
        <f t="shared" si="18"/>
        <v>0</v>
      </c>
      <c r="L112" s="109">
        <f t="shared" si="18"/>
        <v>0</v>
      </c>
      <c r="M112" s="109">
        <f t="shared" si="18"/>
        <v>0</v>
      </c>
      <c r="N112" s="358"/>
      <c r="O112" s="98"/>
      <c r="P112" s="16"/>
    </row>
    <row r="113" spans="2:16" ht="12.75" customHeight="1" x14ac:dyDescent="0.2">
      <c r="B113" s="16"/>
      <c r="C113" s="2"/>
      <c r="D113" s="103"/>
      <c r="E113" s="49"/>
      <c r="F113" s="546"/>
      <c r="G113" s="49"/>
      <c r="H113" s="108">
        <v>0</v>
      </c>
      <c r="I113" s="108">
        <v>0</v>
      </c>
      <c r="J113" s="109">
        <f t="shared" si="18"/>
        <v>0</v>
      </c>
      <c r="K113" s="109">
        <f t="shared" si="18"/>
        <v>0</v>
      </c>
      <c r="L113" s="109">
        <f t="shared" si="18"/>
        <v>0</v>
      </c>
      <c r="M113" s="109">
        <f t="shared" si="18"/>
        <v>0</v>
      </c>
      <c r="N113" s="358"/>
      <c r="O113" s="98"/>
      <c r="P113" s="16"/>
    </row>
    <row r="114" spans="2:16" ht="12.75" customHeight="1" x14ac:dyDescent="0.2">
      <c r="B114" s="16"/>
      <c r="C114" s="2"/>
      <c r="D114" s="103"/>
      <c r="E114" s="49"/>
      <c r="F114" s="546"/>
      <c r="G114" s="49"/>
      <c r="H114" s="108">
        <v>0</v>
      </c>
      <c r="I114" s="108">
        <v>0</v>
      </c>
      <c r="J114" s="109">
        <f t="shared" si="18"/>
        <v>0</v>
      </c>
      <c r="K114" s="109">
        <f t="shared" si="18"/>
        <v>0</v>
      </c>
      <c r="L114" s="109">
        <f t="shared" si="18"/>
        <v>0</v>
      </c>
      <c r="M114" s="109">
        <f t="shared" si="18"/>
        <v>0</v>
      </c>
      <c r="N114" s="358"/>
      <c r="O114" s="98"/>
      <c r="P114" s="16"/>
    </row>
    <row r="115" spans="2:16" ht="12.75" customHeight="1" x14ac:dyDescent="0.2">
      <c r="B115" s="16"/>
      <c r="C115" s="2"/>
      <c r="D115" s="103"/>
      <c r="E115" s="49"/>
      <c r="F115" s="546"/>
      <c r="G115" s="49"/>
      <c r="H115" s="108">
        <v>0</v>
      </c>
      <c r="I115" s="108">
        <v>0</v>
      </c>
      <c r="J115" s="109">
        <f t="shared" si="18"/>
        <v>0</v>
      </c>
      <c r="K115" s="109">
        <f t="shared" si="18"/>
        <v>0</v>
      </c>
      <c r="L115" s="109">
        <f t="shared" si="18"/>
        <v>0</v>
      </c>
      <c r="M115" s="109">
        <f t="shared" si="18"/>
        <v>0</v>
      </c>
      <c r="N115" s="358"/>
      <c r="O115" s="98"/>
      <c r="P115" s="16"/>
    </row>
    <row r="116" spans="2:16" ht="12.75" customHeight="1" x14ac:dyDescent="0.2">
      <c r="B116" s="16"/>
      <c r="C116" s="2"/>
      <c r="D116" s="103"/>
      <c r="E116" s="49"/>
      <c r="F116" s="546"/>
      <c r="G116" s="49"/>
      <c r="H116" s="108">
        <v>0</v>
      </c>
      <c r="I116" s="108">
        <v>0</v>
      </c>
      <c r="J116" s="109">
        <f>+I116</f>
        <v>0</v>
      </c>
      <c r="K116" s="109">
        <f>+J116</f>
        <v>0</v>
      </c>
      <c r="L116" s="109">
        <f>+K116</f>
        <v>0</v>
      </c>
      <c r="M116" s="109">
        <f>+L116</f>
        <v>0</v>
      </c>
      <c r="N116" s="358"/>
      <c r="O116" s="98"/>
      <c r="P116" s="16"/>
    </row>
    <row r="117" spans="2:16" s="20" customFormat="1" ht="12.75" customHeight="1" x14ac:dyDescent="0.2">
      <c r="B117" s="16"/>
      <c r="C117" s="2"/>
      <c r="D117" s="2"/>
      <c r="E117" s="2"/>
      <c r="F117" s="2"/>
      <c r="G117" s="2"/>
      <c r="H117" s="51"/>
      <c r="I117" s="51"/>
      <c r="J117" s="51"/>
      <c r="K117" s="51"/>
      <c r="L117" s="51"/>
      <c r="M117" s="51"/>
      <c r="N117" s="358"/>
      <c r="O117" s="98"/>
      <c r="P117" s="66"/>
    </row>
    <row r="118" spans="2:16" ht="12.75" customHeight="1" x14ac:dyDescent="0.2">
      <c r="B118" s="66"/>
      <c r="C118" s="6"/>
      <c r="D118" s="6" t="s">
        <v>16</v>
      </c>
      <c r="E118" s="6"/>
      <c r="F118" s="6"/>
      <c r="G118" s="6"/>
      <c r="H118" s="474">
        <f t="shared" ref="H118:M118" si="19">SUM(H102:H116)</f>
        <v>0</v>
      </c>
      <c r="I118" s="474">
        <f t="shared" si="19"/>
        <v>0</v>
      </c>
      <c r="J118" s="474">
        <f t="shared" si="19"/>
        <v>0</v>
      </c>
      <c r="K118" s="474">
        <f t="shared" si="19"/>
        <v>0</v>
      </c>
      <c r="L118" s="474">
        <f t="shared" si="19"/>
        <v>0</v>
      </c>
      <c r="M118" s="474">
        <f t="shared" si="19"/>
        <v>0</v>
      </c>
      <c r="N118" s="359"/>
      <c r="O118" s="92"/>
      <c r="P118" s="16"/>
    </row>
    <row r="119" spans="2:16" ht="12.75" customHeight="1" x14ac:dyDescent="0.2">
      <c r="B119" s="16"/>
      <c r="C119" s="2"/>
      <c r="D119" s="2"/>
      <c r="E119" s="2"/>
      <c r="F119" s="2"/>
      <c r="G119" s="2"/>
      <c r="H119" s="51"/>
      <c r="I119" s="51"/>
      <c r="J119" s="51"/>
      <c r="K119" s="51"/>
      <c r="L119" s="51"/>
      <c r="M119" s="51"/>
      <c r="N119" s="357"/>
      <c r="O119" s="87"/>
      <c r="P119" s="16"/>
    </row>
    <row r="120" spans="2:16" ht="12.75" customHeight="1" x14ac:dyDescent="0.2">
      <c r="B120" s="16"/>
      <c r="C120" s="17"/>
      <c r="D120" s="17"/>
      <c r="E120" s="17"/>
      <c r="F120" s="17"/>
      <c r="G120" s="17"/>
      <c r="H120" s="85"/>
      <c r="I120" s="85"/>
      <c r="J120" s="85"/>
      <c r="K120" s="85"/>
      <c r="L120" s="85"/>
      <c r="M120" s="85"/>
      <c r="N120" s="86"/>
      <c r="O120" s="87"/>
      <c r="P120" s="16"/>
    </row>
    <row r="121" spans="2:16" s="20" customFormat="1" ht="12.75" customHeight="1" x14ac:dyDescent="0.2">
      <c r="B121" s="16"/>
      <c r="C121" s="2"/>
      <c r="D121" s="49"/>
      <c r="E121" s="49"/>
      <c r="F121" s="49"/>
      <c r="G121" s="49"/>
      <c r="H121" s="51"/>
      <c r="I121" s="51"/>
      <c r="J121" s="51"/>
      <c r="K121" s="51"/>
      <c r="L121" s="51"/>
      <c r="M121" s="51"/>
      <c r="N121" s="357"/>
      <c r="O121" s="87"/>
      <c r="P121" s="66"/>
    </row>
    <row r="122" spans="2:16" s="20" customFormat="1" ht="12.75" customHeight="1" x14ac:dyDescent="0.2">
      <c r="B122" s="66"/>
      <c r="C122" s="6"/>
      <c r="D122" s="6" t="s">
        <v>195</v>
      </c>
      <c r="E122" s="52"/>
      <c r="F122" s="35" t="s">
        <v>73</v>
      </c>
      <c r="G122" s="52"/>
      <c r="H122" s="53"/>
      <c r="I122" s="53"/>
      <c r="J122" s="53"/>
      <c r="K122" s="53"/>
      <c r="L122" s="53"/>
      <c r="M122" s="53"/>
      <c r="N122" s="359"/>
      <c r="O122" s="92"/>
      <c r="P122" s="66"/>
    </row>
    <row r="123" spans="2:16" ht="12.75" customHeight="1" x14ac:dyDescent="0.2">
      <c r="B123" s="66"/>
      <c r="C123" s="6"/>
      <c r="D123" s="52"/>
      <c r="E123" s="52"/>
      <c r="F123" s="35"/>
      <c r="G123" s="52"/>
      <c r="H123" s="53"/>
      <c r="I123" s="53"/>
      <c r="J123" s="53"/>
      <c r="K123" s="53"/>
      <c r="L123" s="53"/>
      <c r="M123" s="53"/>
      <c r="N123" s="359"/>
      <c r="O123" s="92"/>
      <c r="P123" s="16"/>
    </row>
    <row r="124" spans="2:16" ht="12.75" customHeight="1" x14ac:dyDescent="0.2">
      <c r="B124" s="16"/>
      <c r="C124" s="2"/>
      <c r="D124" s="452" t="s">
        <v>359</v>
      </c>
      <c r="E124" s="49"/>
      <c r="F124" s="546"/>
      <c r="G124" s="49"/>
      <c r="H124" s="108">
        <v>0</v>
      </c>
      <c r="I124" s="108">
        <v>0</v>
      </c>
      <c r="J124" s="109">
        <f t="shared" ref="J124:M139" si="20">+I124</f>
        <v>0</v>
      </c>
      <c r="K124" s="109">
        <f t="shared" si="20"/>
        <v>0</v>
      </c>
      <c r="L124" s="109">
        <f t="shared" si="20"/>
        <v>0</v>
      </c>
      <c r="M124" s="109">
        <f t="shared" si="20"/>
        <v>0</v>
      </c>
      <c r="N124" s="358"/>
      <c r="O124" s="98"/>
      <c r="P124" s="16"/>
    </row>
    <row r="125" spans="2:16" ht="12.75" customHeight="1" x14ac:dyDescent="0.2">
      <c r="B125" s="16"/>
      <c r="C125" s="2"/>
      <c r="D125" s="452" t="s">
        <v>306</v>
      </c>
      <c r="E125" s="49"/>
      <c r="F125" s="546"/>
      <c r="G125" s="49"/>
      <c r="H125" s="108">
        <v>0</v>
      </c>
      <c r="I125" s="108">
        <v>0</v>
      </c>
      <c r="J125" s="109">
        <f t="shared" si="20"/>
        <v>0</v>
      </c>
      <c r="K125" s="109">
        <f t="shared" si="20"/>
        <v>0</v>
      </c>
      <c r="L125" s="109">
        <f t="shared" si="20"/>
        <v>0</v>
      </c>
      <c r="M125" s="109">
        <f t="shared" si="20"/>
        <v>0</v>
      </c>
      <c r="N125" s="358"/>
      <c r="O125" s="98"/>
      <c r="P125" s="16"/>
    </row>
    <row r="126" spans="2:16" ht="12.75" customHeight="1" x14ac:dyDescent="0.2">
      <c r="B126" s="16"/>
      <c r="C126" s="2"/>
      <c r="D126" s="452" t="s">
        <v>358</v>
      </c>
      <c r="E126" s="49"/>
      <c r="F126" s="546"/>
      <c r="G126" s="49"/>
      <c r="H126" s="108">
        <v>0</v>
      </c>
      <c r="I126" s="108">
        <v>0</v>
      </c>
      <c r="J126" s="109">
        <f t="shared" si="20"/>
        <v>0</v>
      </c>
      <c r="K126" s="109">
        <f t="shared" si="20"/>
        <v>0</v>
      </c>
      <c r="L126" s="109">
        <f t="shared" si="20"/>
        <v>0</v>
      </c>
      <c r="M126" s="109">
        <f t="shared" si="20"/>
        <v>0</v>
      </c>
      <c r="N126" s="358"/>
      <c r="O126" s="98"/>
      <c r="P126" s="16"/>
    </row>
    <row r="127" spans="2:16" ht="12.75" customHeight="1" x14ac:dyDescent="0.2">
      <c r="B127" s="16"/>
      <c r="C127" s="2"/>
      <c r="D127" s="452" t="s">
        <v>307</v>
      </c>
      <c r="E127" s="49"/>
      <c r="F127" s="546"/>
      <c r="G127" s="49"/>
      <c r="H127" s="108">
        <v>0</v>
      </c>
      <c r="I127" s="108">
        <v>0</v>
      </c>
      <c r="J127" s="109">
        <f t="shared" si="20"/>
        <v>0</v>
      </c>
      <c r="K127" s="109">
        <f t="shared" si="20"/>
        <v>0</v>
      </c>
      <c r="L127" s="109">
        <f t="shared" si="20"/>
        <v>0</v>
      </c>
      <c r="M127" s="109">
        <f t="shared" si="20"/>
        <v>0</v>
      </c>
      <c r="N127" s="358"/>
      <c r="O127" s="98"/>
      <c r="P127" s="16"/>
    </row>
    <row r="128" spans="2:16" ht="12.75" customHeight="1" x14ac:dyDescent="0.2">
      <c r="B128" s="16"/>
      <c r="C128" s="2"/>
      <c r="D128" s="452" t="s">
        <v>308</v>
      </c>
      <c r="E128" s="49"/>
      <c r="F128" s="546"/>
      <c r="G128" s="49"/>
      <c r="H128" s="108">
        <v>0</v>
      </c>
      <c r="I128" s="108">
        <v>0</v>
      </c>
      <c r="J128" s="109">
        <f t="shared" si="20"/>
        <v>0</v>
      </c>
      <c r="K128" s="109">
        <f t="shared" si="20"/>
        <v>0</v>
      </c>
      <c r="L128" s="109">
        <f t="shared" si="20"/>
        <v>0</v>
      </c>
      <c r="M128" s="109">
        <f t="shared" si="20"/>
        <v>0</v>
      </c>
      <c r="N128" s="358"/>
      <c r="O128" s="98"/>
      <c r="P128" s="16"/>
    </row>
    <row r="129" spans="2:16" ht="12.75" customHeight="1" x14ac:dyDescent="0.2">
      <c r="B129" s="16"/>
      <c r="C129" s="2"/>
      <c r="D129" s="452" t="s">
        <v>309</v>
      </c>
      <c r="E129" s="49"/>
      <c r="F129" s="546"/>
      <c r="G129" s="49"/>
      <c r="H129" s="108">
        <v>0</v>
      </c>
      <c r="I129" s="108">
        <v>0</v>
      </c>
      <c r="J129" s="109">
        <f t="shared" si="20"/>
        <v>0</v>
      </c>
      <c r="K129" s="109">
        <f t="shared" si="20"/>
        <v>0</v>
      </c>
      <c r="L129" s="109">
        <f t="shared" si="20"/>
        <v>0</v>
      </c>
      <c r="M129" s="109">
        <f t="shared" si="20"/>
        <v>0</v>
      </c>
      <c r="N129" s="358"/>
      <c r="O129" s="98"/>
      <c r="P129" s="16"/>
    </row>
    <row r="130" spans="2:16" ht="12.75" customHeight="1" x14ac:dyDescent="0.2">
      <c r="B130" s="16"/>
      <c r="C130" s="2"/>
      <c r="D130" s="452" t="s">
        <v>310</v>
      </c>
      <c r="E130" s="49"/>
      <c r="F130" s="546"/>
      <c r="G130" s="49"/>
      <c r="H130" s="108">
        <v>0</v>
      </c>
      <c r="I130" s="108">
        <v>0</v>
      </c>
      <c r="J130" s="109">
        <f t="shared" si="20"/>
        <v>0</v>
      </c>
      <c r="K130" s="109">
        <f t="shared" si="20"/>
        <v>0</v>
      </c>
      <c r="L130" s="109">
        <f t="shared" si="20"/>
        <v>0</v>
      </c>
      <c r="M130" s="109">
        <f t="shared" si="20"/>
        <v>0</v>
      </c>
      <c r="N130" s="358"/>
      <c r="O130" s="98"/>
      <c r="P130" s="16"/>
    </row>
    <row r="131" spans="2:16" ht="12.75" customHeight="1" x14ac:dyDescent="0.2">
      <c r="B131" s="16"/>
      <c r="C131" s="2"/>
      <c r="D131" s="452"/>
      <c r="E131" s="49"/>
      <c r="F131" s="546"/>
      <c r="G131" s="49"/>
      <c r="H131" s="108">
        <v>0</v>
      </c>
      <c r="I131" s="108">
        <v>0</v>
      </c>
      <c r="J131" s="109">
        <f t="shared" si="20"/>
        <v>0</v>
      </c>
      <c r="K131" s="109">
        <f t="shared" si="20"/>
        <v>0</v>
      </c>
      <c r="L131" s="109">
        <f t="shared" si="20"/>
        <v>0</v>
      </c>
      <c r="M131" s="109">
        <f t="shared" si="20"/>
        <v>0</v>
      </c>
      <c r="N131" s="358"/>
      <c r="O131" s="98"/>
      <c r="P131" s="16"/>
    </row>
    <row r="132" spans="2:16" ht="12.75" customHeight="1" x14ac:dyDescent="0.2">
      <c r="B132" s="16"/>
      <c r="C132" s="2"/>
      <c r="D132" s="452" t="s">
        <v>518</v>
      </c>
      <c r="E132" s="49"/>
      <c r="F132" s="546"/>
      <c r="G132" s="49"/>
      <c r="H132" s="108">
        <v>0</v>
      </c>
      <c r="I132" s="108">
        <v>0</v>
      </c>
      <c r="J132" s="109">
        <f t="shared" si="20"/>
        <v>0</v>
      </c>
      <c r="K132" s="109">
        <f t="shared" si="20"/>
        <v>0</v>
      </c>
      <c r="L132" s="109">
        <f t="shared" si="20"/>
        <v>0</v>
      </c>
      <c r="M132" s="109">
        <f t="shared" si="20"/>
        <v>0</v>
      </c>
      <c r="N132" s="358"/>
      <c r="O132" s="98"/>
      <c r="P132" s="16"/>
    </row>
    <row r="133" spans="2:16" ht="12.75" customHeight="1" x14ac:dyDescent="0.2">
      <c r="B133" s="16"/>
      <c r="C133" s="2"/>
      <c r="D133" s="452" t="s">
        <v>311</v>
      </c>
      <c r="E133" s="49"/>
      <c r="F133" s="546"/>
      <c r="G133" s="49"/>
      <c r="H133" s="108">
        <v>0</v>
      </c>
      <c r="I133" s="108">
        <v>0</v>
      </c>
      <c r="J133" s="109">
        <f t="shared" si="20"/>
        <v>0</v>
      </c>
      <c r="K133" s="109">
        <f t="shared" si="20"/>
        <v>0</v>
      </c>
      <c r="L133" s="109">
        <f t="shared" si="20"/>
        <v>0</v>
      </c>
      <c r="M133" s="109">
        <f t="shared" si="20"/>
        <v>0</v>
      </c>
      <c r="N133" s="358"/>
      <c r="O133" s="98"/>
      <c r="P133" s="16"/>
    </row>
    <row r="134" spans="2:16" ht="12.75" customHeight="1" x14ac:dyDescent="0.2">
      <c r="B134" s="16"/>
      <c r="C134" s="2"/>
      <c r="D134" s="452" t="s">
        <v>312</v>
      </c>
      <c r="E134" s="49"/>
      <c r="F134" s="546"/>
      <c r="G134" s="49"/>
      <c r="H134" s="108">
        <v>0</v>
      </c>
      <c r="I134" s="108">
        <v>0</v>
      </c>
      <c r="J134" s="109">
        <f t="shared" si="20"/>
        <v>0</v>
      </c>
      <c r="K134" s="109">
        <f t="shared" si="20"/>
        <v>0</v>
      </c>
      <c r="L134" s="109">
        <f t="shared" si="20"/>
        <v>0</v>
      </c>
      <c r="M134" s="109">
        <f t="shared" si="20"/>
        <v>0</v>
      </c>
      <c r="N134" s="358"/>
      <c r="O134" s="98"/>
      <c r="P134" s="16"/>
    </row>
    <row r="135" spans="2:16" ht="12.75" customHeight="1" x14ac:dyDescent="0.2">
      <c r="B135" s="16"/>
      <c r="C135" s="2"/>
      <c r="D135" s="452" t="s">
        <v>313</v>
      </c>
      <c r="E135" s="49"/>
      <c r="F135" s="546"/>
      <c r="G135" s="49"/>
      <c r="H135" s="108">
        <v>0</v>
      </c>
      <c r="I135" s="108">
        <v>0</v>
      </c>
      <c r="J135" s="109">
        <f t="shared" si="20"/>
        <v>0</v>
      </c>
      <c r="K135" s="109">
        <f t="shared" si="20"/>
        <v>0</v>
      </c>
      <c r="L135" s="109">
        <f t="shared" si="20"/>
        <v>0</v>
      </c>
      <c r="M135" s="109">
        <f t="shared" si="20"/>
        <v>0</v>
      </c>
      <c r="N135" s="358"/>
      <c r="O135" s="98"/>
      <c r="P135" s="16"/>
    </row>
    <row r="136" spans="2:16" ht="12.75" customHeight="1" x14ac:dyDescent="0.2">
      <c r="B136" s="16"/>
      <c r="C136" s="2"/>
      <c r="D136" s="452" t="s">
        <v>314</v>
      </c>
      <c r="E136" s="49"/>
      <c r="F136" s="546"/>
      <c r="G136" s="49"/>
      <c r="H136" s="108">
        <v>0</v>
      </c>
      <c r="I136" s="108">
        <v>0</v>
      </c>
      <c r="J136" s="109">
        <f t="shared" si="20"/>
        <v>0</v>
      </c>
      <c r="K136" s="109">
        <f t="shared" si="20"/>
        <v>0</v>
      </c>
      <c r="L136" s="109">
        <f t="shared" si="20"/>
        <v>0</v>
      </c>
      <c r="M136" s="109">
        <f t="shared" si="20"/>
        <v>0</v>
      </c>
      <c r="N136" s="358"/>
      <c r="O136" s="98"/>
      <c r="P136" s="16"/>
    </row>
    <row r="137" spans="2:16" ht="12.75" customHeight="1" x14ac:dyDescent="0.2">
      <c r="B137" s="16"/>
      <c r="C137" s="2"/>
      <c r="D137" s="452" t="s">
        <v>315</v>
      </c>
      <c r="E137" s="49"/>
      <c r="F137" s="546"/>
      <c r="G137" s="49"/>
      <c r="H137" s="108">
        <v>0</v>
      </c>
      <c r="I137" s="108">
        <v>0</v>
      </c>
      <c r="J137" s="109">
        <f t="shared" si="20"/>
        <v>0</v>
      </c>
      <c r="K137" s="109">
        <f t="shared" si="20"/>
        <v>0</v>
      </c>
      <c r="L137" s="109">
        <f t="shared" si="20"/>
        <v>0</v>
      </c>
      <c r="M137" s="109">
        <f t="shared" si="20"/>
        <v>0</v>
      </c>
      <c r="N137" s="358"/>
      <c r="O137" s="98"/>
      <c r="P137" s="16"/>
    </row>
    <row r="138" spans="2:16" ht="12.75" customHeight="1" x14ac:dyDescent="0.2">
      <c r="B138" s="16"/>
      <c r="C138" s="2"/>
      <c r="D138" s="452" t="s">
        <v>316</v>
      </c>
      <c r="E138" s="49"/>
      <c r="F138" s="546"/>
      <c r="G138" s="49"/>
      <c r="H138" s="108">
        <v>0</v>
      </c>
      <c r="I138" s="108">
        <v>0</v>
      </c>
      <c r="J138" s="109">
        <f t="shared" si="20"/>
        <v>0</v>
      </c>
      <c r="K138" s="109">
        <f t="shared" si="20"/>
        <v>0</v>
      </c>
      <c r="L138" s="109">
        <f t="shared" si="20"/>
        <v>0</v>
      </c>
      <c r="M138" s="109">
        <f t="shared" si="20"/>
        <v>0</v>
      </c>
      <c r="N138" s="358"/>
      <c r="O138" s="98"/>
      <c r="P138" s="16"/>
    </row>
    <row r="139" spans="2:16" ht="12.75" customHeight="1" x14ac:dyDescent="0.2">
      <c r="B139" s="16"/>
      <c r="C139" s="2"/>
      <c r="D139" s="452" t="s">
        <v>317</v>
      </c>
      <c r="E139" s="49"/>
      <c r="F139" s="546"/>
      <c r="G139" s="49"/>
      <c r="H139" s="108">
        <v>0</v>
      </c>
      <c r="I139" s="108">
        <v>0</v>
      </c>
      <c r="J139" s="109">
        <f t="shared" si="20"/>
        <v>0</v>
      </c>
      <c r="K139" s="109">
        <f t="shared" si="20"/>
        <v>0</v>
      </c>
      <c r="L139" s="109">
        <f t="shared" si="20"/>
        <v>0</v>
      </c>
      <c r="M139" s="109">
        <f t="shared" si="20"/>
        <v>0</v>
      </c>
      <c r="N139" s="358"/>
      <c r="O139" s="98"/>
      <c r="P139" s="16"/>
    </row>
    <row r="140" spans="2:16" ht="12.75" customHeight="1" x14ac:dyDescent="0.2">
      <c r="B140" s="16"/>
      <c r="C140" s="2"/>
      <c r="D140" s="452" t="s">
        <v>318</v>
      </c>
      <c r="E140" s="49"/>
      <c r="F140" s="546"/>
      <c r="G140" s="49"/>
      <c r="H140" s="108">
        <v>0</v>
      </c>
      <c r="I140" s="108">
        <v>0</v>
      </c>
      <c r="J140" s="109">
        <f t="shared" ref="J140:M155" si="21">+I140</f>
        <v>0</v>
      </c>
      <c r="K140" s="109">
        <f t="shared" si="21"/>
        <v>0</v>
      </c>
      <c r="L140" s="109">
        <f t="shared" si="21"/>
        <v>0</v>
      </c>
      <c r="M140" s="109">
        <f t="shared" si="21"/>
        <v>0</v>
      </c>
      <c r="N140" s="358"/>
      <c r="O140" s="98"/>
      <c r="P140" s="16"/>
    </row>
    <row r="141" spans="2:16" ht="12.75" customHeight="1" x14ac:dyDescent="0.2">
      <c r="B141" s="16"/>
      <c r="C141" s="2"/>
      <c r="D141" s="452" t="s">
        <v>319</v>
      </c>
      <c r="E141" s="49"/>
      <c r="F141" s="546"/>
      <c r="G141" s="49"/>
      <c r="H141" s="108">
        <v>0</v>
      </c>
      <c r="I141" s="108">
        <v>0</v>
      </c>
      <c r="J141" s="109">
        <f t="shared" si="21"/>
        <v>0</v>
      </c>
      <c r="K141" s="109">
        <f t="shared" si="21"/>
        <v>0</v>
      </c>
      <c r="L141" s="109">
        <f t="shared" si="21"/>
        <v>0</v>
      </c>
      <c r="M141" s="109">
        <f t="shared" si="21"/>
        <v>0</v>
      </c>
      <c r="N141" s="358"/>
      <c r="O141" s="98"/>
      <c r="P141" s="16"/>
    </row>
    <row r="142" spans="2:16" ht="12.75" customHeight="1" x14ac:dyDescent="0.2">
      <c r="B142" s="16"/>
      <c r="C142" s="2"/>
      <c r="D142" s="452" t="s">
        <v>320</v>
      </c>
      <c r="E142" s="49"/>
      <c r="F142" s="546"/>
      <c r="G142" s="49"/>
      <c r="H142" s="108">
        <v>0</v>
      </c>
      <c r="I142" s="108">
        <v>0</v>
      </c>
      <c r="J142" s="109">
        <f t="shared" si="21"/>
        <v>0</v>
      </c>
      <c r="K142" s="109">
        <f t="shared" si="21"/>
        <v>0</v>
      </c>
      <c r="L142" s="109">
        <f t="shared" si="21"/>
        <v>0</v>
      </c>
      <c r="M142" s="109">
        <f t="shared" si="21"/>
        <v>0</v>
      </c>
      <c r="N142" s="358"/>
      <c r="O142" s="98"/>
      <c r="P142" s="16"/>
    </row>
    <row r="143" spans="2:16" ht="12.75" customHeight="1" x14ac:dyDescent="0.2">
      <c r="B143" s="16"/>
      <c r="C143" s="2"/>
      <c r="D143" s="452" t="s">
        <v>321</v>
      </c>
      <c r="E143" s="49"/>
      <c r="F143" s="546"/>
      <c r="G143" s="49"/>
      <c r="H143" s="108">
        <v>0</v>
      </c>
      <c r="I143" s="108">
        <v>0</v>
      </c>
      <c r="J143" s="109">
        <f t="shared" si="21"/>
        <v>0</v>
      </c>
      <c r="K143" s="109">
        <f t="shared" si="21"/>
        <v>0</v>
      </c>
      <c r="L143" s="109">
        <f t="shared" si="21"/>
        <v>0</v>
      </c>
      <c r="M143" s="109">
        <f t="shared" si="21"/>
        <v>0</v>
      </c>
      <c r="N143" s="358"/>
      <c r="O143" s="98"/>
      <c r="P143" s="16"/>
    </row>
    <row r="144" spans="2:16" ht="12.75" customHeight="1" x14ac:dyDescent="0.2">
      <c r="B144" s="16"/>
      <c r="C144" s="2"/>
      <c r="D144" s="452"/>
      <c r="E144" s="49"/>
      <c r="F144" s="546"/>
      <c r="G144" s="49"/>
      <c r="H144" s="108">
        <v>0</v>
      </c>
      <c r="I144" s="108">
        <v>0</v>
      </c>
      <c r="J144" s="109">
        <f t="shared" si="21"/>
        <v>0</v>
      </c>
      <c r="K144" s="109">
        <f t="shared" si="21"/>
        <v>0</v>
      </c>
      <c r="L144" s="109">
        <f t="shared" si="21"/>
        <v>0</v>
      </c>
      <c r="M144" s="109">
        <f t="shared" si="21"/>
        <v>0</v>
      </c>
      <c r="N144" s="358"/>
      <c r="O144" s="98"/>
      <c r="P144" s="16"/>
    </row>
    <row r="145" spans="2:16" ht="12.75" customHeight="1" x14ac:dyDescent="0.2">
      <c r="B145" s="16"/>
      <c r="C145" s="2"/>
      <c r="D145" s="452" t="s">
        <v>322</v>
      </c>
      <c r="E145" s="49"/>
      <c r="F145" s="546"/>
      <c r="G145" s="49"/>
      <c r="H145" s="108">
        <v>0</v>
      </c>
      <c r="I145" s="108">
        <v>0</v>
      </c>
      <c r="J145" s="109">
        <f t="shared" si="21"/>
        <v>0</v>
      </c>
      <c r="K145" s="109">
        <f t="shared" si="21"/>
        <v>0</v>
      </c>
      <c r="L145" s="109">
        <f t="shared" si="21"/>
        <v>0</v>
      </c>
      <c r="M145" s="109">
        <f t="shared" si="21"/>
        <v>0</v>
      </c>
      <c r="N145" s="358"/>
      <c r="O145" s="98"/>
      <c r="P145" s="16"/>
    </row>
    <row r="146" spans="2:16" ht="12.75" customHeight="1" x14ac:dyDescent="0.2">
      <c r="B146" s="16"/>
      <c r="C146" s="2"/>
      <c r="D146" s="452" t="s">
        <v>323</v>
      </c>
      <c r="E146" s="49"/>
      <c r="F146" s="546"/>
      <c r="G146" s="49"/>
      <c r="H146" s="108">
        <v>0</v>
      </c>
      <c r="I146" s="108">
        <v>0</v>
      </c>
      <c r="J146" s="109">
        <f t="shared" si="21"/>
        <v>0</v>
      </c>
      <c r="K146" s="109">
        <f t="shared" si="21"/>
        <v>0</v>
      </c>
      <c r="L146" s="109">
        <f t="shared" si="21"/>
        <v>0</v>
      </c>
      <c r="M146" s="109">
        <f t="shared" si="21"/>
        <v>0</v>
      </c>
      <c r="N146" s="358"/>
      <c r="O146" s="98"/>
      <c r="P146" s="16"/>
    </row>
    <row r="147" spans="2:16" ht="12.75" customHeight="1" x14ac:dyDescent="0.2">
      <c r="B147" s="16"/>
      <c r="C147" s="2"/>
      <c r="D147" s="452" t="s">
        <v>324</v>
      </c>
      <c r="E147" s="49"/>
      <c r="F147" s="546"/>
      <c r="G147" s="49"/>
      <c r="H147" s="108">
        <v>0</v>
      </c>
      <c r="I147" s="108">
        <v>0</v>
      </c>
      <c r="J147" s="109">
        <f t="shared" si="21"/>
        <v>0</v>
      </c>
      <c r="K147" s="109">
        <f t="shared" si="21"/>
        <v>0</v>
      </c>
      <c r="L147" s="109">
        <f t="shared" si="21"/>
        <v>0</v>
      </c>
      <c r="M147" s="109">
        <f t="shared" si="21"/>
        <v>0</v>
      </c>
      <c r="N147" s="358"/>
      <c r="O147" s="98"/>
      <c r="P147" s="16"/>
    </row>
    <row r="148" spans="2:16" ht="12.75" customHeight="1" x14ac:dyDescent="0.2">
      <c r="B148" s="16"/>
      <c r="C148" s="2"/>
      <c r="D148" s="452" t="s">
        <v>325</v>
      </c>
      <c r="E148" s="49"/>
      <c r="F148" s="546"/>
      <c r="G148" s="49"/>
      <c r="H148" s="108">
        <v>0</v>
      </c>
      <c r="I148" s="108">
        <v>0</v>
      </c>
      <c r="J148" s="109">
        <f t="shared" si="21"/>
        <v>0</v>
      </c>
      <c r="K148" s="109">
        <f t="shared" si="21"/>
        <v>0</v>
      </c>
      <c r="L148" s="109">
        <f t="shared" si="21"/>
        <v>0</v>
      </c>
      <c r="M148" s="109">
        <f t="shared" si="21"/>
        <v>0</v>
      </c>
      <c r="N148" s="358"/>
      <c r="O148" s="98"/>
      <c r="P148" s="16"/>
    </row>
    <row r="149" spans="2:16" ht="12.75" customHeight="1" x14ac:dyDescent="0.2">
      <c r="B149" s="16"/>
      <c r="C149" s="2"/>
      <c r="D149" s="452" t="s">
        <v>326</v>
      </c>
      <c r="E149" s="49"/>
      <c r="F149" s="546"/>
      <c r="G149" s="49"/>
      <c r="H149" s="108">
        <v>0</v>
      </c>
      <c r="I149" s="108">
        <v>0</v>
      </c>
      <c r="J149" s="109">
        <f t="shared" si="21"/>
        <v>0</v>
      </c>
      <c r="K149" s="109">
        <f t="shared" si="21"/>
        <v>0</v>
      </c>
      <c r="L149" s="109">
        <f t="shared" si="21"/>
        <v>0</v>
      </c>
      <c r="M149" s="109">
        <f t="shared" si="21"/>
        <v>0</v>
      </c>
      <c r="N149" s="358"/>
      <c r="O149" s="98"/>
      <c r="P149" s="16"/>
    </row>
    <row r="150" spans="2:16" ht="12.75" customHeight="1" x14ac:dyDescent="0.2">
      <c r="B150" s="16"/>
      <c r="C150" s="2"/>
      <c r="D150" s="452" t="s">
        <v>327</v>
      </c>
      <c r="E150" s="49"/>
      <c r="F150" s="546"/>
      <c r="G150" s="49"/>
      <c r="H150" s="108">
        <v>0</v>
      </c>
      <c r="I150" s="108">
        <v>0</v>
      </c>
      <c r="J150" s="109">
        <f t="shared" si="21"/>
        <v>0</v>
      </c>
      <c r="K150" s="109">
        <f t="shared" si="21"/>
        <v>0</v>
      </c>
      <c r="L150" s="109">
        <f t="shared" si="21"/>
        <v>0</v>
      </c>
      <c r="M150" s="109">
        <f t="shared" si="21"/>
        <v>0</v>
      </c>
      <c r="N150" s="358"/>
      <c r="O150" s="98"/>
      <c r="P150" s="16"/>
    </row>
    <row r="151" spans="2:16" ht="12.75" customHeight="1" x14ac:dyDescent="0.2">
      <c r="B151" s="16"/>
      <c r="C151" s="2"/>
      <c r="D151" s="452" t="s">
        <v>328</v>
      </c>
      <c r="E151" s="49"/>
      <c r="F151" s="546"/>
      <c r="G151" s="49"/>
      <c r="H151" s="108">
        <v>0</v>
      </c>
      <c r="I151" s="108">
        <v>0</v>
      </c>
      <c r="J151" s="109">
        <f t="shared" si="21"/>
        <v>0</v>
      </c>
      <c r="K151" s="109">
        <f t="shared" si="21"/>
        <v>0</v>
      </c>
      <c r="L151" s="109">
        <f t="shared" si="21"/>
        <v>0</v>
      </c>
      <c r="M151" s="109">
        <f t="shared" si="21"/>
        <v>0</v>
      </c>
      <c r="N151" s="358"/>
      <c r="O151" s="98"/>
      <c r="P151" s="16"/>
    </row>
    <row r="152" spans="2:16" ht="12.75" customHeight="1" x14ac:dyDescent="0.2">
      <c r="B152" s="16"/>
      <c r="C152" s="2"/>
      <c r="D152" s="452" t="s">
        <v>329</v>
      </c>
      <c r="E152" s="49"/>
      <c r="F152" s="546"/>
      <c r="G152" s="49"/>
      <c r="H152" s="108">
        <v>0</v>
      </c>
      <c r="I152" s="108">
        <v>0</v>
      </c>
      <c r="J152" s="109">
        <f t="shared" si="21"/>
        <v>0</v>
      </c>
      <c r="K152" s="109">
        <f t="shared" si="21"/>
        <v>0</v>
      </c>
      <c r="L152" s="109">
        <f t="shared" si="21"/>
        <v>0</v>
      </c>
      <c r="M152" s="109">
        <f t="shared" si="21"/>
        <v>0</v>
      </c>
      <c r="N152" s="358"/>
      <c r="O152" s="98"/>
      <c r="P152" s="16"/>
    </row>
    <row r="153" spans="2:16" ht="12.75" customHeight="1" x14ac:dyDescent="0.2">
      <c r="B153" s="16"/>
      <c r="C153" s="2"/>
      <c r="D153" s="452" t="s">
        <v>330</v>
      </c>
      <c r="E153" s="49"/>
      <c r="F153" s="546"/>
      <c r="G153" s="49"/>
      <c r="H153" s="108">
        <v>0</v>
      </c>
      <c r="I153" s="108">
        <v>0</v>
      </c>
      <c r="J153" s="109">
        <f t="shared" si="21"/>
        <v>0</v>
      </c>
      <c r="K153" s="109">
        <f t="shared" si="21"/>
        <v>0</v>
      </c>
      <c r="L153" s="109">
        <f t="shared" si="21"/>
        <v>0</v>
      </c>
      <c r="M153" s="109">
        <f t="shared" si="21"/>
        <v>0</v>
      </c>
      <c r="N153" s="358"/>
      <c r="O153" s="98"/>
      <c r="P153" s="16"/>
    </row>
    <row r="154" spans="2:16" ht="12.75" customHeight="1" x14ac:dyDescent="0.2">
      <c r="B154" s="16"/>
      <c r="C154" s="2"/>
      <c r="D154" s="452" t="s">
        <v>331</v>
      </c>
      <c r="E154" s="49"/>
      <c r="F154" s="546"/>
      <c r="G154" s="49"/>
      <c r="H154" s="108">
        <v>0</v>
      </c>
      <c r="I154" s="108">
        <v>0</v>
      </c>
      <c r="J154" s="109">
        <f t="shared" si="21"/>
        <v>0</v>
      </c>
      <c r="K154" s="109">
        <f t="shared" si="21"/>
        <v>0</v>
      </c>
      <c r="L154" s="109">
        <f t="shared" si="21"/>
        <v>0</v>
      </c>
      <c r="M154" s="109">
        <f t="shared" si="21"/>
        <v>0</v>
      </c>
      <c r="N154" s="358"/>
      <c r="O154" s="98"/>
      <c r="P154" s="16"/>
    </row>
    <row r="155" spans="2:16" ht="12.75" customHeight="1" x14ac:dyDescent="0.2">
      <c r="B155" s="16"/>
      <c r="C155" s="2"/>
      <c r="D155" s="104"/>
      <c r="E155" s="49"/>
      <c r="F155" s="546"/>
      <c r="G155" s="49"/>
      <c r="H155" s="108">
        <v>0</v>
      </c>
      <c r="I155" s="108">
        <v>0</v>
      </c>
      <c r="J155" s="109">
        <f t="shared" si="21"/>
        <v>0</v>
      </c>
      <c r="K155" s="109">
        <f t="shared" si="21"/>
        <v>0</v>
      </c>
      <c r="L155" s="109">
        <f t="shared" si="21"/>
        <v>0</v>
      </c>
      <c r="M155" s="109">
        <f t="shared" si="21"/>
        <v>0</v>
      </c>
      <c r="N155" s="358"/>
      <c r="O155" s="98"/>
      <c r="P155" s="16"/>
    </row>
    <row r="156" spans="2:16" ht="12.75" customHeight="1" x14ac:dyDescent="0.2">
      <c r="B156" s="16"/>
      <c r="C156" s="2"/>
      <c r="D156" s="104" t="s">
        <v>332</v>
      </c>
      <c r="E156" s="49"/>
      <c r="F156" s="546"/>
      <c r="G156" s="49"/>
      <c r="H156" s="108">
        <v>0</v>
      </c>
      <c r="I156" s="108">
        <v>0</v>
      </c>
      <c r="J156" s="109">
        <f t="shared" ref="J156:M163" si="22">+I156</f>
        <v>0</v>
      </c>
      <c r="K156" s="109">
        <f t="shared" si="22"/>
        <v>0</v>
      </c>
      <c r="L156" s="109">
        <f t="shared" si="22"/>
        <v>0</v>
      </c>
      <c r="M156" s="109">
        <f t="shared" si="22"/>
        <v>0</v>
      </c>
      <c r="N156" s="358"/>
      <c r="O156" s="98"/>
      <c r="P156" s="16"/>
    </row>
    <row r="157" spans="2:16" ht="12.75" customHeight="1" x14ac:dyDescent="0.2">
      <c r="B157" s="16"/>
      <c r="C157" s="2"/>
      <c r="D157" s="104" t="s">
        <v>333</v>
      </c>
      <c r="E157" s="49"/>
      <c r="F157" s="546"/>
      <c r="G157" s="49"/>
      <c r="H157" s="108">
        <v>0</v>
      </c>
      <c r="I157" s="108">
        <v>0</v>
      </c>
      <c r="J157" s="109">
        <f t="shared" si="22"/>
        <v>0</v>
      </c>
      <c r="K157" s="109">
        <f t="shared" si="22"/>
        <v>0</v>
      </c>
      <c r="L157" s="109">
        <f t="shared" si="22"/>
        <v>0</v>
      </c>
      <c r="M157" s="109">
        <f t="shared" si="22"/>
        <v>0</v>
      </c>
      <c r="N157" s="358"/>
      <c r="O157" s="98"/>
      <c r="P157" s="16"/>
    </row>
    <row r="158" spans="2:16" ht="12.75" customHeight="1" x14ac:dyDescent="0.2">
      <c r="B158" s="16"/>
      <c r="C158" s="2"/>
      <c r="D158" s="104" t="s">
        <v>334</v>
      </c>
      <c r="E158" s="49"/>
      <c r="F158" s="546"/>
      <c r="G158" s="49"/>
      <c r="H158" s="108">
        <v>0</v>
      </c>
      <c r="I158" s="108">
        <v>0</v>
      </c>
      <c r="J158" s="109">
        <f t="shared" si="22"/>
        <v>0</v>
      </c>
      <c r="K158" s="109">
        <f t="shared" si="22"/>
        <v>0</v>
      </c>
      <c r="L158" s="109">
        <f t="shared" si="22"/>
        <v>0</v>
      </c>
      <c r="M158" s="109">
        <f t="shared" si="22"/>
        <v>0</v>
      </c>
      <c r="N158" s="358"/>
      <c r="O158" s="98"/>
      <c r="P158" s="16"/>
    </row>
    <row r="159" spans="2:16" ht="12.75" customHeight="1" x14ac:dyDescent="0.2">
      <c r="B159" s="16"/>
      <c r="C159" s="2"/>
      <c r="D159" s="104" t="s">
        <v>335</v>
      </c>
      <c r="E159" s="49"/>
      <c r="F159" s="546"/>
      <c r="G159" s="49"/>
      <c r="H159" s="108">
        <v>0</v>
      </c>
      <c r="I159" s="108">
        <v>0</v>
      </c>
      <c r="J159" s="109">
        <f t="shared" si="22"/>
        <v>0</v>
      </c>
      <c r="K159" s="109">
        <f t="shared" si="22"/>
        <v>0</v>
      </c>
      <c r="L159" s="109">
        <f t="shared" si="22"/>
        <v>0</v>
      </c>
      <c r="M159" s="109">
        <f t="shared" si="22"/>
        <v>0</v>
      </c>
      <c r="N159" s="358"/>
      <c r="O159" s="98"/>
      <c r="P159" s="16"/>
    </row>
    <row r="160" spans="2:16" ht="12.75" customHeight="1" x14ac:dyDescent="0.2">
      <c r="B160" s="16"/>
      <c r="C160" s="2"/>
      <c r="D160" s="104" t="s">
        <v>336</v>
      </c>
      <c r="E160" s="49"/>
      <c r="F160" s="546"/>
      <c r="G160" s="49"/>
      <c r="H160" s="108">
        <v>0</v>
      </c>
      <c r="I160" s="108">
        <v>0</v>
      </c>
      <c r="J160" s="109">
        <f t="shared" si="22"/>
        <v>0</v>
      </c>
      <c r="K160" s="109">
        <f t="shared" si="22"/>
        <v>0</v>
      </c>
      <c r="L160" s="109">
        <f t="shared" si="22"/>
        <v>0</v>
      </c>
      <c r="M160" s="109">
        <f t="shared" si="22"/>
        <v>0</v>
      </c>
      <c r="N160" s="358"/>
      <c r="O160" s="98"/>
      <c r="P160" s="16"/>
    </row>
    <row r="161" spans="2:16" ht="12.75" customHeight="1" x14ac:dyDescent="0.2">
      <c r="B161" s="16"/>
      <c r="C161" s="2"/>
      <c r="D161" s="104" t="s">
        <v>337</v>
      </c>
      <c r="E161" s="49"/>
      <c r="F161" s="546"/>
      <c r="G161" s="49"/>
      <c r="H161" s="108">
        <v>0</v>
      </c>
      <c r="I161" s="108">
        <v>0</v>
      </c>
      <c r="J161" s="109">
        <f t="shared" si="22"/>
        <v>0</v>
      </c>
      <c r="K161" s="109">
        <f t="shared" si="22"/>
        <v>0</v>
      </c>
      <c r="L161" s="109">
        <f t="shared" si="22"/>
        <v>0</v>
      </c>
      <c r="M161" s="109">
        <f t="shared" si="22"/>
        <v>0</v>
      </c>
      <c r="N161" s="358"/>
      <c r="O161" s="98"/>
      <c r="P161" s="16"/>
    </row>
    <row r="162" spans="2:16" ht="12.75" customHeight="1" x14ac:dyDescent="0.2">
      <c r="B162" s="16"/>
      <c r="C162" s="2"/>
      <c r="D162" s="104" t="s">
        <v>338</v>
      </c>
      <c r="E162" s="49"/>
      <c r="F162" s="546"/>
      <c r="G162" s="49"/>
      <c r="H162" s="108">
        <v>0</v>
      </c>
      <c r="I162" s="108">
        <v>0</v>
      </c>
      <c r="J162" s="109">
        <f t="shared" si="22"/>
        <v>0</v>
      </c>
      <c r="K162" s="109">
        <f t="shared" si="22"/>
        <v>0</v>
      </c>
      <c r="L162" s="109">
        <f t="shared" si="22"/>
        <v>0</v>
      </c>
      <c r="M162" s="109">
        <f t="shared" si="22"/>
        <v>0</v>
      </c>
      <c r="N162" s="358"/>
      <c r="O162" s="98"/>
      <c r="P162" s="16"/>
    </row>
    <row r="163" spans="2:16" ht="12.75" customHeight="1" x14ac:dyDescent="0.2">
      <c r="B163" s="16"/>
      <c r="C163" s="2"/>
      <c r="D163" s="103"/>
      <c r="E163" s="49"/>
      <c r="F163" s="546"/>
      <c r="G163" s="49"/>
      <c r="H163" s="108">
        <v>0</v>
      </c>
      <c r="I163" s="108">
        <v>0</v>
      </c>
      <c r="J163" s="109">
        <f t="shared" si="22"/>
        <v>0</v>
      </c>
      <c r="K163" s="109">
        <f t="shared" si="22"/>
        <v>0</v>
      </c>
      <c r="L163" s="109">
        <f t="shared" si="22"/>
        <v>0</v>
      </c>
      <c r="M163" s="109">
        <f t="shared" si="22"/>
        <v>0</v>
      </c>
      <c r="N163" s="358"/>
      <c r="O163" s="98"/>
      <c r="P163" s="16"/>
    </row>
    <row r="164" spans="2:16" s="20" customFormat="1" ht="12.75" customHeight="1" x14ac:dyDescent="0.2">
      <c r="B164" s="16"/>
      <c r="C164" s="2"/>
      <c r="D164" s="49"/>
      <c r="E164" s="49"/>
      <c r="F164" s="49"/>
      <c r="G164" s="49"/>
      <c r="H164" s="51"/>
      <c r="I164" s="51"/>
      <c r="J164" s="51"/>
      <c r="K164" s="51"/>
      <c r="L164" s="51"/>
      <c r="M164" s="51"/>
      <c r="N164" s="357"/>
      <c r="O164" s="98"/>
      <c r="P164" s="66"/>
    </row>
    <row r="165" spans="2:16" ht="12.75" customHeight="1" x14ac:dyDescent="0.2">
      <c r="B165" s="66"/>
      <c r="C165" s="6"/>
      <c r="D165" s="6" t="s">
        <v>16</v>
      </c>
      <c r="E165" s="52"/>
      <c r="F165" s="52"/>
      <c r="G165" s="52"/>
      <c r="H165" s="474">
        <f t="shared" ref="H165:M165" si="23">SUM(H124:H163)</f>
        <v>0</v>
      </c>
      <c r="I165" s="474">
        <f t="shared" si="23"/>
        <v>0</v>
      </c>
      <c r="J165" s="474">
        <f t="shared" si="23"/>
        <v>0</v>
      </c>
      <c r="K165" s="474">
        <f t="shared" si="23"/>
        <v>0</v>
      </c>
      <c r="L165" s="474">
        <f t="shared" si="23"/>
        <v>0</v>
      </c>
      <c r="M165" s="474">
        <f t="shared" si="23"/>
        <v>0</v>
      </c>
      <c r="N165" s="359"/>
      <c r="O165" s="92"/>
      <c r="P165" s="16"/>
    </row>
    <row r="166" spans="2:16" ht="12.75" customHeight="1" x14ac:dyDescent="0.2">
      <c r="B166" s="16"/>
      <c r="C166" s="2"/>
      <c r="D166" s="49"/>
      <c r="E166" s="49"/>
      <c r="F166" s="49"/>
      <c r="G166" s="49"/>
      <c r="H166" s="51"/>
      <c r="I166" s="51"/>
      <c r="J166" s="51"/>
      <c r="K166" s="51"/>
      <c r="L166" s="51"/>
      <c r="M166" s="51"/>
      <c r="N166" s="357"/>
      <c r="O166" s="87"/>
      <c r="P166" s="16"/>
    </row>
    <row r="167" spans="2:16" ht="12.75" customHeight="1" x14ac:dyDescent="0.2">
      <c r="B167" s="16"/>
      <c r="C167" s="17"/>
      <c r="D167" s="88"/>
      <c r="E167" s="88"/>
      <c r="F167" s="88"/>
      <c r="G167" s="88"/>
      <c r="H167" s="85"/>
      <c r="I167" s="85"/>
      <c r="J167" s="85"/>
      <c r="K167" s="85"/>
      <c r="L167" s="85"/>
      <c r="M167" s="85"/>
      <c r="N167" s="86"/>
      <c r="O167" s="87"/>
      <c r="P167" s="16"/>
    </row>
    <row r="168" spans="2:16" ht="12.75" customHeight="1" x14ac:dyDescent="0.2">
      <c r="B168" s="16"/>
      <c r="C168" s="2"/>
      <c r="D168" s="49"/>
      <c r="E168" s="49"/>
      <c r="F168" s="49"/>
      <c r="G168" s="49"/>
      <c r="H168" s="51"/>
      <c r="I168" s="51"/>
      <c r="J168" s="51"/>
      <c r="K168" s="51"/>
      <c r="L168" s="51"/>
      <c r="M168" s="51"/>
      <c r="N168" s="357"/>
      <c r="O168" s="87"/>
      <c r="P168" s="16"/>
    </row>
    <row r="169" spans="2:16" ht="12.75" customHeight="1" x14ac:dyDescent="0.2">
      <c r="B169" s="16"/>
      <c r="C169" s="2"/>
      <c r="D169" s="52" t="s">
        <v>98</v>
      </c>
      <c r="E169" s="2"/>
      <c r="F169" s="35" t="s">
        <v>73</v>
      </c>
      <c r="G169" s="2"/>
      <c r="H169" s="51"/>
      <c r="I169" s="51"/>
      <c r="J169" s="51"/>
      <c r="K169" s="51"/>
      <c r="L169" s="51"/>
      <c r="M169" s="51"/>
      <c r="N169" s="355"/>
      <c r="O169" s="84"/>
      <c r="P169" s="16"/>
    </row>
    <row r="170" spans="2:16" ht="12.75" customHeight="1" x14ac:dyDescent="0.2">
      <c r="B170" s="16"/>
      <c r="C170" s="2"/>
      <c r="D170" s="2"/>
      <c r="E170" s="2"/>
      <c r="F170" s="35"/>
      <c r="G170" s="2"/>
      <c r="H170" s="51"/>
      <c r="I170" s="51"/>
      <c r="J170" s="51"/>
      <c r="K170" s="51"/>
      <c r="L170" s="51"/>
      <c r="M170" s="51"/>
      <c r="N170" s="355"/>
      <c r="O170" s="84"/>
      <c r="P170" s="16"/>
    </row>
    <row r="171" spans="2:16" ht="12.75" customHeight="1" x14ac:dyDescent="0.2">
      <c r="B171" s="16"/>
      <c r="C171" s="2"/>
      <c r="D171" s="32" t="s">
        <v>99</v>
      </c>
      <c r="E171" s="2"/>
      <c r="F171" s="546"/>
      <c r="G171" s="2"/>
      <c r="H171" s="110">
        <f>+act!F33</f>
        <v>0</v>
      </c>
      <c r="I171" s="110">
        <f>+act!G33</f>
        <v>0</v>
      </c>
      <c r="J171" s="110">
        <f>+act!H33</f>
        <v>0</v>
      </c>
      <c r="K171" s="110">
        <f>+act!I33</f>
        <v>0</v>
      </c>
      <c r="L171" s="110">
        <f>+act!J33</f>
        <v>0</v>
      </c>
      <c r="M171" s="110">
        <f>+act!K33</f>
        <v>0</v>
      </c>
      <c r="N171" s="355"/>
      <c r="O171" s="84"/>
      <c r="P171" s="16"/>
    </row>
    <row r="172" spans="2:16" ht="12.75" customHeight="1" x14ac:dyDescent="0.2">
      <c r="B172" s="16"/>
      <c r="C172" s="2"/>
      <c r="D172" s="32" t="s">
        <v>100</v>
      </c>
      <c r="E172" s="2"/>
      <c r="F172" s="546"/>
      <c r="G172" s="2"/>
      <c r="H172" s="110">
        <f>+act!F34</f>
        <v>0</v>
      </c>
      <c r="I172" s="110">
        <f>+act!G34</f>
        <v>0</v>
      </c>
      <c r="J172" s="110">
        <f>+act!H34</f>
        <v>0</v>
      </c>
      <c r="K172" s="110">
        <f>+act!I34</f>
        <v>0</v>
      </c>
      <c r="L172" s="110">
        <f>+act!J34</f>
        <v>0</v>
      </c>
      <c r="M172" s="110">
        <f>+act!K34</f>
        <v>0</v>
      </c>
      <c r="N172" s="355"/>
      <c r="O172" s="84"/>
      <c r="P172" s="16"/>
    </row>
    <row r="173" spans="2:16" ht="12.75" customHeight="1" x14ac:dyDescent="0.2">
      <c r="B173" s="16"/>
      <c r="C173" s="2"/>
      <c r="D173" s="45" t="s">
        <v>135</v>
      </c>
      <c r="E173" s="2"/>
      <c r="F173" s="546"/>
      <c r="G173" s="2"/>
      <c r="H173" s="110">
        <f>+act!F35</f>
        <v>0</v>
      </c>
      <c r="I173" s="110">
        <f>+act!G35</f>
        <v>0</v>
      </c>
      <c r="J173" s="110">
        <f>+act!H35</f>
        <v>0</v>
      </c>
      <c r="K173" s="110">
        <f>+act!I35</f>
        <v>0</v>
      </c>
      <c r="L173" s="110">
        <f>+act!J35</f>
        <v>0</v>
      </c>
      <c r="M173" s="110">
        <f>+act!K35</f>
        <v>0</v>
      </c>
      <c r="N173" s="355"/>
      <c r="O173" s="84"/>
      <c r="P173" s="16"/>
    </row>
    <row r="174" spans="2:16" ht="12.75" customHeight="1" x14ac:dyDescent="0.2">
      <c r="B174" s="16"/>
      <c r="C174" s="2"/>
      <c r="D174" s="45" t="s">
        <v>136</v>
      </c>
      <c r="E174" s="2"/>
      <c r="F174" s="546"/>
      <c r="G174" s="2"/>
      <c r="H174" s="110">
        <f>+act!F36</f>
        <v>0</v>
      </c>
      <c r="I174" s="110">
        <f>+act!G36</f>
        <v>0</v>
      </c>
      <c r="J174" s="110">
        <f>+act!H36</f>
        <v>0</v>
      </c>
      <c r="K174" s="110">
        <f>+act!I36</f>
        <v>0</v>
      </c>
      <c r="L174" s="110">
        <f>+act!J36</f>
        <v>0</v>
      </c>
      <c r="M174" s="110">
        <f>+act!K36</f>
        <v>0</v>
      </c>
      <c r="N174" s="355"/>
      <c r="O174" s="84"/>
      <c r="P174" s="16"/>
    </row>
    <row r="175" spans="2:16" ht="12.75" customHeight="1" x14ac:dyDescent="0.2">
      <c r="B175" s="16"/>
      <c r="C175" s="2"/>
      <c r="D175" s="32" t="s">
        <v>140</v>
      </c>
      <c r="E175" s="2"/>
      <c r="F175" s="546"/>
      <c r="G175" s="2"/>
      <c r="H175" s="110">
        <f>+act!F37</f>
        <v>0</v>
      </c>
      <c r="I175" s="110">
        <f>+act!G37</f>
        <v>0</v>
      </c>
      <c r="J175" s="110">
        <f>+act!H37</f>
        <v>0</v>
      </c>
      <c r="K175" s="110">
        <f>+act!I37</f>
        <v>0</v>
      </c>
      <c r="L175" s="110">
        <f>+act!J37</f>
        <v>0</v>
      </c>
      <c r="M175" s="110">
        <f>+act!K37</f>
        <v>0</v>
      </c>
      <c r="N175" s="355"/>
      <c r="O175" s="84"/>
      <c r="P175" s="16"/>
    </row>
    <row r="176" spans="2:16" ht="12.75" customHeight="1" x14ac:dyDescent="0.2">
      <c r="B176" s="16"/>
      <c r="C176" s="2"/>
      <c r="D176" s="593" t="s">
        <v>101</v>
      </c>
      <c r="E176" s="2"/>
      <c r="F176" s="546"/>
      <c r="G176" s="2"/>
      <c r="H176" s="110">
        <f>+act!F38</f>
        <v>0</v>
      </c>
      <c r="I176" s="110">
        <f>+act!G38</f>
        <v>0</v>
      </c>
      <c r="J176" s="110">
        <f>+act!H38</f>
        <v>0</v>
      </c>
      <c r="K176" s="110">
        <f>+act!I38</f>
        <v>0</v>
      </c>
      <c r="L176" s="110">
        <f>+act!J38</f>
        <v>0</v>
      </c>
      <c r="M176" s="110">
        <f>+act!K38</f>
        <v>0</v>
      </c>
      <c r="N176" s="355"/>
      <c r="O176" s="84"/>
      <c r="P176" s="16"/>
    </row>
    <row r="177" spans="2:16" ht="12.75" customHeight="1" x14ac:dyDescent="0.2">
      <c r="B177" s="16"/>
      <c r="C177" s="2"/>
      <c r="D177" s="2"/>
      <c r="E177" s="2"/>
      <c r="F177" s="2"/>
      <c r="G177" s="2"/>
      <c r="H177" s="361"/>
      <c r="I177" s="361"/>
      <c r="J177" s="361"/>
      <c r="K177" s="361"/>
      <c r="L177" s="361"/>
      <c r="M177" s="361"/>
      <c r="N177" s="355"/>
      <c r="O177" s="84"/>
      <c r="P177" s="16"/>
    </row>
    <row r="178" spans="2:16" ht="12.75" customHeight="1" x14ac:dyDescent="0.2">
      <c r="B178" s="16"/>
      <c r="C178" s="2"/>
      <c r="D178" s="6" t="s">
        <v>16</v>
      </c>
      <c r="E178" s="2"/>
      <c r="F178" s="2"/>
      <c r="G178" s="2"/>
      <c r="H178" s="111">
        <f t="shared" ref="H178:M178" si="24">SUM(H171:H176)</f>
        <v>0</v>
      </c>
      <c r="I178" s="111">
        <f t="shared" si="24"/>
        <v>0</v>
      </c>
      <c r="J178" s="111">
        <f t="shared" si="24"/>
        <v>0</v>
      </c>
      <c r="K178" s="111">
        <f t="shared" si="24"/>
        <v>0</v>
      </c>
      <c r="L178" s="111">
        <f t="shared" si="24"/>
        <v>0</v>
      </c>
      <c r="M178" s="111">
        <f t="shared" si="24"/>
        <v>0</v>
      </c>
      <c r="N178" s="362"/>
      <c r="O178" s="363"/>
      <c r="P178" s="16"/>
    </row>
    <row r="179" spans="2:16" ht="12.75" customHeight="1" x14ac:dyDescent="0.2">
      <c r="B179" s="16"/>
      <c r="C179" s="2"/>
      <c r="D179" s="54"/>
      <c r="E179" s="40"/>
      <c r="F179" s="40"/>
      <c r="G179" s="40"/>
      <c r="H179" s="55"/>
      <c r="I179" s="55"/>
      <c r="J179" s="55"/>
      <c r="K179" s="55"/>
      <c r="L179" s="55"/>
      <c r="M179" s="55"/>
      <c r="N179" s="47"/>
      <c r="O179" s="65"/>
      <c r="P179" s="16"/>
    </row>
    <row r="180" spans="2:16" ht="12.75" customHeight="1" x14ac:dyDescent="0.2">
      <c r="B180" s="16"/>
      <c r="C180" s="17"/>
      <c r="D180" s="75"/>
      <c r="E180" s="75"/>
      <c r="F180" s="75"/>
      <c r="G180" s="75"/>
      <c r="H180" s="85"/>
      <c r="I180" s="85"/>
      <c r="J180" s="85"/>
      <c r="K180" s="85"/>
      <c r="L180" s="85"/>
      <c r="M180" s="85"/>
      <c r="N180" s="86"/>
      <c r="O180" s="87"/>
      <c r="P180" s="16"/>
    </row>
    <row r="181" spans="2:16" ht="12.75" customHeight="1" x14ac:dyDescent="0.2">
      <c r="B181" s="16"/>
      <c r="C181" s="2"/>
      <c r="D181" s="52"/>
      <c r="E181" s="52"/>
      <c r="F181" s="52"/>
      <c r="G181" s="52"/>
      <c r="H181" s="51"/>
      <c r="I181" s="51"/>
      <c r="J181" s="51"/>
      <c r="K181" s="51"/>
      <c r="L181" s="51"/>
      <c r="M181" s="51"/>
      <c r="N181" s="357"/>
      <c r="O181" s="87"/>
      <c r="P181" s="16"/>
    </row>
    <row r="182" spans="2:16" ht="12.75" customHeight="1" x14ac:dyDescent="0.2">
      <c r="B182" s="16"/>
      <c r="C182" s="2"/>
      <c r="D182" s="4" t="s">
        <v>196</v>
      </c>
      <c r="E182" s="6"/>
      <c r="F182" s="6"/>
      <c r="G182" s="6"/>
      <c r="H182" s="111">
        <f t="shared" ref="H182:M182" si="25">+H118+H165+H178</f>
        <v>0</v>
      </c>
      <c r="I182" s="111">
        <f t="shared" si="25"/>
        <v>0</v>
      </c>
      <c r="J182" s="111">
        <f t="shared" si="25"/>
        <v>0</v>
      </c>
      <c r="K182" s="111">
        <f t="shared" si="25"/>
        <v>0</v>
      </c>
      <c r="L182" s="111">
        <f t="shared" si="25"/>
        <v>0</v>
      </c>
      <c r="M182" s="111">
        <f t="shared" si="25"/>
        <v>0</v>
      </c>
      <c r="N182" s="359"/>
      <c r="O182" s="92"/>
      <c r="P182" s="16"/>
    </row>
    <row r="183" spans="2:16" ht="12.75" customHeight="1" x14ac:dyDescent="0.2">
      <c r="B183" s="16"/>
      <c r="C183" s="2"/>
      <c r="D183" s="5"/>
      <c r="E183" s="6"/>
      <c r="F183" s="6"/>
      <c r="G183" s="6"/>
      <c r="H183" s="57"/>
      <c r="I183" s="57"/>
      <c r="J183" s="57"/>
      <c r="K183" s="57"/>
      <c r="L183" s="57"/>
      <c r="M183" s="57"/>
      <c r="N183" s="359"/>
      <c r="O183" s="92"/>
      <c r="P183" s="16"/>
    </row>
    <row r="184" spans="2:16" ht="12.75" customHeight="1" x14ac:dyDescent="0.2">
      <c r="B184" s="16"/>
      <c r="C184" s="17"/>
      <c r="D184" s="89"/>
      <c r="E184" s="20"/>
      <c r="F184" s="20"/>
      <c r="G184" s="20"/>
      <c r="H184" s="90"/>
      <c r="I184" s="90"/>
      <c r="J184" s="90"/>
      <c r="K184" s="90"/>
      <c r="L184" s="90"/>
      <c r="M184" s="90"/>
      <c r="N184" s="91"/>
      <c r="O184" s="92"/>
      <c r="P184" s="16"/>
    </row>
    <row r="185" spans="2:16" s="20" customFormat="1" ht="12.75" customHeight="1" x14ac:dyDescent="0.2">
      <c r="B185" s="16"/>
      <c r="C185" s="2"/>
      <c r="D185" s="5"/>
      <c r="E185" s="6"/>
      <c r="F185" s="6"/>
      <c r="G185" s="6"/>
      <c r="H185" s="57"/>
      <c r="I185" s="57"/>
      <c r="J185" s="57"/>
      <c r="K185" s="57"/>
      <c r="L185" s="57"/>
      <c r="M185" s="57"/>
      <c r="N185" s="359"/>
      <c r="O185" s="92"/>
      <c r="P185" s="66"/>
    </row>
    <row r="186" spans="2:16" ht="12.75" customHeight="1" x14ac:dyDescent="0.2">
      <c r="B186" s="66"/>
      <c r="C186" s="6"/>
      <c r="D186" s="6" t="s">
        <v>197</v>
      </c>
      <c r="E186" s="6"/>
      <c r="F186" s="6"/>
      <c r="G186" s="6"/>
      <c r="H186" s="56">
        <f t="shared" ref="H186:M186" si="26">+H88-H182</f>
        <v>5542279.1100000003</v>
      </c>
      <c r="I186" s="56">
        <f t="shared" si="26"/>
        <v>5542279.1100000003</v>
      </c>
      <c r="J186" s="56">
        <f t="shared" si="26"/>
        <v>5542279.1100000003</v>
      </c>
      <c r="K186" s="56">
        <f t="shared" si="26"/>
        <v>5542279.1100000003</v>
      </c>
      <c r="L186" s="56">
        <f t="shared" si="26"/>
        <v>5542279.1100000003</v>
      </c>
      <c r="M186" s="56">
        <f t="shared" si="26"/>
        <v>5542279.1100000003</v>
      </c>
      <c r="N186" s="359"/>
      <c r="O186" s="92"/>
      <c r="P186" s="16"/>
    </row>
    <row r="187" spans="2:16" s="424" customFormat="1" ht="12.75" customHeight="1" x14ac:dyDescent="0.2">
      <c r="B187" s="16"/>
      <c r="C187" s="2"/>
      <c r="D187" s="5"/>
      <c r="E187" s="6"/>
      <c r="F187" s="6"/>
      <c r="G187" s="6"/>
      <c r="H187" s="57"/>
      <c r="I187" s="57"/>
      <c r="J187" s="57"/>
      <c r="K187" s="57"/>
      <c r="L187" s="57"/>
      <c r="M187" s="57"/>
      <c r="N187" s="359"/>
      <c r="O187" s="92"/>
      <c r="P187" s="425"/>
    </row>
    <row r="188" spans="2:16" ht="12.75" customHeight="1" x14ac:dyDescent="0.2">
      <c r="B188" s="425"/>
      <c r="C188" s="424"/>
      <c r="D188" s="427"/>
      <c r="E188" s="428"/>
      <c r="F188" s="428"/>
      <c r="G188" s="428"/>
      <c r="H188" s="429"/>
      <c r="I188" s="429"/>
      <c r="J188" s="429"/>
      <c r="K188" s="429"/>
      <c r="L188" s="429"/>
      <c r="M188" s="429"/>
      <c r="N188" s="430"/>
      <c r="O188" s="426"/>
      <c r="P188" s="16"/>
    </row>
    <row r="189" spans="2:16" ht="13.5" thickBot="1" x14ac:dyDescent="0.25">
      <c r="B189" s="23"/>
      <c r="C189" s="24"/>
      <c r="D189" s="24"/>
      <c r="E189" s="24"/>
      <c r="F189" s="24"/>
      <c r="G189" s="24"/>
      <c r="H189" s="93"/>
      <c r="I189" s="93"/>
      <c r="J189" s="93"/>
      <c r="K189" s="93"/>
      <c r="L189" s="93"/>
      <c r="M189" s="93"/>
      <c r="N189" s="24"/>
      <c r="O189" s="26"/>
    </row>
    <row r="190" spans="2:16" x14ac:dyDescent="0.2">
      <c r="C190" s="17"/>
      <c r="D190" s="17"/>
      <c r="E190" s="17"/>
      <c r="F190" s="17"/>
      <c r="G190" s="17"/>
      <c r="H190" s="59"/>
      <c r="I190" s="59"/>
      <c r="J190" s="59"/>
      <c r="K190" s="59"/>
      <c r="L190" s="59"/>
      <c r="M190" s="59"/>
    </row>
    <row r="191" spans="2:16" ht="13.5" thickBot="1" x14ac:dyDescent="0.25">
      <c r="C191" s="17"/>
      <c r="D191" s="17"/>
      <c r="E191" s="17"/>
      <c r="F191" s="17"/>
      <c r="G191" s="17"/>
      <c r="H191" s="59"/>
      <c r="I191" s="59"/>
      <c r="J191" s="59"/>
      <c r="K191" s="59"/>
      <c r="L191" s="59"/>
      <c r="M191" s="59"/>
    </row>
    <row r="192" spans="2:16" x14ac:dyDescent="0.2">
      <c r="B192" s="58"/>
      <c r="C192" s="13"/>
      <c r="D192" s="13"/>
      <c r="E192" s="13"/>
      <c r="F192" s="13"/>
      <c r="G192" s="13"/>
      <c r="H192" s="60"/>
      <c r="I192" s="60"/>
      <c r="J192" s="60"/>
      <c r="K192" s="60"/>
      <c r="L192" s="60"/>
      <c r="M192" s="60"/>
      <c r="N192" s="13"/>
      <c r="O192" s="15"/>
    </row>
    <row r="193" spans="2:15" x14ac:dyDescent="0.2">
      <c r="B193" s="16"/>
      <c r="C193" s="17"/>
      <c r="D193" s="17"/>
      <c r="E193" s="17"/>
      <c r="F193" s="17"/>
      <c r="G193" s="17"/>
      <c r="H193" s="59"/>
      <c r="I193" s="59"/>
      <c r="J193" s="59"/>
      <c r="K193" s="59"/>
      <c r="L193" s="59"/>
      <c r="M193" s="59"/>
      <c r="O193" s="18"/>
    </row>
    <row r="194" spans="2:15" ht="18" x14ac:dyDescent="0.25">
      <c r="B194" s="61"/>
      <c r="C194" s="19" t="s">
        <v>458</v>
      </c>
      <c r="D194" s="17"/>
      <c r="E194" s="17"/>
      <c r="F194" s="17"/>
      <c r="G194" s="17"/>
      <c r="H194" s="536" t="s">
        <v>436</v>
      </c>
      <c r="I194" s="59"/>
      <c r="J194" s="59"/>
      <c r="K194" s="59"/>
      <c r="L194" s="59"/>
      <c r="M194" s="59"/>
      <c r="O194" s="18"/>
    </row>
    <row r="195" spans="2:15" x14ac:dyDescent="0.2">
      <c r="B195" s="16"/>
      <c r="C195" s="17"/>
      <c r="D195" s="17"/>
      <c r="E195" s="17"/>
      <c r="F195" s="17"/>
      <c r="G195" s="17"/>
      <c r="H195" s="59"/>
      <c r="I195" s="59"/>
      <c r="J195" s="59"/>
      <c r="K195" s="59"/>
      <c r="L195" s="59"/>
      <c r="M195" s="59"/>
      <c r="O195" s="18"/>
    </row>
    <row r="196" spans="2:15" x14ac:dyDescent="0.2">
      <c r="B196" s="16"/>
      <c r="C196" s="17"/>
      <c r="D196" s="99"/>
      <c r="E196" s="100"/>
      <c r="F196" s="100"/>
      <c r="G196" s="100"/>
      <c r="H196" s="431" t="str">
        <f>+tab!D5</f>
        <v xml:space="preserve"> 2020/21</v>
      </c>
      <c r="I196" s="431" t="str">
        <f>+tab!E5</f>
        <v xml:space="preserve"> 2021/22</v>
      </c>
      <c r="J196" s="431" t="str">
        <f>+tab!F5</f>
        <v xml:space="preserve"> 2022/23</v>
      </c>
      <c r="K196" s="431" t="str">
        <f>+tab!G5</f>
        <v xml:space="preserve"> 2023/24</v>
      </c>
      <c r="L196" s="431" t="str">
        <f>+tab!H5</f>
        <v xml:space="preserve"> 2024/25</v>
      </c>
      <c r="M196" s="431" t="str">
        <f>+tab!I5</f>
        <v xml:space="preserve"> 2025/26</v>
      </c>
      <c r="O196" s="18"/>
    </row>
    <row r="197" spans="2:15" x14ac:dyDescent="0.2">
      <c r="B197" s="16"/>
      <c r="C197" s="17"/>
      <c r="D197" s="99"/>
      <c r="E197" s="100"/>
      <c r="F197" s="100"/>
      <c r="G197" s="100"/>
      <c r="H197" s="537"/>
      <c r="I197" s="537"/>
      <c r="J197" s="537"/>
      <c r="K197" s="537"/>
      <c r="L197" s="537"/>
      <c r="M197" s="537"/>
      <c r="O197" s="18"/>
    </row>
    <row r="198" spans="2:15" x14ac:dyDescent="0.2">
      <c r="B198" s="16"/>
      <c r="C198" s="2"/>
      <c r="D198" s="6" t="s">
        <v>182</v>
      </c>
      <c r="E198" s="2"/>
      <c r="F198" s="2"/>
      <c r="G198" s="2"/>
      <c r="H198" s="2"/>
      <c r="I198" s="33"/>
      <c r="J198" s="33"/>
      <c r="K198" s="33"/>
      <c r="L198" s="33"/>
      <c r="M198" s="33"/>
      <c r="N198" s="33"/>
      <c r="O198" s="18"/>
    </row>
    <row r="199" spans="2:15" x14ac:dyDescent="0.2">
      <c r="B199" s="16"/>
      <c r="C199" s="2"/>
      <c r="D199" s="2"/>
      <c r="E199" s="2"/>
      <c r="F199" s="2"/>
      <c r="G199" s="2"/>
      <c r="H199" s="2"/>
      <c r="I199" s="33"/>
      <c r="J199" s="33"/>
      <c r="K199" s="33"/>
      <c r="L199" s="33"/>
      <c r="M199" s="33"/>
      <c r="N199" s="33"/>
      <c r="O199" s="18"/>
    </row>
    <row r="200" spans="2:15" x14ac:dyDescent="0.2">
      <c r="B200" s="16"/>
      <c r="C200" s="2"/>
      <c r="D200" s="37" t="s">
        <v>647</v>
      </c>
      <c r="E200" s="2"/>
      <c r="F200" s="2"/>
      <c r="G200" s="2"/>
      <c r="H200" s="540">
        <f>5/12*(H29-H28)+7/12*(I29-I28)</f>
        <v>4100578.5900000003</v>
      </c>
      <c r="I200" s="540">
        <f>5/12*(I29-I28)+7/12*(J29-J28)</f>
        <v>4100578.5900000003</v>
      </c>
      <c r="J200" s="540">
        <f>5/12*(J29-J28)+7/12*(K29-K28)</f>
        <v>4100578.5900000003</v>
      </c>
      <c r="K200" s="540">
        <f>5/12*(K29-K28)+7/12*(L29-L28)</f>
        <v>4100578.5900000003</v>
      </c>
      <c r="L200" s="540">
        <f>L29-L28</f>
        <v>4100578.5900000003</v>
      </c>
      <c r="M200" s="540">
        <f>M29-M28</f>
        <v>4100578.5900000003</v>
      </c>
      <c r="N200" s="33"/>
      <c r="O200" s="18"/>
    </row>
    <row r="201" spans="2:15" x14ac:dyDescent="0.2">
      <c r="B201" s="16"/>
      <c r="C201" s="2"/>
      <c r="D201" s="37" t="s">
        <v>360</v>
      </c>
      <c r="E201" s="2"/>
      <c r="F201" s="2"/>
      <c r="G201" s="2"/>
      <c r="H201" s="540" t="e">
        <f>IF(geg!G27=0,0,5/12*geg!G27*tab!#REF!+7/12*geg!H27*tab!#REF!)</f>
        <v>#REF!</v>
      </c>
      <c r="I201" s="540" t="e">
        <f>IF(geg!H27=0,0,5/12*geg!H27*tab!#REF!+7/12*geg!I27*tab!#REF!)</f>
        <v>#REF!</v>
      </c>
      <c r="J201" s="540" t="e">
        <f>IF(geg!I27=0,0,5/12*geg!I27*tab!#REF!+7/12*geg!J27*tab!#REF!)</f>
        <v>#REF!</v>
      </c>
      <c r="K201" s="540" t="e">
        <f>IF(geg!J27=0,0,5/12*geg!J27*tab!#REF!+7/12*geg!K27*tab!#REF!)</f>
        <v>#REF!</v>
      </c>
      <c r="L201" s="540" t="e">
        <f>IF(geg!K27=0,0,5/12*geg!K27*tab!#REF!+7/12*geg!L27*tab!#REF!)</f>
        <v>#REF!</v>
      </c>
      <c r="M201" s="540" t="e">
        <f>IF(geg!L27=0,0,5/12*geg!L27*tab!#REF!+7/12*geg!M27*tab!#REF!)</f>
        <v>#REF!</v>
      </c>
      <c r="N201" s="33"/>
      <c r="O201" s="18"/>
    </row>
    <row r="202" spans="2:15" x14ac:dyDescent="0.2">
      <c r="B202" s="16"/>
      <c r="C202" s="2"/>
      <c r="D202" s="2"/>
      <c r="E202" s="2"/>
      <c r="F202" s="2"/>
      <c r="G202" s="2"/>
      <c r="H202" s="538"/>
      <c r="I202" s="538"/>
      <c r="J202" s="538"/>
      <c r="K202" s="538"/>
      <c r="L202" s="538"/>
      <c r="M202" s="538"/>
      <c r="N202" s="33"/>
      <c r="O202" s="18"/>
    </row>
    <row r="203" spans="2:15" x14ac:dyDescent="0.2">
      <c r="B203" s="16"/>
      <c r="C203" s="2"/>
      <c r="D203" s="42" t="s">
        <v>95</v>
      </c>
      <c r="E203" s="2"/>
      <c r="F203" s="2"/>
      <c r="G203" s="2"/>
      <c r="H203" s="540">
        <f>5/12*H37+7/12*I37</f>
        <v>0</v>
      </c>
      <c r="I203" s="540">
        <f>5/12*I37+7/12*J37</f>
        <v>0</v>
      </c>
      <c r="J203" s="540">
        <f>5/12*J37+7/12*K37</f>
        <v>0</v>
      </c>
      <c r="K203" s="540">
        <f>5/12*K37+7/12*L37</f>
        <v>0</v>
      </c>
      <c r="L203" s="540">
        <f>5/12*L37+7/12*L37</f>
        <v>0</v>
      </c>
      <c r="M203" s="540">
        <f>5/12*M37+7/12*M37</f>
        <v>0</v>
      </c>
      <c r="N203" s="33"/>
      <c r="O203" s="18"/>
    </row>
    <row r="204" spans="2:15" x14ac:dyDescent="0.2">
      <c r="B204" s="16"/>
      <c r="C204" s="2"/>
      <c r="D204" s="2"/>
      <c r="E204" s="2"/>
      <c r="F204" s="2"/>
      <c r="G204" s="2"/>
      <c r="H204" s="538"/>
      <c r="I204" s="538"/>
      <c r="J204" s="538"/>
      <c r="K204" s="538"/>
      <c r="L204" s="538"/>
      <c r="M204" s="538"/>
      <c r="N204" s="33"/>
      <c r="O204" s="18"/>
    </row>
    <row r="205" spans="2:15" x14ac:dyDescent="0.2">
      <c r="B205" s="16"/>
      <c r="C205" s="2"/>
      <c r="D205" s="37" t="s">
        <v>190</v>
      </c>
      <c r="E205" s="2"/>
      <c r="F205" s="2"/>
      <c r="G205" s="2"/>
      <c r="H205" s="540">
        <f>5/12*H56+7/12*I56</f>
        <v>0</v>
      </c>
      <c r="I205" s="540">
        <f>5/12*I56+7/12*J56</f>
        <v>0</v>
      </c>
      <c r="J205" s="540">
        <f>5/12*J56+7/12*K56</f>
        <v>0</v>
      </c>
      <c r="K205" s="540">
        <f>5/12*K56+7/12*L56</f>
        <v>0</v>
      </c>
      <c r="L205" s="540">
        <f>5/12*L56+7/12*L56</f>
        <v>0</v>
      </c>
      <c r="M205" s="540">
        <f>5/12*M56+7/12*M56</f>
        <v>0</v>
      </c>
      <c r="N205" s="33"/>
      <c r="O205" s="18"/>
    </row>
    <row r="206" spans="2:15" x14ac:dyDescent="0.2">
      <c r="B206" s="16"/>
      <c r="C206" s="2"/>
      <c r="D206" s="2"/>
      <c r="E206" s="2"/>
      <c r="F206" s="2"/>
      <c r="G206" s="2"/>
      <c r="H206" s="538"/>
      <c r="I206" s="538"/>
      <c r="J206" s="538"/>
      <c r="K206" s="538"/>
      <c r="L206" s="538"/>
      <c r="M206" s="538"/>
      <c r="N206" s="33"/>
      <c r="O206" s="18"/>
    </row>
    <row r="207" spans="2:15" x14ac:dyDescent="0.2">
      <c r="B207" s="16"/>
      <c r="C207" s="2"/>
      <c r="D207" s="6" t="s">
        <v>199</v>
      </c>
      <c r="E207" s="2"/>
      <c r="F207" s="2"/>
      <c r="G207" s="2"/>
      <c r="H207" s="540">
        <f>5/12*H71+7/12*I71</f>
        <v>0</v>
      </c>
      <c r="I207" s="540">
        <f>5/12*I71+7/12*J71</f>
        <v>0</v>
      </c>
      <c r="J207" s="540">
        <f>5/12*J71+7/12*K71</f>
        <v>0</v>
      </c>
      <c r="K207" s="540">
        <f>5/12*K71+7/12*L71</f>
        <v>0</v>
      </c>
      <c r="L207" s="540">
        <f>5/12*L71+7/12*L71</f>
        <v>0</v>
      </c>
      <c r="M207" s="540">
        <f>5/12*M71+7/12*M71</f>
        <v>0</v>
      </c>
      <c r="N207" s="33"/>
      <c r="O207" s="18"/>
    </row>
    <row r="208" spans="2:15" x14ac:dyDescent="0.2">
      <c r="B208" s="16"/>
      <c r="C208" s="2"/>
      <c r="D208" s="2"/>
      <c r="E208" s="2"/>
      <c r="F208" s="2"/>
      <c r="G208" s="2"/>
      <c r="H208" s="538"/>
      <c r="I208" s="538"/>
      <c r="J208" s="538"/>
      <c r="K208" s="538"/>
      <c r="L208" s="538"/>
      <c r="M208" s="538"/>
      <c r="N208" s="33"/>
      <c r="O208" s="18"/>
    </row>
    <row r="209" spans="2:15" x14ac:dyDescent="0.2">
      <c r="B209" s="16"/>
      <c r="C209" s="2"/>
      <c r="D209" s="6" t="s">
        <v>200</v>
      </c>
      <c r="E209" s="2"/>
      <c r="F209" s="2"/>
      <c r="G209" s="2"/>
      <c r="H209" s="540">
        <f>5/12*H84+7/12*I84</f>
        <v>0</v>
      </c>
      <c r="I209" s="540">
        <f>5/12*I84+7/12*J84</f>
        <v>0</v>
      </c>
      <c r="J209" s="540">
        <f>5/12*J84+7/12*K84</f>
        <v>0</v>
      </c>
      <c r="K209" s="540">
        <f>5/12*K84+7/12*L84</f>
        <v>0</v>
      </c>
      <c r="L209" s="540">
        <f>5/12*L84+7/12*L84</f>
        <v>0</v>
      </c>
      <c r="M209" s="540">
        <f>5/12*M84+7/12*M84</f>
        <v>0</v>
      </c>
      <c r="N209" s="33"/>
      <c r="O209" s="18"/>
    </row>
    <row r="210" spans="2:15" x14ac:dyDescent="0.2">
      <c r="B210" s="16"/>
      <c r="C210" s="2"/>
      <c r="D210" s="2"/>
      <c r="E210" s="2"/>
      <c r="F210" s="2"/>
      <c r="G210" s="2"/>
      <c r="H210" s="538"/>
      <c r="I210" s="538"/>
      <c r="J210" s="538"/>
      <c r="K210" s="538"/>
      <c r="L210" s="538"/>
      <c r="M210" s="538"/>
      <c r="N210" s="33"/>
      <c r="O210" s="18"/>
    </row>
    <row r="211" spans="2:15" x14ac:dyDescent="0.2">
      <c r="B211" s="16"/>
      <c r="C211" s="2"/>
      <c r="D211" s="4" t="s">
        <v>198</v>
      </c>
      <c r="E211" s="2"/>
      <c r="F211" s="2"/>
      <c r="G211" s="2"/>
      <c r="H211" s="540" t="e">
        <f>+H200+H201+H203+H205+H207+H209</f>
        <v>#REF!</v>
      </c>
      <c r="I211" s="540" t="e">
        <f t="shared" ref="I211:L211" si="27">+I200+I201+I203+I205+I207+I209</f>
        <v>#REF!</v>
      </c>
      <c r="J211" s="540" t="e">
        <f t="shared" si="27"/>
        <v>#REF!</v>
      </c>
      <c r="K211" s="540" t="e">
        <f t="shared" si="27"/>
        <v>#REF!</v>
      </c>
      <c r="L211" s="540" t="e">
        <f t="shared" si="27"/>
        <v>#REF!</v>
      </c>
      <c r="M211" s="540" t="e">
        <f t="shared" ref="M211" si="28">+M200+M201+M203+M205+M207+M209</f>
        <v>#REF!</v>
      </c>
      <c r="N211" s="33"/>
      <c r="O211" s="18"/>
    </row>
    <row r="212" spans="2:15" x14ac:dyDescent="0.2">
      <c r="B212" s="16"/>
      <c r="C212" s="2"/>
      <c r="D212" s="2"/>
      <c r="E212" s="2"/>
      <c r="F212" s="2"/>
      <c r="G212" s="2"/>
      <c r="H212" s="538"/>
      <c r="I212" s="538"/>
      <c r="J212" s="538"/>
      <c r="K212" s="538"/>
      <c r="L212" s="538"/>
      <c r="M212" s="538"/>
      <c r="N212" s="33"/>
      <c r="O212" s="18"/>
    </row>
    <row r="213" spans="2:15" x14ac:dyDescent="0.2">
      <c r="B213" s="16"/>
      <c r="C213" s="17"/>
      <c r="D213" s="17"/>
      <c r="E213" s="17"/>
      <c r="F213" s="17"/>
      <c r="G213" s="17"/>
      <c r="H213" s="539"/>
      <c r="I213" s="539"/>
      <c r="J213" s="539"/>
      <c r="K213" s="539"/>
      <c r="L213" s="539"/>
      <c r="M213" s="539"/>
      <c r="N213" s="59"/>
      <c r="O213" s="18"/>
    </row>
    <row r="214" spans="2:15" x14ac:dyDescent="0.2">
      <c r="B214" s="16"/>
      <c r="C214" s="2"/>
      <c r="D214" s="2"/>
      <c r="E214" s="2"/>
      <c r="F214" s="2"/>
      <c r="G214" s="2"/>
      <c r="H214" s="538"/>
      <c r="I214" s="538"/>
      <c r="J214" s="538"/>
      <c r="K214" s="538"/>
      <c r="L214" s="538"/>
      <c r="M214" s="538"/>
      <c r="N214" s="33"/>
      <c r="O214" s="18"/>
    </row>
    <row r="215" spans="2:15" x14ac:dyDescent="0.2">
      <c r="B215" s="16"/>
      <c r="C215" s="2"/>
      <c r="D215" s="6" t="s">
        <v>205</v>
      </c>
      <c r="E215" s="2"/>
      <c r="F215" s="2"/>
      <c r="G215" s="2"/>
      <c r="H215" s="538"/>
      <c r="I215" s="538"/>
      <c r="J215" s="538"/>
      <c r="K215" s="538"/>
      <c r="L215" s="538"/>
      <c r="M215" s="538"/>
      <c r="N215" s="33"/>
      <c r="O215" s="18"/>
    </row>
    <row r="216" spans="2:15" x14ac:dyDescent="0.2">
      <c r="B216" s="16"/>
      <c r="C216" s="2"/>
      <c r="D216" s="2"/>
      <c r="E216" s="2"/>
      <c r="F216" s="2"/>
      <c r="G216" s="2"/>
      <c r="H216" s="538"/>
      <c r="I216" s="538"/>
      <c r="J216" s="538"/>
      <c r="K216" s="538"/>
      <c r="L216" s="538"/>
      <c r="M216" s="538"/>
      <c r="N216" s="33"/>
      <c r="O216" s="18"/>
    </row>
    <row r="217" spans="2:15" x14ac:dyDescent="0.2">
      <c r="B217" s="16"/>
      <c r="C217" s="2"/>
      <c r="D217" s="6" t="s">
        <v>97</v>
      </c>
      <c r="E217" s="2"/>
      <c r="F217" s="2"/>
      <c r="G217" s="2"/>
      <c r="H217" s="540">
        <f>5/12*H118+7/12*I118</f>
        <v>0</v>
      </c>
      <c r="I217" s="540">
        <f>5/12*I118+7/12*J118</f>
        <v>0</v>
      </c>
      <c r="J217" s="540">
        <f>5/12*J118+7/12*K118</f>
        <v>0</v>
      </c>
      <c r="K217" s="540">
        <f>5/12*K118+7/12*L118</f>
        <v>0</v>
      </c>
      <c r="L217" s="540">
        <f>5/12*L118+7/12*L118</f>
        <v>0</v>
      </c>
      <c r="M217" s="540">
        <f>5/12*M118+7/12*M118</f>
        <v>0</v>
      </c>
      <c r="N217" s="33"/>
      <c r="O217" s="18"/>
    </row>
    <row r="218" spans="2:15" x14ac:dyDescent="0.2">
      <c r="B218" s="16"/>
      <c r="C218" s="2"/>
      <c r="D218" s="2"/>
      <c r="E218" s="2"/>
      <c r="F218" s="2"/>
      <c r="G218" s="2"/>
      <c r="H218" s="538"/>
      <c r="I218" s="538"/>
      <c r="J218" s="538"/>
      <c r="K218" s="538"/>
      <c r="L218" s="538"/>
      <c r="M218" s="538"/>
      <c r="N218" s="33"/>
      <c r="O218" s="18"/>
    </row>
    <row r="219" spans="2:15" x14ac:dyDescent="0.2">
      <c r="B219" s="16"/>
      <c r="C219" s="2"/>
      <c r="D219" s="6" t="s">
        <v>195</v>
      </c>
      <c r="E219" s="2"/>
      <c r="F219" s="2"/>
      <c r="G219" s="2"/>
      <c r="H219" s="540">
        <f>5/12*H165+7/12*I165</f>
        <v>0</v>
      </c>
      <c r="I219" s="540">
        <f>5/12*I165+7/12*J165</f>
        <v>0</v>
      </c>
      <c r="J219" s="540">
        <f>5/12*J165+7/12*K165</f>
        <v>0</v>
      </c>
      <c r="K219" s="540">
        <f>5/12*K165+7/12*L165</f>
        <v>0</v>
      </c>
      <c r="L219" s="540">
        <f>5/12*L165+7/12*L165</f>
        <v>0</v>
      </c>
      <c r="M219" s="540">
        <f>5/12*M165+7/12*M165</f>
        <v>0</v>
      </c>
      <c r="N219" s="33"/>
      <c r="O219" s="18"/>
    </row>
    <row r="220" spans="2:15" x14ac:dyDescent="0.2">
      <c r="B220" s="16"/>
      <c r="C220" s="2"/>
      <c r="D220" s="2"/>
      <c r="E220" s="2"/>
      <c r="F220" s="2"/>
      <c r="G220" s="2"/>
      <c r="H220" s="538"/>
      <c r="I220" s="538"/>
      <c r="J220" s="538"/>
      <c r="K220" s="538"/>
      <c r="L220" s="538"/>
      <c r="M220" s="538"/>
      <c r="N220" s="33"/>
      <c r="O220" s="18"/>
    </row>
    <row r="221" spans="2:15" x14ac:dyDescent="0.2">
      <c r="B221" s="16"/>
      <c r="C221" s="2"/>
      <c r="D221" s="6" t="str">
        <f>+D169</f>
        <v>Afschrijvingen</v>
      </c>
      <c r="E221" s="2"/>
      <c r="F221" s="2"/>
      <c r="G221" s="2"/>
      <c r="H221" s="540">
        <f>5/12*H178+7/12*I178</f>
        <v>0</v>
      </c>
      <c r="I221" s="540">
        <f>5/12*I178+7/12*J178</f>
        <v>0</v>
      </c>
      <c r="J221" s="540">
        <f>5/12*J178+7/12*K178</f>
        <v>0</v>
      </c>
      <c r="K221" s="540">
        <f>5/12*K178+7/12*L178</f>
        <v>0</v>
      </c>
      <c r="L221" s="540">
        <f>5/12*L178+7/12*L178</f>
        <v>0</v>
      </c>
      <c r="M221" s="540">
        <f>5/12*M178+7/12*M178</f>
        <v>0</v>
      </c>
      <c r="N221" s="33"/>
      <c r="O221" s="18"/>
    </row>
    <row r="222" spans="2:15" x14ac:dyDescent="0.2">
      <c r="B222" s="16"/>
      <c r="C222" s="2"/>
      <c r="D222" s="2"/>
      <c r="E222" s="2"/>
      <c r="F222" s="2"/>
      <c r="G222" s="2"/>
      <c r="H222" s="538"/>
      <c r="I222" s="538"/>
      <c r="J222" s="538"/>
      <c r="K222" s="538"/>
      <c r="L222" s="538"/>
      <c r="M222" s="538"/>
      <c r="N222" s="33"/>
      <c r="O222" s="18"/>
    </row>
    <row r="223" spans="2:15" x14ac:dyDescent="0.2">
      <c r="B223" s="16"/>
      <c r="C223" s="2"/>
      <c r="D223" s="6" t="str">
        <f>+D182</f>
        <v>totaal lasten materieel</v>
      </c>
      <c r="E223" s="2"/>
      <c r="F223" s="2"/>
      <c r="G223" s="2"/>
      <c r="H223" s="540">
        <f t="shared" ref="H223:M223" si="29">+H217+H219+H221</f>
        <v>0</v>
      </c>
      <c r="I223" s="540">
        <f t="shared" si="29"/>
        <v>0</v>
      </c>
      <c r="J223" s="540">
        <f t="shared" si="29"/>
        <v>0</v>
      </c>
      <c r="K223" s="540">
        <f t="shared" si="29"/>
        <v>0</v>
      </c>
      <c r="L223" s="540">
        <f t="shared" si="29"/>
        <v>0</v>
      </c>
      <c r="M223" s="540">
        <f t="shared" si="29"/>
        <v>0</v>
      </c>
      <c r="N223" s="33"/>
      <c r="O223" s="18"/>
    </row>
    <row r="224" spans="2:15" x14ac:dyDescent="0.2">
      <c r="B224" s="16"/>
      <c r="C224" s="2"/>
      <c r="D224" s="2"/>
      <c r="E224" s="2"/>
      <c r="F224" s="2"/>
      <c r="G224" s="2"/>
      <c r="H224" s="538"/>
      <c r="I224" s="538"/>
      <c r="J224" s="538"/>
      <c r="K224" s="538"/>
      <c r="L224" s="538"/>
      <c r="M224" s="538"/>
      <c r="N224" s="33"/>
      <c r="O224" s="18"/>
    </row>
    <row r="225" spans="2:15" x14ac:dyDescent="0.2">
      <c r="B225" s="16"/>
      <c r="C225" s="17"/>
      <c r="D225" s="17"/>
      <c r="E225" s="17"/>
      <c r="F225" s="17"/>
      <c r="G225" s="17"/>
      <c r="H225" s="539"/>
      <c r="I225" s="539"/>
      <c r="J225" s="539"/>
      <c r="K225" s="539"/>
      <c r="L225" s="539"/>
      <c r="M225" s="539"/>
      <c r="N225" s="59"/>
      <c r="O225" s="18"/>
    </row>
    <row r="226" spans="2:15" x14ac:dyDescent="0.2">
      <c r="B226" s="16"/>
      <c r="C226" s="2"/>
      <c r="D226" s="2"/>
      <c r="E226" s="2"/>
      <c r="F226" s="2"/>
      <c r="G226" s="2"/>
      <c r="H226" s="538"/>
      <c r="I226" s="538"/>
      <c r="J226" s="538"/>
      <c r="K226" s="538"/>
      <c r="L226" s="538"/>
      <c r="M226" s="538"/>
      <c r="N226" s="33"/>
      <c r="O226" s="18"/>
    </row>
    <row r="227" spans="2:15" x14ac:dyDescent="0.2">
      <c r="B227" s="16"/>
      <c r="C227" s="2"/>
      <c r="D227" s="6" t="str">
        <f>+D186</f>
        <v xml:space="preserve">Saldo materieel </v>
      </c>
      <c r="E227" s="2"/>
      <c r="F227" s="2"/>
      <c r="G227" s="2"/>
      <c r="H227" s="540" t="e">
        <f t="shared" ref="H227:M227" si="30">+H211-H223</f>
        <v>#REF!</v>
      </c>
      <c r="I227" s="540" t="e">
        <f t="shared" si="30"/>
        <v>#REF!</v>
      </c>
      <c r="J227" s="540" t="e">
        <f t="shared" si="30"/>
        <v>#REF!</v>
      </c>
      <c r="K227" s="540" t="e">
        <f t="shared" si="30"/>
        <v>#REF!</v>
      </c>
      <c r="L227" s="540" t="e">
        <f t="shared" si="30"/>
        <v>#REF!</v>
      </c>
      <c r="M227" s="540" t="e">
        <f t="shared" si="30"/>
        <v>#REF!</v>
      </c>
      <c r="N227" s="33"/>
      <c r="O227" s="18"/>
    </row>
    <row r="228" spans="2:15" x14ac:dyDescent="0.2">
      <c r="B228" s="16"/>
      <c r="C228" s="2"/>
      <c r="D228" s="2"/>
      <c r="E228" s="2"/>
      <c r="F228" s="2"/>
      <c r="G228" s="2"/>
      <c r="H228" s="538"/>
      <c r="I228" s="538"/>
      <c r="J228" s="538"/>
      <c r="K228" s="538"/>
      <c r="L228" s="538"/>
      <c r="M228" s="538"/>
      <c r="N228" s="33"/>
      <c r="O228" s="18"/>
    </row>
    <row r="229" spans="2:15" ht="13.5" thickBot="1" x14ac:dyDescent="0.25">
      <c r="B229" s="23"/>
      <c r="C229" s="24"/>
      <c r="D229" s="24"/>
      <c r="E229" s="24"/>
      <c r="F229" s="24"/>
      <c r="G229" s="24"/>
      <c r="H229" s="93"/>
      <c r="I229" s="93"/>
      <c r="J229" s="93"/>
      <c r="K229" s="93"/>
      <c r="L229" s="93"/>
      <c r="M229" s="93"/>
      <c r="N229" s="24"/>
      <c r="O229" s="26"/>
    </row>
    <row r="230" spans="2:15" x14ac:dyDescent="0.2">
      <c r="C230" s="17"/>
      <c r="D230" s="17"/>
      <c r="E230" s="17"/>
      <c r="F230" s="17"/>
      <c r="G230" s="17"/>
      <c r="H230" s="59"/>
      <c r="I230" s="59"/>
      <c r="J230" s="59"/>
      <c r="K230" s="59"/>
      <c r="L230" s="59"/>
      <c r="M230" s="59"/>
    </row>
    <row r="231" spans="2:15" x14ac:dyDescent="0.2">
      <c r="C231" s="17"/>
      <c r="D231" s="17"/>
      <c r="E231" s="17"/>
      <c r="F231" s="17"/>
      <c r="G231" s="17"/>
      <c r="H231" s="59"/>
      <c r="I231" s="59"/>
      <c r="J231" s="59"/>
      <c r="K231" s="59"/>
      <c r="L231" s="59"/>
      <c r="M231" s="59"/>
    </row>
    <row r="232" spans="2:15" x14ac:dyDescent="0.2">
      <c r="C232" s="17"/>
      <c r="D232" s="17"/>
      <c r="E232" s="17"/>
      <c r="F232" s="17"/>
      <c r="G232" s="17"/>
      <c r="H232" s="59"/>
      <c r="I232" s="59"/>
      <c r="J232" s="59"/>
      <c r="K232" s="59"/>
      <c r="L232" s="59"/>
      <c r="M232" s="59"/>
    </row>
    <row r="233" spans="2:15" x14ac:dyDescent="0.2">
      <c r="C233" s="17"/>
      <c r="D233" s="17"/>
      <c r="E233" s="17"/>
      <c r="F233" s="17"/>
      <c r="G233" s="17"/>
      <c r="H233" s="59"/>
      <c r="I233" s="59"/>
      <c r="J233" s="59"/>
      <c r="K233" s="59"/>
      <c r="L233" s="59"/>
      <c r="M233" s="59"/>
    </row>
    <row r="234" spans="2:15" x14ac:dyDescent="0.2">
      <c r="C234" s="17"/>
      <c r="D234" s="17"/>
      <c r="E234" s="17"/>
      <c r="F234" s="17"/>
      <c r="G234" s="17"/>
      <c r="H234" s="59"/>
      <c r="I234" s="59"/>
      <c r="J234" s="59"/>
      <c r="K234" s="59"/>
      <c r="L234" s="59"/>
      <c r="M234" s="59"/>
    </row>
    <row r="235" spans="2:15" x14ac:dyDescent="0.2">
      <c r="C235" s="17"/>
      <c r="D235" s="17"/>
      <c r="E235" s="17"/>
      <c r="F235" s="17"/>
      <c r="G235" s="17"/>
      <c r="H235" s="59"/>
      <c r="I235" s="59"/>
      <c r="J235" s="59"/>
      <c r="K235" s="59"/>
      <c r="L235" s="59"/>
      <c r="M235" s="59"/>
    </row>
    <row r="236" spans="2:15" x14ac:dyDescent="0.2">
      <c r="C236" s="17"/>
      <c r="D236" s="17"/>
      <c r="E236" s="17"/>
      <c r="F236" s="17"/>
      <c r="G236" s="17"/>
      <c r="H236" s="59"/>
      <c r="I236" s="59"/>
      <c r="J236" s="59"/>
      <c r="K236" s="59"/>
      <c r="L236" s="59"/>
      <c r="M236" s="59"/>
    </row>
    <row r="237" spans="2:15" x14ac:dyDescent="0.2">
      <c r="C237" s="17"/>
      <c r="D237" s="17"/>
      <c r="E237" s="17"/>
      <c r="F237" s="17"/>
      <c r="G237" s="17"/>
      <c r="H237" s="59"/>
      <c r="I237" s="59"/>
      <c r="J237" s="59"/>
      <c r="K237" s="59"/>
      <c r="L237" s="59"/>
      <c r="M237" s="59"/>
    </row>
    <row r="238" spans="2:15" x14ac:dyDescent="0.2">
      <c r="C238" s="17"/>
      <c r="D238" s="17"/>
      <c r="E238" s="17"/>
      <c r="F238" s="17"/>
      <c r="G238" s="17"/>
      <c r="H238" s="59"/>
      <c r="I238" s="59"/>
      <c r="J238" s="59"/>
      <c r="K238" s="59"/>
      <c r="L238" s="59"/>
      <c r="M238" s="59"/>
    </row>
    <row r="239" spans="2:15" x14ac:dyDescent="0.2">
      <c r="C239" s="17"/>
      <c r="D239" s="17"/>
      <c r="E239" s="17"/>
      <c r="F239" s="17"/>
      <c r="G239" s="17"/>
      <c r="H239" s="59"/>
      <c r="I239" s="59"/>
      <c r="J239" s="59"/>
      <c r="K239" s="59"/>
      <c r="L239" s="59"/>
      <c r="M239" s="59"/>
    </row>
    <row r="240" spans="2:15" x14ac:dyDescent="0.2">
      <c r="C240" s="17"/>
      <c r="D240" s="17"/>
      <c r="E240" s="17"/>
      <c r="F240" s="17"/>
      <c r="G240" s="17"/>
      <c r="H240" s="59"/>
      <c r="I240" s="59"/>
      <c r="J240" s="59"/>
      <c r="K240" s="59"/>
      <c r="L240" s="59"/>
      <c r="M240" s="59"/>
    </row>
    <row r="241" spans="3:13" x14ac:dyDescent="0.2">
      <c r="C241" s="17"/>
      <c r="D241" s="17"/>
      <c r="E241" s="17"/>
      <c r="F241" s="17"/>
      <c r="G241" s="17"/>
      <c r="H241" s="59"/>
      <c r="I241" s="59"/>
      <c r="J241" s="59"/>
      <c r="K241" s="59"/>
      <c r="L241" s="59"/>
      <c r="M241" s="59"/>
    </row>
    <row r="242" spans="3:13" x14ac:dyDescent="0.2">
      <c r="C242" s="17"/>
      <c r="D242" s="17"/>
      <c r="E242" s="17"/>
      <c r="F242" s="17"/>
      <c r="G242" s="17"/>
      <c r="H242" s="59"/>
      <c r="I242" s="59"/>
      <c r="J242" s="59"/>
      <c r="K242" s="59"/>
      <c r="L242" s="59"/>
      <c r="M242" s="59"/>
    </row>
    <row r="243" spans="3:13" x14ac:dyDescent="0.2">
      <c r="C243" s="17"/>
      <c r="D243" s="17"/>
      <c r="E243" s="17"/>
      <c r="F243" s="17"/>
      <c r="G243" s="17"/>
      <c r="H243" s="59"/>
      <c r="I243" s="59"/>
      <c r="J243" s="59"/>
      <c r="K243" s="59"/>
      <c r="L243" s="59"/>
      <c r="M243" s="59"/>
    </row>
    <row r="244" spans="3:13" x14ac:dyDescent="0.2">
      <c r="C244" s="17"/>
      <c r="D244" s="17"/>
      <c r="E244" s="17"/>
      <c r="F244" s="17"/>
      <c r="G244" s="17"/>
      <c r="H244" s="59"/>
      <c r="I244" s="59"/>
      <c r="J244" s="59"/>
      <c r="K244" s="59"/>
      <c r="L244" s="59"/>
      <c r="M244" s="59"/>
    </row>
    <row r="245" spans="3:13" x14ac:dyDescent="0.2">
      <c r="C245" s="17"/>
      <c r="D245" s="17"/>
      <c r="E245" s="17"/>
      <c r="F245" s="17"/>
      <c r="G245" s="17"/>
      <c r="H245" s="59"/>
      <c r="I245" s="59"/>
      <c r="J245" s="59"/>
      <c r="K245" s="59"/>
      <c r="L245" s="59"/>
      <c r="M245" s="59"/>
    </row>
    <row r="246" spans="3:13" x14ac:dyDescent="0.2">
      <c r="C246" s="17"/>
      <c r="D246" s="17"/>
      <c r="E246" s="17"/>
      <c r="F246" s="17"/>
      <c r="G246" s="17"/>
      <c r="H246" s="59"/>
      <c r="I246" s="59"/>
      <c r="J246" s="59"/>
      <c r="K246" s="59"/>
      <c r="L246" s="59"/>
      <c r="M246" s="59"/>
    </row>
    <row r="247" spans="3:13" x14ac:dyDescent="0.2">
      <c r="C247" s="17"/>
      <c r="D247" s="17"/>
      <c r="E247" s="17"/>
      <c r="F247" s="17"/>
      <c r="G247" s="17"/>
      <c r="H247" s="59"/>
      <c r="I247" s="59"/>
      <c r="J247" s="59"/>
      <c r="K247" s="59"/>
      <c r="L247" s="59"/>
      <c r="M247" s="59"/>
    </row>
    <row r="248" spans="3:13" x14ac:dyDescent="0.2">
      <c r="C248" s="17"/>
      <c r="D248" s="17"/>
      <c r="E248" s="17"/>
      <c r="F248" s="17"/>
      <c r="G248" s="17"/>
      <c r="H248" s="59"/>
      <c r="I248" s="59"/>
      <c r="J248" s="59"/>
      <c r="K248" s="59"/>
      <c r="L248" s="59"/>
      <c r="M248" s="59"/>
    </row>
    <row r="249" spans="3:13" x14ac:dyDescent="0.2">
      <c r="C249" s="17"/>
      <c r="D249" s="17"/>
      <c r="E249" s="17"/>
      <c r="F249" s="17"/>
      <c r="G249" s="17"/>
      <c r="H249" s="59"/>
      <c r="I249" s="59"/>
      <c r="J249" s="59"/>
      <c r="K249" s="59"/>
      <c r="L249" s="59"/>
      <c r="M249" s="59"/>
    </row>
    <row r="250" spans="3:13" x14ac:dyDescent="0.2">
      <c r="C250" s="17"/>
      <c r="D250" s="17"/>
      <c r="E250" s="17"/>
      <c r="F250" s="17"/>
      <c r="G250" s="17"/>
      <c r="H250" s="59"/>
      <c r="I250" s="59"/>
      <c r="J250" s="59"/>
      <c r="K250" s="59"/>
      <c r="L250" s="59"/>
      <c r="M250" s="59"/>
    </row>
    <row r="251" spans="3:13" x14ac:dyDescent="0.2">
      <c r="C251" s="17"/>
      <c r="D251" s="17"/>
      <c r="E251" s="17"/>
      <c r="F251" s="17"/>
      <c r="G251" s="17"/>
      <c r="H251" s="59"/>
      <c r="I251" s="59"/>
      <c r="J251" s="59"/>
      <c r="K251" s="59"/>
      <c r="L251" s="59"/>
      <c r="M251" s="59"/>
    </row>
    <row r="252" spans="3:13" x14ac:dyDescent="0.2">
      <c r="C252" s="17"/>
      <c r="D252" s="17"/>
      <c r="E252" s="17"/>
      <c r="F252" s="17"/>
      <c r="G252" s="17"/>
      <c r="H252" s="59"/>
      <c r="I252" s="59"/>
      <c r="J252" s="59"/>
      <c r="K252" s="59"/>
      <c r="L252" s="59"/>
      <c r="M252" s="59"/>
    </row>
    <row r="253" spans="3:13" x14ac:dyDescent="0.2">
      <c r="C253" s="17"/>
      <c r="D253" s="17"/>
      <c r="E253" s="17"/>
      <c r="F253" s="17"/>
      <c r="G253" s="17"/>
      <c r="H253" s="59"/>
      <c r="I253" s="59"/>
      <c r="J253" s="59"/>
      <c r="K253" s="59"/>
      <c r="L253" s="59"/>
      <c r="M253" s="59"/>
    </row>
    <row r="254" spans="3:13" x14ac:dyDescent="0.2">
      <c r="C254" s="17"/>
      <c r="D254" s="17"/>
      <c r="E254" s="17"/>
      <c r="F254" s="17"/>
      <c r="G254" s="17"/>
      <c r="H254" s="59"/>
      <c r="I254" s="59"/>
      <c r="J254" s="59"/>
      <c r="K254" s="59"/>
      <c r="L254" s="59"/>
      <c r="M254" s="59"/>
    </row>
    <row r="255" spans="3:13" x14ac:dyDescent="0.2">
      <c r="C255" s="17"/>
      <c r="D255" s="17"/>
      <c r="E255" s="17"/>
      <c r="F255" s="17"/>
      <c r="G255" s="17"/>
      <c r="H255" s="59"/>
      <c r="I255" s="59"/>
      <c r="J255" s="59"/>
      <c r="K255" s="59"/>
      <c r="L255" s="59"/>
      <c r="M255" s="59"/>
    </row>
    <row r="256" spans="3:13" x14ac:dyDescent="0.2">
      <c r="C256" s="17"/>
      <c r="D256" s="17"/>
      <c r="E256" s="17"/>
      <c r="F256" s="17"/>
      <c r="G256" s="17"/>
      <c r="H256" s="59"/>
      <c r="I256" s="59"/>
      <c r="J256" s="59"/>
      <c r="K256" s="59"/>
      <c r="L256" s="59"/>
      <c r="M256" s="59"/>
    </row>
    <row r="257" spans="3:13" x14ac:dyDescent="0.2">
      <c r="C257" s="17"/>
      <c r="D257" s="17"/>
      <c r="E257" s="17"/>
      <c r="F257" s="17"/>
      <c r="G257" s="17"/>
      <c r="H257" s="59"/>
      <c r="I257" s="59"/>
      <c r="J257" s="59"/>
      <c r="K257" s="59"/>
      <c r="L257" s="59"/>
      <c r="M257" s="59"/>
    </row>
    <row r="258" spans="3:13" x14ac:dyDescent="0.2">
      <c r="C258" s="17"/>
      <c r="D258" s="17"/>
      <c r="E258" s="17"/>
      <c r="F258" s="17"/>
      <c r="G258" s="17"/>
      <c r="H258" s="59"/>
      <c r="I258" s="59"/>
      <c r="J258" s="59"/>
      <c r="K258" s="59"/>
      <c r="L258" s="59"/>
      <c r="M258" s="59"/>
    </row>
    <row r="259" spans="3:13" x14ac:dyDescent="0.2">
      <c r="C259" s="17"/>
      <c r="D259" s="17"/>
      <c r="E259" s="17"/>
      <c r="F259" s="17"/>
      <c r="G259" s="17"/>
      <c r="H259" s="59"/>
      <c r="I259" s="59"/>
      <c r="J259" s="59"/>
      <c r="K259" s="59"/>
      <c r="L259" s="59"/>
      <c r="M259" s="59"/>
    </row>
    <row r="260" spans="3:13" x14ac:dyDescent="0.2">
      <c r="C260" s="17"/>
      <c r="D260" s="17"/>
      <c r="E260" s="17"/>
      <c r="F260" s="17"/>
      <c r="G260" s="17"/>
      <c r="H260" s="59"/>
      <c r="I260" s="59"/>
      <c r="J260" s="59"/>
      <c r="K260" s="59"/>
      <c r="L260" s="59"/>
      <c r="M260" s="59"/>
    </row>
    <row r="261" spans="3:13" x14ac:dyDescent="0.2">
      <c r="C261" s="17"/>
      <c r="D261" s="17"/>
      <c r="E261" s="17"/>
      <c r="F261" s="17"/>
      <c r="G261" s="17"/>
      <c r="H261" s="59"/>
      <c r="I261" s="59"/>
      <c r="J261" s="59"/>
      <c r="K261" s="59"/>
      <c r="L261" s="59"/>
      <c r="M261" s="59"/>
    </row>
    <row r="262" spans="3:13" x14ac:dyDescent="0.2">
      <c r="C262" s="17"/>
      <c r="D262" s="17"/>
      <c r="E262" s="17"/>
      <c r="F262" s="17"/>
      <c r="G262" s="17"/>
      <c r="H262" s="59"/>
      <c r="I262" s="59"/>
      <c r="J262" s="59"/>
      <c r="K262" s="59"/>
      <c r="L262" s="59"/>
      <c r="M262" s="59"/>
    </row>
    <row r="263" spans="3:13" x14ac:dyDescent="0.2">
      <c r="C263" s="17"/>
      <c r="D263" s="17"/>
      <c r="E263" s="17"/>
      <c r="F263" s="17"/>
      <c r="G263" s="17"/>
      <c r="H263" s="59"/>
      <c r="I263" s="59"/>
      <c r="J263" s="59"/>
      <c r="K263" s="59"/>
      <c r="L263" s="59"/>
      <c r="M263" s="59"/>
    </row>
    <row r="264" spans="3:13" x14ac:dyDescent="0.2">
      <c r="C264" s="17"/>
      <c r="D264" s="17"/>
      <c r="E264" s="17"/>
      <c r="F264" s="17"/>
      <c r="G264" s="17"/>
      <c r="H264" s="59"/>
      <c r="I264" s="59"/>
      <c r="J264" s="59"/>
      <c r="K264" s="59"/>
      <c r="L264" s="59"/>
      <c r="M264" s="59"/>
    </row>
    <row r="265" spans="3:13" x14ac:dyDescent="0.2">
      <c r="C265" s="17"/>
      <c r="D265" s="17"/>
      <c r="E265" s="17"/>
      <c r="F265" s="17"/>
      <c r="G265" s="17"/>
      <c r="H265" s="59"/>
      <c r="I265" s="59"/>
      <c r="J265" s="59"/>
      <c r="K265" s="59"/>
      <c r="L265" s="59"/>
      <c r="M265" s="59"/>
    </row>
    <row r="266" spans="3:13" x14ac:dyDescent="0.2">
      <c r="C266" s="17"/>
      <c r="D266" s="17"/>
      <c r="E266" s="17"/>
      <c r="F266" s="17"/>
      <c r="G266" s="17"/>
      <c r="H266" s="59"/>
      <c r="I266" s="59"/>
      <c r="J266" s="59"/>
      <c r="K266" s="59"/>
      <c r="L266" s="59"/>
      <c r="M266" s="59"/>
    </row>
    <row r="267" spans="3:13" x14ac:dyDescent="0.2">
      <c r="C267" s="17"/>
      <c r="D267" s="17"/>
      <c r="E267" s="17"/>
      <c r="F267" s="17"/>
      <c r="G267" s="17"/>
      <c r="H267" s="59"/>
      <c r="I267" s="59"/>
      <c r="J267" s="59"/>
      <c r="K267" s="59"/>
      <c r="L267" s="59"/>
      <c r="M267" s="59"/>
    </row>
    <row r="268" spans="3:13" x14ac:dyDescent="0.2">
      <c r="C268" s="17"/>
      <c r="D268" s="17"/>
      <c r="E268" s="17"/>
      <c r="F268" s="17"/>
      <c r="G268" s="17"/>
      <c r="H268" s="59"/>
      <c r="I268" s="59"/>
      <c r="J268" s="59"/>
      <c r="K268" s="59"/>
      <c r="L268" s="59"/>
      <c r="M268" s="59"/>
    </row>
    <row r="269" spans="3:13" x14ac:dyDescent="0.2">
      <c r="C269" s="17"/>
      <c r="D269" s="17"/>
      <c r="E269" s="17"/>
      <c r="F269" s="17"/>
      <c r="G269" s="17"/>
      <c r="H269" s="59"/>
      <c r="I269" s="59"/>
      <c r="J269" s="59"/>
      <c r="K269" s="59"/>
      <c r="L269" s="59"/>
      <c r="M269" s="59"/>
    </row>
    <row r="270" spans="3:13" x14ac:dyDescent="0.2">
      <c r="C270" s="17"/>
      <c r="D270" s="17"/>
      <c r="E270" s="17"/>
      <c r="F270" s="17"/>
      <c r="G270" s="17"/>
      <c r="H270" s="59"/>
      <c r="I270" s="59"/>
      <c r="J270" s="59"/>
      <c r="K270" s="59"/>
      <c r="L270" s="59"/>
      <c r="M270" s="59"/>
    </row>
    <row r="271" spans="3:13" x14ac:dyDescent="0.2">
      <c r="C271" s="17"/>
      <c r="D271" s="17"/>
      <c r="E271" s="17"/>
      <c r="F271" s="17"/>
      <c r="G271" s="17"/>
      <c r="H271" s="59"/>
      <c r="I271" s="59"/>
      <c r="J271" s="59"/>
      <c r="K271" s="59"/>
      <c r="L271" s="59"/>
      <c r="M271" s="59"/>
    </row>
    <row r="272" spans="3:13" x14ac:dyDescent="0.2">
      <c r="C272" s="17"/>
      <c r="D272" s="17"/>
      <c r="E272" s="17"/>
      <c r="F272" s="17"/>
      <c r="G272" s="17"/>
      <c r="H272" s="59"/>
      <c r="I272" s="59"/>
      <c r="J272" s="59"/>
      <c r="K272" s="59"/>
      <c r="L272" s="59"/>
      <c r="M272" s="59"/>
    </row>
    <row r="273" spans="3:13" x14ac:dyDescent="0.2">
      <c r="C273" s="17"/>
      <c r="D273" s="17"/>
      <c r="E273" s="17"/>
      <c r="F273" s="17"/>
      <c r="G273" s="17"/>
      <c r="H273" s="59"/>
      <c r="I273" s="59"/>
      <c r="J273" s="59"/>
      <c r="K273" s="59"/>
      <c r="L273" s="59"/>
      <c r="M273" s="59"/>
    </row>
    <row r="274" spans="3:13" x14ac:dyDescent="0.2">
      <c r="C274" s="17"/>
      <c r="D274" s="17"/>
      <c r="E274" s="17"/>
      <c r="F274" s="17"/>
      <c r="G274" s="17"/>
      <c r="H274" s="59"/>
      <c r="I274" s="59"/>
      <c r="J274" s="59"/>
      <c r="K274" s="59"/>
      <c r="L274" s="59"/>
      <c r="M274" s="59"/>
    </row>
    <row r="275" spans="3:13" x14ac:dyDescent="0.2">
      <c r="C275" s="17"/>
      <c r="D275" s="17"/>
      <c r="E275" s="17"/>
      <c r="F275" s="17"/>
      <c r="G275" s="17"/>
      <c r="H275" s="59"/>
      <c r="I275" s="59"/>
      <c r="J275" s="59"/>
      <c r="K275" s="59"/>
      <c r="L275" s="59"/>
      <c r="M275" s="59"/>
    </row>
    <row r="276" spans="3:13" x14ac:dyDescent="0.2">
      <c r="C276" s="17"/>
      <c r="D276" s="17"/>
      <c r="E276" s="17"/>
      <c r="F276" s="17"/>
      <c r="G276" s="17"/>
      <c r="H276" s="59"/>
      <c r="I276" s="59"/>
      <c r="J276" s="59"/>
      <c r="K276" s="59"/>
      <c r="L276" s="59"/>
      <c r="M276" s="59"/>
    </row>
    <row r="277" spans="3:13" x14ac:dyDescent="0.2">
      <c r="C277" s="17"/>
      <c r="D277" s="17"/>
      <c r="E277" s="17"/>
      <c r="F277" s="17"/>
      <c r="G277" s="17"/>
      <c r="H277" s="59"/>
      <c r="I277" s="59"/>
      <c r="J277" s="59"/>
      <c r="K277" s="59"/>
      <c r="L277" s="59"/>
      <c r="M277" s="59"/>
    </row>
    <row r="278" spans="3:13" x14ac:dyDescent="0.2">
      <c r="C278" s="17"/>
      <c r="D278" s="17"/>
      <c r="E278" s="17"/>
      <c r="F278" s="17"/>
      <c r="G278" s="17"/>
      <c r="H278" s="59"/>
      <c r="I278" s="59"/>
      <c r="J278" s="59"/>
      <c r="K278" s="59"/>
      <c r="L278" s="59"/>
      <c r="M278" s="59"/>
    </row>
    <row r="279" spans="3:13" x14ac:dyDescent="0.2">
      <c r="C279" s="17"/>
      <c r="D279" s="17"/>
      <c r="E279" s="17"/>
      <c r="F279" s="17"/>
      <c r="G279" s="17"/>
      <c r="H279" s="59"/>
      <c r="I279" s="59"/>
      <c r="J279" s="59"/>
      <c r="K279" s="59"/>
      <c r="L279" s="59"/>
      <c r="M279" s="59"/>
    </row>
    <row r="280" spans="3:13" x14ac:dyDescent="0.2">
      <c r="C280" s="17"/>
      <c r="D280" s="17"/>
      <c r="E280" s="17"/>
      <c r="F280" s="17"/>
      <c r="G280" s="17"/>
      <c r="H280" s="59"/>
      <c r="I280" s="59"/>
      <c r="J280" s="59"/>
      <c r="K280" s="59"/>
      <c r="L280" s="59"/>
      <c r="M280" s="59"/>
    </row>
    <row r="281" spans="3:13" x14ac:dyDescent="0.2">
      <c r="C281" s="17"/>
      <c r="D281" s="17"/>
      <c r="E281" s="17"/>
      <c r="F281" s="17"/>
      <c r="G281" s="17"/>
      <c r="H281" s="59"/>
      <c r="I281" s="59"/>
      <c r="J281" s="59"/>
      <c r="K281" s="59"/>
      <c r="L281" s="59"/>
      <c r="M281" s="59"/>
    </row>
    <row r="282" spans="3:13" x14ac:dyDescent="0.2">
      <c r="C282" s="17"/>
      <c r="D282" s="17"/>
      <c r="E282" s="17"/>
      <c r="F282" s="17"/>
      <c r="G282" s="17"/>
      <c r="H282" s="59"/>
      <c r="I282" s="59"/>
      <c r="J282" s="59"/>
      <c r="K282" s="59"/>
      <c r="L282" s="59"/>
      <c r="M282" s="59"/>
    </row>
    <row r="283" spans="3:13" x14ac:dyDescent="0.2">
      <c r="C283" s="17"/>
      <c r="D283" s="17"/>
      <c r="E283" s="17"/>
      <c r="F283" s="17"/>
      <c r="G283" s="17"/>
      <c r="H283" s="59"/>
      <c r="I283" s="59"/>
      <c r="J283" s="59"/>
      <c r="K283" s="59"/>
      <c r="L283" s="59"/>
      <c r="M283" s="59"/>
    </row>
    <row r="284" spans="3:13" x14ac:dyDescent="0.2">
      <c r="C284" s="17"/>
      <c r="D284" s="17"/>
      <c r="E284" s="17"/>
      <c r="F284" s="17"/>
      <c r="G284" s="17"/>
      <c r="H284" s="59"/>
      <c r="I284" s="59"/>
      <c r="J284" s="59"/>
      <c r="K284" s="59"/>
      <c r="L284" s="59"/>
      <c r="M284" s="59"/>
    </row>
    <row r="285" spans="3:13" x14ac:dyDescent="0.2">
      <c r="C285" s="17"/>
      <c r="D285" s="17"/>
      <c r="E285" s="17"/>
      <c r="F285" s="17"/>
      <c r="G285" s="17"/>
      <c r="H285" s="59"/>
      <c r="I285" s="59"/>
      <c r="J285" s="59"/>
      <c r="K285" s="59"/>
      <c r="L285" s="59"/>
      <c r="M285" s="59"/>
    </row>
    <row r="286" spans="3:13" x14ac:dyDescent="0.2">
      <c r="C286" s="17"/>
      <c r="D286" s="17"/>
      <c r="E286" s="17"/>
      <c r="F286" s="17"/>
      <c r="G286" s="17"/>
      <c r="H286" s="59"/>
      <c r="I286" s="59"/>
      <c r="J286" s="59"/>
      <c r="K286" s="59"/>
      <c r="L286" s="59"/>
      <c r="M286" s="59"/>
    </row>
    <row r="287" spans="3:13" x14ac:dyDescent="0.2">
      <c r="C287" s="17"/>
      <c r="D287" s="17"/>
      <c r="E287" s="17"/>
      <c r="F287" s="17"/>
      <c r="G287" s="17"/>
      <c r="H287" s="59"/>
      <c r="I287" s="59"/>
      <c r="J287" s="59"/>
      <c r="K287" s="59"/>
      <c r="L287" s="59"/>
      <c r="M287" s="59"/>
    </row>
    <row r="288" spans="3:13" x14ac:dyDescent="0.2">
      <c r="C288" s="17"/>
      <c r="D288" s="17"/>
      <c r="E288" s="17"/>
      <c r="F288" s="17"/>
      <c r="G288" s="17"/>
      <c r="H288" s="59"/>
      <c r="I288" s="59"/>
      <c r="J288" s="59"/>
      <c r="K288" s="59"/>
      <c r="L288" s="59"/>
      <c r="M288" s="59"/>
    </row>
    <row r="289" spans="3:13" x14ac:dyDescent="0.2">
      <c r="C289" s="17"/>
      <c r="D289" s="17"/>
      <c r="E289" s="17"/>
      <c r="F289" s="17"/>
      <c r="G289" s="17"/>
      <c r="H289" s="59"/>
      <c r="I289" s="59"/>
      <c r="J289" s="59"/>
      <c r="K289" s="59"/>
      <c r="L289" s="59"/>
      <c r="M289" s="59"/>
    </row>
    <row r="290" spans="3:13" x14ac:dyDescent="0.2">
      <c r="C290" s="17"/>
      <c r="D290" s="17"/>
      <c r="E290" s="17"/>
      <c r="F290" s="17"/>
      <c r="G290" s="17"/>
      <c r="H290" s="59"/>
      <c r="I290" s="59"/>
      <c r="J290" s="59"/>
      <c r="K290" s="59"/>
      <c r="L290" s="59"/>
      <c r="M290" s="59"/>
    </row>
    <row r="291" spans="3:13" x14ac:dyDescent="0.2">
      <c r="C291" s="17"/>
      <c r="D291" s="17"/>
      <c r="E291" s="17"/>
      <c r="F291" s="17"/>
      <c r="G291" s="17"/>
      <c r="H291" s="59"/>
      <c r="I291" s="59"/>
      <c r="J291" s="59"/>
      <c r="K291" s="59"/>
      <c r="L291" s="59"/>
      <c r="M291" s="59"/>
    </row>
    <row r="292" spans="3:13" x14ac:dyDescent="0.2">
      <c r="C292" s="17"/>
      <c r="D292" s="17"/>
      <c r="E292" s="17"/>
      <c r="F292" s="17"/>
      <c r="G292" s="17"/>
      <c r="H292" s="59"/>
      <c r="I292" s="59"/>
      <c r="J292" s="59"/>
      <c r="K292" s="59"/>
      <c r="L292" s="59"/>
      <c r="M292" s="59"/>
    </row>
    <row r="293" spans="3:13" x14ac:dyDescent="0.2">
      <c r="C293" s="17"/>
      <c r="D293" s="17"/>
      <c r="E293" s="17"/>
      <c r="F293" s="17"/>
      <c r="G293" s="17"/>
      <c r="H293" s="59"/>
      <c r="I293" s="59"/>
      <c r="J293" s="59"/>
      <c r="K293" s="59"/>
      <c r="L293" s="59"/>
      <c r="M293" s="59"/>
    </row>
    <row r="294" spans="3:13" x14ac:dyDescent="0.2">
      <c r="C294" s="17"/>
      <c r="D294" s="17"/>
      <c r="E294" s="17"/>
      <c r="F294" s="17"/>
      <c r="G294" s="17"/>
      <c r="H294" s="59"/>
      <c r="I294" s="59"/>
      <c r="J294" s="59"/>
      <c r="K294" s="59"/>
      <c r="L294" s="59"/>
      <c r="M294" s="59"/>
    </row>
    <row r="295" spans="3:13" x14ac:dyDescent="0.2">
      <c r="C295" s="17"/>
      <c r="D295" s="17"/>
      <c r="E295" s="17"/>
      <c r="F295" s="17"/>
      <c r="G295" s="17"/>
      <c r="H295" s="59"/>
      <c r="I295" s="59"/>
      <c r="J295" s="59"/>
      <c r="K295" s="59"/>
      <c r="L295" s="59"/>
      <c r="M295" s="59"/>
    </row>
    <row r="296" spans="3:13" x14ac:dyDescent="0.2">
      <c r="C296" s="17"/>
      <c r="D296" s="17"/>
      <c r="E296" s="17"/>
      <c r="F296" s="17"/>
      <c r="G296" s="17"/>
      <c r="H296" s="59"/>
      <c r="I296" s="59"/>
      <c r="J296" s="59"/>
      <c r="K296" s="59"/>
      <c r="L296" s="59"/>
      <c r="M296" s="59"/>
    </row>
    <row r="297" spans="3:13" x14ac:dyDescent="0.2">
      <c r="C297" s="17"/>
      <c r="D297" s="17"/>
      <c r="E297" s="17"/>
      <c r="F297" s="17"/>
      <c r="G297" s="17"/>
      <c r="H297" s="59"/>
      <c r="I297" s="59"/>
      <c r="J297" s="59"/>
      <c r="K297" s="59"/>
      <c r="L297" s="59"/>
      <c r="M297" s="59"/>
    </row>
    <row r="298" spans="3:13" x14ac:dyDescent="0.2">
      <c r="C298" s="17"/>
      <c r="D298" s="17"/>
      <c r="E298" s="17"/>
      <c r="F298" s="17"/>
      <c r="G298" s="17"/>
      <c r="H298" s="59"/>
      <c r="I298" s="59"/>
      <c r="J298" s="59"/>
      <c r="K298" s="59"/>
      <c r="L298" s="59"/>
      <c r="M298" s="59"/>
    </row>
    <row r="299" spans="3:13" x14ac:dyDescent="0.2">
      <c r="C299" s="17"/>
      <c r="D299" s="17"/>
      <c r="E299" s="17"/>
      <c r="F299" s="17"/>
      <c r="G299" s="17"/>
      <c r="H299" s="59"/>
      <c r="I299" s="59"/>
      <c r="J299" s="59"/>
      <c r="K299" s="59"/>
      <c r="L299" s="59"/>
      <c r="M299" s="59"/>
    </row>
    <row r="300" spans="3:13" x14ac:dyDescent="0.2">
      <c r="C300" s="17"/>
      <c r="D300" s="17"/>
      <c r="E300" s="17"/>
      <c r="F300" s="17"/>
      <c r="G300" s="17"/>
      <c r="H300" s="59"/>
      <c r="I300" s="59"/>
      <c r="J300" s="59"/>
      <c r="K300" s="59"/>
      <c r="L300" s="59"/>
      <c r="M300" s="59"/>
    </row>
    <row r="301" spans="3:13" x14ac:dyDescent="0.2">
      <c r="C301" s="17"/>
      <c r="D301" s="17"/>
      <c r="E301" s="17"/>
      <c r="F301" s="17"/>
      <c r="G301" s="17"/>
      <c r="H301" s="59"/>
      <c r="I301" s="59"/>
      <c r="J301" s="59"/>
      <c r="K301" s="59"/>
      <c r="L301" s="59"/>
      <c r="M301" s="59"/>
    </row>
    <row r="302" spans="3:13" x14ac:dyDescent="0.2">
      <c r="C302" s="17"/>
      <c r="D302" s="17"/>
      <c r="E302" s="17"/>
      <c r="F302" s="17"/>
      <c r="G302" s="17"/>
      <c r="H302" s="59"/>
      <c r="I302" s="59"/>
      <c r="J302" s="59"/>
      <c r="K302" s="59"/>
      <c r="L302" s="59"/>
      <c r="M302" s="59"/>
    </row>
    <row r="303" spans="3:13" x14ac:dyDescent="0.2">
      <c r="C303" s="17"/>
      <c r="D303" s="17"/>
      <c r="E303" s="17"/>
      <c r="F303" s="17"/>
      <c r="G303" s="17"/>
      <c r="H303" s="59"/>
      <c r="I303" s="59"/>
      <c r="J303" s="59"/>
      <c r="K303" s="59"/>
      <c r="L303" s="59"/>
      <c r="M303" s="59"/>
    </row>
    <row r="304" spans="3:13" x14ac:dyDescent="0.2">
      <c r="C304" s="17"/>
      <c r="D304" s="17"/>
      <c r="E304" s="17"/>
      <c r="F304" s="17"/>
      <c r="G304" s="17"/>
      <c r="H304" s="59"/>
      <c r="I304" s="59"/>
      <c r="J304" s="59"/>
      <c r="K304" s="59"/>
      <c r="L304" s="59"/>
      <c r="M304" s="59"/>
    </row>
    <row r="305" spans="3:13" x14ac:dyDescent="0.2">
      <c r="C305" s="17"/>
      <c r="D305" s="17"/>
      <c r="E305" s="17"/>
      <c r="F305" s="17"/>
      <c r="G305" s="17"/>
      <c r="H305" s="59"/>
      <c r="I305" s="59"/>
      <c r="J305" s="59"/>
      <c r="K305" s="59"/>
      <c r="L305" s="59"/>
      <c r="M305" s="59"/>
    </row>
    <row r="306" spans="3:13" x14ac:dyDescent="0.2">
      <c r="C306" s="17"/>
      <c r="D306" s="17"/>
      <c r="E306" s="17"/>
      <c r="F306" s="17"/>
      <c r="G306" s="17"/>
      <c r="H306" s="59"/>
      <c r="I306" s="59"/>
      <c r="J306" s="59"/>
      <c r="K306" s="59"/>
      <c r="L306" s="59"/>
      <c r="M306" s="59"/>
    </row>
    <row r="307" spans="3:13" x14ac:dyDescent="0.2">
      <c r="C307" s="17"/>
      <c r="D307" s="17"/>
      <c r="E307" s="17"/>
      <c r="F307" s="17"/>
      <c r="G307" s="17"/>
      <c r="H307" s="59"/>
      <c r="I307" s="59"/>
      <c r="J307" s="59"/>
      <c r="K307" s="59"/>
      <c r="L307" s="59"/>
      <c r="M307" s="59"/>
    </row>
    <row r="308" spans="3:13" x14ac:dyDescent="0.2">
      <c r="C308" s="17"/>
      <c r="D308" s="17"/>
      <c r="E308" s="17"/>
      <c r="F308" s="17"/>
      <c r="G308" s="17"/>
      <c r="H308" s="59"/>
      <c r="I308" s="59"/>
      <c r="J308" s="59"/>
      <c r="K308" s="59"/>
      <c r="L308" s="59"/>
      <c r="M308" s="59"/>
    </row>
    <row r="309" spans="3:13" x14ac:dyDescent="0.2">
      <c r="C309" s="17"/>
      <c r="D309" s="17"/>
      <c r="E309" s="17"/>
      <c r="F309" s="17"/>
      <c r="G309" s="17"/>
      <c r="H309" s="59"/>
      <c r="I309" s="59"/>
      <c r="J309" s="59"/>
      <c r="K309" s="59"/>
      <c r="L309" s="59"/>
      <c r="M309" s="59"/>
    </row>
    <row r="310" spans="3:13" x14ac:dyDescent="0.2">
      <c r="C310" s="17"/>
      <c r="D310" s="17"/>
      <c r="E310" s="17"/>
      <c r="F310" s="17"/>
      <c r="G310" s="17"/>
      <c r="H310" s="59"/>
      <c r="I310" s="59"/>
      <c r="J310" s="59"/>
      <c r="K310" s="59"/>
      <c r="L310" s="59"/>
      <c r="M310" s="59"/>
    </row>
    <row r="311" spans="3:13" x14ac:dyDescent="0.2">
      <c r="C311" s="17"/>
      <c r="D311" s="17"/>
      <c r="E311" s="17"/>
      <c r="F311" s="17"/>
      <c r="G311" s="17"/>
      <c r="H311" s="59"/>
      <c r="I311" s="59"/>
      <c r="J311" s="59"/>
      <c r="K311" s="59"/>
      <c r="L311" s="59"/>
      <c r="M311" s="59"/>
    </row>
    <row r="312" spans="3:13" x14ac:dyDescent="0.2">
      <c r="C312" s="17"/>
      <c r="D312" s="17"/>
      <c r="E312" s="17"/>
      <c r="F312" s="17"/>
      <c r="G312" s="17"/>
      <c r="H312" s="59"/>
      <c r="I312" s="59"/>
      <c r="J312" s="59"/>
      <c r="K312" s="59"/>
      <c r="L312" s="59"/>
      <c r="M312" s="59"/>
    </row>
    <row r="313" spans="3:13" x14ac:dyDescent="0.2">
      <c r="C313" s="17"/>
      <c r="D313" s="17"/>
      <c r="E313" s="17"/>
      <c r="F313" s="17"/>
      <c r="G313" s="17"/>
      <c r="H313" s="59"/>
      <c r="I313" s="59"/>
      <c r="J313" s="59"/>
      <c r="K313" s="59"/>
      <c r="L313" s="59"/>
      <c r="M313" s="59"/>
    </row>
    <row r="314" spans="3:13" x14ac:dyDescent="0.2">
      <c r="C314" s="17"/>
      <c r="D314" s="17"/>
      <c r="E314" s="17"/>
      <c r="F314" s="17"/>
      <c r="G314" s="17"/>
      <c r="H314" s="59"/>
      <c r="I314" s="59"/>
      <c r="J314" s="59"/>
      <c r="K314" s="59"/>
      <c r="L314" s="59"/>
      <c r="M314" s="59"/>
    </row>
    <row r="315" spans="3:13" x14ac:dyDescent="0.2">
      <c r="C315" s="17"/>
      <c r="D315" s="17"/>
      <c r="E315" s="17"/>
      <c r="F315" s="17"/>
      <c r="G315" s="17"/>
      <c r="H315" s="59"/>
      <c r="I315" s="59"/>
      <c r="J315" s="59"/>
      <c r="K315" s="59"/>
      <c r="L315" s="59"/>
      <c r="M315" s="59"/>
    </row>
    <row r="316" spans="3:13" x14ac:dyDescent="0.2">
      <c r="C316" s="17"/>
      <c r="D316" s="17"/>
      <c r="E316" s="17"/>
      <c r="F316" s="17"/>
      <c r="G316" s="17"/>
      <c r="H316" s="59"/>
      <c r="I316" s="59"/>
      <c r="J316" s="59"/>
      <c r="K316" s="59"/>
      <c r="L316" s="59"/>
      <c r="M316" s="59"/>
    </row>
    <row r="317" spans="3:13" x14ac:dyDescent="0.2">
      <c r="C317" s="17"/>
      <c r="D317" s="17"/>
      <c r="E317" s="17"/>
      <c r="F317" s="17"/>
      <c r="G317" s="17"/>
      <c r="H317" s="59"/>
      <c r="I317" s="59"/>
      <c r="J317" s="59"/>
      <c r="K317" s="59"/>
      <c r="L317" s="59"/>
      <c r="M317" s="59"/>
    </row>
    <row r="318" spans="3:13" x14ac:dyDescent="0.2">
      <c r="C318" s="17"/>
      <c r="D318" s="17"/>
      <c r="E318" s="17"/>
      <c r="F318" s="17"/>
      <c r="G318" s="17"/>
      <c r="H318" s="59"/>
      <c r="I318" s="59"/>
      <c r="J318" s="59"/>
      <c r="K318" s="59"/>
      <c r="L318" s="59"/>
      <c r="M318" s="59"/>
    </row>
    <row r="319" spans="3:13" x14ac:dyDescent="0.2">
      <c r="C319" s="17"/>
      <c r="D319" s="17"/>
      <c r="E319" s="17"/>
      <c r="F319" s="17"/>
      <c r="G319" s="17"/>
      <c r="H319" s="59"/>
      <c r="I319" s="59"/>
      <c r="J319" s="59"/>
      <c r="K319" s="59"/>
      <c r="L319" s="59"/>
      <c r="M319" s="59"/>
    </row>
    <row r="320" spans="3:13" x14ac:dyDescent="0.2">
      <c r="C320" s="17"/>
      <c r="D320" s="17"/>
      <c r="E320" s="17"/>
      <c r="F320" s="17"/>
      <c r="G320" s="17"/>
      <c r="H320" s="59"/>
      <c r="I320" s="59"/>
      <c r="J320" s="59"/>
      <c r="K320" s="59"/>
      <c r="L320" s="59"/>
      <c r="M320" s="59"/>
    </row>
    <row r="321" spans="3:13" x14ac:dyDescent="0.2">
      <c r="C321" s="17"/>
      <c r="D321" s="17"/>
      <c r="E321" s="17"/>
      <c r="F321" s="17"/>
      <c r="G321" s="17"/>
      <c r="H321" s="59"/>
      <c r="I321" s="59"/>
      <c r="J321" s="59"/>
      <c r="K321" s="59"/>
      <c r="L321" s="59"/>
      <c r="M321" s="59"/>
    </row>
    <row r="322" spans="3:13" x14ac:dyDescent="0.2">
      <c r="C322" s="17"/>
      <c r="D322" s="17"/>
      <c r="E322" s="17"/>
      <c r="F322" s="17"/>
      <c r="G322" s="17"/>
      <c r="H322" s="59"/>
      <c r="I322" s="59"/>
      <c r="J322" s="59"/>
      <c r="K322" s="59"/>
      <c r="L322" s="59"/>
      <c r="M322" s="59"/>
    </row>
    <row r="323" spans="3:13" x14ac:dyDescent="0.2">
      <c r="C323" s="17"/>
      <c r="D323" s="17"/>
      <c r="E323" s="17"/>
      <c r="F323" s="17"/>
      <c r="G323" s="17"/>
      <c r="H323" s="59"/>
      <c r="I323" s="59"/>
      <c r="J323" s="59"/>
      <c r="K323" s="59"/>
      <c r="L323" s="59"/>
      <c r="M323" s="59"/>
    </row>
    <row r="324" spans="3:13" x14ac:dyDescent="0.2">
      <c r="C324" s="17"/>
      <c r="D324" s="17"/>
      <c r="E324" s="17"/>
      <c r="F324" s="17"/>
      <c r="G324" s="17"/>
      <c r="H324" s="59"/>
      <c r="I324" s="59"/>
      <c r="J324" s="59"/>
      <c r="K324" s="59"/>
      <c r="L324" s="59"/>
      <c r="M324" s="59"/>
    </row>
    <row r="325" spans="3:13" x14ac:dyDescent="0.2">
      <c r="C325" s="17"/>
      <c r="D325" s="17"/>
      <c r="E325" s="17"/>
      <c r="F325" s="17"/>
      <c r="G325" s="17"/>
      <c r="H325" s="59"/>
      <c r="I325" s="59"/>
      <c r="J325" s="59"/>
      <c r="K325" s="59"/>
      <c r="L325" s="59"/>
      <c r="M325" s="59"/>
    </row>
    <row r="326" spans="3:13" x14ac:dyDescent="0.2">
      <c r="C326" s="17"/>
      <c r="D326" s="17"/>
      <c r="E326" s="17"/>
      <c r="F326" s="17"/>
      <c r="G326" s="17"/>
      <c r="H326" s="59"/>
      <c r="I326" s="59"/>
      <c r="J326" s="59"/>
      <c r="K326" s="59"/>
      <c r="L326" s="59"/>
      <c r="M326" s="59"/>
    </row>
    <row r="327" spans="3:13" x14ac:dyDescent="0.2">
      <c r="C327" s="17"/>
      <c r="D327" s="17"/>
      <c r="E327" s="17"/>
      <c r="F327" s="17"/>
      <c r="G327" s="17"/>
      <c r="H327" s="59"/>
      <c r="I327" s="59"/>
      <c r="J327" s="59"/>
      <c r="K327" s="59"/>
      <c r="L327" s="59"/>
      <c r="M327" s="59"/>
    </row>
    <row r="328" spans="3:13" x14ac:dyDescent="0.2">
      <c r="C328" s="17"/>
      <c r="D328" s="17"/>
      <c r="E328" s="17"/>
      <c r="F328" s="17"/>
      <c r="G328" s="17"/>
      <c r="H328" s="59"/>
      <c r="I328" s="59"/>
      <c r="J328" s="59"/>
      <c r="K328" s="59"/>
      <c r="L328" s="59"/>
      <c r="M328" s="59"/>
    </row>
    <row r="329" spans="3:13" x14ac:dyDescent="0.2">
      <c r="C329" s="17"/>
      <c r="D329" s="17"/>
      <c r="E329" s="17"/>
      <c r="F329" s="17"/>
      <c r="G329" s="17"/>
      <c r="H329" s="59"/>
      <c r="I329" s="59"/>
      <c r="J329" s="59"/>
      <c r="K329" s="59"/>
      <c r="L329" s="59"/>
      <c r="M329" s="59"/>
    </row>
    <row r="330" spans="3:13" x14ac:dyDescent="0.2">
      <c r="C330" s="17"/>
      <c r="D330" s="17"/>
      <c r="E330" s="17"/>
      <c r="F330" s="17"/>
      <c r="G330" s="17"/>
      <c r="H330" s="59"/>
      <c r="I330" s="59"/>
      <c r="J330" s="59"/>
      <c r="K330" s="59"/>
      <c r="L330" s="59"/>
      <c r="M330" s="59"/>
    </row>
    <row r="331" spans="3:13" x14ac:dyDescent="0.2">
      <c r="C331" s="17"/>
      <c r="D331" s="17"/>
      <c r="E331" s="17"/>
      <c r="F331" s="17"/>
      <c r="G331" s="17"/>
      <c r="H331" s="59"/>
      <c r="I331" s="59"/>
      <c r="J331" s="59"/>
      <c r="K331" s="59"/>
      <c r="L331" s="59"/>
      <c r="M331" s="59"/>
    </row>
    <row r="332" spans="3:13" x14ac:dyDescent="0.2">
      <c r="C332" s="17"/>
      <c r="D332" s="17"/>
      <c r="E332" s="17"/>
      <c r="F332" s="17"/>
      <c r="G332" s="17"/>
      <c r="H332" s="59"/>
      <c r="I332" s="59"/>
      <c r="J332" s="59"/>
      <c r="K332" s="59"/>
      <c r="L332" s="59"/>
      <c r="M332" s="59"/>
    </row>
    <row r="333" spans="3:13" x14ac:dyDescent="0.2">
      <c r="C333" s="17"/>
      <c r="D333" s="17"/>
      <c r="E333" s="17"/>
      <c r="F333" s="17"/>
      <c r="G333" s="17"/>
      <c r="H333" s="59"/>
      <c r="I333" s="59"/>
      <c r="J333" s="59"/>
      <c r="K333" s="59"/>
      <c r="L333" s="59"/>
      <c r="M333" s="59"/>
    </row>
    <row r="334" spans="3:13" x14ac:dyDescent="0.2">
      <c r="C334" s="17"/>
      <c r="D334" s="17"/>
      <c r="E334" s="17"/>
      <c r="F334" s="17"/>
      <c r="G334" s="17"/>
      <c r="H334" s="59"/>
      <c r="I334" s="59"/>
      <c r="J334" s="59"/>
      <c r="K334" s="59"/>
      <c r="L334" s="59"/>
      <c r="M334" s="59"/>
    </row>
    <row r="335" spans="3:13" x14ac:dyDescent="0.2">
      <c r="C335" s="17"/>
      <c r="D335" s="17"/>
      <c r="E335" s="17"/>
      <c r="F335" s="17"/>
      <c r="G335" s="17"/>
      <c r="H335" s="59"/>
      <c r="I335" s="59"/>
      <c r="J335" s="59"/>
      <c r="K335" s="59"/>
      <c r="L335" s="59"/>
      <c r="M335" s="59"/>
    </row>
    <row r="336" spans="3:13" x14ac:dyDescent="0.2">
      <c r="C336" s="17"/>
      <c r="D336" s="17"/>
      <c r="E336" s="17"/>
      <c r="F336" s="17"/>
      <c r="G336" s="17"/>
      <c r="H336" s="59"/>
      <c r="I336" s="59"/>
      <c r="J336" s="59"/>
      <c r="K336" s="59"/>
      <c r="L336" s="59"/>
      <c r="M336" s="59"/>
    </row>
    <row r="337" spans="3:13" x14ac:dyDescent="0.2">
      <c r="C337" s="17"/>
      <c r="D337" s="17"/>
      <c r="E337" s="17"/>
      <c r="F337" s="17"/>
      <c r="G337" s="17"/>
      <c r="H337" s="59"/>
      <c r="I337" s="59"/>
      <c r="J337" s="59"/>
      <c r="K337" s="59"/>
      <c r="L337" s="59"/>
      <c r="M337" s="59"/>
    </row>
    <row r="338" spans="3:13" x14ac:dyDescent="0.2">
      <c r="C338" s="17"/>
      <c r="D338" s="17"/>
      <c r="E338" s="17"/>
      <c r="F338" s="17"/>
      <c r="G338" s="17"/>
      <c r="H338" s="59"/>
      <c r="I338" s="59"/>
      <c r="J338" s="59"/>
      <c r="K338" s="59"/>
      <c r="L338" s="59"/>
      <c r="M338" s="59"/>
    </row>
    <row r="339" spans="3:13" x14ac:dyDescent="0.2">
      <c r="C339" s="17"/>
      <c r="D339" s="17"/>
      <c r="E339" s="17"/>
      <c r="F339" s="17"/>
      <c r="G339" s="17"/>
      <c r="H339" s="59"/>
      <c r="I339" s="59"/>
      <c r="J339" s="59"/>
      <c r="K339" s="59"/>
      <c r="L339" s="59"/>
      <c r="M339" s="59"/>
    </row>
    <row r="340" spans="3:13" x14ac:dyDescent="0.2">
      <c r="C340" s="17"/>
      <c r="D340" s="17"/>
      <c r="E340" s="17"/>
      <c r="F340" s="17"/>
      <c r="G340" s="17"/>
      <c r="H340" s="59"/>
      <c r="I340" s="59"/>
      <c r="J340" s="59"/>
      <c r="K340" s="59"/>
      <c r="L340" s="59"/>
      <c r="M340" s="59"/>
    </row>
    <row r="341" spans="3:13" x14ac:dyDescent="0.2">
      <c r="C341" s="17"/>
      <c r="D341" s="17"/>
      <c r="E341" s="17"/>
      <c r="F341" s="17"/>
      <c r="G341" s="17"/>
      <c r="H341" s="59"/>
      <c r="I341" s="59"/>
      <c r="J341" s="59"/>
      <c r="K341" s="59"/>
      <c r="L341" s="59"/>
      <c r="M341" s="59"/>
    </row>
    <row r="342" spans="3:13" x14ac:dyDescent="0.2">
      <c r="C342" s="17"/>
      <c r="D342" s="17"/>
      <c r="E342" s="17"/>
      <c r="F342" s="17"/>
      <c r="G342" s="17"/>
      <c r="H342" s="59"/>
      <c r="I342" s="59"/>
      <c r="J342" s="59"/>
      <c r="K342" s="59"/>
      <c r="L342" s="59"/>
      <c r="M342" s="59"/>
    </row>
    <row r="343" spans="3:13" x14ac:dyDescent="0.2">
      <c r="C343" s="17"/>
      <c r="D343" s="17"/>
      <c r="E343" s="17"/>
      <c r="F343" s="17"/>
      <c r="G343" s="17"/>
      <c r="H343" s="59"/>
      <c r="I343" s="59"/>
      <c r="J343" s="59"/>
      <c r="K343" s="59"/>
      <c r="L343" s="59"/>
      <c r="M343" s="59"/>
    </row>
    <row r="344" spans="3:13" x14ac:dyDescent="0.2">
      <c r="C344" s="17"/>
      <c r="D344" s="17"/>
      <c r="E344" s="17"/>
      <c r="F344" s="17"/>
      <c r="G344" s="17"/>
      <c r="H344" s="59"/>
      <c r="I344" s="59"/>
      <c r="J344" s="59"/>
      <c r="K344" s="59"/>
      <c r="L344" s="59"/>
      <c r="M344" s="59"/>
    </row>
    <row r="345" spans="3:13" x14ac:dyDescent="0.2">
      <c r="C345" s="17"/>
      <c r="D345" s="17"/>
      <c r="E345" s="17"/>
      <c r="F345" s="17"/>
      <c r="G345" s="17"/>
      <c r="H345" s="59"/>
      <c r="I345" s="59"/>
      <c r="J345" s="59"/>
      <c r="K345" s="59"/>
      <c r="L345" s="59"/>
      <c r="M345" s="59"/>
    </row>
    <row r="346" spans="3:13" x14ac:dyDescent="0.2">
      <c r="C346" s="17"/>
      <c r="D346" s="17"/>
      <c r="E346" s="17"/>
      <c r="F346" s="17"/>
      <c r="G346" s="17"/>
      <c r="H346" s="59"/>
      <c r="I346" s="59"/>
      <c r="J346" s="59"/>
      <c r="K346" s="59"/>
      <c r="L346" s="59"/>
      <c r="M346" s="59"/>
    </row>
    <row r="347" spans="3:13" x14ac:dyDescent="0.2">
      <c r="C347" s="17"/>
      <c r="D347" s="17"/>
      <c r="E347" s="17"/>
      <c r="F347" s="17"/>
      <c r="G347" s="17"/>
      <c r="H347" s="59"/>
      <c r="I347" s="59"/>
      <c r="J347" s="59"/>
      <c r="K347" s="59"/>
      <c r="L347" s="59"/>
      <c r="M347" s="59"/>
    </row>
    <row r="348" spans="3:13" x14ac:dyDescent="0.2">
      <c r="C348" s="17"/>
      <c r="D348" s="17"/>
      <c r="E348" s="17"/>
      <c r="F348" s="17"/>
      <c r="G348" s="17"/>
      <c r="H348" s="59"/>
      <c r="I348" s="59"/>
      <c r="J348" s="59"/>
      <c r="K348" s="59"/>
      <c r="L348" s="59"/>
      <c r="M348" s="59"/>
    </row>
    <row r="349" spans="3:13" x14ac:dyDescent="0.2">
      <c r="C349" s="17"/>
      <c r="D349" s="17"/>
      <c r="E349" s="17"/>
      <c r="F349" s="17"/>
      <c r="G349" s="17"/>
      <c r="H349" s="59"/>
      <c r="I349" s="59"/>
      <c r="J349" s="59"/>
      <c r="K349" s="59"/>
      <c r="L349" s="59"/>
      <c r="M349" s="59"/>
    </row>
    <row r="350" spans="3:13" x14ac:dyDescent="0.2">
      <c r="C350" s="17"/>
      <c r="D350" s="17"/>
      <c r="E350" s="17"/>
      <c r="F350" s="17"/>
      <c r="G350" s="17"/>
      <c r="H350" s="59"/>
      <c r="I350" s="59"/>
      <c r="J350" s="59"/>
      <c r="K350" s="59"/>
      <c r="L350" s="59"/>
      <c r="M350" s="59"/>
    </row>
    <row r="351" spans="3:13" x14ac:dyDescent="0.2">
      <c r="C351" s="17"/>
      <c r="D351" s="17"/>
      <c r="E351" s="17"/>
      <c r="F351" s="17"/>
      <c r="G351" s="17"/>
      <c r="H351" s="59"/>
      <c r="I351" s="59"/>
      <c r="J351" s="59"/>
      <c r="K351" s="59"/>
      <c r="L351" s="59"/>
      <c r="M351" s="59"/>
    </row>
    <row r="352" spans="3:13" x14ac:dyDescent="0.2">
      <c r="C352" s="17"/>
      <c r="D352" s="17"/>
      <c r="E352" s="17"/>
      <c r="F352" s="17"/>
      <c r="G352" s="17"/>
      <c r="H352" s="59"/>
      <c r="I352" s="59"/>
      <c r="J352" s="59"/>
      <c r="K352" s="59"/>
      <c r="L352" s="59"/>
      <c r="M352" s="59"/>
    </row>
    <row r="353" spans="3:13" x14ac:dyDescent="0.2">
      <c r="C353" s="17"/>
      <c r="D353" s="17"/>
      <c r="E353" s="17"/>
      <c r="F353" s="17"/>
      <c r="G353" s="17"/>
      <c r="H353" s="59"/>
      <c r="I353" s="59"/>
      <c r="J353" s="59"/>
      <c r="K353" s="59"/>
      <c r="L353" s="59"/>
      <c r="M353" s="59"/>
    </row>
    <row r="354" spans="3:13" x14ac:dyDescent="0.2">
      <c r="C354" s="17"/>
      <c r="D354" s="17"/>
      <c r="E354" s="17"/>
      <c r="F354" s="17"/>
      <c r="G354" s="17"/>
      <c r="H354" s="59"/>
      <c r="I354" s="59"/>
      <c r="J354" s="59"/>
      <c r="K354" s="59"/>
      <c r="L354" s="59"/>
      <c r="M354" s="59"/>
    </row>
    <row r="355" spans="3:13" x14ac:dyDescent="0.2">
      <c r="C355" s="17"/>
      <c r="D355" s="17"/>
      <c r="E355" s="17"/>
      <c r="F355" s="17"/>
      <c r="G355" s="17"/>
      <c r="H355" s="59"/>
      <c r="I355" s="59"/>
      <c r="J355" s="59"/>
      <c r="K355" s="59"/>
      <c r="L355" s="59"/>
      <c r="M355" s="59"/>
    </row>
    <row r="356" spans="3:13" x14ac:dyDescent="0.2">
      <c r="C356" s="17"/>
      <c r="D356" s="17"/>
      <c r="E356" s="17"/>
      <c r="F356" s="17"/>
      <c r="G356" s="17"/>
      <c r="H356" s="59"/>
      <c r="I356" s="59"/>
      <c r="J356" s="59"/>
      <c r="K356" s="59"/>
      <c r="L356" s="59"/>
      <c r="M356" s="59"/>
    </row>
    <row r="357" spans="3:13" x14ac:dyDescent="0.2">
      <c r="C357" s="17"/>
      <c r="D357" s="17"/>
      <c r="E357" s="17"/>
      <c r="F357" s="17"/>
      <c r="G357" s="17"/>
      <c r="H357" s="59"/>
      <c r="I357" s="59"/>
      <c r="J357" s="59"/>
      <c r="K357" s="59"/>
      <c r="L357" s="59"/>
      <c r="M357" s="59"/>
    </row>
    <row r="358" spans="3:13" x14ac:dyDescent="0.2">
      <c r="C358" s="17"/>
      <c r="D358" s="17"/>
      <c r="E358" s="17"/>
      <c r="F358" s="17"/>
      <c r="G358" s="17"/>
      <c r="H358" s="59"/>
      <c r="I358" s="59"/>
      <c r="J358" s="59"/>
      <c r="K358" s="59"/>
      <c r="L358" s="59"/>
      <c r="M358" s="59"/>
    </row>
    <row r="359" spans="3:13" x14ac:dyDescent="0.2">
      <c r="C359" s="17"/>
      <c r="D359" s="17"/>
      <c r="E359" s="17"/>
      <c r="F359" s="17"/>
      <c r="G359" s="17"/>
      <c r="H359" s="59"/>
      <c r="I359" s="59"/>
      <c r="J359" s="59"/>
      <c r="K359" s="59"/>
      <c r="L359" s="59"/>
      <c r="M359" s="59"/>
    </row>
    <row r="360" spans="3:13" x14ac:dyDescent="0.2">
      <c r="C360" s="17"/>
      <c r="D360" s="17"/>
      <c r="E360" s="17"/>
      <c r="F360" s="17"/>
      <c r="G360" s="17"/>
      <c r="H360" s="59"/>
      <c r="I360" s="59"/>
      <c r="J360" s="59"/>
      <c r="K360" s="59"/>
      <c r="L360" s="59"/>
      <c r="M360" s="59"/>
    </row>
    <row r="361" spans="3:13" x14ac:dyDescent="0.2">
      <c r="C361" s="17"/>
      <c r="D361" s="17"/>
      <c r="E361" s="17"/>
      <c r="F361" s="17"/>
      <c r="G361" s="17"/>
      <c r="H361" s="59"/>
      <c r="I361" s="59"/>
      <c r="J361" s="59"/>
      <c r="K361" s="59"/>
      <c r="L361" s="59"/>
      <c r="M361" s="59"/>
    </row>
    <row r="362" spans="3:13" x14ac:dyDescent="0.2">
      <c r="C362" s="17"/>
      <c r="D362" s="17"/>
      <c r="E362" s="17"/>
      <c r="F362" s="17"/>
      <c r="G362" s="17"/>
      <c r="H362" s="59"/>
      <c r="I362" s="59"/>
      <c r="J362" s="59"/>
      <c r="K362" s="59"/>
      <c r="L362" s="59"/>
      <c r="M362" s="59"/>
    </row>
    <row r="363" spans="3:13" x14ac:dyDescent="0.2">
      <c r="C363" s="17"/>
      <c r="D363" s="17"/>
      <c r="E363" s="17"/>
      <c r="F363" s="17"/>
      <c r="G363" s="17"/>
      <c r="H363" s="59"/>
      <c r="I363" s="59"/>
      <c r="J363" s="59"/>
      <c r="K363" s="59"/>
      <c r="L363" s="59"/>
      <c r="M363" s="59"/>
    </row>
    <row r="364" spans="3:13" x14ac:dyDescent="0.2">
      <c r="C364" s="17"/>
      <c r="D364" s="17"/>
      <c r="E364" s="17"/>
      <c r="F364" s="17"/>
      <c r="G364" s="17"/>
      <c r="H364" s="59"/>
      <c r="I364" s="59"/>
      <c r="J364" s="59"/>
      <c r="K364" s="59"/>
      <c r="L364" s="59"/>
      <c r="M364" s="59"/>
    </row>
    <row r="365" spans="3:13" x14ac:dyDescent="0.2">
      <c r="C365" s="17"/>
      <c r="D365" s="17"/>
      <c r="E365" s="17"/>
      <c r="F365" s="17"/>
      <c r="G365" s="17"/>
      <c r="H365" s="59"/>
      <c r="I365" s="59"/>
      <c r="J365" s="59"/>
      <c r="K365" s="59"/>
      <c r="L365" s="59"/>
      <c r="M365" s="59"/>
    </row>
    <row r="366" spans="3:13" x14ac:dyDescent="0.2">
      <c r="C366" s="17"/>
      <c r="D366" s="17"/>
      <c r="E366" s="17"/>
      <c r="F366" s="17"/>
      <c r="G366" s="17"/>
      <c r="H366" s="59"/>
      <c r="I366" s="59"/>
      <c r="J366" s="59"/>
      <c r="K366" s="59"/>
      <c r="L366" s="59"/>
      <c r="M366" s="59"/>
    </row>
    <row r="367" spans="3:13" x14ac:dyDescent="0.2">
      <c r="C367" s="17"/>
      <c r="D367" s="17"/>
      <c r="E367" s="17"/>
      <c r="F367" s="17"/>
      <c r="G367" s="17"/>
      <c r="H367" s="59"/>
      <c r="I367" s="59"/>
      <c r="J367" s="59"/>
      <c r="K367" s="59"/>
      <c r="L367" s="59"/>
      <c r="M367" s="59"/>
    </row>
    <row r="368" spans="3:13" x14ac:dyDescent="0.2">
      <c r="C368" s="17"/>
      <c r="D368" s="17"/>
      <c r="E368" s="17"/>
      <c r="F368" s="17"/>
      <c r="G368" s="17"/>
      <c r="H368" s="59"/>
      <c r="I368" s="59"/>
      <c r="J368" s="59"/>
      <c r="K368" s="59"/>
      <c r="L368" s="59"/>
      <c r="M368" s="59"/>
    </row>
    <row r="369" spans="3:13" x14ac:dyDescent="0.2">
      <c r="C369" s="17"/>
      <c r="D369" s="17"/>
      <c r="E369" s="17"/>
      <c r="F369" s="17"/>
      <c r="G369" s="17"/>
      <c r="H369" s="59"/>
      <c r="I369" s="59"/>
      <c r="J369" s="59"/>
      <c r="K369" s="59"/>
      <c r="L369" s="59"/>
      <c r="M369" s="59"/>
    </row>
    <row r="370" spans="3:13" x14ac:dyDescent="0.2">
      <c r="C370" s="17"/>
      <c r="D370" s="17"/>
      <c r="E370" s="17"/>
      <c r="F370" s="17"/>
      <c r="G370" s="17"/>
      <c r="H370" s="59"/>
      <c r="I370" s="59"/>
      <c r="J370" s="59"/>
      <c r="K370" s="59"/>
      <c r="L370" s="59"/>
      <c r="M370" s="59"/>
    </row>
    <row r="371" spans="3:13" x14ac:dyDescent="0.2">
      <c r="C371" s="17"/>
      <c r="D371" s="17"/>
      <c r="E371" s="17"/>
      <c r="F371" s="17"/>
      <c r="G371" s="17"/>
      <c r="H371" s="59"/>
      <c r="I371" s="59"/>
      <c r="J371" s="59"/>
      <c r="K371" s="59"/>
      <c r="L371" s="59"/>
      <c r="M371" s="59"/>
    </row>
    <row r="372" spans="3:13" x14ac:dyDescent="0.2">
      <c r="C372" s="17"/>
      <c r="D372" s="17"/>
      <c r="E372" s="17"/>
      <c r="F372" s="17"/>
      <c r="G372" s="17"/>
      <c r="H372" s="59"/>
      <c r="I372" s="59"/>
      <c r="J372" s="59"/>
      <c r="K372" s="59"/>
      <c r="L372" s="59"/>
      <c r="M372" s="59"/>
    </row>
    <row r="373" spans="3:13" x14ac:dyDescent="0.2">
      <c r="C373" s="17"/>
      <c r="D373" s="17"/>
      <c r="E373" s="17"/>
      <c r="F373" s="17"/>
      <c r="G373" s="17"/>
      <c r="H373" s="59"/>
      <c r="I373" s="59"/>
      <c r="J373" s="59"/>
      <c r="K373" s="59"/>
      <c r="L373" s="59"/>
      <c r="M373" s="59"/>
    </row>
    <row r="374" spans="3:13" x14ac:dyDescent="0.2">
      <c r="C374" s="17"/>
      <c r="D374" s="17"/>
      <c r="E374" s="17"/>
      <c r="F374" s="17"/>
      <c r="G374" s="17"/>
      <c r="H374" s="59"/>
      <c r="I374" s="59"/>
      <c r="J374" s="59"/>
      <c r="K374" s="59"/>
      <c r="L374" s="59"/>
      <c r="M374" s="59"/>
    </row>
    <row r="375" spans="3:13" x14ac:dyDescent="0.2">
      <c r="C375" s="17"/>
      <c r="D375" s="17"/>
      <c r="E375" s="17"/>
      <c r="F375" s="17"/>
      <c r="G375" s="17"/>
      <c r="H375" s="59"/>
      <c r="I375" s="59"/>
      <c r="J375" s="59"/>
      <c r="K375" s="59"/>
      <c r="L375" s="59"/>
      <c r="M375" s="59"/>
    </row>
    <row r="376" spans="3:13" x14ac:dyDescent="0.2">
      <c r="C376" s="17"/>
      <c r="D376" s="17"/>
      <c r="E376" s="17"/>
      <c r="F376" s="17"/>
      <c r="G376" s="17"/>
      <c r="H376" s="59"/>
      <c r="I376" s="59"/>
      <c r="J376" s="59"/>
      <c r="K376" s="59"/>
      <c r="L376" s="59"/>
      <c r="M376" s="59"/>
    </row>
    <row r="377" spans="3:13" x14ac:dyDescent="0.2">
      <c r="C377" s="17"/>
      <c r="D377" s="17"/>
      <c r="E377" s="17"/>
      <c r="F377" s="17"/>
      <c r="G377" s="17"/>
      <c r="H377" s="59"/>
      <c r="I377" s="59"/>
      <c r="J377" s="59"/>
      <c r="K377" s="59"/>
      <c r="L377" s="59"/>
      <c r="M377" s="59"/>
    </row>
    <row r="378" spans="3:13" x14ac:dyDescent="0.2">
      <c r="C378" s="17"/>
      <c r="D378" s="17"/>
      <c r="E378" s="17"/>
      <c r="F378" s="17"/>
      <c r="G378" s="17"/>
      <c r="H378" s="59"/>
      <c r="I378" s="59"/>
      <c r="J378" s="59"/>
      <c r="K378" s="59"/>
      <c r="L378" s="59"/>
      <c r="M378" s="59"/>
    </row>
    <row r="379" spans="3:13" x14ac:dyDescent="0.2">
      <c r="C379" s="17"/>
      <c r="D379" s="17"/>
      <c r="E379" s="17"/>
      <c r="F379" s="17"/>
      <c r="G379" s="17"/>
      <c r="H379" s="59"/>
      <c r="I379" s="59"/>
      <c r="J379" s="59"/>
      <c r="K379" s="59"/>
      <c r="L379" s="59"/>
      <c r="M379" s="59"/>
    </row>
    <row r="380" spans="3:13" x14ac:dyDescent="0.2">
      <c r="C380" s="17"/>
      <c r="D380" s="17"/>
      <c r="E380" s="17"/>
      <c r="F380" s="17"/>
      <c r="G380" s="17"/>
      <c r="H380" s="59"/>
      <c r="I380" s="59"/>
      <c r="J380" s="59"/>
      <c r="K380" s="59"/>
      <c r="L380" s="59"/>
      <c r="M380" s="59"/>
    </row>
    <row r="381" spans="3:13" x14ac:dyDescent="0.2">
      <c r="C381" s="17"/>
      <c r="D381" s="17"/>
      <c r="E381" s="17"/>
      <c r="F381" s="17"/>
      <c r="G381" s="17"/>
      <c r="H381" s="59"/>
      <c r="I381" s="59"/>
      <c r="J381" s="59"/>
      <c r="K381" s="59"/>
      <c r="L381" s="59"/>
      <c r="M381" s="59"/>
    </row>
    <row r="382" spans="3:13" x14ac:dyDescent="0.2">
      <c r="C382" s="17"/>
      <c r="D382" s="17"/>
      <c r="E382" s="17"/>
      <c r="F382" s="17"/>
      <c r="G382" s="17"/>
      <c r="H382" s="59"/>
      <c r="I382" s="59"/>
      <c r="J382" s="59"/>
      <c r="K382" s="59"/>
      <c r="L382" s="59"/>
      <c r="M382" s="59"/>
    </row>
    <row r="383" spans="3:13" x14ac:dyDescent="0.2">
      <c r="C383" s="17"/>
      <c r="D383" s="17"/>
      <c r="E383" s="17"/>
      <c r="F383" s="17"/>
      <c r="G383" s="17"/>
      <c r="H383" s="59"/>
      <c r="I383" s="59"/>
      <c r="J383" s="59"/>
      <c r="K383" s="59"/>
      <c r="L383" s="59"/>
      <c r="M383" s="59"/>
    </row>
    <row r="384" spans="3:13" x14ac:dyDescent="0.2">
      <c r="C384" s="17"/>
      <c r="D384" s="17"/>
      <c r="E384" s="17"/>
      <c r="F384" s="17"/>
      <c r="G384" s="17"/>
      <c r="H384" s="59"/>
      <c r="I384" s="59"/>
      <c r="J384" s="59"/>
      <c r="K384" s="59"/>
      <c r="L384" s="59"/>
      <c r="M384" s="59"/>
    </row>
    <row r="385" spans="3:13" x14ac:dyDescent="0.2">
      <c r="C385" s="17"/>
      <c r="D385" s="17"/>
      <c r="E385" s="17"/>
      <c r="F385" s="17"/>
      <c r="G385" s="17"/>
      <c r="H385" s="59"/>
      <c r="I385" s="59"/>
      <c r="J385" s="59"/>
      <c r="K385" s="59"/>
      <c r="L385" s="59"/>
      <c r="M385" s="59"/>
    </row>
    <row r="386" spans="3:13" x14ac:dyDescent="0.2">
      <c r="C386" s="17"/>
      <c r="D386" s="17"/>
      <c r="E386" s="17"/>
      <c r="F386" s="17"/>
      <c r="G386" s="17"/>
      <c r="H386" s="59"/>
      <c r="I386" s="59"/>
      <c r="J386" s="59"/>
      <c r="K386" s="59"/>
      <c r="L386" s="59"/>
      <c r="M386" s="59"/>
    </row>
    <row r="387" spans="3:13" x14ac:dyDescent="0.2">
      <c r="C387" s="17"/>
      <c r="D387" s="17"/>
      <c r="E387" s="17"/>
      <c r="F387" s="17"/>
      <c r="G387" s="17"/>
      <c r="H387" s="59"/>
      <c r="I387" s="59"/>
      <c r="J387" s="59"/>
      <c r="K387" s="59"/>
      <c r="L387" s="59"/>
      <c r="M387" s="59"/>
    </row>
    <row r="388" spans="3:13" x14ac:dyDescent="0.2">
      <c r="C388" s="17"/>
      <c r="D388" s="17"/>
      <c r="E388" s="17"/>
      <c r="F388" s="17"/>
      <c r="G388" s="17"/>
      <c r="H388" s="59"/>
      <c r="I388" s="59"/>
      <c r="J388" s="59"/>
      <c r="K388" s="59"/>
      <c r="L388" s="59"/>
      <c r="M388" s="59"/>
    </row>
    <row r="389" spans="3:13" x14ac:dyDescent="0.2">
      <c r="C389" s="17"/>
      <c r="D389" s="17"/>
      <c r="E389" s="17"/>
      <c r="F389" s="17"/>
      <c r="G389" s="17"/>
      <c r="H389" s="59"/>
      <c r="I389" s="59"/>
      <c r="J389" s="59"/>
      <c r="K389" s="59"/>
      <c r="L389" s="59"/>
      <c r="M389" s="59"/>
    </row>
    <row r="390" spans="3:13" x14ac:dyDescent="0.2">
      <c r="C390" s="17"/>
      <c r="D390" s="17"/>
      <c r="E390" s="17"/>
      <c r="F390" s="17"/>
      <c r="G390" s="17"/>
      <c r="H390" s="59"/>
      <c r="I390" s="59"/>
      <c r="J390" s="59"/>
      <c r="K390" s="59"/>
      <c r="L390" s="59"/>
      <c r="M390" s="59"/>
    </row>
    <row r="391" spans="3:13" x14ac:dyDescent="0.2">
      <c r="C391" s="17"/>
      <c r="D391" s="17"/>
      <c r="E391" s="17"/>
      <c r="F391" s="17"/>
      <c r="G391" s="17"/>
      <c r="H391" s="59"/>
      <c r="I391" s="59"/>
      <c r="J391" s="59"/>
      <c r="K391" s="59"/>
      <c r="L391" s="59"/>
      <c r="M391" s="59"/>
    </row>
    <row r="392" spans="3:13" x14ac:dyDescent="0.2">
      <c r="C392" s="17"/>
      <c r="D392" s="17"/>
      <c r="E392" s="17"/>
      <c r="F392" s="17"/>
      <c r="G392" s="17"/>
      <c r="H392" s="59"/>
      <c r="I392" s="59"/>
      <c r="J392" s="59"/>
      <c r="K392" s="59"/>
      <c r="L392" s="59"/>
      <c r="M392" s="59"/>
    </row>
    <row r="393" spans="3:13" x14ac:dyDescent="0.2">
      <c r="C393" s="17"/>
      <c r="D393" s="17"/>
      <c r="E393" s="17"/>
      <c r="F393" s="17"/>
      <c r="G393" s="17"/>
      <c r="H393" s="59"/>
      <c r="I393" s="59"/>
      <c r="J393" s="59"/>
      <c r="K393" s="59"/>
      <c r="L393" s="59"/>
      <c r="M393" s="59"/>
    </row>
    <row r="394" spans="3:13" x14ac:dyDescent="0.2">
      <c r="C394" s="17"/>
      <c r="D394" s="17"/>
      <c r="E394" s="17"/>
      <c r="F394" s="17"/>
      <c r="G394" s="17"/>
      <c r="H394" s="59"/>
      <c r="I394" s="59"/>
      <c r="J394" s="59"/>
      <c r="K394" s="59"/>
      <c r="L394" s="59"/>
      <c r="M394" s="59"/>
    </row>
    <row r="395" spans="3:13" x14ac:dyDescent="0.2">
      <c r="C395" s="17"/>
      <c r="D395" s="17"/>
      <c r="E395" s="17"/>
      <c r="F395" s="17"/>
      <c r="G395" s="17"/>
      <c r="H395" s="59"/>
      <c r="I395" s="59"/>
      <c r="J395" s="59"/>
      <c r="K395" s="59"/>
      <c r="L395" s="59"/>
      <c r="M395" s="59"/>
    </row>
    <row r="396" spans="3:13" x14ac:dyDescent="0.2">
      <c r="C396" s="17"/>
      <c r="D396" s="17"/>
      <c r="E396" s="17"/>
      <c r="F396" s="17"/>
      <c r="G396" s="17"/>
      <c r="H396" s="59"/>
      <c r="I396" s="59"/>
      <c r="J396" s="59"/>
      <c r="K396" s="59"/>
      <c r="L396" s="59"/>
      <c r="M396" s="59"/>
    </row>
    <row r="397" spans="3:13" x14ac:dyDescent="0.2">
      <c r="C397" s="17"/>
      <c r="D397" s="17"/>
      <c r="E397" s="17"/>
      <c r="F397" s="17"/>
      <c r="G397" s="17"/>
      <c r="H397" s="59"/>
      <c r="I397" s="59"/>
      <c r="J397" s="59"/>
      <c r="K397" s="59"/>
      <c r="L397" s="59"/>
      <c r="M397" s="59"/>
    </row>
    <row r="398" spans="3:13" x14ac:dyDescent="0.2">
      <c r="C398" s="17"/>
      <c r="D398" s="17"/>
      <c r="E398" s="17"/>
      <c r="F398" s="17"/>
      <c r="G398" s="17"/>
      <c r="H398" s="59"/>
      <c r="I398" s="59"/>
      <c r="J398" s="59"/>
      <c r="K398" s="59"/>
      <c r="L398" s="59"/>
      <c r="M398" s="59"/>
    </row>
    <row r="399" spans="3:13" x14ac:dyDescent="0.2">
      <c r="C399" s="17"/>
      <c r="D399" s="17"/>
      <c r="E399" s="17"/>
      <c r="F399" s="17"/>
      <c r="G399" s="17"/>
      <c r="H399" s="59"/>
      <c r="I399" s="59"/>
      <c r="J399" s="59"/>
      <c r="K399" s="59"/>
      <c r="L399" s="59"/>
      <c r="M399" s="59"/>
    </row>
    <row r="400" spans="3:13" x14ac:dyDescent="0.2">
      <c r="C400" s="17"/>
      <c r="D400" s="17"/>
      <c r="E400" s="17"/>
      <c r="F400" s="17"/>
      <c r="G400" s="17"/>
      <c r="H400" s="59"/>
      <c r="I400" s="59"/>
      <c r="J400" s="59"/>
      <c r="K400" s="59"/>
      <c r="L400" s="59"/>
      <c r="M400" s="59"/>
    </row>
    <row r="401" spans="3:13" x14ac:dyDescent="0.2">
      <c r="C401" s="17"/>
      <c r="D401" s="17"/>
      <c r="E401" s="17"/>
      <c r="F401" s="17"/>
      <c r="G401" s="17"/>
      <c r="H401" s="59"/>
      <c r="I401" s="59"/>
      <c r="J401" s="59"/>
      <c r="K401" s="59"/>
      <c r="L401" s="59"/>
      <c r="M401" s="59"/>
    </row>
    <row r="402" spans="3:13" x14ac:dyDescent="0.2">
      <c r="C402" s="17"/>
      <c r="D402" s="17"/>
      <c r="E402" s="17"/>
      <c r="F402" s="17"/>
      <c r="G402" s="17"/>
      <c r="H402" s="59"/>
      <c r="I402" s="59"/>
      <c r="J402" s="59"/>
      <c r="K402" s="59"/>
      <c r="L402" s="59"/>
      <c r="M402" s="59"/>
    </row>
    <row r="403" spans="3:13" x14ac:dyDescent="0.2">
      <c r="C403" s="17"/>
      <c r="D403" s="17"/>
      <c r="E403" s="17"/>
      <c r="F403" s="17"/>
      <c r="G403" s="17"/>
      <c r="H403" s="59"/>
      <c r="I403" s="59"/>
      <c r="J403" s="59"/>
      <c r="K403" s="59"/>
      <c r="L403" s="59"/>
      <c r="M403" s="59"/>
    </row>
    <row r="404" spans="3:13" x14ac:dyDescent="0.2">
      <c r="C404" s="17"/>
      <c r="D404" s="17"/>
      <c r="E404" s="17"/>
      <c r="F404" s="17"/>
      <c r="G404" s="17"/>
      <c r="H404" s="59"/>
      <c r="I404" s="59"/>
      <c r="J404" s="59"/>
      <c r="K404" s="59"/>
      <c r="L404" s="59"/>
      <c r="M404" s="59"/>
    </row>
    <row r="405" spans="3:13" x14ac:dyDescent="0.2">
      <c r="C405" s="17"/>
      <c r="D405" s="17"/>
      <c r="E405" s="17"/>
      <c r="F405" s="17"/>
      <c r="G405" s="17"/>
      <c r="H405" s="59"/>
      <c r="I405" s="59"/>
      <c r="J405" s="59"/>
      <c r="K405" s="59"/>
      <c r="L405" s="59"/>
      <c r="M405" s="59"/>
    </row>
    <row r="406" spans="3:13" x14ac:dyDescent="0.2">
      <c r="C406" s="17"/>
      <c r="D406" s="17"/>
      <c r="E406" s="17"/>
      <c r="F406" s="17"/>
      <c r="G406" s="17"/>
      <c r="H406" s="59"/>
      <c r="I406" s="59"/>
      <c r="J406" s="59"/>
      <c r="K406" s="59"/>
      <c r="L406" s="59"/>
      <c r="M406" s="59"/>
    </row>
    <row r="407" spans="3:13" x14ac:dyDescent="0.2">
      <c r="C407" s="17"/>
      <c r="D407" s="17"/>
      <c r="E407" s="17"/>
      <c r="F407" s="17"/>
      <c r="G407" s="17"/>
      <c r="H407" s="59"/>
      <c r="I407" s="59"/>
      <c r="J407" s="59"/>
      <c r="K407" s="59"/>
      <c r="L407" s="59"/>
      <c r="M407" s="59"/>
    </row>
    <row r="408" spans="3:13" x14ac:dyDescent="0.2">
      <c r="C408" s="17"/>
      <c r="D408" s="17"/>
      <c r="E408" s="17"/>
      <c r="F408" s="17"/>
      <c r="G408" s="17"/>
      <c r="H408" s="59"/>
      <c r="I408" s="59"/>
      <c r="J408" s="59"/>
      <c r="K408" s="59"/>
      <c r="L408" s="59"/>
      <c r="M408" s="59"/>
    </row>
    <row r="409" spans="3:13" x14ac:dyDescent="0.2">
      <c r="C409" s="17"/>
      <c r="D409" s="17"/>
      <c r="E409" s="17"/>
      <c r="F409" s="17"/>
      <c r="G409" s="17"/>
      <c r="H409" s="59"/>
      <c r="I409" s="59"/>
      <c r="J409" s="59"/>
      <c r="K409" s="59"/>
      <c r="L409" s="59"/>
      <c r="M409" s="59"/>
    </row>
    <row r="410" spans="3:13" x14ac:dyDescent="0.2">
      <c r="C410" s="17"/>
      <c r="D410" s="17"/>
      <c r="E410" s="17"/>
      <c r="F410" s="17"/>
      <c r="G410" s="17"/>
      <c r="H410" s="59"/>
      <c r="I410" s="59"/>
      <c r="J410" s="59"/>
      <c r="K410" s="59"/>
      <c r="L410" s="59"/>
      <c r="M410" s="59"/>
    </row>
    <row r="411" spans="3:13" x14ac:dyDescent="0.2">
      <c r="C411" s="17"/>
      <c r="D411" s="17"/>
      <c r="E411" s="17"/>
      <c r="F411" s="17"/>
      <c r="G411" s="17"/>
      <c r="H411" s="59"/>
      <c r="I411" s="59"/>
      <c r="J411" s="59"/>
      <c r="K411" s="59"/>
      <c r="L411" s="59"/>
      <c r="M411" s="59"/>
    </row>
    <row r="412" spans="3:13" x14ac:dyDescent="0.2">
      <c r="C412" s="17"/>
      <c r="D412" s="17"/>
      <c r="E412" s="17"/>
      <c r="F412" s="17"/>
      <c r="G412" s="17"/>
      <c r="H412" s="59"/>
      <c r="I412" s="59"/>
      <c r="J412" s="59"/>
      <c r="K412" s="59"/>
      <c r="L412" s="59"/>
      <c r="M412" s="59"/>
    </row>
    <row r="413" spans="3:13" x14ac:dyDescent="0.2">
      <c r="C413" s="17"/>
      <c r="D413" s="17"/>
      <c r="E413" s="17"/>
      <c r="F413" s="17"/>
      <c r="G413" s="17"/>
      <c r="H413" s="59"/>
      <c r="I413" s="59"/>
      <c r="J413" s="59"/>
      <c r="K413" s="59"/>
      <c r="L413" s="59"/>
      <c r="M413" s="59"/>
    </row>
    <row r="414" spans="3:13" x14ac:dyDescent="0.2">
      <c r="C414" s="17"/>
      <c r="D414" s="17"/>
      <c r="E414" s="17"/>
      <c r="F414" s="17"/>
      <c r="G414" s="17"/>
      <c r="H414" s="59"/>
      <c r="I414" s="59"/>
      <c r="J414" s="59"/>
      <c r="K414" s="59"/>
      <c r="L414" s="59"/>
      <c r="M414" s="59"/>
    </row>
    <row r="415" spans="3:13" x14ac:dyDescent="0.2">
      <c r="C415" s="17"/>
      <c r="D415" s="17"/>
      <c r="E415" s="17"/>
      <c r="F415" s="17"/>
      <c r="G415" s="17"/>
      <c r="H415" s="59"/>
      <c r="I415" s="59"/>
      <c r="J415" s="59"/>
      <c r="K415" s="59"/>
      <c r="L415" s="59"/>
      <c r="M415" s="59"/>
    </row>
    <row r="416" spans="3:13" x14ac:dyDescent="0.2">
      <c r="C416" s="17"/>
      <c r="D416" s="17"/>
      <c r="E416" s="17"/>
      <c r="F416" s="17"/>
      <c r="G416" s="17"/>
      <c r="H416" s="59"/>
      <c r="I416" s="59"/>
      <c r="J416" s="59"/>
      <c r="K416" s="59"/>
      <c r="L416" s="59"/>
      <c r="M416" s="59"/>
    </row>
    <row r="417" spans="3:13" x14ac:dyDescent="0.2">
      <c r="C417" s="17"/>
      <c r="D417" s="17"/>
      <c r="E417" s="17"/>
      <c r="F417" s="17"/>
      <c r="G417" s="17"/>
      <c r="H417" s="59"/>
      <c r="I417" s="59"/>
      <c r="J417" s="59"/>
      <c r="K417" s="59"/>
      <c r="L417" s="59"/>
      <c r="M417" s="59"/>
    </row>
    <row r="418" spans="3:13" x14ac:dyDescent="0.2">
      <c r="C418" s="17"/>
      <c r="D418" s="17"/>
      <c r="E418" s="17"/>
      <c r="F418" s="17"/>
      <c r="G418" s="17"/>
      <c r="H418" s="59"/>
      <c r="I418" s="59"/>
      <c r="J418" s="59"/>
      <c r="K418" s="59"/>
      <c r="L418" s="59"/>
      <c r="M418" s="59"/>
    </row>
    <row r="419" spans="3:13" x14ac:dyDescent="0.2">
      <c r="C419" s="17"/>
      <c r="D419" s="17"/>
      <c r="E419" s="17"/>
      <c r="F419" s="17"/>
      <c r="G419" s="17"/>
      <c r="H419" s="59"/>
      <c r="I419" s="59"/>
      <c r="J419" s="59"/>
      <c r="K419" s="59"/>
      <c r="L419" s="59"/>
      <c r="M419" s="59"/>
    </row>
    <row r="420" spans="3:13" x14ac:dyDescent="0.2">
      <c r="C420" s="17"/>
      <c r="D420" s="17"/>
      <c r="E420" s="17"/>
      <c r="F420" s="17"/>
      <c r="G420" s="17"/>
      <c r="H420" s="59"/>
      <c r="I420" s="59"/>
      <c r="J420" s="59"/>
      <c r="K420" s="59"/>
      <c r="L420" s="59"/>
      <c r="M420" s="59"/>
    </row>
    <row r="421" spans="3:13" x14ac:dyDescent="0.2">
      <c r="C421" s="17"/>
      <c r="D421" s="17"/>
      <c r="E421" s="17"/>
      <c r="F421" s="17"/>
      <c r="G421" s="17"/>
      <c r="H421" s="59"/>
      <c r="I421" s="59"/>
      <c r="J421" s="59"/>
      <c r="K421" s="59"/>
      <c r="L421" s="59"/>
      <c r="M421" s="59"/>
    </row>
    <row r="422" spans="3:13" x14ac:dyDescent="0.2">
      <c r="C422" s="17"/>
      <c r="D422" s="17"/>
      <c r="E422" s="17"/>
      <c r="F422" s="17"/>
      <c r="G422" s="17"/>
      <c r="H422" s="59"/>
      <c r="I422" s="59"/>
      <c r="J422" s="59"/>
      <c r="K422" s="59"/>
      <c r="L422" s="59"/>
      <c r="M422" s="59"/>
    </row>
    <row r="423" spans="3:13" x14ac:dyDescent="0.2">
      <c r="C423" s="17"/>
      <c r="D423" s="17"/>
      <c r="E423" s="17"/>
      <c r="F423" s="17"/>
      <c r="G423" s="17"/>
      <c r="H423" s="59"/>
      <c r="I423" s="59"/>
      <c r="J423" s="59"/>
      <c r="K423" s="59"/>
      <c r="L423" s="59"/>
      <c r="M423" s="59"/>
    </row>
    <row r="424" spans="3:13" x14ac:dyDescent="0.2">
      <c r="C424" s="17"/>
      <c r="D424" s="17"/>
      <c r="E424" s="17"/>
      <c r="F424" s="17"/>
      <c r="G424" s="17"/>
      <c r="H424" s="59"/>
      <c r="I424" s="59"/>
      <c r="J424" s="59"/>
      <c r="K424" s="59"/>
      <c r="L424" s="59"/>
      <c r="M424" s="59"/>
    </row>
    <row r="425" spans="3:13" x14ac:dyDescent="0.2">
      <c r="C425" s="17"/>
      <c r="D425" s="17"/>
      <c r="E425" s="17"/>
      <c r="F425" s="17"/>
      <c r="G425" s="17"/>
      <c r="H425" s="59"/>
      <c r="I425" s="59"/>
      <c r="J425" s="59"/>
      <c r="K425" s="59"/>
      <c r="L425" s="59"/>
      <c r="M425" s="59"/>
    </row>
    <row r="426" spans="3:13" x14ac:dyDescent="0.2">
      <c r="C426" s="17"/>
      <c r="D426" s="17"/>
      <c r="E426" s="17"/>
      <c r="F426" s="17"/>
      <c r="G426" s="17"/>
      <c r="H426" s="59"/>
      <c r="I426" s="59"/>
      <c r="J426" s="59"/>
      <c r="K426" s="59"/>
      <c r="L426" s="59"/>
      <c r="M426" s="59"/>
    </row>
    <row r="427" spans="3:13" x14ac:dyDescent="0.2">
      <c r="C427" s="17"/>
      <c r="D427" s="17"/>
      <c r="E427" s="17"/>
      <c r="F427" s="17"/>
      <c r="G427" s="17"/>
      <c r="H427" s="59"/>
      <c r="I427" s="59"/>
      <c r="J427" s="59"/>
      <c r="K427" s="59"/>
      <c r="L427" s="59"/>
      <c r="M427" s="59"/>
    </row>
    <row r="428" spans="3:13" x14ac:dyDescent="0.2">
      <c r="C428" s="17"/>
      <c r="D428" s="17"/>
      <c r="E428" s="17"/>
      <c r="F428" s="17"/>
      <c r="G428" s="17"/>
      <c r="H428" s="59"/>
      <c r="I428" s="59"/>
      <c r="J428" s="59"/>
      <c r="K428" s="59"/>
      <c r="L428" s="59"/>
      <c r="M428" s="59"/>
    </row>
    <row r="429" spans="3:13" x14ac:dyDescent="0.2">
      <c r="C429" s="17"/>
      <c r="D429" s="17"/>
      <c r="E429" s="17"/>
      <c r="F429" s="17"/>
      <c r="G429" s="17"/>
      <c r="H429" s="59"/>
      <c r="I429" s="59"/>
      <c r="J429" s="59"/>
      <c r="K429" s="59"/>
      <c r="L429" s="59"/>
      <c r="M429" s="59"/>
    </row>
    <row r="430" spans="3:13" x14ac:dyDescent="0.2">
      <c r="C430" s="17"/>
      <c r="D430" s="17"/>
      <c r="E430" s="17"/>
      <c r="F430" s="17"/>
      <c r="G430" s="17"/>
      <c r="H430" s="59"/>
      <c r="I430" s="59"/>
      <c r="J430" s="59"/>
      <c r="K430" s="59"/>
      <c r="L430" s="59"/>
      <c r="M430" s="59"/>
    </row>
    <row r="431" spans="3:13" x14ac:dyDescent="0.2">
      <c r="C431" s="17"/>
      <c r="D431" s="17"/>
      <c r="E431" s="17"/>
      <c r="F431" s="17"/>
      <c r="G431" s="17"/>
      <c r="H431" s="59"/>
      <c r="I431" s="59"/>
      <c r="J431" s="59"/>
      <c r="K431" s="59"/>
      <c r="L431" s="59"/>
      <c r="M431" s="59"/>
    </row>
    <row r="432" spans="3:13" x14ac:dyDescent="0.2">
      <c r="C432" s="17"/>
      <c r="D432" s="17"/>
      <c r="E432" s="17"/>
      <c r="F432" s="17"/>
      <c r="G432" s="17"/>
      <c r="H432" s="59"/>
      <c r="I432" s="59"/>
      <c r="J432" s="59"/>
      <c r="K432" s="59"/>
      <c r="L432" s="59"/>
      <c r="M432" s="59"/>
    </row>
    <row r="433" spans="3:13" x14ac:dyDescent="0.2">
      <c r="C433" s="17"/>
      <c r="D433" s="17"/>
      <c r="E433" s="17"/>
      <c r="F433" s="17"/>
      <c r="G433" s="17"/>
      <c r="H433" s="59"/>
      <c r="I433" s="59"/>
      <c r="J433" s="59"/>
      <c r="K433" s="59"/>
      <c r="L433" s="59"/>
      <c r="M433" s="59"/>
    </row>
    <row r="434" spans="3:13" x14ac:dyDescent="0.2">
      <c r="C434" s="17"/>
      <c r="D434" s="17"/>
      <c r="E434" s="17"/>
      <c r="F434" s="17"/>
      <c r="G434" s="17"/>
      <c r="H434" s="59"/>
      <c r="I434" s="59"/>
      <c r="J434" s="59"/>
      <c r="K434" s="59"/>
      <c r="L434" s="59"/>
      <c r="M434" s="59"/>
    </row>
    <row r="435" spans="3:13" x14ac:dyDescent="0.2">
      <c r="C435" s="17"/>
      <c r="D435" s="17"/>
      <c r="E435" s="17"/>
      <c r="F435" s="17"/>
      <c r="G435" s="17"/>
      <c r="H435" s="59"/>
      <c r="I435" s="59"/>
      <c r="J435" s="59"/>
      <c r="K435" s="59"/>
      <c r="L435" s="59"/>
      <c r="M435" s="59"/>
    </row>
    <row r="436" spans="3:13" x14ac:dyDescent="0.2">
      <c r="C436" s="17"/>
      <c r="D436" s="17"/>
      <c r="E436" s="17"/>
      <c r="F436" s="17"/>
      <c r="G436" s="17"/>
      <c r="H436" s="59"/>
      <c r="I436" s="59"/>
      <c r="J436" s="59"/>
      <c r="K436" s="59"/>
      <c r="L436" s="59"/>
      <c r="M436" s="59"/>
    </row>
    <row r="437" spans="3:13" x14ac:dyDescent="0.2">
      <c r="C437" s="17"/>
      <c r="D437" s="17"/>
      <c r="E437" s="17"/>
      <c r="F437" s="17"/>
      <c r="G437" s="17"/>
      <c r="H437" s="59"/>
      <c r="I437" s="59"/>
      <c r="J437" s="59"/>
      <c r="K437" s="59"/>
      <c r="L437" s="59"/>
      <c r="M437" s="59"/>
    </row>
    <row r="438" spans="3:13" x14ac:dyDescent="0.2">
      <c r="C438" s="17"/>
      <c r="D438" s="17"/>
      <c r="E438" s="17"/>
      <c r="F438" s="17"/>
      <c r="G438" s="17"/>
      <c r="H438" s="59"/>
      <c r="I438" s="59"/>
      <c r="J438" s="59"/>
      <c r="K438" s="59"/>
      <c r="L438" s="59"/>
      <c r="M438" s="59"/>
    </row>
    <row r="439" spans="3:13" x14ac:dyDescent="0.2">
      <c r="C439" s="17"/>
      <c r="D439" s="17"/>
      <c r="E439" s="17"/>
      <c r="F439" s="17"/>
      <c r="G439" s="17"/>
      <c r="H439" s="59"/>
      <c r="I439" s="59"/>
      <c r="J439" s="59"/>
      <c r="K439" s="59"/>
      <c r="L439" s="59"/>
      <c r="M439" s="59"/>
    </row>
    <row r="440" spans="3:13" x14ac:dyDescent="0.2">
      <c r="C440" s="17"/>
      <c r="D440" s="17"/>
      <c r="E440" s="17"/>
      <c r="F440" s="17"/>
      <c r="G440" s="17"/>
      <c r="H440" s="59"/>
      <c r="I440" s="59"/>
      <c r="J440" s="59"/>
      <c r="K440" s="59"/>
      <c r="L440" s="59"/>
      <c r="M440" s="59"/>
    </row>
    <row r="441" spans="3:13" x14ac:dyDescent="0.2">
      <c r="C441" s="17"/>
      <c r="D441" s="17"/>
      <c r="E441" s="17"/>
      <c r="F441" s="17"/>
      <c r="G441" s="17"/>
      <c r="H441" s="59"/>
      <c r="I441" s="59"/>
      <c r="J441" s="59"/>
      <c r="K441" s="59"/>
      <c r="L441" s="59"/>
      <c r="M441" s="59"/>
    </row>
    <row r="442" spans="3:13" x14ac:dyDescent="0.2">
      <c r="C442" s="17"/>
      <c r="D442" s="17"/>
      <c r="E442" s="17"/>
      <c r="F442" s="17"/>
      <c r="G442" s="17"/>
      <c r="H442" s="59"/>
      <c r="I442" s="59"/>
      <c r="J442" s="59"/>
      <c r="K442" s="59"/>
      <c r="L442" s="59"/>
      <c r="M442" s="59"/>
    </row>
    <row r="443" spans="3:13" x14ac:dyDescent="0.2">
      <c r="C443" s="17"/>
      <c r="D443" s="17"/>
      <c r="E443" s="17"/>
      <c r="F443" s="17"/>
      <c r="G443" s="17"/>
      <c r="H443" s="59"/>
      <c r="I443" s="59"/>
      <c r="J443" s="59"/>
      <c r="K443" s="59"/>
      <c r="L443" s="59"/>
      <c r="M443" s="59"/>
    </row>
    <row r="444" spans="3:13" x14ac:dyDescent="0.2">
      <c r="C444" s="17"/>
      <c r="D444" s="17"/>
      <c r="E444" s="17"/>
      <c r="F444" s="17"/>
      <c r="G444" s="17"/>
      <c r="H444" s="59"/>
      <c r="I444" s="59"/>
      <c r="J444" s="59"/>
      <c r="K444" s="59"/>
      <c r="L444" s="59"/>
      <c r="M444" s="59"/>
    </row>
    <row r="445" spans="3:13" x14ac:dyDescent="0.2">
      <c r="C445" s="17"/>
      <c r="D445" s="17"/>
      <c r="E445" s="17"/>
      <c r="F445" s="17"/>
      <c r="G445" s="17"/>
      <c r="H445" s="59"/>
      <c r="I445" s="59"/>
      <c r="J445" s="59"/>
      <c r="K445" s="59"/>
      <c r="L445" s="59"/>
      <c r="M445" s="59"/>
    </row>
    <row r="446" spans="3:13" x14ac:dyDescent="0.2">
      <c r="C446" s="17"/>
      <c r="D446" s="17"/>
      <c r="E446" s="17"/>
      <c r="F446" s="17"/>
      <c r="G446" s="17"/>
      <c r="H446" s="59"/>
      <c r="I446" s="59"/>
      <c r="J446" s="59"/>
      <c r="K446" s="59"/>
      <c r="L446" s="59"/>
      <c r="M446" s="59"/>
    </row>
    <row r="447" spans="3:13" x14ac:dyDescent="0.2">
      <c r="C447" s="17"/>
      <c r="D447" s="17"/>
      <c r="E447" s="17"/>
      <c r="F447" s="17"/>
      <c r="G447" s="17"/>
      <c r="H447" s="59"/>
      <c r="I447" s="59"/>
      <c r="J447" s="59"/>
      <c r="K447" s="59"/>
      <c r="L447" s="59"/>
      <c r="M447" s="59"/>
    </row>
    <row r="448" spans="3:13" x14ac:dyDescent="0.2">
      <c r="C448" s="17"/>
      <c r="D448" s="17"/>
      <c r="E448" s="17"/>
      <c r="F448" s="17"/>
      <c r="G448" s="17"/>
      <c r="H448" s="59"/>
      <c r="I448" s="59"/>
      <c r="J448" s="59"/>
      <c r="K448" s="59"/>
      <c r="L448" s="59"/>
      <c r="M448" s="59"/>
    </row>
    <row r="449" spans="3:13" x14ac:dyDescent="0.2">
      <c r="C449" s="17"/>
      <c r="D449" s="17"/>
      <c r="E449" s="17"/>
      <c r="F449" s="17"/>
      <c r="G449" s="17"/>
      <c r="H449" s="59"/>
      <c r="I449" s="59"/>
      <c r="J449" s="59"/>
      <c r="K449" s="59"/>
      <c r="L449" s="59"/>
      <c r="M449" s="59"/>
    </row>
    <row r="450" spans="3:13" x14ac:dyDescent="0.2">
      <c r="C450" s="17"/>
      <c r="D450" s="17"/>
      <c r="E450" s="17"/>
      <c r="F450" s="17"/>
      <c r="G450" s="17"/>
      <c r="H450" s="59"/>
      <c r="I450" s="59"/>
      <c r="J450" s="59"/>
      <c r="K450" s="59"/>
      <c r="L450" s="59"/>
      <c r="M450" s="59"/>
    </row>
    <row r="451" spans="3:13" x14ac:dyDescent="0.2">
      <c r="C451" s="17"/>
      <c r="D451" s="17"/>
      <c r="E451" s="17"/>
      <c r="F451" s="17"/>
      <c r="G451" s="17"/>
      <c r="H451" s="59"/>
      <c r="I451" s="59"/>
      <c r="J451" s="59"/>
      <c r="K451" s="59"/>
      <c r="L451" s="59"/>
      <c r="M451" s="59"/>
    </row>
    <row r="452" spans="3:13" x14ac:dyDescent="0.2">
      <c r="C452" s="17"/>
      <c r="D452" s="17"/>
      <c r="E452" s="17"/>
      <c r="F452" s="17"/>
      <c r="G452" s="17"/>
      <c r="H452" s="59"/>
      <c r="I452" s="59"/>
      <c r="J452" s="59"/>
      <c r="K452" s="59"/>
      <c r="L452" s="59"/>
      <c r="M452" s="59"/>
    </row>
    <row r="453" spans="3:13" x14ac:dyDescent="0.2">
      <c r="C453" s="17"/>
      <c r="D453" s="17"/>
      <c r="E453" s="17"/>
      <c r="F453" s="17"/>
      <c r="G453" s="17"/>
      <c r="H453" s="59"/>
      <c r="I453" s="59"/>
      <c r="J453" s="59"/>
      <c r="K453" s="59"/>
      <c r="L453" s="59"/>
      <c r="M453" s="59"/>
    </row>
    <row r="454" spans="3:13" x14ac:dyDescent="0.2">
      <c r="C454" s="17"/>
      <c r="D454" s="17"/>
      <c r="E454" s="17"/>
      <c r="F454" s="17"/>
      <c r="G454" s="17"/>
      <c r="H454" s="59"/>
      <c r="I454" s="59"/>
      <c r="J454" s="59"/>
      <c r="K454" s="59"/>
      <c r="L454" s="59"/>
      <c r="M454" s="59"/>
    </row>
    <row r="455" spans="3:13" x14ac:dyDescent="0.2">
      <c r="C455" s="17"/>
      <c r="D455" s="17"/>
      <c r="E455" s="17"/>
      <c r="F455" s="17"/>
      <c r="G455" s="17"/>
      <c r="H455" s="59"/>
      <c r="I455" s="59"/>
      <c r="J455" s="59"/>
      <c r="K455" s="59"/>
      <c r="L455" s="59"/>
      <c r="M455" s="59"/>
    </row>
    <row r="456" spans="3:13" x14ac:dyDescent="0.2">
      <c r="C456" s="17"/>
      <c r="D456" s="17"/>
      <c r="E456" s="17"/>
      <c r="F456" s="17"/>
      <c r="G456" s="17"/>
      <c r="H456" s="59"/>
      <c r="I456" s="59"/>
      <c r="J456" s="59"/>
      <c r="K456" s="59"/>
      <c r="L456" s="59"/>
      <c r="M456" s="59"/>
    </row>
    <row r="457" spans="3:13" x14ac:dyDescent="0.2">
      <c r="C457" s="17"/>
      <c r="D457" s="17"/>
      <c r="E457" s="17"/>
      <c r="F457" s="17"/>
      <c r="G457" s="17"/>
      <c r="H457" s="59"/>
      <c r="I457" s="59"/>
      <c r="J457" s="59"/>
      <c r="K457" s="59"/>
      <c r="L457" s="59"/>
      <c r="M457" s="59"/>
    </row>
    <row r="458" spans="3:13" x14ac:dyDescent="0.2">
      <c r="C458" s="17"/>
      <c r="D458" s="17"/>
      <c r="E458" s="17"/>
      <c r="F458" s="17"/>
      <c r="G458" s="17"/>
      <c r="H458" s="59"/>
      <c r="I458" s="59"/>
      <c r="J458" s="59"/>
      <c r="K458" s="59"/>
      <c r="L458" s="59"/>
      <c r="M458" s="59"/>
    </row>
    <row r="459" spans="3:13" x14ac:dyDescent="0.2">
      <c r="C459" s="17"/>
      <c r="D459" s="17"/>
      <c r="E459" s="17"/>
      <c r="F459" s="17"/>
      <c r="G459" s="17"/>
      <c r="H459" s="59"/>
      <c r="I459" s="59"/>
      <c r="J459" s="59"/>
      <c r="K459" s="59"/>
      <c r="L459" s="59"/>
      <c r="M459" s="59"/>
    </row>
    <row r="460" spans="3:13" x14ac:dyDescent="0.2">
      <c r="C460" s="17"/>
      <c r="D460" s="17"/>
      <c r="E460" s="17"/>
      <c r="F460" s="17"/>
      <c r="G460" s="17"/>
      <c r="H460" s="59"/>
      <c r="I460" s="59"/>
      <c r="J460" s="59"/>
      <c r="K460" s="59"/>
      <c r="L460" s="59"/>
      <c r="M460" s="59"/>
    </row>
    <row r="461" spans="3:13" x14ac:dyDescent="0.2">
      <c r="C461" s="17"/>
      <c r="D461" s="17"/>
      <c r="E461" s="17"/>
      <c r="F461" s="17"/>
      <c r="G461" s="17"/>
      <c r="H461" s="59"/>
      <c r="I461" s="59"/>
      <c r="J461" s="59"/>
      <c r="K461" s="59"/>
      <c r="L461" s="59"/>
      <c r="M461" s="59"/>
    </row>
    <row r="462" spans="3:13" x14ac:dyDescent="0.2">
      <c r="C462" s="17"/>
      <c r="D462" s="17"/>
      <c r="E462" s="17"/>
      <c r="F462" s="17"/>
      <c r="G462" s="17"/>
      <c r="H462" s="59"/>
      <c r="I462" s="59"/>
      <c r="J462" s="59"/>
      <c r="K462" s="59"/>
      <c r="L462" s="59"/>
      <c r="M462" s="59"/>
    </row>
    <row r="463" spans="3:13" x14ac:dyDescent="0.2">
      <c r="C463" s="17"/>
      <c r="D463" s="17"/>
      <c r="E463" s="17"/>
      <c r="F463" s="17"/>
      <c r="G463" s="17"/>
      <c r="H463" s="59"/>
      <c r="I463" s="59"/>
      <c r="J463" s="59"/>
      <c r="K463" s="59"/>
      <c r="L463" s="59"/>
      <c r="M463" s="59"/>
    </row>
    <row r="464" spans="3:13" x14ac:dyDescent="0.2">
      <c r="C464" s="17"/>
      <c r="D464" s="17"/>
      <c r="E464" s="17"/>
      <c r="F464" s="17"/>
      <c r="G464" s="17"/>
      <c r="H464" s="59"/>
      <c r="I464" s="59"/>
      <c r="J464" s="59"/>
      <c r="K464" s="59"/>
      <c r="L464" s="59"/>
      <c r="M464" s="59"/>
    </row>
    <row r="465" spans="3:13" x14ac:dyDescent="0.2">
      <c r="C465" s="17"/>
      <c r="D465" s="17"/>
      <c r="E465" s="17"/>
      <c r="F465" s="17"/>
      <c r="G465" s="17"/>
      <c r="H465" s="59"/>
      <c r="I465" s="59"/>
      <c r="J465" s="59"/>
      <c r="K465" s="59"/>
      <c r="L465" s="59"/>
      <c r="M465" s="59"/>
    </row>
    <row r="466" spans="3:13" x14ac:dyDescent="0.2">
      <c r="C466" s="17"/>
      <c r="D466" s="17"/>
      <c r="E466" s="17"/>
      <c r="F466" s="17"/>
      <c r="G466" s="17"/>
      <c r="H466" s="59"/>
      <c r="I466" s="59"/>
      <c r="J466" s="59"/>
      <c r="K466" s="59"/>
      <c r="L466" s="59"/>
      <c r="M466" s="59"/>
    </row>
    <row r="467" spans="3:13" x14ac:dyDescent="0.2">
      <c r="C467" s="17"/>
      <c r="D467" s="17"/>
      <c r="E467" s="17"/>
      <c r="F467" s="17"/>
      <c r="G467" s="17"/>
      <c r="H467" s="59"/>
      <c r="I467" s="59"/>
      <c r="J467" s="59"/>
      <c r="K467" s="59"/>
      <c r="L467" s="59"/>
      <c r="M467" s="59"/>
    </row>
    <row r="468" spans="3:13" x14ac:dyDescent="0.2">
      <c r="C468" s="17"/>
      <c r="D468" s="17"/>
      <c r="E468" s="17"/>
      <c r="F468" s="17"/>
      <c r="G468" s="17"/>
      <c r="H468" s="59"/>
      <c r="I468" s="59"/>
      <c r="J468" s="59"/>
      <c r="K468" s="59"/>
      <c r="L468" s="59"/>
      <c r="M468" s="59"/>
    </row>
    <row r="469" spans="3:13" x14ac:dyDescent="0.2">
      <c r="C469" s="17"/>
      <c r="D469" s="17"/>
      <c r="E469" s="17"/>
      <c r="F469" s="17"/>
      <c r="G469" s="17"/>
      <c r="H469" s="59"/>
      <c r="I469" s="59"/>
      <c r="J469" s="59"/>
      <c r="K469" s="59"/>
      <c r="L469" s="59"/>
      <c r="M469" s="59"/>
    </row>
    <row r="470" spans="3:13" x14ac:dyDescent="0.2">
      <c r="C470" s="17"/>
      <c r="D470" s="17"/>
      <c r="E470" s="17"/>
      <c r="F470" s="17"/>
      <c r="G470" s="17"/>
      <c r="H470" s="59"/>
      <c r="I470" s="59"/>
      <c r="J470" s="59"/>
      <c r="K470" s="59"/>
      <c r="L470" s="59"/>
      <c r="M470" s="59"/>
    </row>
    <row r="471" spans="3:13" x14ac:dyDescent="0.2">
      <c r="C471" s="17"/>
      <c r="D471" s="17"/>
      <c r="E471" s="17"/>
      <c r="F471" s="17"/>
      <c r="G471" s="17"/>
      <c r="H471" s="59"/>
      <c r="I471" s="59"/>
      <c r="J471" s="59"/>
      <c r="K471" s="59"/>
      <c r="L471" s="59"/>
      <c r="M471" s="59"/>
    </row>
    <row r="472" spans="3:13" x14ac:dyDescent="0.2">
      <c r="C472" s="17"/>
      <c r="D472" s="17"/>
      <c r="E472" s="17"/>
      <c r="F472" s="17"/>
      <c r="G472" s="17"/>
      <c r="H472" s="59"/>
      <c r="I472" s="59"/>
      <c r="J472" s="59"/>
      <c r="K472" s="59"/>
      <c r="L472" s="59"/>
      <c r="M472" s="59"/>
    </row>
    <row r="473" spans="3:13" x14ac:dyDescent="0.2">
      <c r="C473" s="17"/>
      <c r="D473" s="17"/>
      <c r="E473" s="17"/>
      <c r="F473" s="17"/>
      <c r="G473" s="17"/>
      <c r="H473" s="59"/>
      <c r="I473" s="59"/>
      <c r="J473" s="59"/>
      <c r="K473" s="59"/>
      <c r="L473" s="59"/>
      <c r="M473" s="59"/>
    </row>
    <row r="474" spans="3:13" x14ac:dyDescent="0.2">
      <c r="C474" s="17"/>
      <c r="D474" s="17"/>
      <c r="E474" s="17"/>
      <c r="F474" s="17"/>
      <c r="G474" s="17"/>
      <c r="H474" s="59"/>
      <c r="I474" s="59"/>
      <c r="J474" s="59"/>
      <c r="K474" s="59"/>
      <c r="L474" s="59"/>
      <c r="M474" s="59"/>
    </row>
    <row r="475" spans="3:13" x14ac:dyDescent="0.2">
      <c r="C475" s="17"/>
      <c r="D475" s="17"/>
      <c r="E475" s="17"/>
      <c r="F475" s="17"/>
      <c r="G475" s="17"/>
      <c r="H475" s="59"/>
      <c r="I475" s="59"/>
      <c r="J475" s="59"/>
      <c r="K475" s="59"/>
      <c r="L475" s="59"/>
      <c r="M475" s="59"/>
    </row>
    <row r="476" spans="3:13" x14ac:dyDescent="0.2">
      <c r="C476" s="17"/>
      <c r="D476" s="17"/>
      <c r="E476" s="17"/>
      <c r="F476" s="17"/>
      <c r="G476" s="17"/>
      <c r="H476" s="59"/>
      <c r="I476" s="59"/>
      <c r="J476" s="59"/>
      <c r="K476" s="59"/>
      <c r="L476" s="59"/>
      <c r="M476" s="59"/>
    </row>
    <row r="477" spans="3:13" x14ac:dyDescent="0.2">
      <c r="C477" s="17"/>
      <c r="D477" s="17"/>
      <c r="E477" s="17"/>
      <c r="F477" s="17"/>
      <c r="G477" s="17"/>
      <c r="H477" s="59"/>
      <c r="I477" s="59"/>
      <c r="J477" s="59"/>
      <c r="K477" s="59"/>
      <c r="L477" s="59"/>
      <c r="M477" s="59"/>
    </row>
    <row r="478" spans="3:13" x14ac:dyDescent="0.2">
      <c r="C478" s="17"/>
      <c r="D478" s="17"/>
      <c r="E478" s="17"/>
      <c r="F478" s="17"/>
      <c r="G478" s="17"/>
      <c r="H478" s="59"/>
      <c r="I478" s="59"/>
      <c r="J478" s="59"/>
      <c r="K478" s="59"/>
      <c r="L478" s="59"/>
      <c r="M478" s="59"/>
    </row>
    <row r="479" spans="3:13" x14ac:dyDescent="0.2">
      <c r="C479" s="17"/>
      <c r="D479" s="17"/>
      <c r="E479" s="17"/>
      <c r="F479" s="17"/>
      <c r="G479" s="17"/>
      <c r="H479" s="59"/>
      <c r="I479" s="59"/>
      <c r="J479" s="59"/>
      <c r="K479" s="59"/>
      <c r="L479" s="59"/>
      <c r="M479" s="59"/>
    </row>
    <row r="480" spans="3:13" x14ac:dyDescent="0.2">
      <c r="C480" s="17"/>
      <c r="D480" s="17"/>
      <c r="E480" s="17"/>
      <c r="F480" s="17"/>
      <c r="G480" s="17"/>
      <c r="H480" s="59"/>
      <c r="I480" s="59"/>
      <c r="J480" s="59"/>
      <c r="K480" s="59"/>
      <c r="L480" s="59"/>
      <c r="M480" s="59"/>
    </row>
    <row r="481" spans="3:13" x14ac:dyDescent="0.2">
      <c r="C481" s="17"/>
      <c r="D481" s="17"/>
      <c r="E481" s="17"/>
      <c r="F481" s="17"/>
      <c r="G481" s="17"/>
      <c r="H481" s="59"/>
      <c r="I481" s="59"/>
      <c r="J481" s="59"/>
      <c r="K481" s="59"/>
      <c r="L481" s="59"/>
      <c r="M481" s="59"/>
    </row>
    <row r="482" spans="3:13" x14ac:dyDescent="0.2">
      <c r="C482" s="17"/>
      <c r="D482" s="17"/>
      <c r="E482" s="17"/>
      <c r="F482" s="17"/>
      <c r="G482" s="17"/>
      <c r="H482" s="59"/>
      <c r="I482" s="59"/>
      <c r="J482" s="59"/>
      <c r="K482" s="59"/>
      <c r="L482" s="59"/>
      <c r="M482" s="59"/>
    </row>
    <row r="483" spans="3:13" x14ac:dyDescent="0.2">
      <c r="C483" s="17"/>
      <c r="D483" s="17"/>
      <c r="E483" s="17"/>
      <c r="F483" s="17"/>
      <c r="G483" s="17"/>
      <c r="H483" s="59"/>
      <c r="I483" s="59"/>
      <c r="J483" s="59"/>
      <c r="K483" s="59"/>
      <c r="L483" s="59"/>
      <c r="M483" s="59"/>
    </row>
    <row r="484" spans="3:13" x14ac:dyDescent="0.2">
      <c r="C484" s="17"/>
      <c r="D484" s="17"/>
      <c r="E484" s="17"/>
      <c r="F484" s="17"/>
      <c r="G484" s="17"/>
      <c r="H484" s="59"/>
      <c r="I484" s="59"/>
      <c r="J484" s="59"/>
      <c r="K484" s="59"/>
      <c r="L484" s="59"/>
      <c r="M484" s="59"/>
    </row>
    <row r="485" spans="3:13" x14ac:dyDescent="0.2">
      <c r="C485" s="17"/>
      <c r="D485" s="17"/>
      <c r="E485" s="17"/>
      <c r="F485" s="17"/>
      <c r="G485" s="17"/>
      <c r="H485" s="59"/>
      <c r="I485" s="59"/>
      <c r="J485" s="59"/>
      <c r="K485" s="59"/>
      <c r="L485" s="59"/>
      <c r="M485" s="59"/>
    </row>
    <row r="486" spans="3:13" x14ac:dyDescent="0.2">
      <c r="C486" s="17"/>
      <c r="D486" s="17"/>
      <c r="E486" s="17"/>
      <c r="F486" s="17"/>
      <c r="G486" s="17"/>
      <c r="H486" s="59"/>
      <c r="I486" s="59"/>
      <c r="J486" s="59"/>
      <c r="K486" s="59"/>
      <c r="L486" s="59"/>
      <c r="M486" s="59"/>
    </row>
    <row r="487" spans="3:13" x14ac:dyDescent="0.2">
      <c r="C487" s="17"/>
      <c r="D487" s="17"/>
      <c r="E487" s="17"/>
      <c r="F487" s="17"/>
      <c r="G487" s="17"/>
      <c r="H487" s="59"/>
      <c r="I487" s="59"/>
      <c r="J487" s="59"/>
      <c r="K487" s="59"/>
      <c r="L487" s="59"/>
      <c r="M487" s="59"/>
    </row>
    <row r="488" spans="3:13" x14ac:dyDescent="0.2">
      <c r="C488" s="17"/>
      <c r="D488" s="17"/>
      <c r="E488" s="17"/>
      <c r="F488" s="17"/>
      <c r="G488" s="17"/>
      <c r="H488" s="59"/>
      <c r="I488" s="59"/>
      <c r="J488" s="59"/>
      <c r="K488" s="59"/>
      <c r="L488" s="59"/>
      <c r="M488" s="59"/>
    </row>
    <row r="489" spans="3:13" x14ac:dyDescent="0.2">
      <c r="C489" s="17"/>
      <c r="D489" s="17"/>
      <c r="E489" s="17"/>
      <c r="F489" s="17"/>
      <c r="G489" s="17"/>
      <c r="H489" s="59"/>
      <c r="I489" s="59"/>
      <c r="J489" s="59"/>
      <c r="K489" s="59"/>
      <c r="L489" s="59"/>
      <c r="M489" s="59"/>
    </row>
    <row r="490" spans="3:13" x14ac:dyDescent="0.2">
      <c r="C490" s="17"/>
      <c r="D490" s="17"/>
      <c r="E490" s="17"/>
      <c r="F490" s="17"/>
      <c r="G490" s="17"/>
      <c r="H490" s="59"/>
      <c r="I490" s="59"/>
      <c r="J490" s="59"/>
      <c r="K490" s="59"/>
      <c r="L490" s="59"/>
      <c r="M490" s="59"/>
    </row>
    <row r="491" spans="3:13" x14ac:dyDescent="0.2">
      <c r="C491" s="17"/>
      <c r="D491" s="17"/>
      <c r="E491" s="17"/>
      <c r="F491" s="17"/>
      <c r="G491" s="17"/>
      <c r="H491" s="59"/>
      <c r="I491" s="59"/>
      <c r="J491" s="59"/>
      <c r="K491" s="59"/>
      <c r="L491" s="59"/>
      <c r="M491" s="59"/>
    </row>
    <row r="492" spans="3:13" x14ac:dyDescent="0.2">
      <c r="C492" s="17"/>
      <c r="D492" s="17"/>
      <c r="E492" s="17"/>
      <c r="F492" s="17"/>
      <c r="G492" s="17"/>
      <c r="H492" s="59"/>
      <c r="I492" s="59"/>
      <c r="J492" s="59"/>
      <c r="K492" s="59"/>
      <c r="L492" s="59"/>
      <c r="M492" s="59"/>
    </row>
    <row r="493" spans="3:13" x14ac:dyDescent="0.2">
      <c r="C493" s="17"/>
      <c r="D493" s="17"/>
      <c r="E493" s="17"/>
      <c r="F493" s="17"/>
      <c r="G493" s="17"/>
      <c r="H493" s="59"/>
      <c r="I493" s="59"/>
      <c r="J493" s="59"/>
      <c r="K493" s="59"/>
      <c r="L493" s="59"/>
      <c r="M493" s="59"/>
    </row>
    <row r="494" spans="3:13" x14ac:dyDescent="0.2">
      <c r="C494" s="17"/>
      <c r="D494" s="17"/>
      <c r="E494" s="17"/>
      <c r="F494" s="17"/>
      <c r="G494" s="17"/>
      <c r="H494" s="59"/>
      <c r="I494" s="59"/>
      <c r="J494" s="59"/>
      <c r="K494" s="59"/>
      <c r="L494" s="59"/>
      <c r="M494" s="59"/>
    </row>
    <row r="495" spans="3:13" x14ac:dyDescent="0.2">
      <c r="C495" s="17"/>
      <c r="D495" s="17"/>
      <c r="E495" s="17"/>
      <c r="F495" s="17"/>
      <c r="G495" s="17"/>
      <c r="H495" s="59"/>
      <c r="I495" s="59"/>
      <c r="J495" s="59"/>
      <c r="K495" s="59"/>
      <c r="L495" s="59"/>
      <c r="M495" s="59"/>
    </row>
    <row r="496" spans="3:13" x14ac:dyDescent="0.2">
      <c r="C496" s="17"/>
      <c r="D496" s="17"/>
      <c r="E496" s="17"/>
      <c r="F496" s="17"/>
      <c r="G496" s="17"/>
      <c r="H496" s="59"/>
      <c r="I496" s="59"/>
      <c r="J496" s="59"/>
      <c r="K496" s="59"/>
      <c r="L496" s="59"/>
      <c r="M496" s="59"/>
    </row>
    <row r="497" spans="3:13" x14ac:dyDescent="0.2">
      <c r="C497" s="17"/>
      <c r="D497" s="17"/>
      <c r="E497" s="17"/>
      <c r="F497" s="17"/>
      <c r="G497" s="17"/>
      <c r="H497" s="59"/>
      <c r="I497" s="59"/>
      <c r="J497" s="59"/>
      <c r="K497" s="59"/>
      <c r="L497" s="59"/>
      <c r="M497" s="59"/>
    </row>
    <row r="498" spans="3:13" x14ac:dyDescent="0.2">
      <c r="C498" s="17"/>
      <c r="D498" s="17"/>
      <c r="E498" s="17"/>
      <c r="F498" s="17"/>
      <c r="G498" s="17"/>
      <c r="H498" s="59"/>
      <c r="I498" s="59"/>
      <c r="J498" s="59"/>
      <c r="K498" s="59"/>
      <c r="L498" s="59"/>
      <c r="M498" s="59"/>
    </row>
    <row r="499" spans="3:13" x14ac:dyDescent="0.2">
      <c r="C499" s="17"/>
      <c r="D499" s="17"/>
      <c r="E499" s="17"/>
      <c r="F499" s="17"/>
      <c r="G499" s="17"/>
      <c r="H499" s="59"/>
      <c r="I499" s="59"/>
      <c r="J499" s="59"/>
      <c r="K499" s="59"/>
      <c r="L499" s="59"/>
      <c r="M499" s="59"/>
    </row>
    <row r="500" spans="3:13" x14ac:dyDescent="0.2">
      <c r="C500" s="17"/>
      <c r="D500" s="17"/>
      <c r="E500" s="17"/>
      <c r="F500" s="17"/>
      <c r="G500" s="17"/>
      <c r="H500" s="59"/>
      <c r="I500" s="59"/>
      <c r="J500" s="59"/>
      <c r="K500" s="59"/>
      <c r="L500" s="59"/>
      <c r="M500" s="59"/>
    </row>
    <row r="501" spans="3:13" x14ac:dyDescent="0.2">
      <c r="C501" s="17"/>
      <c r="D501" s="17"/>
      <c r="E501" s="17"/>
      <c r="F501" s="17"/>
      <c r="G501" s="17"/>
      <c r="H501" s="59"/>
      <c r="I501" s="59"/>
      <c r="J501" s="59"/>
      <c r="K501" s="59"/>
      <c r="L501" s="59"/>
      <c r="M501" s="59"/>
    </row>
    <row r="502" spans="3:13" x14ac:dyDescent="0.2">
      <c r="C502" s="17"/>
      <c r="D502" s="17"/>
      <c r="E502" s="17"/>
      <c r="F502" s="17"/>
      <c r="G502" s="17"/>
      <c r="H502" s="59"/>
      <c r="I502" s="59"/>
      <c r="J502" s="59"/>
      <c r="K502" s="59"/>
      <c r="L502" s="59"/>
      <c r="M502" s="59"/>
    </row>
    <row r="503" spans="3:13" x14ac:dyDescent="0.2">
      <c r="C503" s="17"/>
      <c r="D503" s="17"/>
      <c r="E503" s="17"/>
      <c r="F503" s="17"/>
      <c r="G503" s="17"/>
      <c r="H503" s="59"/>
      <c r="I503" s="59"/>
      <c r="J503" s="59"/>
      <c r="K503" s="59"/>
      <c r="L503" s="59"/>
      <c r="M503" s="59"/>
    </row>
    <row r="504" spans="3:13" x14ac:dyDescent="0.2">
      <c r="C504" s="17"/>
      <c r="D504" s="17"/>
      <c r="E504" s="17"/>
      <c r="F504" s="17"/>
      <c r="G504" s="17"/>
      <c r="H504" s="59"/>
      <c r="I504" s="59"/>
      <c r="J504" s="59"/>
      <c r="K504" s="59"/>
      <c r="L504" s="59"/>
      <c r="M504" s="59"/>
    </row>
    <row r="505" spans="3:13" x14ac:dyDescent="0.2">
      <c r="C505" s="17"/>
      <c r="D505" s="17"/>
      <c r="E505" s="17"/>
      <c r="F505" s="17"/>
      <c r="G505" s="17"/>
      <c r="H505" s="59"/>
      <c r="I505" s="59"/>
      <c r="J505" s="59"/>
      <c r="K505" s="59"/>
      <c r="L505" s="59"/>
      <c r="M505" s="59"/>
    </row>
    <row r="506" spans="3:13" x14ac:dyDescent="0.2">
      <c r="C506" s="17"/>
      <c r="D506" s="17"/>
      <c r="E506" s="17"/>
      <c r="F506" s="17"/>
      <c r="G506" s="17"/>
      <c r="H506" s="59"/>
      <c r="I506" s="59"/>
      <c r="J506" s="59"/>
      <c r="K506" s="59"/>
      <c r="L506" s="59"/>
      <c r="M506" s="59"/>
    </row>
    <row r="507" spans="3:13" x14ac:dyDescent="0.2">
      <c r="C507" s="17"/>
      <c r="D507" s="17"/>
      <c r="E507" s="17"/>
      <c r="F507" s="17"/>
      <c r="G507" s="17"/>
      <c r="H507" s="59"/>
      <c r="I507" s="59"/>
      <c r="J507" s="59"/>
      <c r="K507" s="59"/>
      <c r="L507" s="59"/>
      <c r="M507" s="59"/>
    </row>
    <row r="508" spans="3:13" x14ac:dyDescent="0.2">
      <c r="C508" s="17"/>
      <c r="D508" s="17"/>
      <c r="E508" s="17"/>
      <c r="F508" s="17"/>
      <c r="G508" s="17"/>
      <c r="H508" s="59"/>
      <c r="I508" s="59"/>
      <c r="J508" s="59"/>
      <c r="K508" s="59"/>
      <c r="L508" s="59"/>
      <c r="M508" s="59"/>
    </row>
    <row r="509" spans="3:13" x14ac:dyDescent="0.2">
      <c r="C509" s="17"/>
      <c r="D509" s="17"/>
      <c r="E509" s="17"/>
      <c r="F509" s="17"/>
      <c r="G509" s="17"/>
      <c r="H509" s="59"/>
      <c r="I509" s="59"/>
      <c r="J509" s="59"/>
      <c r="K509" s="59"/>
      <c r="L509" s="59"/>
      <c r="M509" s="59"/>
    </row>
    <row r="510" spans="3:13" x14ac:dyDescent="0.2">
      <c r="C510" s="17"/>
      <c r="D510" s="17"/>
      <c r="E510" s="17"/>
      <c r="F510" s="17"/>
      <c r="G510" s="17"/>
      <c r="H510" s="59"/>
      <c r="I510" s="59"/>
      <c r="J510" s="59"/>
      <c r="K510" s="59"/>
      <c r="L510" s="59"/>
      <c r="M510" s="59"/>
    </row>
    <row r="511" spans="3:13" x14ac:dyDescent="0.2">
      <c r="C511" s="17"/>
      <c r="D511" s="17"/>
      <c r="E511" s="17"/>
      <c r="F511" s="17"/>
      <c r="G511" s="17"/>
      <c r="H511" s="59"/>
      <c r="I511" s="59"/>
      <c r="J511" s="59"/>
      <c r="K511" s="59"/>
      <c r="L511" s="59"/>
      <c r="M511" s="59"/>
    </row>
    <row r="512" spans="3:13" x14ac:dyDescent="0.2">
      <c r="C512" s="17"/>
      <c r="D512" s="17"/>
      <c r="E512" s="17"/>
      <c r="F512" s="17"/>
      <c r="G512" s="17"/>
      <c r="H512" s="59"/>
      <c r="I512" s="59"/>
      <c r="J512" s="59"/>
      <c r="K512" s="59"/>
      <c r="L512" s="59"/>
      <c r="M512" s="59"/>
    </row>
    <row r="513" spans="3:13" x14ac:dyDescent="0.2">
      <c r="C513" s="17"/>
      <c r="D513" s="17"/>
      <c r="E513" s="17"/>
      <c r="F513" s="17"/>
      <c r="G513" s="17"/>
      <c r="H513" s="59"/>
      <c r="I513" s="59"/>
      <c r="J513" s="59"/>
      <c r="K513" s="59"/>
      <c r="L513" s="59"/>
      <c r="M513" s="59"/>
    </row>
    <row r="514" spans="3:13" x14ac:dyDescent="0.2">
      <c r="C514" s="17"/>
      <c r="D514" s="17"/>
      <c r="E514" s="17"/>
      <c r="F514" s="17"/>
      <c r="G514" s="17"/>
      <c r="H514" s="59"/>
      <c r="I514" s="59"/>
      <c r="J514" s="59"/>
      <c r="K514" s="59"/>
      <c r="L514" s="59"/>
      <c r="M514" s="59"/>
    </row>
    <row r="515" spans="3:13" x14ac:dyDescent="0.2">
      <c r="C515" s="17"/>
      <c r="D515" s="17"/>
      <c r="E515" s="17"/>
      <c r="F515" s="17"/>
      <c r="G515" s="17"/>
      <c r="H515" s="59"/>
      <c r="I515" s="59"/>
      <c r="J515" s="59"/>
      <c r="K515" s="59"/>
      <c r="L515" s="59"/>
      <c r="M515" s="59"/>
    </row>
    <row r="516" spans="3:13" x14ac:dyDescent="0.2">
      <c r="C516" s="17"/>
      <c r="D516" s="17"/>
      <c r="E516" s="17"/>
      <c r="F516" s="17"/>
      <c r="G516" s="17"/>
      <c r="H516" s="59"/>
      <c r="I516" s="59"/>
      <c r="J516" s="59"/>
      <c r="K516" s="59"/>
      <c r="L516" s="59"/>
      <c r="M516" s="59"/>
    </row>
    <row r="517" spans="3:13" x14ac:dyDescent="0.2">
      <c r="C517" s="17"/>
      <c r="D517" s="17"/>
      <c r="E517" s="17"/>
      <c r="F517" s="17"/>
      <c r="G517" s="17"/>
      <c r="H517" s="59"/>
      <c r="I517" s="59"/>
      <c r="J517" s="59"/>
      <c r="K517" s="59"/>
      <c r="L517" s="59"/>
      <c r="M517" s="59"/>
    </row>
    <row r="518" spans="3:13" x14ac:dyDescent="0.2">
      <c r="C518" s="17"/>
      <c r="D518" s="17"/>
      <c r="E518" s="17"/>
      <c r="F518" s="17"/>
      <c r="G518" s="17"/>
      <c r="H518" s="59"/>
      <c r="I518" s="59"/>
      <c r="J518" s="59"/>
      <c r="K518" s="59"/>
      <c r="L518" s="59"/>
      <c r="M518" s="59"/>
    </row>
    <row r="519" spans="3:13" x14ac:dyDescent="0.2">
      <c r="C519" s="17"/>
      <c r="D519" s="17"/>
      <c r="E519" s="17"/>
      <c r="F519" s="17"/>
      <c r="G519" s="17"/>
      <c r="H519" s="59"/>
      <c r="I519" s="59"/>
      <c r="J519" s="59"/>
      <c r="K519" s="59"/>
      <c r="L519" s="59"/>
      <c r="M519" s="59"/>
    </row>
    <row r="520" spans="3:13" x14ac:dyDescent="0.2">
      <c r="C520" s="17"/>
      <c r="D520" s="17"/>
      <c r="E520" s="17"/>
      <c r="F520" s="17"/>
      <c r="G520" s="17"/>
      <c r="H520" s="59"/>
      <c r="I520" s="59"/>
      <c r="J520" s="59"/>
      <c r="K520" s="59"/>
      <c r="L520" s="59"/>
      <c r="M520" s="59"/>
    </row>
    <row r="521" spans="3:13" x14ac:dyDescent="0.2">
      <c r="C521" s="17"/>
      <c r="D521" s="17"/>
      <c r="E521" s="17"/>
      <c r="F521" s="17"/>
      <c r="G521" s="17"/>
      <c r="H521" s="59"/>
      <c r="I521" s="59"/>
      <c r="J521" s="59"/>
      <c r="K521" s="59"/>
      <c r="L521" s="59"/>
      <c r="M521" s="59"/>
    </row>
    <row r="522" spans="3:13" x14ac:dyDescent="0.2">
      <c r="C522" s="17"/>
      <c r="D522" s="17"/>
      <c r="E522" s="17"/>
      <c r="F522" s="17"/>
      <c r="G522" s="17"/>
      <c r="H522" s="59"/>
      <c r="I522" s="59"/>
      <c r="J522" s="59"/>
      <c r="K522" s="59"/>
      <c r="L522" s="59"/>
      <c r="M522" s="59"/>
    </row>
    <row r="523" spans="3:13" x14ac:dyDescent="0.2">
      <c r="C523" s="17"/>
      <c r="D523" s="17"/>
      <c r="E523" s="17"/>
      <c r="F523" s="17"/>
      <c r="G523" s="17"/>
      <c r="H523" s="59"/>
      <c r="I523" s="59"/>
      <c r="J523" s="59"/>
      <c r="K523" s="59"/>
      <c r="L523" s="59"/>
      <c r="M523" s="59"/>
    </row>
    <row r="524" spans="3:13" x14ac:dyDescent="0.2">
      <c r="C524" s="17"/>
      <c r="D524" s="17"/>
      <c r="E524" s="17"/>
      <c r="F524" s="17"/>
      <c r="G524" s="17"/>
      <c r="H524" s="59"/>
      <c r="I524" s="59"/>
      <c r="J524" s="59"/>
      <c r="K524" s="59"/>
      <c r="L524" s="59"/>
      <c r="M524" s="59"/>
    </row>
    <row r="525" spans="3:13" x14ac:dyDescent="0.2">
      <c r="C525" s="17"/>
      <c r="D525" s="17"/>
      <c r="E525" s="17"/>
      <c r="F525" s="17"/>
      <c r="G525" s="17"/>
      <c r="H525" s="59"/>
      <c r="I525" s="59"/>
      <c r="J525" s="59"/>
      <c r="K525" s="59"/>
      <c r="L525" s="59"/>
      <c r="M525" s="59"/>
    </row>
    <row r="526" spans="3:13" x14ac:dyDescent="0.2">
      <c r="C526" s="17"/>
      <c r="D526" s="17"/>
      <c r="E526" s="17"/>
      <c r="F526" s="17"/>
      <c r="G526" s="17"/>
      <c r="H526" s="59"/>
      <c r="I526" s="59"/>
      <c r="J526" s="59"/>
      <c r="K526" s="59"/>
      <c r="L526" s="59"/>
      <c r="M526" s="59"/>
    </row>
    <row r="527" spans="3:13" x14ac:dyDescent="0.2">
      <c r="C527" s="17"/>
      <c r="D527" s="17"/>
      <c r="E527" s="17"/>
      <c r="F527" s="17"/>
      <c r="G527" s="17"/>
      <c r="H527" s="59"/>
      <c r="I527" s="59"/>
      <c r="J527" s="59"/>
      <c r="K527" s="59"/>
      <c r="L527" s="59"/>
      <c r="M527" s="59"/>
    </row>
    <row r="528" spans="3:13" x14ac:dyDescent="0.2">
      <c r="C528" s="17"/>
      <c r="D528" s="17"/>
      <c r="E528" s="17"/>
      <c r="F528" s="17"/>
      <c r="G528" s="17"/>
      <c r="H528" s="59"/>
      <c r="I528" s="59"/>
      <c r="J528" s="59"/>
      <c r="K528" s="59"/>
      <c r="L528" s="59"/>
      <c r="M528" s="59"/>
    </row>
    <row r="529" spans="3:13" x14ac:dyDescent="0.2">
      <c r="C529" s="17"/>
      <c r="D529" s="17"/>
      <c r="E529" s="17"/>
      <c r="F529" s="17"/>
      <c r="G529" s="17"/>
      <c r="H529" s="59"/>
      <c r="I529" s="59"/>
      <c r="J529" s="59"/>
      <c r="K529" s="59"/>
      <c r="L529" s="59"/>
      <c r="M529" s="59"/>
    </row>
    <row r="530" spans="3:13" x14ac:dyDescent="0.2">
      <c r="C530" s="17"/>
      <c r="D530" s="17"/>
      <c r="E530" s="17"/>
      <c r="F530" s="17"/>
      <c r="G530" s="17"/>
      <c r="H530" s="59"/>
      <c r="I530" s="59"/>
      <c r="J530" s="59"/>
      <c r="K530" s="59"/>
      <c r="L530" s="59"/>
      <c r="M530" s="59"/>
    </row>
    <row r="531" spans="3:13" x14ac:dyDescent="0.2">
      <c r="C531" s="17"/>
      <c r="D531" s="17"/>
      <c r="E531" s="17"/>
      <c r="F531" s="17"/>
      <c r="G531" s="17"/>
      <c r="H531" s="59"/>
      <c r="I531" s="59"/>
      <c r="J531" s="59"/>
      <c r="K531" s="59"/>
      <c r="L531" s="59"/>
      <c r="M531" s="59"/>
    </row>
    <row r="532" spans="3:13" x14ac:dyDescent="0.2">
      <c r="C532" s="17"/>
      <c r="D532" s="17"/>
      <c r="E532" s="17"/>
      <c r="F532" s="17"/>
      <c r="G532" s="17"/>
      <c r="H532" s="59"/>
      <c r="I532" s="59"/>
      <c r="J532" s="59"/>
      <c r="K532" s="59"/>
      <c r="L532" s="59"/>
      <c r="M532" s="59"/>
    </row>
    <row r="533" spans="3:13" x14ac:dyDescent="0.2">
      <c r="C533" s="17"/>
      <c r="D533" s="17"/>
      <c r="E533" s="17"/>
      <c r="F533" s="17"/>
      <c r="G533" s="17"/>
      <c r="H533" s="59"/>
      <c r="I533" s="59"/>
      <c r="J533" s="59"/>
      <c r="K533" s="59"/>
      <c r="L533" s="59"/>
      <c r="M533" s="59"/>
    </row>
    <row r="534" spans="3:13" x14ac:dyDescent="0.2">
      <c r="C534" s="17"/>
      <c r="D534" s="17"/>
      <c r="E534" s="17"/>
      <c r="F534" s="17"/>
      <c r="G534" s="17"/>
      <c r="H534" s="59"/>
      <c r="I534" s="59"/>
      <c r="J534" s="59"/>
      <c r="K534" s="59"/>
      <c r="L534" s="59"/>
      <c r="M534" s="59"/>
    </row>
    <row r="535" spans="3:13" x14ac:dyDescent="0.2">
      <c r="C535" s="17"/>
      <c r="D535" s="17"/>
      <c r="E535" s="17"/>
      <c r="F535" s="17"/>
      <c r="G535" s="17"/>
      <c r="H535" s="59"/>
      <c r="I535" s="59"/>
      <c r="J535" s="59"/>
      <c r="K535" s="59"/>
      <c r="L535" s="59"/>
      <c r="M535" s="59"/>
    </row>
    <row r="536" spans="3:13" x14ac:dyDescent="0.2">
      <c r="C536" s="17"/>
      <c r="D536" s="17"/>
      <c r="E536" s="17"/>
      <c r="F536" s="17"/>
      <c r="G536" s="17"/>
      <c r="H536" s="59"/>
      <c r="I536" s="59"/>
      <c r="J536" s="59"/>
      <c r="K536" s="59"/>
      <c r="L536" s="59"/>
      <c r="M536" s="59"/>
    </row>
    <row r="537" spans="3:13" x14ac:dyDescent="0.2">
      <c r="C537" s="17"/>
      <c r="D537" s="17"/>
      <c r="E537" s="17"/>
      <c r="F537" s="17"/>
      <c r="G537" s="17"/>
      <c r="H537" s="59"/>
      <c r="I537" s="59"/>
      <c r="J537" s="59"/>
      <c r="K537" s="59"/>
      <c r="L537" s="59"/>
      <c r="M537" s="59"/>
    </row>
    <row r="538" spans="3:13" x14ac:dyDescent="0.2">
      <c r="C538" s="17"/>
      <c r="D538" s="17"/>
      <c r="E538" s="17"/>
      <c r="F538" s="17"/>
      <c r="G538" s="17"/>
      <c r="H538" s="59"/>
      <c r="I538" s="59"/>
      <c r="J538" s="59"/>
      <c r="K538" s="59"/>
      <c r="L538" s="59"/>
      <c r="M538" s="59"/>
    </row>
    <row r="539" spans="3:13" x14ac:dyDescent="0.2">
      <c r="C539" s="17"/>
      <c r="D539" s="17"/>
      <c r="E539" s="17"/>
      <c r="F539" s="17"/>
      <c r="G539" s="17"/>
      <c r="H539" s="59"/>
      <c r="I539" s="59"/>
      <c r="J539" s="59"/>
      <c r="K539" s="59"/>
      <c r="L539" s="59"/>
      <c r="M539" s="59"/>
    </row>
    <row r="540" spans="3:13" x14ac:dyDescent="0.2">
      <c r="C540" s="17"/>
      <c r="D540" s="17"/>
      <c r="E540" s="17"/>
      <c r="F540" s="17"/>
      <c r="G540" s="17"/>
      <c r="H540" s="59"/>
      <c r="I540" s="59"/>
      <c r="J540" s="59"/>
      <c r="K540" s="59"/>
      <c r="L540" s="59"/>
      <c r="M540" s="59"/>
    </row>
    <row r="541" spans="3:13" x14ac:dyDescent="0.2">
      <c r="C541" s="17"/>
      <c r="D541" s="17"/>
      <c r="E541" s="17"/>
      <c r="F541" s="17"/>
      <c r="G541" s="17"/>
      <c r="H541" s="59"/>
      <c r="I541" s="59"/>
      <c r="J541" s="59"/>
      <c r="K541" s="59"/>
      <c r="L541" s="59"/>
      <c r="M541" s="59"/>
    </row>
    <row r="542" spans="3:13" x14ac:dyDescent="0.2">
      <c r="C542" s="17"/>
      <c r="D542" s="17"/>
      <c r="E542" s="17"/>
      <c r="F542" s="17"/>
      <c r="G542" s="17"/>
      <c r="H542" s="59"/>
      <c r="I542" s="59"/>
      <c r="J542" s="59"/>
      <c r="K542" s="59"/>
      <c r="L542" s="59"/>
      <c r="M542" s="59"/>
    </row>
    <row r="543" spans="3:13" x14ac:dyDescent="0.2">
      <c r="C543" s="17"/>
      <c r="D543" s="17"/>
      <c r="E543" s="17"/>
      <c r="F543" s="17"/>
      <c r="G543" s="17"/>
      <c r="H543" s="59"/>
      <c r="I543" s="59"/>
      <c r="J543" s="59"/>
      <c r="K543" s="59"/>
      <c r="L543" s="59"/>
      <c r="M543" s="59"/>
    </row>
    <row r="544" spans="3:13" x14ac:dyDescent="0.2">
      <c r="C544" s="17"/>
      <c r="D544" s="17"/>
      <c r="E544" s="17"/>
      <c r="F544" s="17"/>
      <c r="G544" s="17"/>
      <c r="H544" s="59"/>
      <c r="I544" s="59"/>
      <c r="J544" s="59"/>
      <c r="K544" s="59"/>
      <c r="L544" s="59"/>
      <c r="M544" s="59"/>
    </row>
    <row r="545" spans="3:13" x14ac:dyDescent="0.2">
      <c r="C545" s="17"/>
      <c r="D545" s="17"/>
      <c r="E545" s="17"/>
      <c r="F545" s="17"/>
      <c r="G545" s="17"/>
      <c r="H545" s="59"/>
      <c r="I545" s="59"/>
      <c r="J545" s="59"/>
      <c r="K545" s="59"/>
      <c r="L545" s="59"/>
      <c r="M545" s="59"/>
    </row>
    <row r="546" spans="3:13" x14ac:dyDescent="0.2">
      <c r="C546" s="17"/>
      <c r="D546" s="17"/>
      <c r="E546" s="17"/>
      <c r="F546" s="17"/>
      <c r="G546" s="17"/>
      <c r="H546" s="59"/>
      <c r="I546" s="59"/>
      <c r="J546" s="59"/>
      <c r="K546" s="59"/>
      <c r="L546" s="59"/>
      <c r="M546" s="59"/>
    </row>
    <row r="547" spans="3:13" x14ac:dyDescent="0.2">
      <c r="C547" s="17"/>
      <c r="D547" s="17"/>
      <c r="E547" s="17"/>
      <c r="F547" s="17"/>
      <c r="G547" s="17"/>
      <c r="H547" s="59"/>
      <c r="I547" s="59"/>
      <c r="J547" s="59"/>
      <c r="K547" s="59"/>
      <c r="L547" s="59"/>
      <c r="M547" s="59"/>
    </row>
    <row r="548" spans="3:13" x14ac:dyDescent="0.2">
      <c r="C548" s="17"/>
      <c r="D548" s="17"/>
      <c r="E548" s="17"/>
      <c r="F548" s="17"/>
      <c r="G548" s="17"/>
      <c r="H548" s="59"/>
      <c r="I548" s="59"/>
      <c r="J548" s="59"/>
      <c r="K548" s="59"/>
      <c r="L548" s="59"/>
      <c r="M548" s="59"/>
    </row>
    <row r="549" spans="3:13" x14ac:dyDescent="0.2">
      <c r="C549" s="17"/>
      <c r="D549" s="17"/>
      <c r="E549" s="17"/>
      <c r="F549" s="17"/>
      <c r="G549" s="17"/>
      <c r="H549" s="59"/>
      <c r="I549" s="59"/>
      <c r="J549" s="59"/>
      <c r="K549" s="59"/>
      <c r="L549" s="59"/>
      <c r="M549" s="59"/>
    </row>
    <row r="550" spans="3:13" x14ac:dyDescent="0.2">
      <c r="C550" s="17"/>
      <c r="D550" s="17"/>
      <c r="E550" s="17"/>
      <c r="F550" s="17"/>
      <c r="G550" s="17"/>
      <c r="H550" s="59"/>
      <c r="I550" s="59"/>
      <c r="J550" s="59"/>
      <c r="K550" s="59"/>
      <c r="L550" s="59"/>
      <c r="M550" s="59"/>
    </row>
    <row r="551" spans="3:13" x14ac:dyDescent="0.2">
      <c r="C551" s="17"/>
      <c r="D551" s="17"/>
      <c r="E551" s="17"/>
      <c r="F551" s="17"/>
      <c r="G551" s="17"/>
      <c r="H551" s="59"/>
      <c r="I551" s="59"/>
      <c r="J551" s="59"/>
      <c r="K551" s="59"/>
      <c r="L551" s="59"/>
      <c r="M551" s="59"/>
    </row>
    <row r="552" spans="3:13" x14ac:dyDescent="0.2">
      <c r="C552" s="17"/>
      <c r="D552" s="17"/>
      <c r="E552" s="17"/>
      <c r="F552" s="17"/>
      <c r="G552" s="17"/>
      <c r="H552" s="59"/>
      <c r="I552" s="59"/>
      <c r="J552" s="59"/>
      <c r="K552" s="59"/>
      <c r="L552" s="59"/>
      <c r="M552" s="59"/>
    </row>
    <row r="553" spans="3:13" x14ac:dyDescent="0.2">
      <c r="C553" s="17"/>
      <c r="D553" s="17"/>
      <c r="E553" s="17"/>
      <c r="F553" s="17"/>
      <c r="G553" s="17"/>
      <c r="H553" s="59"/>
      <c r="I553" s="59"/>
      <c r="J553" s="59"/>
      <c r="K553" s="59"/>
      <c r="L553" s="59"/>
      <c r="M553" s="59"/>
    </row>
    <row r="554" spans="3:13" x14ac:dyDescent="0.2">
      <c r="C554" s="17"/>
      <c r="D554" s="17"/>
      <c r="E554" s="17"/>
      <c r="F554" s="17"/>
      <c r="G554" s="17"/>
      <c r="H554" s="59"/>
      <c r="I554" s="59"/>
      <c r="J554" s="59"/>
      <c r="K554" s="59"/>
      <c r="L554" s="59"/>
      <c r="M554" s="59"/>
    </row>
    <row r="555" spans="3:13" x14ac:dyDescent="0.2">
      <c r="C555" s="17"/>
      <c r="D555" s="17"/>
      <c r="E555" s="17"/>
      <c r="F555" s="17"/>
      <c r="G555" s="17"/>
      <c r="H555" s="59"/>
      <c r="I555" s="59"/>
      <c r="J555" s="59"/>
      <c r="K555" s="59"/>
      <c r="L555" s="59"/>
      <c r="M555" s="59"/>
    </row>
    <row r="556" spans="3:13" x14ac:dyDescent="0.2">
      <c r="C556" s="17"/>
      <c r="D556" s="17"/>
      <c r="E556" s="17"/>
      <c r="F556" s="17"/>
      <c r="G556" s="17"/>
      <c r="H556" s="59"/>
      <c r="I556" s="59"/>
      <c r="J556" s="59"/>
      <c r="K556" s="59"/>
      <c r="L556" s="59"/>
      <c r="M556" s="59"/>
    </row>
    <row r="557" spans="3:13" x14ac:dyDescent="0.2">
      <c r="C557" s="17"/>
      <c r="D557" s="17"/>
      <c r="E557" s="17"/>
      <c r="F557" s="17"/>
      <c r="G557" s="17"/>
      <c r="H557" s="59"/>
      <c r="I557" s="59"/>
      <c r="J557" s="59"/>
      <c r="K557" s="59"/>
      <c r="L557" s="59"/>
      <c r="M557" s="59"/>
    </row>
    <row r="558" spans="3:13" x14ac:dyDescent="0.2">
      <c r="C558" s="17"/>
      <c r="D558" s="17"/>
      <c r="E558" s="17"/>
      <c r="F558" s="17"/>
      <c r="G558" s="17"/>
      <c r="H558" s="59"/>
      <c r="I558" s="59"/>
      <c r="J558" s="59"/>
      <c r="K558" s="59"/>
      <c r="L558" s="59"/>
      <c r="M558" s="59"/>
    </row>
    <row r="559" spans="3:13" x14ac:dyDescent="0.2">
      <c r="C559" s="17"/>
      <c r="D559" s="17"/>
      <c r="E559" s="17"/>
      <c r="F559" s="17"/>
      <c r="G559" s="17"/>
      <c r="H559" s="59"/>
      <c r="I559" s="59"/>
      <c r="J559" s="59"/>
      <c r="K559" s="59"/>
      <c r="L559" s="59"/>
      <c r="M559" s="59"/>
    </row>
    <row r="560" spans="3:13" x14ac:dyDescent="0.2">
      <c r="C560" s="17"/>
      <c r="D560" s="17"/>
      <c r="E560" s="17"/>
      <c r="F560" s="17"/>
      <c r="G560" s="17"/>
      <c r="H560" s="59"/>
      <c r="I560" s="59"/>
      <c r="J560" s="59"/>
      <c r="K560" s="59"/>
      <c r="L560" s="59"/>
      <c r="M560" s="59"/>
    </row>
    <row r="561" spans="3:13" x14ac:dyDescent="0.2">
      <c r="C561" s="17"/>
      <c r="D561" s="17"/>
      <c r="E561" s="17"/>
      <c r="F561" s="17"/>
      <c r="G561" s="17"/>
      <c r="H561" s="59"/>
      <c r="I561" s="59"/>
      <c r="J561" s="59"/>
      <c r="K561" s="59"/>
      <c r="L561" s="59"/>
      <c r="M561" s="59"/>
    </row>
    <row r="562" spans="3:13" x14ac:dyDescent="0.2">
      <c r="C562" s="17"/>
      <c r="D562" s="17"/>
      <c r="E562" s="17"/>
      <c r="F562" s="17"/>
      <c r="G562" s="17"/>
      <c r="H562" s="59"/>
      <c r="I562" s="59"/>
      <c r="J562" s="59"/>
      <c r="K562" s="59"/>
      <c r="L562" s="59"/>
      <c r="M562" s="59"/>
    </row>
    <row r="563" spans="3:13" x14ac:dyDescent="0.2">
      <c r="C563" s="17"/>
      <c r="D563" s="17"/>
      <c r="E563" s="17"/>
      <c r="F563" s="17"/>
      <c r="G563" s="17"/>
      <c r="H563" s="59"/>
      <c r="I563" s="59"/>
      <c r="J563" s="59"/>
      <c r="K563" s="59"/>
      <c r="L563" s="59"/>
      <c r="M563" s="59"/>
    </row>
    <row r="564" spans="3:13" x14ac:dyDescent="0.2">
      <c r="C564" s="17"/>
      <c r="D564" s="17"/>
      <c r="E564" s="17"/>
      <c r="F564" s="17"/>
      <c r="G564" s="17"/>
      <c r="H564" s="59"/>
      <c r="I564" s="59"/>
      <c r="J564" s="59"/>
      <c r="K564" s="59"/>
      <c r="L564" s="59"/>
      <c r="M564" s="59"/>
    </row>
    <row r="565" spans="3:13" x14ac:dyDescent="0.2">
      <c r="C565" s="17"/>
      <c r="D565" s="17"/>
      <c r="E565" s="17"/>
      <c r="F565" s="17"/>
      <c r="G565" s="17"/>
      <c r="H565" s="59"/>
      <c r="I565" s="59"/>
      <c r="J565" s="59"/>
      <c r="K565" s="59"/>
      <c r="L565" s="59"/>
      <c r="M565" s="59"/>
    </row>
    <row r="566" spans="3:13" x14ac:dyDescent="0.2">
      <c r="C566" s="17"/>
      <c r="D566" s="17"/>
      <c r="E566" s="17"/>
      <c r="F566" s="17"/>
      <c r="G566" s="17"/>
      <c r="H566" s="59"/>
      <c r="I566" s="59"/>
      <c r="J566" s="59"/>
      <c r="K566" s="59"/>
      <c r="L566" s="59"/>
      <c r="M566" s="59"/>
    </row>
    <row r="567" spans="3:13" x14ac:dyDescent="0.2">
      <c r="C567" s="17"/>
      <c r="D567" s="17"/>
      <c r="E567" s="17"/>
      <c r="F567" s="17"/>
      <c r="G567" s="17"/>
      <c r="H567" s="59"/>
      <c r="I567" s="59"/>
      <c r="J567" s="59"/>
      <c r="K567" s="59"/>
      <c r="L567" s="59"/>
      <c r="M567" s="59"/>
    </row>
    <row r="568" spans="3:13" x14ac:dyDescent="0.2">
      <c r="C568" s="17"/>
      <c r="D568" s="17"/>
      <c r="E568" s="17"/>
      <c r="F568" s="17"/>
      <c r="G568" s="17"/>
      <c r="H568" s="59"/>
      <c r="I568" s="59"/>
      <c r="J568" s="59"/>
      <c r="K568" s="59"/>
      <c r="L568" s="59"/>
      <c r="M568" s="59"/>
    </row>
    <row r="569" spans="3:13" x14ac:dyDescent="0.2">
      <c r="C569" s="17"/>
      <c r="D569" s="17"/>
      <c r="E569" s="17"/>
      <c r="F569" s="17"/>
      <c r="G569" s="17"/>
      <c r="H569" s="59"/>
      <c r="I569" s="59"/>
      <c r="J569" s="59"/>
      <c r="K569" s="59"/>
      <c r="L569" s="59"/>
      <c r="M569" s="59"/>
    </row>
    <row r="570" spans="3:13" x14ac:dyDescent="0.2">
      <c r="C570" s="17"/>
      <c r="D570" s="17"/>
      <c r="E570" s="17"/>
      <c r="F570" s="17"/>
      <c r="G570" s="17"/>
      <c r="H570" s="59"/>
      <c r="I570" s="59"/>
      <c r="J570" s="59"/>
      <c r="K570" s="59"/>
      <c r="L570" s="59"/>
      <c r="M570" s="59"/>
    </row>
    <row r="571" spans="3:13" x14ac:dyDescent="0.2">
      <c r="C571" s="17"/>
      <c r="D571" s="17"/>
      <c r="E571" s="17"/>
      <c r="F571" s="17"/>
      <c r="G571" s="17"/>
      <c r="H571" s="59"/>
      <c r="I571" s="59"/>
      <c r="J571" s="59"/>
      <c r="K571" s="59"/>
      <c r="L571" s="59"/>
      <c r="M571" s="59"/>
    </row>
    <row r="572" spans="3:13" x14ac:dyDescent="0.2">
      <c r="C572" s="17"/>
      <c r="D572" s="17"/>
      <c r="E572" s="17"/>
      <c r="F572" s="17"/>
      <c r="G572" s="17"/>
      <c r="H572" s="59"/>
      <c r="I572" s="59"/>
      <c r="J572" s="59"/>
      <c r="K572" s="59"/>
      <c r="L572" s="59"/>
      <c r="M572" s="59"/>
    </row>
    <row r="573" spans="3:13" x14ac:dyDescent="0.2">
      <c r="C573" s="17"/>
      <c r="D573" s="17"/>
      <c r="E573" s="17"/>
      <c r="F573" s="17"/>
      <c r="G573" s="17"/>
      <c r="H573" s="59"/>
      <c r="I573" s="59"/>
      <c r="J573" s="59"/>
      <c r="K573" s="59"/>
      <c r="L573" s="59"/>
      <c r="M573" s="59"/>
    </row>
    <row r="574" spans="3:13" x14ac:dyDescent="0.2">
      <c r="C574" s="17"/>
      <c r="D574" s="17"/>
      <c r="E574" s="17"/>
      <c r="F574" s="17"/>
      <c r="G574" s="17"/>
      <c r="H574" s="59"/>
      <c r="I574" s="59"/>
      <c r="J574" s="59"/>
      <c r="K574" s="59"/>
      <c r="L574" s="59"/>
      <c r="M574" s="59"/>
    </row>
    <row r="575" spans="3:13" x14ac:dyDescent="0.2">
      <c r="C575" s="17"/>
      <c r="D575" s="17"/>
      <c r="E575" s="17"/>
      <c r="F575" s="17"/>
      <c r="G575" s="17"/>
      <c r="H575" s="59"/>
      <c r="I575" s="59"/>
      <c r="J575" s="59"/>
      <c r="K575" s="59"/>
      <c r="L575" s="59"/>
      <c r="M575" s="59"/>
    </row>
    <row r="576" spans="3:13" x14ac:dyDescent="0.2">
      <c r="C576" s="17"/>
      <c r="D576" s="17"/>
      <c r="E576" s="17"/>
      <c r="F576" s="17"/>
      <c r="G576" s="17"/>
      <c r="H576" s="59"/>
      <c r="I576" s="59"/>
      <c r="J576" s="59"/>
      <c r="K576" s="59"/>
      <c r="L576" s="59"/>
      <c r="M576" s="59"/>
    </row>
    <row r="577" spans="3:13" x14ac:dyDescent="0.2">
      <c r="C577" s="17"/>
      <c r="D577" s="17"/>
      <c r="E577" s="17"/>
      <c r="F577" s="17"/>
      <c r="G577" s="17"/>
      <c r="H577" s="59"/>
      <c r="I577" s="59"/>
      <c r="J577" s="59"/>
      <c r="K577" s="59"/>
      <c r="L577" s="59"/>
      <c r="M577" s="59"/>
    </row>
    <row r="578" spans="3:13" x14ac:dyDescent="0.2">
      <c r="C578" s="17"/>
      <c r="D578" s="17"/>
      <c r="E578" s="17"/>
      <c r="F578" s="17"/>
      <c r="G578" s="17"/>
      <c r="H578" s="59"/>
      <c r="I578" s="59"/>
      <c r="J578" s="59"/>
      <c r="K578" s="59"/>
      <c r="L578" s="59"/>
      <c r="M578" s="59"/>
    </row>
    <row r="579" spans="3:13" x14ac:dyDescent="0.2">
      <c r="C579" s="17"/>
      <c r="D579" s="17"/>
      <c r="E579" s="17"/>
      <c r="F579" s="17"/>
      <c r="G579" s="17"/>
      <c r="H579" s="59"/>
      <c r="I579" s="59"/>
      <c r="J579" s="59"/>
      <c r="K579" s="59"/>
      <c r="L579" s="59"/>
      <c r="M579" s="59"/>
    </row>
    <row r="580" spans="3:13" x14ac:dyDescent="0.2">
      <c r="C580" s="17"/>
      <c r="D580" s="17"/>
      <c r="E580" s="17"/>
      <c r="F580" s="17"/>
      <c r="G580" s="17"/>
      <c r="H580" s="59"/>
      <c r="I580" s="59"/>
      <c r="J580" s="59"/>
      <c r="K580" s="59"/>
      <c r="L580" s="59"/>
      <c r="M580" s="59"/>
    </row>
    <row r="581" spans="3:13" x14ac:dyDescent="0.2">
      <c r="C581" s="17"/>
      <c r="D581" s="17"/>
      <c r="E581" s="17"/>
      <c r="F581" s="17"/>
      <c r="G581" s="17"/>
      <c r="H581" s="59"/>
      <c r="I581" s="59"/>
      <c r="J581" s="59"/>
      <c r="K581" s="59"/>
      <c r="L581" s="59"/>
      <c r="M581" s="59"/>
    </row>
    <row r="582" spans="3:13" x14ac:dyDescent="0.2">
      <c r="C582" s="17"/>
      <c r="D582" s="17"/>
      <c r="E582" s="17"/>
      <c r="F582" s="17"/>
      <c r="G582" s="17"/>
      <c r="H582" s="59"/>
      <c r="I582" s="59"/>
      <c r="J582" s="59"/>
      <c r="K582" s="59"/>
      <c r="L582" s="59"/>
      <c r="M582" s="59"/>
    </row>
    <row r="583" spans="3:13" x14ac:dyDescent="0.2">
      <c r="C583" s="17"/>
      <c r="D583" s="17"/>
      <c r="E583" s="17"/>
      <c r="F583" s="17"/>
      <c r="G583" s="17"/>
      <c r="H583" s="59"/>
      <c r="I583" s="59"/>
      <c r="J583" s="59"/>
      <c r="K583" s="59"/>
      <c r="L583" s="59"/>
      <c r="M583" s="59"/>
    </row>
    <row r="584" spans="3:13" x14ac:dyDescent="0.2">
      <c r="C584" s="17"/>
      <c r="D584" s="17"/>
      <c r="E584" s="17"/>
      <c r="F584" s="17"/>
      <c r="G584" s="17"/>
      <c r="H584" s="59"/>
      <c r="I584" s="59"/>
      <c r="J584" s="59"/>
      <c r="K584" s="59"/>
      <c r="L584" s="59"/>
      <c r="M584" s="59"/>
    </row>
    <row r="585" spans="3:13" x14ac:dyDescent="0.2">
      <c r="C585" s="17"/>
      <c r="D585" s="17"/>
      <c r="E585" s="17"/>
      <c r="F585" s="17"/>
      <c r="G585" s="17"/>
      <c r="H585" s="59"/>
      <c r="I585" s="59"/>
      <c r="J585" s="59"/>
      <c r="K585" s="59"/>
      <c r="L585" s="59"/>
      <c r="M585" s="59"/>
    </row>
    <row r="586" spans="3:13" x14ac:dyDescent="0.2">
      <c r="C586" s="17"/>
      <c r="D586" s="17"/>
      <c r="E586" s="17"/>
      <c r="F586" s="17"/>
      <c r="G586" s="17"/>
      <c r="H586" s="59"/>
      <c r="I586" s="59"/>
      <c r="J586" s="59"/>
      <c r="K586" s="59"/>
      <c r="L586" s="59"/>
      <c r="M586" s="59"/>
    </row>
    <row r="587" spans="3:13" x14ac:dyDescent="0.2">
      <c r="C587" s="17"/>
      <c r="D587" s="17"/>
      <c r="E587" s="17"/>
      <c r="F587" s="17"/>
      <c r="G587" s="17"/>
      <c r="H587" s="59"/>
      <c r="I587" s="59"/>
      <c r="J587" s="59"/>
      <c r="K587" s="59"/>
      <c r="L587" s="59"/>
      <c r="M587" s="59"/>
    </row>
    <row r="588" spans="3:13" x14ac:dyDescent="0.2">
      <c r="C588" s="17"/>
      <c r="D588" s="17"/>
      <c r="E588" s="17"/>
      <c r="F588" s="17"/>
      <c r="G588" s="17"/>
      <c r="H588" s="59"/>
      <c r="I588" s="59"/>
      <c r="J588" s="59"/>
      <c r="K588" s="59"/>
      <c r="L588" s="59"/>
      <c r="M588" s="59"/>
    </row>
    <row r="589" spans="3:13" x14ac:dyDescent="0.2">
      <c r="C589" s="17"/>
      <c r="D589" s="17"/>
      <c r="E589" s="17"/>
      <c r="F589" s="17"/>
      <c r="G589" s="17"/>
      <c r="H589" s="59"/>
      <c r="I589" s="59"/>
      <c r="J589" s="59"/>
      <c r="K589" s="59"/>
      <c r="L589" s="59"/>
      <c r="M589" s="59"/>
    </row>
    <row r="590" spans="3:13" x14ac:dyDescent="0.2">
      <c r="C590" s="17"/>
      <c r="D590" s="17"/>
      <c r="E590" s="17"/>
      <c r="F590" s="17"/>
      <c r="G590" s="17"/>
      <c r="H590" s="59"/>
      <c r="I590" s="59"/>
      <c r="J590" s="59"/>
      <c r="K590" s="59"/>
      <c r="L590" s="59"/>
      <c r="M590" s="59"/>
    </row>
    <row r="591" spans="3:13" x14ac:dyDescent="0.2">
      <c r="C591" s="17"/>
      <c r="D591" s="17"/>
      <c r="E591" s="17"/>
      <c r="F591" s="17"/>
      <c r="G591" s="17"/>
      <c r="H591" s="59"/>
      <c r="I591" s="59"/>
      <c r="J591" s="59"/>
      <c r="K591" s="59"/>
      <c r="L591" s="59"/>
      <c r="M591" s="59"/>
    </row>
    <row r="592" spans="3:13" x14ac:dyDescent="0.2">
      <c r="C592" s="17"/>
      <c r="D592" s="17"/>
      <c r="E592" s="17"/>
      <c r="F592" s="17"/>
      <c r="G592" s="17"/>
      <c r="H592" s="59"/>
      <c r="I592" s="59"/>
      <c r="J592" s="59"/>
      <c r="K592" s="59"/>
      <c r="L592" s="59"/>
      <c r="M592" s="59"/>
    </row>
    <row r="593" spans="3:13" x14ac:dyDescent="0.2">
      <c r="C593" s="17"/>
      <c r="D593" s="17"/>
      <c r="E593" s="17"/>
      <c r="F593" s="17"/>
      <c r="G593" s="17"/>
      <c r="H593" s="59"/>
      <c r="I593" s="59"/>
      <c r="J593" s="59"/>
      <c r="K593" s="59"/>
      <c r="L593" s="59"/>
      <c r="M593" s="59"/>
    </row>
    <row r="594" spans="3:13" x14ac:dyDescent="0.2">
      <c r="C594" s="17"/>
      <c r="D594" s="17"/>
      <c r="E594" s="17"/>
      <c r="F594" s="17"/>
      <c r="G594" s="17"/>
      <c r="H594" s="59"/>
      <c r="I594" s="59"/>
      <c r="J594" s="59"/>
      <c r="K594" s="59"/>
      <c r="L594" s="59"/>
      <c r="M594" s="59"/>
    </row>
    <row r="595" spans="3:13" x14ac:dyDescent="0.2">
      <c r="C595" s="17"/>
      <c r="D595" s="17"/>
      <c r="E595" s="17"/>
      <c r="F595" s="17"/>
      <c r="G595" s="17"/>
      <c r="H595" s="59"/>
      <c r="I595" s="59"/>
      <c r="J595" s="59"/>
      <c r="K595" s="59"/>
      <c r="L595" s="59"/>
      <c r="M595" s="59"/>
    </row>
    <row r="596" spans="3:13" x14ac:dyDescent="0.2">
      <c r="C596" s="17"/>
      <c r="D596" s="17"/>
      <c r="E596" s="17"/>
      <c r="F596" s="17"/>
      <c r="G596" s="17"/>
      <c r="H596" s="59"/>
      <c r="I596" s="59"/>
      <c r="J596" s="59"/>
      <c r="K596" s="59"/>
      <c r="L596" s="59"/>
      <c r="M596" s="59"/>
    </row>
    <row r="597" spans="3:13" x14ac:dyDescent="0.2">
      <c r="C597" s="17"/>
      <c r="D597" s="17"/>
      <c r="E597" s="17"/>
      <c r="F597" s="17"/>
      <c r="G597" s="17"/>
      <c r="H597" s="59"/>
      <c r="I597" s="59"/>
      <c r="J597" s="59"/>
      <c r="K597" s="59"/>
      <c r="L597" s="59"/>
      <c r="M597" s="59"/>
    </row>
    <row r="598" spans="3:13" x14ac:dyDescent="0.2">
      <c r="C598" s="17"/>
      <c r="D598" s="17"/>
      <c r="E598" s="17"/>
      <c r="F598" s="17"/>
      <c r="G598" s="17"/>
      <c r="H598" s="59"/>
      <c r="I598" s="59"/>
      <c r="J598" s="59"/>
      <c r="K598" s="59"/>
      <c r="L598" s="59"/>
      <c r="M598" s="59"/>
    </row>
    <row r="599" spans="3:13" x14ac:dyDescent="0.2">
      <c r="C599" s="17"/>
      <c r="D599" s="17"/>
      <c r="E599" s="17"/>
      <c r="F599" s="17"/>
      <c r="G599" s="17"/>
      <c r="H599" s="59"/>
      <c r="I599" s="59"/>
      <c r="J599" s="59"/>
      <c r="K599" s="59"/>
      <c r="L599" s="59"/>
      <c r="M599" s="59"/>
    </row>
    <row r="600" spans="3:13" x14ac:dyDescent="0.2">
      <c r="C600" s="17"/>
      <c r="D600" s="17"/>
      <c r="E600" s="17"/>
      <c r="F600" s="17"/>
      <c r="G600" s="17"/>
      <c r="H600" s="59"/>
      <c r="I600" s="59"/>
      <c r="J600" s="59"/>
      <c r="K600" s="59"/>
      <c r="L600" s="59"/>
      <c r="M600" s="59"/>
    </row>
    <row r="601" spans="3:13" x14ac:dyDescent="0.2">
      <c r="C601" s="17"/>
      <c r="D601" s="17"/>
      <c r="E601" s="17"/>
      <c r="F601" s="17"/>
      <c r="G601" s="17"/>
      <c r="H601" s="59"/>
      <c r="I601" s="59"/>
      <c r="J601" s="59"/>
      <c r="K601" s="59"/>
      <c r="L601" s="59"/>
      <c r="M601" s="59"/>
    </row>
    <row r="602" spans="3:13" x14ac:dyDescent="0.2">
      <c r="C602" s="17"/>
      <c r="D602" s="17"/>
      <c r="E602" s="17"/>
      <c r="F602" s="17"/>
      <c r="G602" s="17"/>
      <c r="H602" s="59"/>
      <c r="I602" s="59"/>
      <c r="J602" s="59"/>
      <c r="K602" s="59"/>
      <c r="L602" s="59"/>
      <c r="M602" s="59"/>
    </row>
    <row r="603" spans="3:13" x14ac:dyDescent="0.2">
      <c r="C603" s="17"/>
      <c r="D603" s="17"/>
      <c r="E603" s="17"/>
      <c r="F603" s="17"/>
      <c r="G603" s="17"/>
      <c r="H603" s="59"/>
      <c r="I603" s="59"/>
      <c r="J603" s="59"/>
      <c r="K603" s="59"/>
      <c r="L603" s="59"/>
      <c r="M603" s="59"/>
    </row>
    <row r="604" spans="3:13" x14ac:dyDescent="0.2">
      <c r="C604" s="17"/>
      <c r="D604" s="17"/>
      <c r="E604" s="17"/>
      <c r="F604" s="17"/>
      <c r="G604" s="17"/>
      <c r="H604" s="59"/>
      <c r="I604" s="59"/>
      <c r="J604" s="59"/>
      <c r="K604" s="59"/>
      <c r="L604" s="59"/>
      <c r="M604" s="59"/>
    </row>
    <row r="605" spans="3:13" x14ac:dyDescent="0.2">
      <c r="C605" s="17"/>
      <c r="D605" s="17"/>
      <c r="E605" s="17"/>
      <c r="F605" s="17"/>
      <c r="G605" s="17"/>
      <c r="H605" s="59"/>
      <c r="I605" s="59"/>
      <c r="J605" s="59"/>
      <c r="K605" s="59"/>
      <c r="L605" s="59"/>
      <c r="M605" s="59"/>
    </row>
    <row r="606" spans="3:13" x14ac:dyDescent="0.2">
      <c r="C606" s="17"/>
      <c r="D606" s="17"/>
      <c r="E606" s="17"/>
      <c r="F606" s="17"/>
      <c r="G606" s="17"/>
      <c r="H606" s="59"/>
      <c r="I606" s="59"/>
      <c r="J606" s="59"/>
      <c r="K606" s="59"/>
      <c r="L606" s="59"/>
      <c r="M606" s="59"/>
    </row>
    <row r="607" spans="3:13" x14ac:dyDescent="0.2">
      <c r="C607" s="17"/>
      <c r="D607" s="17"/>
      <c r="E607" s="17"/>
      <c r="F607" s="17"/>
      <c r="G607" s="17"/>
      <c r="H607" s="59"/>
      <c r="I607" s="59"/>
      <c r="J607" s="59"/>
      <c r="K607" s="59"/>
      <c r="L607" s="59"/>
      <c r="M607" s="59"/>
    </row>
    <row r="608" spans="3:13" x14ac:dyDescent="0.2">
      <c r="C608" s="17"/>
      <c r="D608" s="17"/>
      <c r="E608" s="17"/>
      <c r="F608" s="17"/>
      <c r="G608" s="17"/>
      <c r="H608" s="59"/>
      <c r="I608" s="59"/>
      <c r="J608" s="59"/>
      <c r="K608" s="59"/>
      <c r="L608" s="59"/>
      <c r="M608" s="59"/>
    </row>
    <row r="609" spans="3:13" x14ac:dyDescent="0.2">
      <c r="C609" s="17"/>
      <c r="D609" s="17"/>
      <c r="E609" s="17"/>
      <c r="F609" s="17"/>
      <c r="G609" s="17"/>
      <c r="H609" s="59"/>
      <c r="I609" s="59"/>
      <c r="J609" s="59"/>
      <c r="K609" s="59"/>
      <c r="L609" s="59"/>
      <c r="M609" s="59"/>
    </row>
    <row r="610" spans="3:13" x14ac:dyDescent="0.2">
      <c r="C610" s="17"/>
      <c r="D610" s="17"/>
      <c r="E610" s="17"/>
      <c r="F610" s="17"/>
      <c r="G610" s="17"/>
      <c r="H610" s="59"/>
      <c r="I610" s="59"/>
      <c r="J610" s="59"/>
      <c r="K610" s="59"/>
      <c r="L610" s="59"/>
      <c r="M610" s="59"/>
    </row>
    <row r="611" spans="3:13" x14ac:dyDescent="0.2">
      <c r="C611" s="17"/>
      <c r="D611" s="17"/>
      <c r="E611" s="17"/>
      <c r="F611" s="17"/>
      <c r="G611" s="17"/>
      <c r="H611" s="59"/>
      <c r="I611" s="59"/>
      <c r="J611" s="59"/>
      <c r="K611" s="59"/>
      <c r="L611" s="59"/>
      <c r="M611" s="59"/>
    </row>
    <row r="612" spans="3:13" x14ac:dyDescent="0.2">
      <c r="C612" s="17"/>
      <c r="D612" s="17"/>
      <c r="E612" s="17"/>
      <c r="F612" s="17"/>
      <c r="G612" s="17"/>
      <c r="H612" s="59"/>
      <c r="I612" s="59"/>
      <c r="J612" s="59"/>
      <c r="K612" s="59"/>
      <c r="L612" s="59"/>
      <c r="M612" s="59"/>
    </row>
    <row r="613" spans="3:13" x14ac:dyDescent="0.2">
      <c r="C613" s="17"/>
      <c r="D613" s="17"/>
      <c r="E613" s="17"/>
      <c r="F613" s="17"/>
      <c r="G613" s="17"/>
      <c r="H613" s="59"/>
      <c r="I613" s="59"/>
      <c r="J613" s="59"/>
      <c r="K613" s="59"/>
      <c r="L613" s="59"/>
      <c r="M613" s="59"/>
    </row>
    <row r="614" spans="3:13" x14ac:dyDescent="0.2">
      <c r="C614" s="17"/>
      <c r="D614" s="17"/>
      <c r="E614" s="17"/>
      <c r="F614" s="17"/>
      <c r="G614" s="17"/>
      <c r="H614" s="59"/>
      <c r="I614" s="59"/>
      <c r="J614" s="59"/>
      <c r="K614" s="59"/>
      <c r="L614" s="59"/>
      <c r="M614" s="59"/>
    </row>
    <row r="615" spans="3:13" x14ac:dyDescent="0.2">
      <c r="C615" s="17"/>
      <c r="D615" s="17"/>
      <c r="E615" s="17"/>
      <c r="F615" s="17"/>
      <c r="G615" s="17"/>
      <c r="H615" s="59"/>
      <c r="I615" s="59"/>
      <c r="J615" s="59"/>
      <c r="K615" s="59"/>
      <c r="L615" s="59"/>
      <c r="M615" s="59"/>
    </row>
    <row r="616" spans="3:13" x14ac:dyDescent="0.2">
      <c r="C616" s="17"/>
      <c r="D616" s="17"/>
      <c r="E616" s="17"/>
      <c r="F616" s="17"/>
      <c r="G616" s="17"/>
      <c r="H616" s="59"/>
      <c r="I616" s="59"/>
      <c r="J616" s="59"/>
      <c r="K616" s="59"/>
      <c r="L616" s="59"/>
      <c r="M616" s="59"/>
    </row>
    <row r="617" spans="3:13" x14ac:dyDescent="0.2">
      <c r="C617" s="17"/>
      <c r="D617" s="17"/>
      <c r="E617" s="17"/>
      <c r="F617" s="17"/>
      <c r="G617" s="17"/>
      <c r="H617" s="59"/>
      <c r="I617" s="59"/>
      <c r="J617" s="59"/>
      <c r="K617" s="59"/>
      <c r="L617" s="59"/>
      <c r="M617" s="59"/>
    </row>
    <row r="618" spans="3:13" x14ac:dyDescent="0.2">
      <c r="C618" s="17"/>
      <c r="D618" s="17"/>
      <c r="E618" s="17"/>
      <c r="F618" s="17"/>
      <c r="G618" s="17"/>
      <c r="H618" s="59"/>
      <c r="I618" s="59"/>
      <c r="J618" s="59"/>
      <c r="K618" s="59"/>
      <c r="L618" s="59"/>
      <c r="M618" s="59"/>
    </row>
    <row r="619" spans="3:13" x14ac:dyDescent="0.2">
      <c r="C619" s="17"/>
      <c r="D619" s="17"/>
      <c r="E619" s="17"/>
      <c r="F619" s="17"/>
      <c r="G619" s="17"/>
      <c r="H619" s="59"/>
      <c r="I619" s="59"/>
      <c r="J619" s="59"/>
      <c r="K619" s="59"/>
      <c r="L619" s="59"/>
      <c r="M619" s="59"/>
    </row>
    <row r="620" spans="3:13" x14ac:dyDescent="0.2">
      <c r="C620" s="17"/>
      <c r="D620" s="17"/>
      <c r="E620" s="17"/>
      <c r="F620" s="17"/>
      <c r="G620" s="17"/>
      <c r="H620" s="59"/>
      <c r="I620" s="59"/>
      <c r="J620" s="59"/>
      <c r="K620" s="59"/>
      <c r="L620" s="59"/>
      <c r="M620" s="59"/>
    </row>
    <row r="621" spans="3:13" x14ac:dyDescent="0.2">
      <c r="C621" s="17"/>
      <c r="D621" s="17"/>
      <c r="E621" s="17"/>
      <c r="F621" s="17"/>
      <c r="G621" s="17"/>
      <c r="H621" s="59"/>
      <c r="I621" s="59"/>
      <c r="J621" s="59"/>
      <c r="K621" s="59"/>
      <c r="L621" s="59"/>
      <c r="M621" s="59"/>
    </row>
    <row r="622" spans="3:13" x14ac:dyDescent="0.2">
      <c r="C622" s="17"/>
      <c r="D622" s="17"/>
      <c r="E622" s="17"/>
      <c r="F622" s="17"/>
      <c r="G622" s="17"/>
      <c r="H622" s="59"/>
      <c r="I622" s="59"/>
      <c r="J622" s="59"/>
      <c r="K622" s="59"/>
      <c r="L622" s="59"/>
      <c r="M622" s="59"/>
    </row>
    <row r="623" spans="3:13" x14ac:dyDescent="0.2">
      <c r="C623" s="17"/>
      <c r="D623" s="17"/>
      <c r="E623" s="17"/>
      <c r="F623" s="17"/>
      <c r="G623" s="17"/>
      <c r="H623" s="59"/>
      <c r="I623" s="59"/>
      <c r="J623" s="59"/>
      <c r="K623" s="59"/>
      <c r="L623" s="59"/>
      <c r="M623" s="59"/>
    </row>
    <row r="624" spans="3:13" x14ac:dyDescent="0.2">
      <c r="C624" s="17"/>
      <c r="D624" s="17"/>
      <c r="E624" s="17"/>
      <c r="F624" s="17"/>
      <c r="G624" s="17"/>
      <c r="H624" s="59"/>
      <c r="I624" s="59"/>
      <c r="J624" s="59"/>
      <c r="K624" s="59"/>
      <c r="L624" s="59"/>
      <c r="M624" s="59"/>
    </row>
    <row r="625" spans="3:13" x14ac:dyDescent="0.2">
      <c r="C625" s="17"/>
      <c r="D625" s="17"/>
      <c r="E625" s="17"/>
      <c r="F625" s="17"/>
      <c r="G625" s="17"/>
      <c r="H625" s="59"/>
      <c r="I625" s="59"/>
      <c r="J625" s="59"/>
      <c r="K625" s="59"/>
      <c r="L625" s="59"/>
      <c r="M625" s="59"/>
    </row>
    <row r="626" spans="3:13" x14ac:dyDescent="0.2">
      <c r="C626" s="17"/>
      <c r="D626" s="17"/>
      <c r="E626" s="17"/>
      <c r="F626" s="17"/>
      <c r="G626" s="17"/>
      <c r="H626" s="59"/>
      <c r="I626" s="59"/>
      <c r="J626" s="59"/>
      <c r="K626" s="59"/>
      <c r="L626" s="59"/>
      <c r="M626" s="59"/>
    </row>
    <row r="627" spans="3:13" x14ac:dyDescent="0.2">
      <c r="C627" s="17"/>
      <c r="D627" s="17"/>
      <c r="E627" s="17"/>
      <c r="F627" s="17"/>
      <c r="G627" s="17"/>
      <c r="H627" s="59"/>
      <c r="I627" s="59"/>
      <c r="J627" s="59"/>
      <c r="K627" s="59"/>
      <c r="L627" s="59"/>
      <c r="M627" s="59"/>
    </row>
    <row r="628" spans="3:13" x14ac:dyDescent="0.2">
      <c r="C628" s="17"/>
      <c r="D628" s="17"/>
      <c r="E628" s="17"/>
      <c r="F628" s="17"/>
      <c r="G628" s="17"/>
      <c r="H628" s="59"/>
      <c r="I628" s="59"/>
      <c r="J628" s="59"/>
      <c r="K628" s="59"/>
      <c r="L628" s="59"/>
      <c r="M628" s="59"/>
    </row>
    <row r="629" spans="3:13" x14ac:dyDescent="0.2">
      <c r="C629" s="17"/>
      <c r="D629" s="17"/>
      <c r="E629" s="17"/>
      <c r="F629" s="17"/>
      <c r="G629" s="17"/>
      <c r="H629" s="59"/>
      <c r="I629" s="59"/>
      <c r="J629" s="59"/>
      <c r="K629" s="59"/>
      <c r="L629" s="59"/>
      <c r="M629" s="59"/>
    </row>
    <row r="630" spans="3:13" x14ac:dyDescent="0.2">
      <c r="C630" s="17"/>
      <c r="D630" s="17"/>
      <c r="E630" s="17"/>
      <c r="F630" s="17"/>
      <c r="G630" s="17"/>
      <c r="H630" s="59"/>
      <c r="I630" s="59"/>
      <c r="J630" s="59"/>
      <c r="K630" s="59"/>
      <c r="L630" s="59"/>
      <c r="M630" s="59"/>
    </row>
    <row r="631" spans="3:13" x14ac:dyDescent="0.2">
      <c r="C631" s="17"/>
      <c r="D631" s="17"/>
      <c r="E631" s="17"/>
      <c r="F631" s="17"/>
      <c r="G631" s="17"/>
      <c r="H631" s="59"/>
      <c r="I631" s="59"/>
      <c r="J631" s="59"/>
      <c r="K631" s="59"/>
      <c r="L631" s="59"/>
      <c r="M631" s="59"/>
    </row>
    <row r="632" spans="3:13" x14ac:dyDescent="0.2">
      <c r="C632" s="17"/>
      <c r="D632" s="17"/>
      <c r="E632" s="17"/>
      <c r="F632" s="17"/>
      <c r="G632" s="17"/>
      <c r="H632" s="59"/>
      <c r="I632" s="59"/>
      <c r="J632" s="59"/>
      <c r="K632" s="59"/>
      <c r="L632" s="59"/>
      <c r="M632" s="59"/>
    </row>
    <row r="633" spans="3:13" x14ac:dyDescent="0.2">
      <c r="C633" s="17"/>
      <c r="D633" s="17"/>
      <c r="E633" s="17"/>
      <c r="F633" s="17"/>
      <c r="G633" s="17"/>
      <c r="H633" s="59"/>
      <c r="I633" s="59"/>
      <c r="J633" s="59"/>
      <c r="K633" s="59"/>
      <c r="L633" s="59"/>
      <c r="M633" s="59"/>
    </row>
    <row r="634" spans="3:13" x14ac:dyDescent="0.2">
      <c r="C634" s="17"/>
      <c r="D634" s="17"/>
      <c r="E634" s="17"/>
      <c r="F634" s="17"/>
      <c r="G634" s="17"/>
      <c r="H634" s="59"/>
      <c r="I634" s="59"/>
      <c r="J634" s="59"/>
      <c r="K634" s="59"/>
      <c r="L634" s="59"/>
      <c r="M634" s="59"/>
    </row>
    <row r="635" spans="3:13" x14ac:dyDescent="0.2">
      <c r="C635" s="17"/>
      <c r="D635" s="17"/>
      <c r="E635" s="17"/>
      <c r="F635" s="17"/>
      <c r="G635" s="17"/>
      <c r="H635" s="59"/>
      <c r="I635" s="59"/>
      <c r="J635" s="59"/>
      <c r="K635" s="59"/>
      <c r="L635" s="59"/>
      <c r="M635" s="59"/>
    </row>
    <row r="636" spans="3:13" x14ac:dyDescent="0.2">
      <c r="C636" s="17"/>
      <c r="D636" s="17"/>
      <c r="E636" s="17"/>
      <c r="F636" s="17"/>
      <c r="G636" s="17"/>
      <c r="H636" s="59"/>
      <c r="I636" s="59"/>
      <c r="J636" s="59"/>
      <c r="K636" s="59"/>
      <c r="L636" s="59"/>
      <c r="M636" s="59"/>
    </row>
    <row r="637" spans="3:13" x14ac:dyDescent="0.2">
      <c r="C637" s="17"/>
      <c r="D637" s="17"/>
      <c r="E637" s="17"/>
      <c r="F637" s="17"/>
      <c r="G637" s="17"/>
      <c r="H637" s="59"/>
      <c r="I637" s="59"/>
      <c r="J637" s="59"/>
      <c r="K637" s="59"/>
      <c r="L637" s="59"/>
      <c r="M637" s="59"/>
    </row>
    <row r="638" spans="3:13" x14ac:dyDescent="0.2">
      <c r="C638" s="17"/>
      <c r="D638" s="17"/>
      <c r="E638" s="17"/>
      <c r="F638" s="17"/>
      <c r="G638" s="17"/>
      <c r="H638" s="59"/>
      <c r="I638" s="59"/>
      <c r="J638" s="59"/>
      <c r="K638" s="59"/>
      <c r="L638" s="59"/>
      <c r="M638" s="59"/>
    </row>
    <row r="639" spans="3:13" x14ac:dyDescent="0.2">
      <c r="C639" s="17"/>
      <c r="D639" s="17"/>
      <c r="E639" s="17"/>
      <c r="F639" s="17"/>
      <c r="G639" s="17"/>
      <c r="H639" s="59"/>
      <c r="I639" s="59"/>
      <c r="J639" s="59"/>
      <c r="K639" s="59"/>
      <c r="L639" s="59"/>
      <c r="M639" s="59"/>
    </row>
    <row r="640" spans="3:13" x14ac:dyDescent="0.2">
      <c r="C640" s="17"/>
      <c r="D640" s="17"/>
      <c r="E640" s="17"/>
      <c r="F640" s="17"/>
      <c r="G640" s="17"/>
      <c r="H640" s="59"/>
      <c r="I640" s="59"/>
      <c r="J640" s="59"/>
      <c r="K640" s="59"/>
      <c r="L640" s="59"/>
      <c r="M640" s="59"/>
    </row>
    <row r="641" spans="3:13" x14ac:dyDescent="0.2">
      <c r="C641" s="17"/>
      <c r="D641" s="17"/>
      <c r="E641" s="17"/>
      <c r="F641" s="17"/>
      <c r="G641" s="17"/>
      <c r="H641" s="59"/>
      <c r="I641" s="59"/>
      <c r="J641" s="59"/>
      <c r="K641" s="59"/>
      <c r="L641" s="59"/>
      <c r="M641" s="59"/>
    </row>
    <row r="642" spans="3:13" x14ac:dyDescent="0.2">
      <c r="C642" s="17"/>
      <c r="D642" s="17"/>
      <c r="E642" s="17"/>
      <c r="F642" s="17"/>
      <c r="G642" s="17"/>
      <c r="H642" s="59"/>
      <c r="I642" s="59"/>
      <c r="J642" s="59"/>
      <c r="K642" s="59"/>
      <c r="L642" s="59"/>
      <c r="M642" s="59"/>
    </row>
    <row r="643" spans="3:13" x14ac:dyDescent="0.2">
      <c r="C643" s="17"/>
      <c r="D643" s="17"/>
      <c r="E643" s="17"/>
      <c r="F643" s="17"/>
      <c r="G643" s="17"/>
      <c r="H643" s="59"/>
      <c r="I643" s="59"/>
      <c r="J643" s="59"/>
      <c r="K643" s="59"/>
      <c r="L643" s="59"/>
      <c r="M643" s="59"/>
    </row>
    <row r="644" spans="3:13" x14ac:dyDescent="0.2">
      <c r="C644" s="17"/>
      <c r="D644" s="17"/>
      <c r="E644" s="17"/>
      <c r="F644" s="17"/>
      <c r="G644" s="17"/>
      <c r="H644" s="59"/>
      <c r="I644" s="59"/>
      <c r="J644" s="59"/>
      <c r="K644" s="59"/>
      <c r="L644" s="59"/>
      <c r="M644" s="59"/>
    </row>
    <row r="645" spans="3:13" x14ac:dyDescent="0.2">
      <c r="C645" s="17"/>
      <c r="D645" s="17"/>
      <c r="E645" s="17"/>
      <c r="F645" s="17"/>
      <c r="G645" s="17"/>
      <c r="H645" s="59"/>
      <c r="I645" s="59"/>
      <c r="J645" s="59"/>
      <c r="K645" s="59"/>
      <c r="L645" s="59"/>
      <c r="M645" s="59"/>
    </row>
    <row r="646" spans="3:13" x14ac:dyDescent="0.2">
      <c r="C646" s="17"/>
      <c r="D646" s="17"/>
      <c r="E646" s="17"/>
      <c r="F646" s="17"/>
      <c r="G646" s="17"/>
      <c r="H646" s="59"/>
      <c r="I646" s="59"/>
      <c r="J646" s="59"/>
      <c r="K646" s="59"/>
      <c r="L646" s="59"/>
      <c r="M646" s="59"/>
    </row>
    <row r="647" spans="3:13" x14ac:dyDescent="0.2">
      <c r="C647" s="17"/>
      <c r="D647" s="17"/>
      <c r="E647" s="17"/>
      <c r="F647" s="17"/>
      <c r="G647" s="17"/>
      <c r="H647" s="59"/>
      <c r="I647" s="59"/>
      <c r="J647" s="59"/>
      <c r="K647" s="59"/>
      <c r="L647" s="59"/>
      <c r="M647" s="59"/>
    </row>
    <row r="648" spans="3:13" x14ac:dyDescent="0.2">
      <c r="C648" s="17"/>
      <c r="D648" s="17"/>
      <c r="E648" s="17"/>
      <c r="F648" s="17"/>
      <c r="G648" s="17"/>
      <c r="H648" s="59"/>
      <c r="I648" s="59"/>
      <c r="J648" s="59"/>
      <c r="K648" s="59"/>
      <c r="L648" s="59"/>
      <c r="M648" s="59"/>
    </row>
    <row r="649" spans="3:13" x14ac:dyDescent="0.2">
      <c r="C649" s="17"/>
      <c r="D649" s="17"/>
      <c r="E649" s="17"/>
      <c r="F649" s="17"/>
      <c r="G649" s="17"/>
      <c r="H649" s="59"/>
      <c r="I649" s="59"/>
      <c r="J649" s="59"/>
      <c r="K649" s="59"/>
      <c r="L649" s="59"/>
      <c r="M649" s="59"/>
    </row>
    <row r="650" spans="3:13" x14ac:dyDescent="0.2">
      <c r="C650" s="17"/>
      <c r="D650" s="17"/>
      <c r="E650" s="17"/>
      <c r="F650" s="17"/>
      <c r="G650" s="17"/>
      <c r="H650" s="59"/>
      <c r="I650" s="59"/>
      <c r="J650" s="59"/>
      <c r="K650" s="59"/>
      <c r="L650" s="59"/>
      <c r="M650" s="59"/>
    </row>
    <row r="651" spans="3:13" x14ac:dyDescent="0.2">
      <c r="C651" s="17"/>
      <c r="D651" s="17"/>
      <c r="E651" s="17"/>
      <c r="F651" s="17"/>
      <c r="G651" s="17"/>
      <c r="H651" s="59"/>
      <c r="I651" s="59"/>
      <c r="J651" s="59"/>
      <c r="K651" s="59"/>
      <c r="L651" s="59"/>
      <c r="M651" s="59"/>
    </row>
    <row r="652" spans="3:13" x14ac:dyDescent="0.2">
      <c r="C652" s="17"/>
      <c r="D652" s="17"/>
      <c r="E652" s="17"/>
      <c r="F652" s="17"/>
      <c r="G652" s="17"/>
      <c r="H652" s="59"/>
      <c r="I652" s="59"/>
      <c r="J652" s="59"/>
      <c r="K652" s="59"/>
      <c r="L652" s="59"/>
      <c r="M652" s="59"/>
    </row>
    <row r="653" spans="3:13" x14ac:dyDescent="0.2">
      <c r="C653" s="17"/>
      <c r="D653" s="17"/>
      <c r="E653" s="17"/>
      <c r="F653" s="17"/>
      <c r="G653" s="17"/>
      <c r="H653" s="59"/>
      <c r="I653" s="59"/>
      <c r="J653" s="59"/>
      <c r="K653" s="59"/>
      <c r="L653" s="59"/>
      <c r="M653" s="59"/>
    </row>
    <row r="654" spans="3:13" x14ac:dyDescent="0.2">
      <c r="C654" s="17"/>
      <c r="D654" s="17"/>
      <c r="E654" s="17"/>
      <c r="F654" s="17"/>
      <c r="G654" s="17"/>
      <c r="H654" s="59"/>
      <c r="I654" s="59"/>
      <c r="J654" s="59"/>
      <c r="K654" s="59"/>
      <c r="L654" s="59"/>
      <c r="M654" s="59"/>
    </row>
    <row r="655" spans="3:13" x14ac:dyDescent="0.2">
      <c r="C655" s="17"/>
      <c r="D655" s="17"/>
      <c r="E655" s="17"/>
      <c r="F655" s="17"/>
      <c r="G655" s="17"/>
      <c r="H655" s="59"/>
      <c r="I655" s="59"/>
      <c r="J655" s="59"/>
      <c r="K655" s="59"/>
      <c r="L655" s="59"/>
      <c r="M655" s="59"/>
    </row>
    <row r="656" spans="3:13" x14ac:dyDescent="0.2">
      <c r="C656" s="17"/>
      <c r="D656" s="17"/>
      <c r="E656" s="17"/>
      <c r="F656" s="17"/>
      <c r="G656" s="17"/>
      <c r="H656" s="59"/>
      <c r="I656" s="59"/>
      <c r="J656" s="59"/>
      <c r="K656" s="59"/>
      <c r="L656" s="59"/>
      <c r="M656" s="59"/>
    </row>
    <row r="657" spans="3:13" x14ac:dyDescent="0.2">
      <c r="C657" s="17"/>
      <c r="D657" s="17"/>
      <c r="E657" s="17"/>
      <c r="F657" s="17"/>
      <c r="G657" s="17"/>
      <c r="H657" s="59"/>
      <c r="I657" s="59"/>
      <c r="J657" s="59"/>
      <c r="K657" s="59"/>
      <c r="L657" s="59"/>
      <c r="M657" s="59"/>
    </row>
    <row r="658" spans="3:13" x14ac:dyDescent="0.2">
      <c r="C658" s="17"/>
      <c r="D658" s="17"/>
      <c r="E658" s="17"/>
      <c r="F658" s="17"/>
      <c r="G658" s="17"/>
      <c r="H658" s="59"/>
      <c r="I658" s="59"/>
      <c r="J658" s="59"/>
      <c r="K658" s="59"/>
      <c r="L658" s="59"/>
      <c r="M658" s="59"/>
    </row>
    <row r="659" spans="3:13" x14ac:dyDescent="0.2">
      <c r="C659" s="17"/>
      <c r="D659" s="17"/>
      <c r="E659" s="17"/>
      <c r="F659" s="17"/>
      <c r="G659" s="17"/>
      <c r="H659" s="59"/>
      <c r="I659" s="59"/>
      <c r="J659" s="59"/>
      <c r="K659" s="59"/>
      <c r="L659" s="59"/>
      <c r="M659" s="59"/>
    </row>
    <row r="660" spans="3:13" x14ac:dyDescent="0.2">
      <c r="C660" s="17"/>
      <c r="D660" s="17"/>
      <c r="E660" s="17"/>
      <c r="F660" s="17"/>
      <c r="G660" s="17"/>
      <c r="H660" s="59"/>
      <c r="I660" s="59"/>
      <c r="J660" s="59"/>
      <c r="K660" s="59"/>
      <c r="L660" s="59"/>
      <c r="M660" s="59"/>
    </row>
    <row r="661" spans="3:13" x14ac:dyDescent="0.2">
      <c r="C661" s="17"/>
      <c r="D661" s="17"/>
      <c r="E661" s="17"/>
      <c r="F661" s="17"/>
      <c r="G661" s="17"/>
      <c r="H661" s="59"/>
      <c r="I661" s="59"/>
      <c r="J661" s="59"/>
      <c r="K661" s="59"/>
      <c r="L661" s="59"/>
      <c r="M661" s="59"/>
    </row>
    <row r="662" spans="3:13" x14ac:dyDescent="0.2">
      <c r="C662" s="17"/>
      <c r="D662" s="17"/>
      <c r="E662" s="17"/>
      <c r="F662" s="17"/>
      <c r="G662" s="17"/>
      <c r="H662" s="59"/>
      <c r="I662" s="59"/>
      <c r="J662" s="59"/>
      <c r="K662" s="59"/>
      <c r="L662" s="59"/>
      <c r="M662" s="59"/>
    </row>
    <row r="663" spans="3:13" x14ac:dyDescent="0.2">
      <c r="C663" s="17"/>
      <c r="D663" s="17"/>
      <c r="E663" s="17"/>
      <c r="F663" s="17"/>
      <c r="G663" s="17"/>
      <c r="H663" s="59"/>
      <c r="I663" s="59"/>
      <c r="J663" s="59"/>
      <c r="K663" s="59"/>
      <c r="L663" s="59"/>
      <c r="M663" s="59"/>
    </row>
    <row r="664" spans="3:13" x14ac:dyDescent="0.2">
      <c r="C664" s="17"/>
      <c r="D664" s="17"/>
      <c r="E664" s="17"/>
      <c r="F664" s="17"/>
      <c r="G664" s="17"/>
      <c r="H664" s="59"/>
      <c r="I664" s="59"/>
      <c r="J664" s="59"/>
      <c r="K664" s="59"/>
      <c r="L664" s="59"/>
      <c r="M664" s="59"/>
    </row>
    <row r="665" spans="3:13" x14ac:dyDescent="0.2">
      <c r="C665" s="17"/>
      <c r="D665" s="17"/>
      <c r="E665" s="17"/>
      <c r="F665" s="17"/>
      <c r="G665" s="17"/>
      <c r="H665" s="59"/>
      <c r="I665" s="59"/>
      <c r="J665" s="59"/>
      <c r="K665" s="59"/>
      <c r="L665" s="59"/>
      <c r="M665" s="59"/>
    </row>
    <row r="666" spans="3:13" x14ac:dyDescent="0.2">
      <c r="C666" s="17"/>
      <c r="D666" s="17"/>
      <c r="E666" s="17"/>
      <c r="F666" s="17"/>
      <c r="G666" s="17"/>
      <c r="H666" s="59"/>
      <c r="I666" s="59"/>
      <c r="J666" s="59"/>
      <c r="K666" s="59"/>
      <c r="L666" s="59"/>
      <c r="M666" s="59"/>
    </row>
    <row r="667" spans="3:13" x14ac:dyDescent="0.2">
      <c r="C667" s="17"/>
      <c r="D667" s="17"/>
      <c r="E667" s="17"/>
      <c r="F667" s="17"/>
      <c r="G667" s="17"/>
      <c r="H667" s="59"/>
      <c r="I667" s="59"/>
      <c r="J667" s="59"/>
      <c r="K667" s="59"/>
      <c r="L667" s="59"/>
      <c r="M667" s="59"/>
    </row>
    <row r="668" spans="3:13" x14ac:dyDescent="0.2">
      <c r="C668" s="17"/>
      <c r="D668" s="17"/>
      <c r="E668" s="17"/>
      <c r="F668" s="17"/>
      <c r="G668" s="17"/>
      <c r="H668" s="59"/>
      <c r="I668" s="59"/>
      <c r="J668" s="59"/>
      <c r="K668" s="59"/>
      <c r="L668" s="59"/>
      <c r="M668" s="59"/>
    </row>
    <row r="669" spans="3:13" x14ac:dyDescent="0.2">
      <c r="C669" s="17"/>
      <c r="D669" s="17"/>
      <c r="E669" s="17"/>
      <c r="F669" s="17"/>
      <c r="G669" s="17"/>
      <c r="H669" s="59"/>
      <c r="I669" s="59"/>
      <c r="J669" s="59"/>
      <c r="K669" s="59"/>
      <c r="L669" s="59"/>
      <c r="M669" s="59"/>
    </row>
    <row r="670" spans="3:13" x14ac:dyDescent="0.2">
      <c r="C670" s="17"/>
      <c r="D670" s="17"/>
      <c r="E670" s="17"/>
      <c r="F670" s="17"/>
      <c r="G670" s="17"/>
      <c r="H670" s="59"/>
      <c r="I670" s="59"/>
      <c r="J670" s="59"/>
      <c r="K670" s="59"/>
      <c r="L670" s="59"/>
      <c r="M670" s="59"/>
    </row>
    <row r="671" spans="3:13" x14ac:dyDescent="0.2">
      <c r="C671" s="17"/>
      <c r="D671" s="17"/>
      <c r="E671" s="17"/>
      <c r="F671" s="17"/>
      <c r="G671" s="17"/>
      <c r="H671" s="59"/>
      <c r="I671" s="59"/>
      <c r="J671" s="59"/>
      <c r="K671" s="59"/>
      <c r="L671" s="59"/>
      <c r="M671" s="59"/>
    </row>
    <row r="672" spans="3:13" x14ac:dyDescent="0.2">
      <c r="C672" s="17"/>
      <c r="D672" s="17"/>
      <c r="E672" s="17"/>
      <c r="F672" s="17"/>
      <c r="G672" s="17"/>
      <c r="H672" s="59"/>
      <c r="I672" s="59"/>
      <c r="J672" s="59"/>
      <c r="K672" s="59"/>
      <c r="L672" s="59"/>
      <c r="M672" s="59"/>
    </row>
    <row r="673" spans="3:13" x14ac:dyDescent="0.2">
      <c r="C673" s="17"/>
      <c r="D673" s="17"/>
      <c r="E673" s="17"/>
      <c r="F673" s="17"/>
      <c r="G673" s="17"/>
      <c r="H673" s="59"/>
      <c r="I673" s="59"/>
      <c r="J673" s="59"/>
      <c r="K673" s="59"/>
      <c r="L673" s="59"/>
      <c r="M673" s="59"/>
    </row>
    <row r="674" spans="3:13" x14ac:dyDescent="0.2">
      <c r="C674" s="17"/>
      <c r="D674" s="17"/>
      <c r="E674" s="17"/>
      <c r="F674" s="17"/>
      <c r="G674" s="17"/>
      <c r="H674" s="59"/>
      <c r="I674" s="59"/>
      <c r="J674" s="59"/>
      <c r="K674" s="59"/>
      <c r="L674" s="59"/>
      <c r="M674" s="59"/>
    </row>
    <row r="675" spans="3:13" x14ac:dyDescent="0.2">
      <c r="C675" s="17"/>
      <c r="D675" s="17"/>
      <c r="E675" s="17"/>
      <c r="F675" s="17"/>
      <c r="G675" s="17"/>
      <c r="H675" s="59"/>
      <c r="I675" s="59"/>
      <c r="J675" s="59"/>
      <c r="K675" s="59"/>
      <c r="L675" s="59"/>
      <c r="M675" s="59"/>
    </row>
    <row r="676" spans="3:13" x14ac:dyDescent="0.2">
      <c r="C676" s="17"/>
      <c r="D676" s="17"/>
      <c r="E676" s="17"/>
      <c r="F676" s="17"/>
      <c r="G676" s="17"/>
      <c r="H676" s="59"/>
      <c r="I676" s="59"/>
      <c r="J676" s="59"/>
      <c r="K676" s="59"/>
      <c r="L676" s="59"/>
      <c r="M676" s="59"/>
    </row>
    <row r="677" spans="3:13" x14ac:dyDescent="0.2">
      <c r="C677" s="17"/>
      <c r="D677" s="17"/>
      <c r="E677" s="17"/>
      <c r="F677" s="17"/>
      <c r="G677" s="17"/>
      <c r="H677" s="59"/>
      <c r="I677" s="59"/>
      <c r="J677" s="59"/>
      <c r="K677" s="59"/>
      <c r="L677" s="59"/>
      <c r="M677" s="59"/>
    </row>
    <row r="678" spans="3:13" x14ac:dyDescent="0.2">
      <c r="C678" s="17"/>
      <c r="D678" s="17"/>
      <c r="E678" s="17"/>
      <c r="F678" s="17"/>
      <c r="G678" s="17"/>
      <c r="H678" s="59"/>
      <c r="I678" s="59"/>
      <c r="J678" s="59"/>
      <c r="K678" s="59"/>
      <c r="L678" s="59"/>
      <c r="M678" s="59"/>
    </row>
    <row r="679" spans="3:13" x14ac:dyDescent="0.2">
      <c r="C679" s="17"/>
      <c r="D679" s="17"/>
      <c r="E679" s="17"/>
      <c r="F679" s="17"/>
      <c r="G679" s="17"/>
      <c r="H679" s="59"/>
      <c r="I679" s="59"/>
      <c r="J679" s="59"/>
      <c r="K679" s="59"/>
      <c r="L679" s="59"/>
      <c r="M679" s="59"/>
    </row>
    <row r="680" spans="3:13" x14ac:dyDescent="0.2">
      <c r="C680" s="17"/>
      <c r="D680" s="17"/>
      <c r="E680" s="17"/>
      <c r="F680" s="17"/>
      <c r="G680" s="17"/>
      <c r="H680" s="59"/>
      <c r="I680" s="59"/>
      <c r="J680" s="59"/>
      <c r="K680" s="59"/>
      <c r="L680" s="59"/>
      <c r="M680" s="59"/>
    </row>
    <row r="681" spans="3:13" x14ac:dyDescent="0.2">
      <c r="C681" s="17"/>
      <c r="D681" s="17"/>
      <c r="E681" s="17"/>
      <c r="F681" s="17"/>
      <c r="G681" s="17"/>
      <c r="H681" s="59"/>
      <c r="I681" s="59"/>
      <c r="J681" s="59"/>
      <c r="K681" s="59"/>
      <c r="L681" s="59"/>
      <c r="M681" s="59"/>
    </row>
    <row r="682" spans="3:13" x14ac:dyDescent="0.2">
      <c r="C682" s="17"/>
      <c r="D682" s="17"/>
      <c r="E682" s="17"/>
      <c r="F682" s="17"/>
      <c r="G682" s="17"/>
      <c r="H682" s="59"/>
      <c r="I682" s="59"/>
      <c r="J682" s="59"/>
      <c r="K682" s="59"/>
      <c r="L682" s="59"/>
      <c r="M682" s="59"/>
    </row>
    <row r="683" spans="3:13" x14ac:dyDescent="0.2">
      <c r="C683" s="17"/>
      <c r="D683" s="17"/>
      <c r="E683" s="17"/>
      <c r="F683" s="17"/>
      <c r="G683" s="17"/>
      <c r="H683" s="59"/>
      <c r="I683" s="59"/>
      <c r="J683" s="59"/>
      <c r="K683" s="59"/>
      <c r="L683" s="59"/>
      <c r="M683" s="59"/>
    </row>
    <row r="684" spans="3:13" x14ac:dyDescent="0.2">
      <c r="C684" s="17"/>
      <c r="D684" s="17"/>
      <c r="E684" s="17"/>
      <c r="F684" s="17"/>
      <c r="G684" s="17"/>
      <c r="H684" s="59"/>
      <c r="I684" s="59"/>
      <c r="J684" s="59"/>
      <c r="K684" s="59"/>
      <c r="L684" s="59"/>
      <c r="M684" s="59"/>
    </row>
    <row r="685" spans="3:13" x14ac:dyDescent="0.2">
      <c r="C685" s="17"/>
      <c r="D685" s="17"/>
      <c r="E685" s="17"/>
      <c r="F685" s="17"/>
      <c r="G685" s="17"/>
      <c r="H685" s="59"/>
      <c r="I685" s="59"/>
      <c r="J685" s="59"/>
      <c r="K685" s="59"/>
      <c r="L685" s="59"/>
      <c r="M685" s="59"/>
    </row>
    <row r="686" spans="3:13" x14ac:dyDescent="0.2">
      <c r="C686" s="17"/>
      <c r="D686" s="17"/>
      <c r="E686" s="17"/>
      <c r="F686" s="17"/>
      <c r="G686" s="17"/>
      <c r="H686" s="59"/>
      <c r="I686" s="59"/>
      <c r="J686" s="59"/>
      <c r="K686" s="59"/>
      <c r="L686" s="59"/>
      <c r="M686" s="59"/>
    </row>
    <row r="687" spans="3:13" x14ac:dyDescent="0.2">
      <c r="C687" s="17"/>
      <c r="D687" s="17"/>
      <c r="E687" s="17"/>
      <c r="F687" s="17"/>
      <c r="G687" s="17"/>
      <c r="H687" s="59"/>
      <c r="I687" s="59"/>
      <c r="J687" s="59"/>
      <c r="K687" s="59"/>
      <c r="L687" s="59"/>
      <c r="M687" s="59"/>
    </row>
    <row r="688" spans="3:13" x14ac:dyDescent="0.2">
      <c r="C688" s="17"/>
      <c r="D688" s="17"/>
      <c r="E688" s="17"/>
      <c r="F688" s="17"/>
      <c r="G688" s="17"/>
      <c r="H688" s="59"/>
      <c r="I688" s="59"/>
      <c r="J688" s="59"/>
      <c r="K688" s="59"/>
      <c r="L688" s="59"/>
      <c r="M688" s="59"/>
    </row>
    <row r="689" spans="3:13" x14ac:dyDescent="0.2">
      <c r="C689" s="17"/>
      <c r="D689" s="17"/>
      <c r="E689" s="17"/>
      <c r="F689" s="17"/>
      <c r="G689" s="17"/>
      <c r="H689" s="59"/>
      <c r="I689" s="59"/>
      <c r="J689" s="59"/>
      <c r="K689" s="59"/>
      <c r="L689" s="59"/>
      <c r="M689" s="59"/>
    </row>
    <row r="690" spans="3:13" x14ac:dyDescent="0.2">
      <c r="C690" s="17"/>
      <c r="D690" s="17"/>
      <c r="E690" s="17"/>
      <c r="F690" s="17"/>
      <c r="G690" s="17"/>
      <c r="H690" s="59"/>
      <c r="I690" s="59"/>
      <c r="J690" s="59"/>
      <c r="K690" s="59"/>
      <c r="L690" s="59"/>
      <c r="M690" s="59"/>
    </row>
    <row r="691" spans="3:13" x14ac:dyDescent="0.2">
      <c r="C691" s="17"/>
      <c r="D691" s="17"/>
      <c r="E691" s="17"/>
      <c r="F691" s="17"/>
      <c r="G691" s="17"/>
      <c r="H691" s="59"/>
      <c r="I691" s="59"/>
      <c r="J691" s="59"/>
      <c r="K691" s="59"/>
      <c r="L691" s="59"/>
      <c r="M691" s="59"/>
    </row>
    <row r="692" spans="3:13" x14ac:dyDescent="0.2">
      <c r="C692" s="17"/>
      <c r="D692" s="17"/>
      <c r="E692" s="17"/>
      <c r="F692" s="17"/>
      <c r="G692" s="17"/>
      <c r="H692" s="59"/>
      <c r="I692" s="59"/>
      <c r="J692" s="59"/>
      <c r="K692" s="59"/>
      <c r="L692" s="59"/>
      <c r="M692" s="59"/>
    </row>
    <row r="693" spans="3:13" x14ac:dyDescent="0.2">
      <c r="C693" s="17"/>
      <c r="D693" s="17"/>
      <c r="E693" s="17"/>
      <c r="F693" s="17"/>
      <c r="G693" s="17"/>
      <c r="H693" s="59"/>
      <c r="I693" s="59"/>
      <c r="J693" s="59"/>
      <c r="K693" s="59"/>
      <c r="L693" s="59"/>
      <c r="M693" s="59"/>
    </row>
    <row r="694" spans="3:13" x14ac:dyDescent="0.2">
      <c r="C694" s="17"/>
      <c r="D694" s="17"/>
      <c r="E694" s="17"/>
      <c r="F694" s="17"/>
      <c r="G694" s="17"/>
      <c r="H694" s="59"/>
      <c r="I694" s="59"/>
      <c r="J694" s="59"/>
      <c r="K694" s="59"/>
      <c r="L694" s="59"/>
      <c r="M694" s="59"/>
    </row>
    <row r="695" spans="3:13" x14ac:dyDescent="0.2">
      <c r="C695" s="17"/>
      <c r="D695" s="17"/>
      <c r="E695" s="17"/>
      <c r="F695" s="17"/>
      <c r="G695" s="17"/>
      <c r="H695" s="59"/>
      <c r="I695" s="59"/>
      <c r="J695" s="59"/>
      <c r="K695" s="59"/>
      <c r="L695" s="59"/>
      <c r="M695" s="59"/>
    </row>
    <row r="696" spans="3:13" x14ac:dyDescent="0.2">
      <c r="C696" s="17"/>
      <c r="D696" s="17"/>
      <c r="E696" s="17"/>
      <c r="F696" s="17"/>
      <c r="G696" s="17"/>
      <c r="H696" s="59"/>
      <c r="I696" s="59"/>
      <c r="J696" s="59"/>
      <c r="K696" s="59"/>
      <c r="L696" s="59"/>
      <c r="M696" s="59"/>
    </row>
    <row r="697" spans="3:13" x14ac:dyDescent="0.2">
      <c r="C697" s="17"/>
      <c r="D697" s="17"/>
      <c r="E697" s="17"/>
      <c r="F697" s="17"/>
      <c r="G697" s="17"/>
      <c r="H697" s="59"/>
      <c r="I697" s="59"/>
      <c r="J697" s="59"/>
      <c r="K697" s="59"/>
      <c r="L697" s="59"/>
      <c r="M697" s="59"/>
    </row>
    <row r="698" spans="3:13" x14ac:dyDescent="0.2">
      <c r="C698" s="17"/>
      <c r="D698" s="17"/>
      <c r="E698" s="17"/>
      <c r="F698" s="17"/>
      <c r="G698" s="17"/>
      <c r="H698" s="59"/>
      <c r="I698" s="59"/>
      <c r="J698" s="59"/>
      <c r="K698" s="59"/>
      <c r="L698" s="59"/>
      <c r="M698" s="59"/>
    </row>
    <row r="699" spans="3:13" x14ac:dyDescent="0.2">
      <c r="C699" s="17"/>
      <c r="D699" s="17"/>
      <c r="E699" s="17"/>
      <c r="F699" s="17"/>
      <c r="G699" s="17"/>
      <c r="H699" s="59"/>
      <c r="I699" s="59"/>
      <c r="J699" s="59"/>
      <c r="K699" s="59"/>
      <c r="L699" s="59"/>
      <c r="M699" s="59"/>
    </row>
    <row r="700" spans="3:13" x14ac:dyDescent="0.2">
      <c r="C700" s="17"/>
      <c r="D700" s="17"/>
      <c r="E700" s="17"/>
      <c r="F700" s="17"/>
      <c r="G700" s="17"/>
      <c r="H700" s="59"/>
      <c r="I700" s="59"/>
      <c r="J700" s="59"/>
      <c r="K700" s="59"/>
      <c r="L700" s="59"/>
      <c r="M700" s="59"/>
    </row>
    <row r="701" spans="3:13" x14ac:dyDescent="0.2">
      <c r="C701" s="17"/>
      <c r="D701" s="17"/>
      <c r="E701" s="17"/>
      <c r="F701" s="17"/>
      <c r="G701" s="17"/>
      <c r="H701" s="59"/>
      <c r="I701" s="59"/>
      <c r="J701" s="59"/>
      <c r="K701" s="59"/>
      <c r="L701" s="59"/>
      <c r="M701" s="59"/>
    </row>
    <row r="702" spans="3:13" x14ac:dyDescent="0.2">
      <c r="C702" s="17"/>
      <c r="D702" s="17"/>
      <c r="E702" s="17"/>
      <c r="F702" s="17"/>
      <c r="G702" s="17"/>
      <c r="H702" s="59"/>
      <c r="I702" s="59"/>
      <c r="J702" s="59"/>
      <c r="K702" s="59"/>
      <c r="L702" s="59"/>
      <c r="M702" s="59"/>
    </row>
    <row r="703" spans="3:13" x14ac:dyDescent="0.2">
      <c r="C703" s="17"/>
      <c r="D703" s="17"/>
      <c r="E703" s="17"/>
      <c r="F703" s="17"/>
      <c r="G703" s="17"/>
      <c r="H703" s="59"/>
      <c r="I703" s="59"/>
      <c r="J703" s="59"/>
      <c r="K703" s="59"/>
      <c r="L703" s="59"/>
      <c r="M703" s="59"/>
    </row>
    <row r="704" spans="3:13" x14ac:dyDescent="0.2">
      <c r="C704" s="17"/>
      <c r="D704" s="17"/>
      <c r="E704" s="17"/>
      <c r="F704" s="17"/>
      <c r="G704" s="17"/>
      <c r="H704" s="59"/>
      <c r="I704" s="59"/>
      <c r="J704" s="59"/>
      <c r="K704" s="59"/>
      <c r="L704" s="59"/>
      <c r="M704" s="59"/>
    </row>
    <row r="705" spans="3:13" x14ac:dyDescent="0.2">
      <c r="C705" s="17"/>
      <c r="D705" s="17"/>
      <c r="E705" s="17"/>
      <c r="F705" s="17"/>
      <c r="G705" s="17"/>
      <c r="H705" s="59"/>
      <c r="I705" s="59"/>
      <c r="J705" s="59"/>
      <c r="K705" s="59"/>
      <c r="L705" s="59"/>
      <c r="M705" s="59"/>
    </row>
    <row r="706" spans="3:13" x14ac:dyDescent="0.2">
      <c r="C706" s="17"/>
      <c r="D706" s="17"/>
      <c r="E706" s="17"/>
      <c r="F706" s="17"/>
      <c r="G706" s="17"/>
      <c r="H706" s="59"/>
      <c r="I706" s="59"/>
      <c r="J706" s="59"/>
      <c r="K706" s="59"/>
      <c r="L706" s="59"/>
      <c r="M706" s="59"/>
    </row>
    <row r="707" spans="3:13" x14ac:dyDescent="0.2">
      <c r="C707" s="17"/>
      <c r="D707" s="17"/>
      <c r="E707" s="17"/>
      <c r="F707" s="17"/>
      <c r="G707" s="17"/>
      <c r="H707" s="59"/>
      <c r="I707" s="59"/>
      <c r="J707" s="59"/>
      <c r="K707" s="59"/>
      <c r="L707" s="59"/>
      <c r="M707" s="59"/>
    </row>
    <row r="708" spans="3:13" x14ac:dyDescent="0.2">
      <c r="C708" s="17"/>
      <c r="D708" s="17"/>
      <c r="E708" s="17"/>
      <c r="F708" s="17"/>
      <c r="G708" s="17"/>
      <c r="H708" s="59"/>
      <c r="I708" s="59"/>
      <c r="J708" s="59"/>
      <c r="K708" s="59"/>
      <c r="L708" s="59"/>
      <c r="M708" s="59"/>
    </row>
    <row r="709" spans="3:13" x14ac:dyDescent="0.2">
      <c r="C709" s="17"/>
      <c r="D709" s="17"/>
      <c r="E709" s="17"/>
      <c r="F709" s="17"/>
      <c r="G709" s="17"/>
      <c r="H709" s="59"/>
      <c r="I709" s="59"/>
      <c r="J709" s="59"/>
      <c r="K709" s="59"/>
      <c r="L709" s="59"/>
      <c r="M709" s="59"/>
    </row>
    <row r="710" spans="3:13" x14ac:dyDescent="0.2">
      <c r="C710" s="17"/>
      <c r="D710" s="17"/>
      <c r="E710" s="17"/>
      <c r="F710" s="17"/>
      <c r="G710" s="17"/>
      <c r="H710" s="59"/>
      <c r="I710" s="59"/>
      <c r="J710" s="59"/>
      <c r="K710" s="59"/>
      <c r="L710" s="59"/>
      <c r="M710" s="59"/>
    </row>
    <row r="711" spans="3:13" x14ac:dyDescent="0.2">
      <c r="C711" s="17"/>
      <c r="D711" s="17"/>
      <c r="E711" s="17"/>
      <c r="F711" s="17"/>
      <c r="G711" s="17"/>
      <c r="H711" s="59"/>
      <c r="I711" s="59"/>
      <c r="J711" s="59"/>
      <c r="K711" s="59"/>
      <c r="L711" s="59"/>
      <c r="M711" s="59"/>
    </row>
    <row r="712" spans="3:13" x14ac:dyDescent="0.2">
      <c r="C712" s="17"/>
      <c r="D712" s="17"/>
      <c r="E712" s="17"/>
      <c r="F712" s="17"/>
      <c r="G712" s="17"/>
      <c r="H712" s="59"/>
      <c r="I712" s="59"/>
      <c r="J712" s="59"/>
      <c r="K712" s="59"/>
      <c r="L712" s="59"/>
      <c r="M712" s="59"/>
    </row>
    <row r="713" spans="3:13" x14ac:dyDescent="0.2">
      <c r="C713" s="17"/>
      <c r="D713" s="17"/>
      <c r="E713" s="17"/>
      <c r="F713" s="17"/>
      <c r="G713" s="17"/>
      <c r="H713" s="59"/>
      <c r="I713" s="59"/>
      <c r="J713" s="59"/>
      <c r="K713" s="59"/>
      <c r="L713" s="59"/>
      <c r="M713" s="59"/>
    </row>
    <row r="714" spans="3:13" x14ac:dyDescent="0.2">
      <c r="C714" s="17"/>
      <c r="D714" s="17"/>
      <c r="E714" s="17"/>
      <c r="F714" s="17"/>
      <c r="G714" s="17"/>
      <c r="H714" s="59"/>
      <c r="I714" s="59"/>
      <c r="J714" s="59"/>
      <c r="K714" s="59"/>
      <c r="L714" s="59"/>
      <c r="M714" s="59"/>
    </row>
    <row r="715" spans="3:13" x14ac:dyDescent="0.2">
      <c r="C715" s="17"/>
      <c r="D715" s="17"/>
      <c r="E715" s="17"/>
      <c r="F715" s="17"/>
      <c r="G715" s="17"/>
      <c r="H715" s="59"/>
      <c r="I715" s="59"/>
      <c r="J715" s="59"/>
      <c r="K715" s="59"/>
      <c r="L715" s="59"/>
      <c r="M715" s="59"/>
    </row>
    <row r="716" spans="3:13" x14ac:dyDescent="0.2">
      <c r="C716" s="17"/>
      <c r="D716" s="17"/>
      <c r="E716" s="17"/>
      <c r="F716" s="17"/>
      <c r="G716" s="17"/>
      <c r="H716" s="59"/>
      <c r="I716" s="59"/>
      <c r="J716" s="59"/>
      <c r="K716" s="59"/>
      <c r="L716" s="59"/>
      <c r="M716" s="59"/>
    </row>
    <row r="717" spans="3:13" x14ac:dyDescent="0.2">
      <c r="C717" s="17"/>
      <c r="D717" s="17"/>
      <c r="E717" s="17"/>
      <c r="F717" s="17"/>
      <c r="G717" s="17"/>
      <c r="H717" s="59"/>
      <c r="I717" s="59"/>
      <c r="J717" s="59"/>
      <c r="K717" s="59"/>
      <c r="L717" s="59"/>
      <c r="M717" s="59"/>
    </row>
    <row r="718" spans="3:13" x14ac:dyDescent="0.2">
      <c r="C718" s="17"/>
      <c r="D718" s="17"/>
      <c r="E718" s="17"/>
      <c r="F718" s="17"/>
      <c r="G718" s="17"/>
      <c r="H718" s="59"/>
      <c r="I718" s="59"/>
      <c r="J718" s="59"/>
      <c r="K718" s="59"/>
      <c r="L718" s="59"/>
      <c r="M718" s="59"/>
    </row>
    <row r="719" spans="3:13" x14ac:dyDescent="0.2">
      <c r="C719" s="17"/>
      <c r="D719" s="17"/>
      <c r="E719" s="17"/>
      <c r="F719" s="17"/>
      <c r="G719" s="17"/>
      <c r="H719" s="59"/>
      <c r="I719" s="59"/>
      <c r="J719" s="59"/>
      <c r="K719" s="59"/>
      <c r="L719" s="59"/>
      <c r="M719" s="59"/>
    </row>
    <row r="720" spans="3:13" x14ac:dyDescent="0.2">
      <c r="C720" s="17"/>
      <c r="D720" s="17"/>
      <c r="E720" s="17"/>
      <c r="F720" s="17"/>
      <c r="G720" s="17"/>
      <c r="H720" s="59"/>
      <c r="I720" s="59"/>
      <c r="J720" s="59"/>
      <c r="K720" s="59"/>
      <c r="L720" s="59"/>
      <c r="M720" s="59"/>
    </row>
    <row r="721" spans="3:13" x14ac:dyDescent="0.2">
      <c r="C721" s="17"/>
      <c r="D721" s="17"/>
      <c r="E721" s="17"/>
      <c r="F721" s="17"/>
      <c r="G721" s="17"/>
      <c r="H721" s="59"/>
      <c r="I721" s="59"/>
      <c r="J721" s="59"/>
      <c r="K721" s="59"/>
      <c r="L721" s="59"/>
      <c r="M721" s="59"/>
    </row>
    <row r="722" spans="3:13" x14ac:dyDescent="0.2">
      <c r="C722" s="17"/>
      <c r="D722" s="17"/>
      <c r="E722" s="17"/>
      <c r="F722" s="17"/>
      <c r="G722" s="17"/>
      <c r="H722" s="59"/>
      <c r="I722" s="59"/>
      <c r="J722" s="59"/>
      <c r="K722" s="59"/>
      <c r="L722" s="59"/>
      <c r="M722" s="59"/>
    </row>
    <row r="723" spans="3:13" x14ac:dyDescent="0.2">
      <c r="C723" s="17"/>
      <c r="D723" s="17"/>
      <c r="E723" s="17"/>
      <c r="F723" s="17"/>
      <c r="G723" s="17"/>
      <c r="H723" s="59"/>
      <c r="I723" s="59"/>
      <c r="J723" s="59"/>
      <c r="K723" s="59"/>
      <c r="L723" s="59"/>
      <c r="M723" s="59"/>
    </row>
    <row r="724" spans="3:13" x14ac:dyDescent="0.2">
      <c r="C724" s="17"/>
      <c r="D724" s="17"/>
      <c r="E724" s="17"/>
      <c r="F724" s="17"/>
      <c r="G724" s="17"/>
      <c r="H724" s="59"/>
      <c r="I724" s="59"/>
      <c r="J724" s="59"/>
      <c r="K724" s="59"/>
      <c r="L724" s="59"/>
      <c r="M724" s="59"/>
    </row>
    <row r="725" spans="3:13" x14ac:dyDescent="0.2">
      <c r="C725" s="17"/>
      <c r="D725" s="17"/>
      <c r="E725" s="17"/>
      <c r="F725" s="17"/>
      <c r="G725" s="17"/>
      <c r="H725" s="59"/>
      <c r="I725" s="59"/>
      <c r="J725" s="59"/>
      <c r="K725" s="59"/>
      <c r="L725" s="59"/>
      <c r="M725" s="59"/>
    </row>
    <row r="726" spans="3:13" x14ac:dyDescent="0.2">
      <c r="C726" s="17"/>
      <c r="D726" s="17"/>
      <c r="E726" s="17"/>
      <c r="F726" s="17"/>
      <c r="G726" s="17"/>
      <c r="H726" s="59"/>
      <c r="I726" s="59"/>
      <c r="J726" s="59"/>
      <c r="K726" s="59"/>
      <c r="L726" s="59"/>
      <c r="M726" s="59"/>
    </row>
    <row r="727" spans="3:13" x14ac:dyDescent="0.2">
      <c r="C727" s="17"/>
      <c r="D727" s="17"/>
      <c r="E727" s="17"/>
      <c r="F727" s="17"/>
      <c r="G727" s="17"/>
      <c r="H727" s="59"/>
      <c r="I727" s="59"/>
      <c r="J727" s="59"/>
      <c r="K727" s="59"/>
      <c r="L727" s="59"/>
      <c r="M727" s="59"/>
    </row>
    <row r="728" spans="3:13" x14ac:dyDescent="0.2">
      <c r="C728" s="17"/>
      <c r="D728" s="17"/>
      <c r="E728" s="17"/>
      <c r="F728" s="17"/>
      <c r="G728" s="17"/>
      <c r="H728" s="59"/>
      <c r="I728" s="59"/>
      <c r="J728" s="59"/>
      <c r="K728" s="59"/>
      <c r="L728" s="59"/>
      <c r="M728" s="59"/>
    </row>
    <row r="729" spans="3:13" x14ac:dyDescent="0.2">
      <c r="C729" s="17"/>
      <c r="D729" s="17"/>
      <c r="E729" s="17"/>
      <c r="F729" s="17"/>
      <c r="G729" s="17"/>
      <c r="H729" s="59"/>
      <c r="I729" s="59"/>
      <c r="J729" s="59"/>
      <c r="K729" s="59"/>
      <c r="L729" s="59"/>
      <c r="M729" s="59"/>
    </row>
    <row r="730" spans="3:13" x14ac:dyDescent="0.2">
      <c r="C730" s="17"/>
      <c r="D730" s="17"/>
      <c r="E730" s="17"/>
      <c r="F730" s="17"/>
      <c r="G730" s="17"/>
      <c r="H730" s="59"/>
      <c r="I730" s="59"/>
      <c r="J730" s="59"/>
      <c r="K730" s="59"/>
      <c r="L730" s="59"/>
      <c r="M730" s="59"/>
    </row>
    <row r="731" spans="3:13" x14ac:dyDescent="0.2">
      <c r="C731" s="17"/>
      <c r="D731" s="17"/>
      <c r="E731" s="17"/>
      <c r="F731" s="17"/>
      <c r="G731" s="17"/>
      <c r="H731" s="59"/>
      <c r="I731" s="59"/>
      <c r="J731" s="59"/>
      <c r="K731" s="59"/>
      <c r="L731" s="59"/>
      <c r="M731" s="59"/>
    </row>
    <row r="732" spans="3:13" x14ac:dyDescent="0.2">
      <c r="C732" s="17"/>
      <c r="D732" s="17"/>
      <c r="E732" s="17"/>
      <c r="F732" s="17"/>
      <c r="G732" s="17"/>
      <c r="H732" s="59"/>
      <c r="I732" s="59"/>
      <c r="J732" s="59"/>
      <c r="K732" s="59"/>
      <c r="L732" s="59"/>
      <c r="M732" s="59"/>
    </row>
    <row r="733" spans="3:13" x14ac:dyDescent="0.2">
      <c r="C733" s="17"/>
      <c r="D733" s="17"/>
      <c r="E733" s="17"/>
      <c r="F733" s="17"/>
      <c r="G733" s="17"/>
      <c r="H733" s="59"/>
      <c r="I733" s="59"/>
      <c r="J733" s="59"/>
      <c r="K733" s="59"/>
      <c r="L733" s="59"/>
      <c r="M733" s="59"/>
    </row>
    <row r="734" spans="3:13" x14ac:dyDescent="0.2">
      <c r="C734" s="17"/>
      <c r="D734" s="17"/>
      <c r="E734" s="17"/>
      <c r="F734" s="17"/>
      <c r="G734" s="17"/>
      <c r="H734" s="59"/>
      <c r="I734" s="59"/>
      <c r="J734" s="59"/>
      <c r="K734" s="59"/>
      <c r="L734" s="59"/>
      <c r="M734" s="59"/>
    </row>
    <row r="735" spans="3:13" x14ac:dyDescent="0.2">
      <c r="C735" s="17"/>
      <c r="D735" s="17"/>
      <c r="E735" s="17"/>
      <c r="F735" s="17"/>
      <c r="G735" s="17"/>
      <c r="H735" s="59"/>
      <c r="I735" s="59"/>
      <c r="J735" s="59"/>
      <c r="K735" s="59"/>
      <c r="L735" s="59"/>
      <c r="M735" s="59"/>
    </row>
    <row r="736" spans="3:13" x14ac:dyDescent="0.2">
      <c r="C736" s="17"/>
      <c r="D736" s="17"/>
      <c r="E736" s="17"/>
      <c r="F736" s="17"/>
      <c r="G736" s="17"/>
      <c r="H736" s="59"/>
      <c r="I736" s="59"/>
      <c r="J736" s="59"/>
      <c r="K736" s="59"/>
      <c r="L736" s="59"/>
      <c r="M736" s="59"/>
    </row>
    <row r="737" spans="3:13" x14ac:dyDescent="0.2">
      <c r="C737" s="17"/>
      <c r="D737" s="17"/>
      <c r="E737" s="17"/>
      <c r="F737" s="17"/>
      <c r="G737" s="17"/>
      <c r="H737" s="59"/>
      <c r="I737" s="59"/>
      <c r="J737" s="59"/>
      <c r="K737" s="59"/>
      <c r="L737" s="59"/>
      <c r="M737" s="59"/>
    </row>
    <row r="738" spans="3:13" x14ac:dyDescent="0.2">
      <c r="C738" s="17"/>
      <c r="D738" s="17"/>
      <c r="E738" s="17"/>
      <c r="F738" s="17"/>
      <c r="G738" s="17"/>
      <c r="H738" s="59"/>
      <c r="I738" s="59"/>
      <c r="J738" s="59"/>
      <c r="K738" s="59"/>
      <c r="L738" s="59"/>
      <c r="M738" s="59"/>
    </row>
    <row r="739" spans="3:13" x14ac:dyDescent="0.2">
      <c r="C739" s="17"/>
      <c r="D739" s="17"/>
      <c r="E739" s="17"/>
      <c r="F739" s="17"/>
      <c r="G739" s="17"/>
      <c r="H739" s="59"/>
      <c r="I739" s="59"/>
      <c r="J739" s="59"/>
      <c r="K739" s="59"/>
      <c r="L739" s="59"/>
      <c r="M739" s="59"/>
    </row>
    <row r="740" spans="3:13" x14ac:dyDescent="0.2">
      <c r="C740" s="17"/>
      <c r="D740" s="17"/>
      <c r="E740" s="17"/>
      <c r="F740" s="17"/>
      <c r="G740" s="17"/>
      <c r="H740" s="59"/>
      <c r="I740" s="59"/>
      <c r="J740" s="59"/>
      <c r="K740" s="59"/>
      <c r="L740" s="59"/>
      <c r="M740" s="59"/>
    </row>
    <row r="741" spans="3:13" x14ac:dyDescent="0.2">
      <c r="C741" s="17"/>
      <c r="D741" s="17"/>
      <c r="E741" s="17"/>
      <c r="F741" s="17"/>
      <c r="G741" s="17"/>
      <c r="H741" s="59"/>
      <c r="I741" s="59"/>
      <c r="J741" s="59"/>
      <c r="K741" s="59"/>
      <c r="L741" s="59"/>
      <c r="M741" s="59"/>
    </row>
    <row r="742" spans="3:13" x14ac:dyDescent="0.2">
      <c r="C742" s="17"/>
      <c r="D742" s="17"/>
      <c r="E742" s="17"/>
      <c r="F742" s="17"/>
      <c r="G742" s="17"/>
      <c r="H742" s="59"/>
      <c r="I742" s="59"/>
      <c r="J742" s="59"/>
      <c r="K742" s="59"/>
      <c r="L742" s="59"/>
      <c r="M742" s="59"/>
    </row>
    <row r="743" spans="3:13" x14ac:dyDescent="0.2">
      <c r="C743" s="17"/>
      <c r="D743" s="17"/>
      <c r="E743" s="17"/>
      <c r="F743" s="17"/>
      <c r="G743" s="17"/>
      <c r="H743" s="59"/>
      <c r="I743" s="59"/>
      <c r="J743" s="59"/>
      <c r="K743" s="59"/>
      <c r="L743" s="59"/>
      <c r="M743" s="59"/>
    </row>
    <row r="744" spans="3:13" x14ac:dyDescent="0.2">
      <c r="C744" s="17"/>
      <c r="D744" s="17"/>
      <c r="E744" s="17"/>
      <c r="F744" s="17"/>
      <c r="G744" s="17"/>
      <c r="H744" s="59"/>
      <c r="I744" s="59"/>
      <c r="J744" s="59"/>
      <c r="K744" s="59"/>
      <c r="L744" s="59"/>
      <c r="M744" s="59"/>
    </row>
    <row r="745" spans="3:13" x14ac:dyDescent="0.2">
      <c r="C745" s="17"/>
      <c r="D745" s="17"/>
      <c r="E745" s="17"/>
      <c r="F745" s="17"/>
      <c r="G745" s="17"/>
      <c r="H745" s="59"/>
      <c r="I745" s="59"/>
      <c r="J745" s="59"/>
      <c r="K745" s="59"/>
      <c r="L745" s="59"/>
      <c r="M745" s="59"/>
    </row>
    <row r="746" spans="3:13" x14ac:dyDescent="0.2">
      <c r="C746" s="17"/>
      <c r="D746" s="17"/>
      <c r="E746" s="17"/>
      <c r="F746" s="17"/>
      <c r="G746" s="17"/>
      <c r="H746" s="59"/>
      <c r="I746" s="59"/>
      <c r="J746" s="59"/>
      <c r="K746" s="59"/>
      <c r="L746" s="59"/>
      <c r="M746" s="59"/>
    </row>
    <row r="747" spans="3:13" x14ac:dyDescent="0.2">
      <c r="C747" s="17"/>
      <c r="D747" s="17"/>
      <c r="E747" s="17"/>
      <c r="F747" s="17"/>
      <c r="G747" s="17"/>
      <c r="H747" s="59"/>
      <c r="I747" s="59"/>
      <c r="J747" s="59"/>
      <c r="K747" s="59"/>
      <c r="L747" s="59"/>
      <c r="M747" s="59"/>
    </row>
    <row r="748" spans="3:13" x14ac:dyDescent="0.2">
      <c r="C748" s="17"/>
      <c r="D748" s="17"/>
      <c r="E748" s="17"/>
      <c r="F748" s="17"/>
      <c r="G748" s="17"/>
      <c r="H748" s="59"/>
      <c r="I748" s="59"/>
      <c r="J748" s="59"/>
      <c r="K748" s="59"/>
      <c r="L748" s="59"/>
      <c r="M748" s="59"/>
    </row>
    <row r="749" spans="3:13" x14ac:dyDescent="0.2">
      <c r="C749" s="17"/>
      <c r="D749" s="17"/>
      <c r="E749" s="17"/>
      <c r="F749" s="17"/>
      <c r="G749" s="17"/>
      <c r="H749" s="59"/>
      <c r="I749" s="59"/>
      <c r="J749" s="59"/>
      <c r="K749" s="59"/>
      <c r="L749" s="59"/>
      <c r="M749" s="59"/>
    </row>
    <row r="750" spans="3:13" x14ac:dyDescent="0.2">
      <c r="C750" s="17"/>
      <c r="D750" s="17"/>
      <c r="E750" s="17"/>
      <c r="F750" s="17"/>
      <c r="G750" s="17"/>
      <c r="H750" s="59"/>
      <c r="I750" s="59"/>
      <c r="J750" s="59"/>
      <c r="K750" s="59"/>
      <c r="L750" s="59"/>
      <c r="M750" s="59"/>
    </row>
    <row r="751" spans="3:13" x14ac:dyDescent="0.2">
      <c r="C751" s="17"/>
      <c r="D751" s="17"/>
      <c r="E751" s="17"/>
      <c r="F751" s="17"/>
      <c r="G751" s="17"/>
      <c r="H751" s="59"/>
      <c r="I751" s="59"/>
      <c r="J751" s="59"/>
      <c r="K751" s="59"/>
      <c r="L751" s="59"/>
      <c r="M751" s="59"/>
    </row>
    <row r="752" spans="3:13" x14ac:dyDescent="0.2">
      <c r="C752" s="17"/>
      <c r="D752" s="17"/>
      <c r="E752" s="17"/>
      <c r="F752" s="17"/>
      <c r="G752" s="17"/>
      <c r="H752" s="59"/>
      <c r="I752" s="59"/>
      <c r="J752" s="59"/>
      <c r="K752" s="59"/>
      <c r="L752" s="59"/>
      <c r="M752" s="59"/>
    </row>
    <row r="753" spans="3:13" x14ac:dyDescent="0.2">
      <c r="C753" s="17"/>
      <c r="D753" s="17"/>
      <c r="E753" s="17"/>
      <c r="F753" s="17"/>
      <c r="G753" s="17"/>
      <c r="H753" s="59"/>
      <c r="I753" s="59"/>
      <c r="J753" s="59"/>
      <c r="K753" s="59"/>
      <c r="L753" s="59"/>
      <c r="M753" s="59"/>
    </row>
    <row r="754" spans="3:13" x14ac:dyDescent="0.2">
      <c r="C754" s="17"/>
      <c r="D754" s="17"/>
      <c r="E754" s="17"/>
      <c r="F754" s="17"/>
      <c r="G754" s="17"/>
      <c r="H754" s="59"/>
      <c r="I754" s="59"/>
      <c r="J754" s="59"/>
      <c r="K754" s="59"/>
      <c r="L754" s="59"/>
      <c r="M754" s="59"/>
    </row>
    <row r="755" spans="3:13" x14ac:dyDescent="0.2">
      <c r="C755" s="17"/>
      <c r="D755" s="17"/>
      <c r="E755" s="17"/>
      <c r="F755" s="17"/>
      <c r="G755" s="17"/>
      <c r="H755" s="59"/>
      <c r="I755" s="59"/>
      <c r="J755" s="59"/>
      <c r="K755" s="59"/>
      <c r="L755" s="59"/>
      <c r="M755" s="59"/>
    </row>
    <row r="756" spans="3:13" x14ac:dyDescent="0.2">
      <c r="C756" s="17"/>
      <c r="D756" s="17"/>
      <c r="E756" s="17"/>
      <c r="F756" s="17"/>
      <c r="G756" s="17"/>
      <c r="H756" s="59"/>
      <c r="I756" s="59"/>
      <c r="J756" s="59"/>
      <c r="K756" s="59"/>
      <c r="L756" s="59"/>
      <c r="M756" s="59"/>
    </row>
    <row r="757" spans="3:13" x14ac:dyDescent="0.2">
      <c r="C757" s="17"/>
      <c r="D757" s="17"/>
      <c r="E757" s="17"/>
      <c r="F757" s="17"/>
      <c r="G757" s="17"/>
      <c r="H757" s="59"/>
      <c r="I757" s="59"/>
      <c r="J757" s="59"/>
      <c r="K757" s="59"/>
      <c r="L757" s="59"/>
      <c r="M757" s="59"/>
    </row>
    <row r="758" spans="3:13" x14ac:dyDescent="0.2">
      <c r="C758" s="17"/>
      <c r="D758" s="17"/>
      <c r="E758" s="17"/>
      <c r="F758" s="17"/>
      <c r="G758" s="17"/>
      <c r="H758" s="59"/>
      <c r="I758" s="59"/>
      <c r="J758" s="59"/>
      <c r="K758" s="59"/>
      <c r="L758" s="59"/>
      <c r="M758" s="59"/>
    </row>
    <row r="759" spans="3:13" x14ac:dyDescent="0.2">
      <c r="C759" s="17"/>
      <c r="D759" s="17"/>
      <c r="E759" s="17"/>
      <c r="F759" s="17"/>
      <c r="G759" s="17"/>
      <c r="H759" s="59"/>
      <c r="I759" s="59"/>
      <c r="J759" s="59"/>
      <c r="K759" s="59"/>
      <c r="L759" s="59"/>
      <c r="M759" s="59"/>
    </row>
    <row r="760" spans="3:13" x14ac:dyDescent="0.2">
      <c r="C760" s="17"/>
      <c r="D760" s="17"/>
      <c r="E760" s="17"/>
      <c r="F760" s="17"/>
      <c r="G760" s="17"/>
      <c r="H760" s="59"/>
      <c r="I760" s="59"/>
      <c r="J760" s="59"/>
      <c r="K760" s="59"/>
      <c r="L760" s="59"/>
      <c r="M760" s="59"/>
    </row>
    <row r="761" spans="3:13" x14ac:dyDescent="0.2">
      <c r="C761" s="17"/>
      <c r="D761" s="17"/>
      <c r="E761" s="17"/>
      <c r="F761" s="17"/>
      <c r="G761" s="17"/>
      <c r="H761" s="59"/>
      <c r="I761" s="59"/>
      <c r="J761" s="59"/>
      <c r="K761" s="59"/>
      <c r="L761" s="59"/>
      <c r="M761" s="59"/>
    </row>
    <row r="762" spans="3:13" x14ac:dyDescent="0.2">
      <c r="C762" s="17"/>
      <c r="D762" s="17"/>
      <c r="E762" s="17"/>
      <c r="F762" s="17"/>
      <c r="G762" s="17"/>
      <c r="H762" s="59"/>
      <c r="I762" s="59"/>
      <c r="J762" s="59"/>
      <c r="K762" s="59"/>
      <c r="L762" s="59"/>
      <c r="M762" s="59"/>
    </row>
    <row r="763" spans="3:13" x14ac:dyDescent="0.2">
      <c r="C763" s="17"/>
      <c r="D763" s="17"/>
      <c r="E763" s="17"/>
      <c r="F763" s="17"/>
      <c r="G763" s="17"/>
      <c r="H763" s="59"/>
      <c r="I763" s="59"/>
      <c r="J763" s="59"/>
      <c r="K763" s="59"/>
      <c r="L763" s="59"/>
      <c r="M763" s="59"/>
    </row>
    <row r="764" spans="3:13" x14ac:dyDescent="0.2">
      <c r="C764" s="17"/>
      <c r="D764" s="17"/>
      <c r="E764" s="17"/>
      <c r="F764" s="17"/>
      <c r="G764" s="17"/>
      <c r="H764" s="59"/>
      <c r="I764" s="59"/>
      <c r="J764" s="59"/>
      <c r="K764" s="59"/>
      <c r="L764" s="59"/>
      <c r="M764" s="59"/>
    </row>
    <row r="765" spans="3:13" x14ac:dyDescent="0.2">
      <c r="C765" s="17"/>
      <c r="D765" s="17"/>
      <c r="E765" s="17"/>
      <c r="F765" s="17"/>
      <c r="G765" s="17"/>
      <c r="H765" s="59"/>
      <c r="I765" s="59"/>
      <c r="J765" s="59"/>
      <c r="K765" s="59"/>
      <c r="L765" s="59"/>
      <c r="M765" s="59"/>
    </row>
    <row r="766" spans="3:13" x14ac:dyDescent="0.2">
      <c r="C766" s="17"/>
      <c r="D766" s="17"/>
      <c r="E766" s="17"/>
      <c r="F766" s="17"/>
      <c r="G766" s="17"/>
      <c r="H766" s="59"/>
      <c r="I766" s="59"/>
      <c r="J766" s="59"/>
      <c r="K766" s="59"/>
      <c r="L766" s="59"/>
      <c r="M766" s="59"/>
    </row>
    <row r="767" spans="3:13" x14ac:dyDescent="0.2">
      <c r="C767" s="17"/>
      <c r="D767" s="17"/>
      <c r="E767" s="17"/>
      <c r="F767" s="17"/>
      <c r="G767" s="17"/>
      <c r="H767" s="59"/>
      <c r="I767" s="59"/>
      <c r="J767" s="59"/>
      <c r="K767" s="59"/>
      <c r="L767" s="59"/>
      <c r="M767" s="59"/>
    </row>
    <row r="768" spans="3:13" x14ac:dyDescent="0.2">
      <c r="C768" s="17"/>
      <c r="D768" s="17"/>
      <c r="E768" s="17"/>
      <c r="F768" s="17"/>
      <c r="G768" s="17"/>
      <c r="H768" s="59"/>
      <c r="I768" s="59"/>
      <c r="J768" s="59"/>
      <c r="K768" s="59"/>
      <c r="L768" s="59"/>
      <c r="M768" s="59"/>
    </row>
    <row r="769" spans="3:13" x14ac:dyDescent="0.2">
      <c r="C769" s="17"/>
      <c r="D769" s="17"/>
      <c r="E769" s="17"/>
      <c r="F769" s="17"/>
      <c r="G769" s="17"/>
      <c r="H769" s="59"/>
      <c r="I769" s="59"/>
      <c r="J769" s="59"/>
      <c r="K769" s="59"/>
      <c r="L769" s="59"/>
      <c r="M769" s="59"/>
    </row>
    <row r="770" spans="3:13" x14ac:dyDescent="0.2">
      <c r="C770" s="17"/>
      <c r="D770" s="17"/>
      <c r="E770" s="17"/>
      <c r="F770" s="17"/>
      <c r="G770" s="17"/>
      <c r="H770" s="59"/>
      <c r="I770" s="59"/>
      <c r="J770" s="59"/>
      <c r="K770" s="59"/>
      <c r="L770" s="59"/>
      <c r="M770" s="59"/>
    </row>
    <row r="771" spans="3:13" x14ac:dyDescent="0.2">
      <c r="C771" s="17"/>
      <c r="D771" s="17"/>
      <c r="E771" s="17"/>
      <c r="F771" s="17"/>
      <c r="G771" s="17"/>
      <c r="H771" s="59"/>
      <c r="I771" s="59"/>
      <c r="J771" s="59"/>
      <c r="K771" s="59"/>
      <c r="L771" s="59"/>
      <c r="M771" s="59"/>
    </row>
    <row r="772" spans="3:13" x14ac:dyDescent="0.2">
      <c r="C772" s="17"/>
      <c r="D772" s="17"/>
      <c r="E772" s="17"/>
      <c r="F772" s="17"/>
      <c r="G772" s="17"/>
      <c r="H772" s="59"/>
      <c r="I772" s="59"/>
      <c r="J772" s="59"/>
      <c r="K772" s="59"/>
      <c r="L772" s="59"/>
      <c r="M772" s="59"/>
    </row>
    <row r="773" spans="3:13" x14ac:dyDescent="0.2">
      <c r="C773" s="17"/>
      <c r="D773" s="17"/>
      <c r="E773" s="17"/>
      <c r="F773" s="17"/>
      <c r="G773" s="17"/>
      <c r="H773" s="59"/>
      <c r="I773" s="59"/>
      <c r="J773" s="59"/>
      <c r="K773" s="59"/>
      <c r="L773" s="59"/>
      <c r="M773" s="59"/>
    </row>
    <row r="774" spans="3:13" x14ac:dyDescent="0.2">
      <c r="C774" s="17"/>
      <c r="D774" s="17"/>
      <c r="E774" s="17"/>
      <c r="F774" s="17"/>
      <c r="G774" s="17"/>
      <c r="H774" s="59"/>
      <c r="I774" s="59"/>
      <c r="J774" s="59"/>
      <c r="K774" s="59"/>
      <c r="L774" s="59"/>
      <c r="M774" s="59"/>
    </row>
    <row r="775" spans="3:13" x14ac:dyDescent="0.2">
      <c r="C775" s="17"/>
      <c r="D775" s="17"/>
      <c r="E775" s="17"/>
      <c r="F775" s="17"/>
      <c r="G775" s="17"/>
      <c r="H775" s="59"/>
      <c r="I775" s="59"/>
      <c r="J775" s="59"/>
      <c r="K775" s="59"/>
      <c r="L775" s="59"/>
      <c r="M775" s="59"/>
    </row>
    <row r="776" spans="3:13" x14ac:dyDescent="0.2">
      <c r="C776" s="17"/>
      <c r="D776" s="17"/>
      <c r="E776" s="17"/>
      <c r="F776" s="17"/>
      <c r="G776" s="17"/>
      <c r="H776" s="59"/>
      <c r="I776" s="59"/>
      <c r="J776" s="59"/>
      <c r="K776" s="59"/>
      <c r="L776" s="59"/>
      <c r="M776" s="59"/>
    </row>
    <row r="777" spans="3:13" x14ac:dyDescent="0.2">
      <c r="C777" s="17"/>
      <c r="D777" s="17"/>
      <c r="E777" s="17"/>
      <c r="F777" s="17"/>
      <c r="G777" s="17"/>
      <c r="H777" s="59"/>
      <c r="I777" s="59"/>
      <c r="J777" s="59"/>
      <c r="K777" s="59"/>
      <c r="L777" s="59"/>
      <c r="M777" s="59"/>
    </row>
    <row r="778" spans="3:13" x14ac:dyDescent="0.2">
      <c r="C778" s="17"/>
      <c r="D778" s="17"/>
      <c r="E778" s="17"/>
      <c r="F778" s="17"/>
      <c r="G778" s="17"/>
      <c r="H778" s="59"/>
      <c r="I778" s="59"/>
      <c r="J778" s="59"/>
      <c r="K778" s="59"/>
      <c r="L778" s="59"/>
      <c r="M778" s="59"/>
    </row>
    <row r="779" spans="3:13" x14ac:dyDescent="0.2">
      <c r="C779" s="17"/>
      <c r="D779" s="17"/>
      <c r="E779" s="17"/>
      <c r="F779" s="17"/>
      <c r="G779" s="17"/>
      <c r="H779" s="59"/>
      <c r="I779" s="59"/>
      <c r="J779" s="59"/>
      <c r="K779" s="59"/>
      <c r="L779" s="59"/>
      <c r="M779" s="59"/>
    </row>
    <row r="780" spans="3:13" x14ac:dyDescent="0.2">
      <c r="C780" s="17"/>
      <c r="D780" s="17"/>
      <c r="E780" s="17"/>
      <c r="F780" s="17"/>
      <c r="G780" s="17"/>
      <c r="H780" s="59"/>
      <c r="I780" s="59"/>
      <c r="J780" s="59"/>
      <c r="K780" s="59"/>
      <c r="L780" s="59"/>
      <c r="M780" s="59"/>
    </row>
    <row r="781" spans="3:13" x14ac:dyDescent="0.2">
      <c r="C781" s="17"/>
      <c r="D781" s="17"/>
      <c r="E781" s="17"/>
      <c r="F781" s="17"/>
      <c r="G781" s="17"/>
      <c r="H781" s="59"/>
      <c r="I781" s="59"/>
      <c r="J781" s="59"/>
      <c r="K781" s="59"/>
      <c r="L781" s="59"/>
      <c r="M781" s="59"/>
    </row>
    <row r="782" spans="3:13" x14ac:dyDescent="0.2">
      <c r="C782" s="17"/>
      <c r="D782" s="17"/>
      <c r="E782" s="17"/>
      <c r="F782" s="17"/>
      <c r="G782" s="17"/>
      <c r="H782" s="59"/>
      <c r="I782" s="59"/>
      <c r="J782" s="59"/>
      <c r="K782" s="59"/>
      <c r="L782" s="59"/>
      <c r="M782" s="59"/>
    </row>
    <row r="783" spans="3:13" x14ac:dyDescent="0.2">
      <c r="C783" s="17"/>
      <c r="D783" s="17"/>
      <c r="E783" s="17"/>
      <c r="F783" s="17"/>
      <c r="G783" s="17"/>
      <c r="H783" s="59"/>
      <c r="I783" s="59"/>
      <c r="J783" s="59"/>
      <c r="K783" s="59"/>
      <c r="L783" s="59"/>
      <c r="M783" s="59"/>
    </row>
    <row r="784" spans="3:13" x14ac:dyDescent="0.2">
      <c r="C784" s="17"/>
      <c r="D784" s="17"/>
      <c r="E784" s="17"/>
      <c r="F784" s="17"/>
      <c r="G784" s="17"/>
      <c r="H784" s="59"/>
      <c r="I784" s="59"/>
      <c r="J784" s="59"/>
      <c r="K784" s="59"/>
      <c r="L784" s="59"/>
      <c r="M784" s="59"/>
    </row>
    <row r="785" spans="3:13" x14ac:dyDescent="0.2">
      <c r="C785" s="17"/>
      <c r="D785" s="17"/>
      <c r="E785" s="17"/>
      <c r="F785" s="17"/>
      <c r="G785" s="17"/>
      <c r="H785" s="59"/>
      <c r="I785" s="59"/>
      <c r="J785" s="59"/>
      <c r="K785" s="59"/>
      <c r="L785" s="59"/>
      <c r="M785" s="59"/>
    </row>
    <row r="786" spans="3:13" x14ac:dyDescent="0.2">
      <c r="C786" s="17"/>
      <c r="D786" s="17"/>
      <c r="E786" s="17"/>
      <c r="F786" s="17"/>
      <c r="G786" s="17"/>
      <c r="H786" s="59"/>
      <c r="I786" s="59"/>
      <c r="J786" s="59"/>
      <c r="K786" s="59"/>
      <c r="L786" s="59"/>
      <c r="M786" s="59"/>
    </row>
    <row r="787" spans="3:13" x14ac:dyDescent="0.2">
      <c r="C787" s="17"/>
      <c r="D787" s="17"/>
      <c r="E787" s="17"/>
      <c r="F787" s="17"/>
      <c r="G787" s="17"/>
      <c r="H787" s="59"/>
      <c r="I787" s="59"/>
      <c r="J787" s="59"/>
      <c r="K787" s="59"/>
      <c r="L787" s="59"/>
      <c r="M787" s="59"/>
    </row>
    <row r="788" spans="3:13" x14ac:dyDescent="0.2">
      <c r="C788" s="17"/>
      <c r="D788" s="17"/>
      <c r="E788" s="17"/>
      <c r="F788" s="17"/>
      <c r="G788" s="17"/>
      <c r="H788" s="59"/>
      <c r="I788" s="59"/>
      <c r="J788" s="59"/>
      <c r="K788" s="59"/>
      <c r="L788" s="59"/>
      <c r="M788" s="59"/>
    </row>
    <row r="789" spans="3:13" x14ac:dyDescent="0.2">
      <c r="C789" s="17"/>
      <c r="D789" s="17"/>
      <c r="E789" s="17"/>
      <c r="F789" s="17"/>
      <c r="G789" s="17"/>
      <c r="H789" s="59"/>
      <c r="I789" s="59"/>
      <c r="J789" s="59"/>
      <c r="K789" s="59"/>
      <c r="L789" s="59"/>
      <c r="M789" s="59"/>
    </row>
    <row r="790" spans="3:13" x14ac:dyDescent="0.2">
      <c r="C790" s="17"/>
      <c r="D790" s="17"/>
      <c r="E790" s="17"/>
      <c r="F790" s="17"/>
      <c r="G790" s="17"/>
      <c r="H790" s="59"/>
      <c r="I790" s="59"/>
      <c r="J790" s="59"/>
      <c r="K790" s="59"/>
      <c r="L790" s="59"/>
      <c r="M790" s="59"/>
    </row>
    <row r="791" spans="3:13" x14ac:dyDescent="0.2">
      <c r="C791" s="17"/>
      <c r="D791" s="17"/>
      <c r="E791" s="17"/>
      <c r="F791" s="17"/>
      <c r="G791" s="17"/>
      <c r="H791" s="59"/>
      <c r="I791" s="59"/>
      <c r="J791" s="59"/>
      <c r="K791" s="59"/>
      <c r="L791" s="59"/>
      <c r="M791" s="59"/>
    </row>
    <row r="792" spans="3:13" x14ac:dyDescent="0.2">
      <c r="C792" s="17"/>
      <c r="D792" s="17"/>
      <c r="E792" s="17"/>
      <c r="F792" s="17"/>
      <c r="G792" s="17"/>
      <c r="H792" s="59"/>
      <c r="I792" s="59"/>
      <c r="J792" s="59"/>
      <c r="K792" s="59"/>
      <c r="L792" s="59"/>
      <c r="M792" s="59"/>
    </row>
    <row r="793" spans="3:13" x14ac:dyDescent="0.2">
      <c r="C793" s="17"/>
      <c r="D793" s="17"/>
      <c r="E793" s="17"/>
      <c r="F793" s="17"/>
      <c r="G793" s="17"/>
      <c r="H793" s="59"/>
      <c r="I793" s="59"/>
      <c r="J793" s="59"/>
      <c r="K793" s="59"/>
      <c r="L793" s="59"/>
      <c r="M793" s="59"/>
    </row>
    <row r="794" spans="3:13" x14ac:dyDescent="0.2">
      <c r="C794" s="17"/>
      <c r="D794" s="17"/>
      <c r="E794" s="17"/>
      <c r="F794" s="17"/>
      <c r="G794" s="17"/>
      <c r="H794" s="59"/>
      <c r="I794" s="59"/>
      <c r="J794" s="59"/>
      <c r="K794" s="59"/>
      <c r="L794" s="59"/>
      <c r="M794" s="59"/>
    </row>
    <row r="795" spans="3:13" x14ac:dyDescent="0.2">
      <c r="C795" s="17"/>
      <c r="D795" s="17"/>
      <c r="E795" s="17"/>
      <c r="F795" s="17"/>
      <c r="G795" s="17"/>
      <c r="H795" s="59"/>
      <c r="I795" s="59"/>
      <c r="J795" s="59"/>
      <c r="K795" s="59"/>
      <c r="L795" s="59"/>
      <c r="M795" s="59"/>
    </row>
    <row r="796" spans="3:13" x14ac:dyDescent="0.2">
      <c r="C796" s="17"/>
      <c r="D796" s="17"/>
      <c r="E796" s="17"/>
      <c r="F796" s="17"/>
      <c r="G796" s="17"/>
      <c r="H796" s="59"/>
      <c r="I796" s="59"/>
      <c r="J796" s="59"/>
      <c r="K796" s="59"/>
      <c r="L796" s="59"/>
      <c r="M796" s="59"/>
    </row>
    <row r="797" spans="3:13" x14ac:dyDescent="0.2">
      <c r="C797" s="17"/>
      <c r="D797" s="17"/>
      <c r="E797" s="17"/>
      <c r="F797" s="17"/>
      <c r="G797" s="17"/>
      <c r="H797" s="59"/>
      <c r="I797" s="59"/>
      <c r="J797" s="59"/>
      <c r="K797" s="59"/>
      <c r="L797" s="59"/>
      <c r="M797" s="59"/>
    </row>
    <row r="798" spans="3:13" x14ac:dyDescent="0.2">
      <c r="C798" s="17"/>
      <c r="D798" s="17"/>
      <c r="E798" s="17"/>
      <c r="F798" s="17"/>
      <c r="G798" s="17"/>
      <c r="H798" s="59"/>
      <c r="I798" s="59"/>
      <c r="J798" s="59"/>
      <c r="K798" s="59"/>
      <c r="L798" s="59"/>
      <c r="M798" s="59"/>
    </row>
    <row r="799" spans="3:13" x14ac:dyDescent="0.2">
      <c r="C799" s="17"/>
      <c r="D799" s="17"/>
      <c r="E799" s="17"/>
      <c r="F799" s="17"/>
      <c r="G799" s="17"/>
      <c r="H799" s="59"/>
      <c r="I799" s="59"/>
      <c r="J799" s="59"/>
      <c r="K799" s="59"/>
      <c r="L799" s="59"/>
      <c r="M799" s="59"/>
    </row>
    <row r="800" spans="3:13" x14ac:dyDescent="0.2">
      <c r="C800" s="17"/>
      <c r="D800" s="17"/>
      <c r="E800" s="17"/>
      <c r="F800" s="17"/>
      <c r="G800" s="17"/>
      <c r="H800" s="59"/>
      <c r="I800" s="59"/>
      <c r="J800" s="59"/>
      <c r="K800" s="59"/>
      <c r="L800" s="59"/>
      <c r="M800" s="59"/>
    </row>
    <row r="801" spans="3:13" x14ac:dyDescent="0.2">
      <c r="C801" s="17"/>
      <c r="D801" s="17"/>
      <c r="E801" s="17"/>
      <c r="F801" s="17"/>
      <c r="G801" s="17"/>
      <c r="H801" s="59"/>
      <c r="I801" s="59"/>
      <c r="J801" s="59"/>
      <c r="K801" s="59"/>
      <c r="L801" s="59"/>
      <c r="M801" s="59"/>
    </row>
    <row r="802" spans="3:13" x14ac:dyDescent="0.2">
      <c r="C802" s="17"/>
      <c r="D802" s="17"/>
      <c r="E802" s="17"/>
      <c r="F802" s="17"/>
      <c r="G802" s="17"/>
      <c r="H802" s="59"/>
      <c r="I802" s="59"/>
      <c r="J802" s="59"/>
      <c r="K802" s="59"/>
      <c r="L802" s="59"/>
      <c r="M802" s="59"/>
    </row>
    <row r="803" spans="3:13" x14ac:dyDescent="0.2">
      <c r="C803" s="17"/>
      <c r="D803" s="17"/>
      <c r="E803" s="17"/>
      <c r="F803" s="17"/>
      <c r="G803" s="17"/>
      <c r="H803" s="59"/>
      <c r="I803" s="59"/>
      <c r="J803" s="59"/>
      <c r="K803" s="59"/>
      <c r="L803" s="59"/>
      <c r="M803" s="59"/>
    </row>
    <row r="804" spans="3:13" x14ac:dyDescent="0.2">
      <c r="C804" s="17"/>
      <c r="D804" s="17"/>
      <c r="E804" s="17"/>
      <c r="F804" s="17"/>
      <c r="G804" s="17"/>
      <c r="H804" s="59"/>
      <c r="I804" s="59"/>
      <c r="J804" s="59"/>
      <c r="K804" s="59"/>
      <c r="L804" s="59"/>
      <c r="M804" s="59"/>
    </row>
    <row r="805" spans="3:13" x14ac:dyDescent="0.2">
      <c r="C805" s="17"/>
      <c r="D805" s="17"/>
      <c r="E805" s="17"/>
      <c r="F805" s="17"/>
      <c r="G805" s="17"/>
      <c r="H805" s="59"/>
      <c r="I805" s="59"/>
      <c r="J805" s="59"/>
      <c r="K805" s="59"/>
      <c r="L805" s="59"/>
      <c r="M805" s="59"/>
    </row>
    <row r="806" spans="3:13" x14ac:dyDescent="0.2">
      <c r="C806" s="17"/>
      <c r="D806" s="17"/>
      <c r="E806" s="17"/>
      <c r="F806" s="17"/>
      <c r="G806" s="17"/>
      <c r="H806" s="59"/>
      <c r="I806" s="59"/>
      <c r="J806" s="59"/>
      <c r="K806" s="59"/>
      <c r="L806" s="59"/>
      <c r="M806" s="59"/>
    </row>
    <row r="807" spans="3:13" x14ac:dyDescent="0.2">
      <c r="C807" s="17"/>
      <c r="D807" s="17"/>
      <c r="E807" s="17"/>
      <c r="F807" s="17"/>
      <c r="G807" s="17"/>
      <c r="H807" s="59"/>
      <c r="I807" s="59"/>
      <c r="J807" s="59"/>
      <c r="K807" s="59"/>
      <c r="L807" s="59"/>
      <c r="M807" s="59"/>
    </row>
    <row r="808" spans="3:13" x14ac:dyDescent="0.2">
      <c r="C808" s="17"/>
      <c r="D808" s="17"/>
      <c r="E808" s="17"/>
      <c r="F808" s="17"/>
      <c r="G808" s="17"/>
      <c r="H808" s="59"/>
      <c r="I808" s="59"/>
      <c r="J808" s="59"/>
      <c r="K808" s="59"/>
      <c r="L808" s="59"/>
      <c r="M808" s="59"/>
    </row>
    <row r="809" spans="3:13" x14ac:dyDescent="0.2">
      <c r="C809" s="17"/>
      <c r="D809" s="17"/>
      <c r="E809" s="17"/>
      <c r="F809" s="17"/>
      <c r="G809" s="17"/>
      <c r="H809" s="59"/>
      <c r="I809" s="59"/>
      <c r="J809" s="59"/>
      <c r="K809" s="59"/>
      <c r="L809" s="59"/>
      <c r="M809" s="59"/>
    </row>
    <row r="810" spans="3:13" x14ac:dyDescent="0.2">
      <c r="C810" s="17"/>
      <c r="D810" s="17"/>
      <c r="E810" s="17"/>
      <c r="F810" s="17"/>
      <c r="G810" s="17"/>
      <c r="H810" s="59"/>
      <c r="I810" s="59"/>
      <c r="J810" s="59"/>
      <c r="K810" s="59"/>
      <c r="L810" s="59"/>
      <c r="M810" s="59"/>
    </row>
    <row r="811" spans="3:13" x14ac:dyDescent="0.2">
      <c r="C811" s="17"/>
      <c r="D811" s="17"/>
      <c r="E811" s="17"/>
      <c r="F811" s="17"/>
      <c r="G811" s="17"/>
      <c r="H811" s="59"/>
      <c r="I811" s="59"/>
      <c r="J811" s="59"/>
      <c r="K811" s="59"/>
      <c r="L811" s="59"/>
      <c r="M811" s="59"/>
    </row>
    <row r="812" spans="3:13" x14ac:dyDescent="0.2">
      <c r="C812" s="17"/>
      <c r="D812" s="17"/>
      <c r="E812" s="17"/>
      <c r="F812" s="17"/>
      <c r="G812" s="17"/>
      <c r="H812" s="59"/>
      <c r="I812" s="59"/>
      <c r="J812" s="59"/>
      <c r="K812" s="59"/>
      <c r="L812" s="59"/>
      <c r="M812" s="59"/>
    </row>
    <row r="813" spans="3:13" x14ac:dyDescent="0.2">
      <c r="C813" s="17"/>
      <c r="D813" s="17"/>
      <c r="E813" s="17"/>
      <c r="F813" s="17"/>
      <c r="G813" s="17"/>
      <c r="H813" s="59"/>
      <c r="I813" s="59"/>
      <c r="J813" s="59"/>
      <c r="K813" s="59"/>
      <c r="L813" s="59"/>
      <c r="M813" s="59"/>
    </row>
    <row r="814" spans="3:13" x14ac:dyDescent="0.2">
      <c r="C814" s="17"/>
      <c r="D814" s="17"/>
      <c r="E814" s="17"/>
      <c r="F814" s="17"/>
      <c r="G814" s="17"/>
      <c r="H814" s="59"/>
      <c r="I814" s="59"/>
      <c r="J814" s="59"/>
      <c r="K814" s="59"/>
      <c r="L814" s="59"/>
      <c r="M814" s="59"/>
    </row>
    <row r="815" spans="3:13" x14ac:dyDescent="0.2">
      <c r="C815" s="17"/>
      <c r="D815" s="17"/>
      <c r="E815" s="17"/>
      <c r="F815" s="17"/>
      <c r="G815" s="17"/>
      <c r="H815" s="59"/>
      <c r="I815" s="59"/>
      <c r="J815" s="59"/>
      <c r="K815" s="59"/>
      <c r="L815" s="59"/>
      <c r="M815" s="59"/>
    </row>
    <row r="816" spans="3:13" x14ac:dyDescent="0.2">
      <c r="C816" s="17"/>
      <c r="D816" s="17"/>
      <c r="E816" s="17"/>
      <c r="F816" s="17"/>
      <c r="G816" s="17"/>
      <c r="H816" s="59"/>
      <c r="I816" s="59"/>
      <c r="J816" s="59"/>
      <c r="K816" s="59"/>
      <c r="L816" s="59"/>
      <c r="M816" s="59"/>
    </row>
    <row r="817" spans="3:13" x14ac:dyDescent="0.2">
      <c r="C817" s="17"/>
      <c r="D817" s="17"/>
      <c r="E817" s="17"/>
      <c r="F817" s="17"/>
      <c r="G817" s="17"/>
      <c r="H817" s="59"/>
      <c r="I817" s="59"/>
      <c r="J817" s="59"/>
      <c r="K817" s="59"/>
      <c r="L817" s="59"/>
      <c r="M817" s="59"/>
    </row>
    <row r="818" spans="3:13" x14ac:dyDescent="0.2">
      <c r="C818" s="17"/>
      <c r="D818" s="17"/>
      <c r="E818" s="17"/>
      <c r="F818" s="17"/>
      <c r="G818" s="17"/>
      <c r="H818" s="59"/>
      <c r="I818" s="59"/>
      <c r="J818" s="59"/>
      <c r="K818" s="59"/>
      <c r="L818" s="59"/>
      <c r="M818" s="59"/>
    </row>
    <row r="819" spans="3:13" x14ac:dyDescent="0.2">
      <c r="C819" s="17"/>
      <c r="D819" s="17"/>
      <c r="E819" s="17"/>
      <c r="F819" s="17"/>
      <c r="G819" s="17"/>
      <c r="H819" s="59"/>
      <c r="I819" s="59"/>
      <c r="J819" s="59"/>
      <c r="K819" s="59"/>
      <c r="L819" s="59"/>
      <c r="M819" s="59"/>
    </row>
    <row r="820" spans="3:13" x14ac:dyDescent="0.2">
      <c r="C820" s="17"/>
      <c r="D820" s="17"/>
      <c r="E820" s="17"/>
      <c r="F820" s="17"/>
      <c r="G820" s="17"/>
      <c r="H820" s="59"/>
      <c r="I820" s="59"/>
      <c r="J820" s="59"/>
      <c r="K820" s="59"/>
      <c r="L820" s="59"/>
      <c r="M820" s="59"/>
    </row>
    <row r="821" spans="3:13" x14ac:dyDescent="0.2">
      <c r="C821" s="17"/>
      <c r="D821" s="17"/>
      <c r="E821" s="17"/>
      <c r="F821" s="17"/>
      <c r="G821" s="17"/>
      <c r="H821" s="59"/>
      <c r="I821" s="59"/>
      <c r="J821" s="59"/>
      <c r="K821" s="59"/>
      <c r="L821" s="59"/>
      <c r="M821" s="59"/>
    </row>
    <row r="822" spans="3:13" x14ac:dyDescent="0.2">
      <c r="C822" s="17"/>
      <c r="D822" s="17"/>
      <c r="E822" s="17"/>
      <c r="F822" s="17"/>
      <c r="G822" s="17"/>
      <c r="H822" s="59"/>
      <c r="I822" s="59"/>
      <c r="J822" s="59"/>
      <c r="K822" s="59"/>
      <c r="L822" s="59"/>
      <c r="M822" s="59"/>
    </row>
    <row r="823" spans="3:13" x14ac:dyDescent="0.2">
      <c r="C823" s="17"/>
      <c r="D823" s="17"/>
      <c r="E823" s="17"/>
      <c r="F823" s="17"/>
      <c r="G823" s="17"/>
      <c r="H823" s="59"/>
      <c r="I823" s="59"/>
      <c r="J823" s="59"/>
      <c r="K823" s="59"/>
      <c r="L823" s="59"/>
      <c r="M823" s="59"/>
    </row>
    <row r="824" spans="3:13" x14ac:dyDescent="0.2">
      <c r="C824" s="17"/>
      <c r="D824" s="17"/>
      <c r="E824" s="17"/>
      <c r="F824" s="17"/>
      <c r="G824" s="17"/>
      <c r="H824" s="59"/>
      <c r="I824" s="59"/>
      <c r="J824" s="59"/>
      <c r="K824" s="59"/>
      <c r="L824" s="59"/>
      <c r="M824" s="59"/>
    </row>
    <row r="825" spans="3:13" x14ac:dyDescent="0.2">
      <c r="C825" s="17"/>
      <c r="D825" s="17"/>
      <c r="E825" s="17"/>
      <c r="F825" s="17"/>
      <c r="G825" s="17"/>
      <c r="H825" s="59"/>
      <c r="I825" s="59"/>
      <c r="J825" s="59"/>
      <c r="K825" s="59"/>
      <c r="L825" s="59"/>
      <c r="M825" s="59"/>
    </row>
    <row r="826" spans="3:13" x14ac:dyDescent="0.2">
      <c r="C826" s="17"/>
      <c r="D826" s="17"/>
      <c r="E826" s="17"/>
      <c r="F826" s="17"/>
      <c r="G826" s="17"/>
      <c r="H826" s="59"/>
      <c r="I826" s="59"/>
      <c r="J826" s="59"/>
      <c r="K826" s="59"/>
      <c r="L826" s="59"/>
      <c r="M826" s="59"/>
    </row>
    <row r="827" spans="3:13" x14ac:dyDescent="0.2">
      <c r="C827" s="17"/>
      <c r="D827" s="17"/>
      <c r="E827" s="17"/>
      <c r="F827" s="17"/>
      <c r="G827" s="17"/>
      <c r="H827" s="59"/>
      <c r="I827" s="59"/>
      <c r="J827" s="59"/>
      <c r="K827" s="59"/>
      <c r="L827" s="59"/>
      <c r="M827" s="59"/>
    </row>
    <row r="828" spans="3:13" x14ac:dyDescent="0.2">
      <c r="C828" s="17"/>
      <c r="D828" s="17"/>
      <c r="E828" s="17"/>
      <c r="F828" s="17"/>
      <c r="G828" s="17"/>
      <c r="H828" s="59"/>
      <c r="I828" s="59"/>
      <c r="J828" s="59"/>
      <c r="K828" s="59"/>
      <c r="L828" s="59"/>
      <c r="M828" s="59"/>
    </row>
    <row r="829" spans="3:13" x14ac:dyDescent="0.2">
      <c r="C829" s="17"/>
      <c r="D829" s="17"/>
      <c r="E829" s="17"/>
      <c r="F829" s="17"/>
      <c r="G829" s="17"/>
      <c r="H829" s="59"/>
      <c r="I829" s="59"/>
      <c r="J829" s="59"/>
      <c r="K829" s="59"/>
      <c r="L829" s="59"/>
      <c r="M829" s="59"/>
    </row>
    <row r="830" spans="3:13" x14ac:dyDescent="0.2">
      <c r="C830" s="17"/>
      <c r="D830" s="17"/>
      <c r="E830" s="17"/>
      <c r="F830" s="17"/>
      <c r="G830" s="17"/>
      <c r="H830" s="59"/>
      <c r="I830" s="59"/>
      <c r="J830" s="59"/>
      <c r="K830" s="59"/>
      <c r="L830" s="59"/>
      <c r="M830" s="59"/>
    </row>
    <row r="831" spans="3:13" x14ac:dyDescent="0.2">
      <c r="C831" s="17"/>
      <c r="D831" s="17"/>
      <c r="E831" s="17"/>
      <c r="F831" s="17"/>
      <c r="G831" s="17"/>
      <c r="H831" s="59"/>
      <c r="I831" s="59"/>
      <c r="J831" s="59"/>
      <c r="K831" s="59"/>
      <c r="L831" s="59"/>
      <c r="M831" s="59"/>
    </row>
    <row r="832" spans="3:13" x14ac:dyDescent="0.2">
      <c r="C832" s="17"/>
      <c r="D832" s="17"/>
      <c r="E832" s="17"/>
      <c r="F832" s="17"/>
      <c r="G832" s="17"/>
      <c r="H832" s="59"/>
      <c r="I832" s="59"/>
      <c r="J832" s="59"/>
      <c r="K832" s="59"/>
      <c r="L832" s="59"/>
      <c r="M832" s="59"/>
    </row>
    <row r="833" spans="3:13" x14ac:dyDescent="0.2">
      <c r="C833" s="17"/>
      <c r="D833" s="17"/>
      <c r="E833" s="17"/>
      <c r="F833" s="17"/>
      <c r="G833" s="17"/>
      <c r="H833" s="59"/>
      <c r="I833" s="59"/>
      <c r="J833" s="59"/>
      <c r="K833" s="59"/>
      <c r="L833" s="59"/>
      <c r="M833" s="59"/>
    </row>
    <row r="834" spans="3:13" x14ac:dyDescent="0.2">
      <c r="C834" s="17"/>
      <c r="D834" s="17"/>
      <c r="E834" s="17"/>
      <c r="F834" s="17"/>
      <c r="G834" s="17"/>
      <c r="H834" s="59"/>
      <c r="I834" s="59"/>
      <c r="J834" s="59"/>
      <c r="K834" s="59"/>
      <c r="L834" s="59"/>
      <c r="M834" s="59"/>
    </row>
    <row r="835" spans="3:13" x14ac:dyDescent="0.2">
      <c r="C835" s="17"/>
      <c r="D835" s="17"/>
      <c r="E835" s="17"/>
      <c r="F835" s="17"/>
      <c r="G835" s="17"/>
      <c r="H835" s="59"/>
      <c r="I835" s="59"/>
      <c r="J835" s="59"/>
      <c r="K835" s="59"/>
      <c r="L835" s="59"/>
      <c r="M835" s="59"/>
    </row>
    <row r="836" spans="3:13" x14ac:dyDescent="0.2">
      <c r="C836" s="17"/>
      <c r="D836" s="17"/>
      <c r="E836" s="17"/>
      <c r="F836" s="17"/>
      <c r="G836" s="17"/>
      <c r="H836" s="59"/>
      <c r="I836" s="59"/>
      <c r="J836" s="59"/>
      <c r="K836" s="59"/>
      <c r="L836" s="59"/>
      <c r="M836" s="59"/>
    </row>
    <row r="837" spans="3:13" x14ac:dyDescent="0.2">
      <c r="C837" s="17"/>
      <c r="D837" s="17"/>
      <c r="E837" s="17"/>
      <c r="F837" s="17"/>
      <c r="G837" s="17"/>
      <c r="H837" s="59"/>
      <c r="I837" s="59"/>
      <c r="J837" s="59"/>
      <c r="K837" s="59"/>
      <c r="L837" s="59"/>
      <c r="M837" s="59"/>
    </row>
    <row r="838" spans="3:13" x14ac:dyDescent="0.2">
      <c r="C838" s="17"/>
      <c r="D838" s="17"/>
      <c r="E838" s="17"/>
      <c r="F838" s="17"/>
      <c r="G838" s="17"/>
      <c r="H838" s="59"/>
      <c r="I838" s="59"/>
      <c r="J838" s="59"/>
      <c r="K838" s="59"/>
      <c r="L838" s="59"/>
      <c r="M838" s="59"/>
    </row>
    <row r="839" spans="3:13" x14ac:dyDescent="0.2">
      <c r="C839" s="17"/>
      <c r="D839" s="17"/>
      <c r="E839" s="17"/>
      <c r="F839" s="17"/>
      <c r="G839" s="17"/>
      <c r="H839" s="59"/>
      <c r="I839" s="59"/>
      <c r="J839" s="59"/>
      <c r="K839" s="59"/>
      <c r="L839" s="59"/>
      <c r="M839" s="59"/>
    </row>
    <row r="840" spans="3:13" x14ac:dyDescent="0.2">
      <c r="C840" s="17"/>
      <c r="D840" s="17"/>
      <c r="E840" s="17"/>
      <c r="F840" s="17"/>
      <c r="G840" s="17"/>
      <c r="H840" s="59"/>
      <c r="I840" s="59"/>
      <c r="J840" s="59"/>
      <c r="K840" s="59"/>
      <c r="L840" s="59"/>
      <c r="M840" s="59"/>
    </row>
    <row r="841" spans="3:13" x14ac:dyDescent="0.2">
      <c r="C841" s="17"/>
      <c r="D841" s="17"/>
      <c r="E841" s="17"/>
      <c r="F841" s="17"/>
      <c r="G841" s="17"/>
      <c r="H841" s="59"/>
      <c r="I841" s="59"/>
      <c r="J841" s="59"/>
      <c r="K841" s="59"/>
      <c r="L841" s="59"/>
      <c r="M841" s="59"/>
    </row>
    <row r="842" spans="3:13" x14ac:dyDescent="0.2">
      <c r="C842" s="17"/>
      <c r="D842" s="17"/>
      <c r="E842" s="17"/>
      <c r="F842" s="17"/>
      <c r="G842" s="17"/>
      <c r="H842" s="59"/>
      <c r="I842" s="59"/>
      <c r="J842" s="59"/>
      <c r="K842" s="59"/>
      <c r="L842" s="59"/>
      <c r="M842" s="59"/>
    </row>
    <row r="843" spans="3:13" x14ac:dyDescent="0.2">
      <c r="C843" s="17"/>
      <c r="D843" s="17"/>
      <c r="E843" s="17"/>
      <c r="F843" s="17"/>
      <c r="G843" s="17"/>
      <c r="H843" s="59"/>
      <c r="I843" s="59"/>
      <c r="J843" s="59"/>
      <c r="K843" s="59"/>
      <c r="L843" s="59"/>
      <c r="M843" s="59"/>
    </row>
    <row r="844" spans="3:13" x14ac:dyDescent="0.2">
      <c r="C844" s="17"/>
      <c r="D844" s="17"/>
      <c r="E844" s="17"/>
      <c r="F844" s="17"/>
      <c r="G844" s="17"/>
      <c r="H844" s="59"/>
      <c r="I844" s="59"/>
      <c r="J844" s="59"/>
      <c r="K844" s="59"/>
      <c r="L844" s="59"/>
      <c r="M844" s="59"/>
    </row>
    <row r="845" spans="3:13" x14ac:dyDescent="0.2">
      <c r="C845" s="17"/>
      <c r="D845" s="17"/>
      <c r="E845" s="17"/>
      <c r="F845" s="17"/>
      <c r="G845" s="17"/>
      <c r="H845" s="59"/>
      <c r="I845" s="59"/>
      <c r="J845" s="59"/>
      <c r="K845" s="59"/>
      <c r="L845" s="59"/>
      <c r="M845" s="59"/>
    </row>
    <row r="846" spans="3:13" x14ac:dyDescent="0.2">
      <c r="C846" s="17"/>
      <c r="D846" s="17"/>
      <c r="E846" s="17"/>
      <c r="F846" s="17"/>
      <c r="G846" s="17"/>
      <c r="H846" s="59"/>
      <c r="I846" s="59"/>
      <c r="J846" s="59"/>
      <c r="K846" s="59"/>
      <c r="L846" s="59"/>
      <c r="M846" s="59"/>
    </row>
    <row r="847" spans="3:13" x14ac:dyDescent="0.2">
      <c r="C847" s="17"/>
      <c r="D847" s="17"/>
      <c r="E847" s="17"/>
      <c r="F847" s="17"/>
      <c r="G847" s="17"/>
      <c r="H847" s="59"/>
      <c r="I847" s="59"/>
      <c r="J847" s="59"/>
      <c r="K847" s="59"/>
      <c r="L847" s="59"/>
      <c r="M847" s="59"/>
    </row>
    <row r="848" spans="3:13" x14ac:dyDescent="0.2">
      <c r="C848" s="17"/>
      <c r="D848" s="17"/>
      <c r="E848" s="17"/>
      <c r="F848" s="17"/>
      <c r="G848" s="17"/>
      <c r="H848" s="59"/>
      <c r="I848" s="59"/>
      <c r="J848" s="59"/>
      <c r="K848" s="59"/>
      <c r="L848" s="59"/>
      <c r="M848" s="59"/>
    </row>
    <row r="849" spans="3:13" x14ac:dyDescent="0.2">
      <c r="C849" s="17"/>
      <c r="D849" s="17"/>
      <c r="E849" s="17"/>
      <c r="F849" s="17"/>
      <c r="G849" s="17"/>
      <c r="H849" s="59"/>
      <c r="I849" s="59"/>
      <c r="J849" s="59"/>
      <c r="K849" s="59"/>
      <c r="L849" s="59"/>
      <c r="M849" s="59"/>
    </row>
    <row r="850" spans="3:13" x14ac:dyDescent="0.2">
      <c r="C850" s="17"/>
      <c r="D850" s="17"/>
      <c r="E850" s="17"/>
      <c r="F850" s="17"/>
      <c r="G850" s="17"/>
      <c r="H850" s="59"/>
      <c r="I850" s="59"/>
      <c r="J850" s="59"/>
      <c r="K850" s="59"/>
      <c r="L850" s="59"/>
      <c r="M850" s="59"/>
    </row>
    <row r="851" spans="3:13" x14ac:dyDescent="0.2">
      <c r="C851" s="17"/>
      <c r="D851" s="17"/>
      <c r="E851" s="17"/>
      <c r="F851" s="17"/>
      <c r="G851" s="17"/>
      <c r="H851" s="59"/>
      <c r="I851" s="59"/>
      <c r="J851" s="59"/>
      <c r="K851" s="59"/>
      <c r="L851" s="59"/>
      <c r="M851" s="59"/>
    </row>
    <row r="852" spans="3:13" x14ac:dyDescent="0.2">
      <c r="C852" s="17"/>
      <c r="D852" s="17"/>
      <c r="E852" s="17"/>
      <c r="F852" s="17"/>
      <c r="G852" s="17"/>
      <c r="H852" s="59"/>
      <c r="I852" s="59"/>
      <c r="J852" s="59"/>
      <c r="K852" s="59"/>
      <c r="L852" s="59"/>
      <c r="M852" s="59"/>
    </row>
    <row r="853" spans="3:13" x14ac:dyDescent="0.2">
      <c r="C853" s="17"/>
      <c r="D853" s="17"/>
      <c r="E853" s="17"/>
      <c r="F853" s="17"/>
      <c r="G853" s="17"/>
      <c r="H853" s="59"/>
      <c r="I853" s="59"/>
      <c r="J853" s="59"/>
      <c r="K853" s="59"/>
      <c r="L853" s="59"/>
      <c r="M853" s="59"/>
    </row>
    <row r="854" spans="3:13" x14ac:dyDescent="0.2">
      <c r="C854" s="17"/>
      <c r="D854" s="17"/>
      <c r="E854" s="17"/>
      <c r="F854" s="17"/>
      <c r="G854" s="17"/>
      <c r="H854" s="59"/>
      <c r="I854" s="59"/>
      <c r="J854" s="59"/>
      <c r="K854" s="59"/>
      <c r="L854" s="59"/>
      <c r="M854" s="59"/>
    </row>
    <row r="855" spans="3:13" x14ac:dyDescent="0.2">
      <c r="C855" s="17"/>
      <c r="D855" s="17"/>
      <c r="E855" s="17"/>
      <c r="F855" s="17"/>
      <c r="G855" s="17"/>
      <c r="H855" s="59"/>
      <c r="I855" s="59"/>
      <c r="J855" s="59"/>
      <c r="K855" s="59"/>
      <c r="L855" s="59"/>
      <c r="M855" s="59"/>
    </row>
    <row r="856" spans="3:13" x14ac:dyDescent="0.2">
      <c r="C856" s="17"/>
      <c r="D856" s="17"/>
      <c r="E856" s="17"/>
      <c r="F856" s="17"/>
      <c r="G856" s="17"/>
      <c r="H856" s="59"/>
      <c r="I856" s="59"/>
      <c r="J856" s="59"/>
      <c r="K856" s="59"/>
      <c r="L856" s="59"/>
      <c r="M856" s="59"/>
    </row>
    <row r="857" spans="3:13" x14ac:dyDescent="0.2">
      <c r="C857" s="17"/>
      <c r="D857" s="17"/>
      <c r="E857" s="17"/>
      <c r="F857" s="17"/>
      <c r="G857" s="17"/>
      <c r="H857" s="59"/>
      <c r="I857" s="59"/>
      <c r="J857" s="59"/>
      <c r="K857" s="59"/>
      <c r="L857" s="59"/>
      <c r="M857" s="59"/>
    </row>
    <row r="858" spans="3:13" x14ac:dyDescent="0.2">
      <c r="C858" s="17"/>
      <c r="D858" s="17"/>
      <c r="E858" s="17"/>
      <c r="F858" s="17"/>
      <c r="G858" s="17"/>
      <c r="H858" s="59"/>
      <c r="I858" s="59"/>
      <c r="J858" s="59"/>
      <c r="K858" s="59"/>
      <c r="L858" s="59"/>
      <c r="M858" s="59"/>
    </row>
    <row r="859" spans="3:13" x14ac:dyDescent="0.2">
      <c r="C859" s="17"/>
      <c r="D859" s="17"/>
      <c r="E859" s="17"/>
      <c r="F859" s="17"/>
      <c r="G859" s="17"/>
      <c r="H859" s="59"/>
      <c r="I859" s="59"/>
      <c r="J859" s="59"/>
      <c r="K859" s="59"/>
      <c r="L859" s="59"/>
      <c r="M859" s="59"/>
    </row>
    <row r="860" spans="3:13" x14ac:dyDescent="0.2">
      <c r="C860" s="17"/>
      <c r="D860" s="17"/>
      <c r="E860" s="17"/>
      <c r="F860" s="17"/>
      <c r="G860" s="17"/>
      <c r="H860" s="59"/>
      <c r="I860" s="59"/>
      <c r="J860" s="59"/>
      <c r="K860" s="59"/>
      <c r="L860" s="59"/>
      <c r="M860" s="59"/>
    </row>
    <row r="861" spans="3:13" x14ac:dyDescent="0.2">
      <c r="C861" s="17"/>
      <c r="D861" s="17"/>
      <c r="E861" s="17"/>
      <c r="F861" s="17"/>
      <c r="G861" s="17"/>
      <c r="H861" s="59"/>
      <c r="I861" s="59"/>
      <c r="J861" s="59"/>
      <c r="K861" s="59"/>
      <c r="L861" s="59"/>
      <c r="M861" s="59"/>
    </row>
    <row r="862" spans="3:13" x14ac:dyDescent="0.2">
      <c r="C862" s="17"/>
      <c r="D862" s="17"/>
      <c r="E862" s="17"/>
      <c r="F862" s="17"/>
      <c r="G862" s="17"/>
      <c r="H862" s="59"/>
      <c r="I862" s="59"/>
      <c r="J862" s="59"/>
      <c r="K862" s="59"/>
      <c r="L862" s="59"/>
      <c r="M862" s="59"/>
    </row>
    <row r="863" spans="3:13" x14ac:dyDescent="0.2">
      <c r="C863" s="17"/>
      <c r="D863" s="17"/>
      <c r="E863" s="17"/>
      <c r="F863" s="17"/>
      <c r="G863" s="17"/>
      <c r="H863" s="59"/>
      <c r="I863" s="59"/>
      <c r="J863" s="59"/>
      <c r="K863" s="59"/>
      <c r="L863" s="59"/>
      <c r="M863" s="59"/>
    </row>
    <row r="864" spans="3:13" x14ac:dyDescent="0.2">
      <c r="C864" s="17"/>
      <c r="D864" s="17"/>
      <c r="E864" s="17"/>
      <c r="F864" s="17"/>
      <c r="G864" s="17"/>
      <c r="H864" s="59"/>
      <c r="I864" s="59"/>
      <c r="J864" s="59"/>
      <c r="K864" s="59"/>
      <c r="L864" s="59"/>
      <c r="M864" s="59"/>
    </row>
    <row r="865" spans="3:13" x14ac:dyDescent="0.2">
      <c r="C865" s="17"/>
      <c r="D865" s="17"/>
      <c r="E865" s="17"/>
      <c r="F865" s="17"/>
      <c r="G865" s="17"/>
      <c r="H865" s="59"/>
      <c r="I865" s="59"/>
      <c r="J865" s="59"/>
      <c r="K865" s="59"/>
      <c r="L865" s="59"/>
      <c r="M865" s="59"/>
    </row>
    <row r="866" spans="3:13" x14ac:dyDescent="0.2">
      <c r="C866" s="17"/>
      <c r="D866" s="17"/>
      <c r="E866" s="17"/>
      <c r="F866" s="17"/>
      <c r="G866" s="17"/>
      <c r="H866" s="59"/>
      <c r="I866" s="59"/>
      <c r="J866" s="59"/>
      <c r="K866" s="59"/>
      <c r="L866" s="59"/>
      <c r="M866" s="59"/>
    </row>
    <row r="867" spans="3:13" x14ac:dyDescent="0.2">
      <c r="C867" s="17"/>
      <c r="D867" s="17"/>
      <c r="E867" s="17"/>
      <c r="F867" s="17"/>
      <c r="G867" s="17"/>
      <c r="H867" s="59"/>
      <c r="I867" s="59"/>
      <c r="J867" s="59"/>
      <c r="K867" s="59"/>
      <c r="L867" s="59"/>
      <c r="M867" s="59"/>
    </row>
    <row r="868" spans="3:13" x14ac:dyDescent="0.2">
      <c r="C868" s="17"/>
      <c r="D868" s="17"/>
      <c r="E868" s="17"/>
      <c r="F868" s="17"/>
      <c r="G868" s="17"/>
      <c r="H868" s="59"/>
      <c r="I868" s="59"/>
      <c r="J868" s="59"/>
      <c r="K868" s="59"/>
      <c r="L868" s="59"/>
      <c r="M868" s="59"/>
    </row>
    <row r="869" spans="3:13" x14ac:dyDescent="0.2">
      <c r="C869" s="17"/>
      <c r="D869" s="17"/>
      <c r="E869" s="17"/>
      <c r="F869" s="17"/>
      <c r="G869" s="17"/>
      <c r="H869" s="59"/>
      <c r="I869" s="59"/>
      <c r="J869" s="59"/>
      <c r="K869" s="59"/>
      <c r="L869" s="59"/>
      <c r="M869" s="59"/>
    </row>
    <row r="870" spans="3:13" x14ac:dyDescent="0.2">
      <c r="C870" s="17"/>
      <c r="D870" s="17"/>
      <c r="E870" s="17"/>
      <c r="F870" s="17"/>
      <c r="G870" s="17"/>
      <c r="H870" s="59"/>
      <c r="I870" s="59"/>
      <c r="J870" s="59"/>
      <c r="K870" s="59"/>
      <c r="L870" s="59"/>
      <c r="M870" s="59"/>
    </row>
    <row r="871" spans="3:13" x14ac:dyDescent="0.2">
      <c r="C871" s="17"/>
      <c r="D871" s="17"/>
      <c r="E871" s="17"/>
      <c r="F871" s="17"/>
      <c r="G871" s="17"/>
      <c r="H871" s="59"/>
      <c r="I871" s="59"/>
      <c r="J871" s="59"/>
      <c r="K871" s="59"/>
      <c r="L871" s="59"/>
      <c r="M871" s="59"/>
    </row>
    <row r="872" spans="3:13" x14ac:dyDescent="0.2">
      <c r="C872" s="17"/>
      <c r="D872" s="17"/>
      <c r="E872" s="17"/>
      <c r="F872" s="17"/>
      <c r="G872" s="17"/>
      <c r="H872" s="59"/>
      <c r="I872" s="59"/>
      <c r="J872" s="59"/>
      <c r="K872" s="59"/>
      <c r="L872" s="59"/>
      <c r="M872" s="59"/>
    </row>
    <row r="873" spans="3:13" x14ac:dyDescent="0.2">
      <c r="C873" s="17"/>
      <c r="D873" s="17"/>
      <c r="E873" s="17"/>
      <c r="F873" s="17"/>
      <c r="G873" s="17"/>
      <c r="H873" s="59"/>
      <c r="I873" s="59"/>
      <c r="J873" s="59"/>
      <c r="K873" s="59"/>
      <c r="L873" s="59"/>
      <c r="M873" s="59"/>
    </row>
    <row r="874" spans="3:13" x14ac:dyDescent="0.2">
      <c r="C874" s="17"/>
      <c r="D874" s="17"/>
      <c r="E874" s="17"/>
      <c r="F874" s="17"/>
      <c r="G874" s="17"/>
      <c r="H874" s="59"/>
      <c r="I874" s="59"/>
      <c r="J874" s="59"/>
      <c r="K874" s="59"/>
      <c r="L874" s="59"/>
      <c r="M874" s="59"/>
    </row>
    <row r="875" spans="3:13" x14ac:dyDescent="0.2">
      <c r="C875" s="17"/>
      <c r="D875" s="17"/>
      <c r="E875" s="17"/>
      <c r="F875" s="17"/>
      <c r="G875" s="17"/>
      <c r="H875" s="59"/>
      <c r="I875" s="59"/>
      <c r="J875" s="59"/>
      <c r="K875" s="59"/>
      <c r="L875" s="59"/>
      <c r="M875" s="59"/>
    </row>
    <row r="876" spans="3:13" x14ac:dyDescent="0.2">
      <c r="C876" s="17"/>
      <c r="D876" s="17"/>
      <c r="E876" s="17"/>
      <c r="F876" s="17"/>
      <c r="G876" s="17"/>
      <c r="H876" s="59"/>
      <c r="I876" s="59"/>
      <c r="J876" s="59"/>
      <c r="K876" s="59"/>
      <c r="L876" s="59"/>
      <c r="M876" s="59"/>
    </row>
    <row r="877" spans="3:13" x14ac:dyDescent="0.2">
      <c r="C877" s="17"/>
      <c r="D877" s="17"/>
      <c r="E877" s="17"/>
      <c r="F877" s="17"/>
      <c r="G877" s="17"/>
      <c r="H877" s="59"/>
      <c r="I877" s="59"/>
      <c r="J877" s="59"/>
      <c r="K877" s="59"/>
      <c r="L877" s="59"/>
      <c r="M877" s="59"/>
    </row>
    <row r="878" spans="3:13" x14ac:dyDescent="0.2">
      <c r="C878" s="17"/>
      <c r="D878" s="17"/>
      <c r="E878" s="17"/>
      <c r="F878" s="17"/>
      <c r="G878" s="17"/>
      <c r="H878" s="59"/>
      <c r="I878" s="59"/>
      <c r="J878" s="59"/>
      <c r="K878" s="59"/>
      <c r="L878" s="59"/>
      <c r="M878" s="59"/>
    </row>
    <row r="879" spans="3:13" x14ac:dyDescent="0.2">
      <c r="C879" s="17"/>
      <c r="D879" s="17"/>
      <c r="E879" s="17"/>
      <c r="F879" s="17"/>
      <c r="G879" s="17"/>
      <c r="H879" s="59"/>
      <c r="I879" s="59"/>
      <c r="J879" s="59"/>
      <c r="K879" s="59"/>
      <c r="L879" s="59"/>
      <c r="M879" s="59"/>
    </row>
    <row r="880" spans="3:13" x14ac:dyDescent="0.2">
      <c r="C880" s="17"/>
      <c r="D880" s="17"/>
      <c r="E880" s="17"/>
      <c r="F880" s="17"/>
      <c r="G880" s="17"/>
      <c r="H880" s="59"/>
      <c r="I880" s="59"/>
      <c r="J880" s="59"/>
      <c r="K880" s="59"/>
      <c r="L880" s="59"/>
      <c r="M880" s="59"/>
    </row>
    <row r="881" spans="3:13" x14ac:dyDescent="0.2">
      <c r="C881" s="17"/>
      <c r="D881" s="17"/>
      <c r="E881" s="17"/>
      <c r="F881" s="17"/>
      <c r="G881" s="17"/>
      <c r="H881" s="59"/>
      <c r="I881" s="59"/>
      <c r="J881" s="59"/>
      <c r="K881" s="59"/>
      <c r="L881" s="59"/>
      <c r="M881" s="59"/>
    </row>
    <row r="882" spans="3:13" x14ac:dyDescent="0.2">
      <c r="C882" s="17"/>
      <c r="D882" s="17"/>
      <c r="E882" s="17"/>
      <c r="F882" s="17"/>
      <c r="G882" s="17"/>
      <c r="H882" s="59"/>
      <c r="I882" s="59"/>
      <c r="J882" s="59"/>
      <c r="K882" s="59"/>
      <c r="L882" s="59"/>
      <c r="M882" s="59"/>
    </row>
    <row r="883" spans="3:13" x14ac:dyDescent="0.2">
      <c r="C883" s="17"/>
      <c r="D883" s="17"/>
      <c r="E883" s="17"/>
      <c r="F883" s="17"/>
      <c r="G883" s="17"/>
      <c r="H883" s="59"/>
      <c r="I883" s="59"/>
      <c r="J883" s="59"/>
      <c r="K883" s="59"/>
      <c r="L883" s="59"/>
      <c r="M883" s="59"/>
    </row>
    <row r="884" spans="3:13" x14ac:dyDescent="0.2">
      <c r="C884" s="17"/>
      <c r="D884" s="17"/>
      <c r="E884" s="17"/>
      <c r="F884" s="17"/>
      <c r="G884" s="17"/>
      <c r="H884" s="59"/>
      <c r="I884" s="59"/>
      <c r="J884" s="59"/>
      <c r="K884" s="59"/>
      <c r="L884" s="59"/>
      <c r="M884" s="59"/>
    </row>
    <row r="885" spans="3:13" x14ac:dyDescent="0.2">
      <c r="C885" s="17"/>
      <c r="D885" s="17"/>
      <c r="E885" s="17"/>
      <c r="F885" s="17"/>
      <c r="G885" s="17"/>
      <c r="H885" s="59"/>
      <c r="I885" s="59"/>
      <c r="J885" s="59"/>
      <c r="K885" s="59"/>
      <c r="L885" s="59"/>
      <c r="M885" s="59"/>
    </row>
    <row r="886" spans="3:13" x14ac:dyDescent="0.2">
      <c r="C886" s="17"/>
      <c r="D886" s="17"/>
      <c r="E886" s="17"/>
      <c r="F886" s="17"/>
      <c r="G886" s="17"/>
      <c r="H886" s="59"/>
      <c r="I886" s="59"/>
      <c r="J886" s="59"/>
      <c r="K886" s="59"/>
      <c r="L886" s="59"/>
      <c r="M886" s="59"/>
    </row>
    <row r="887" spans="3:13" x14ac:dyDescent="0.2">
      <c r="C887" s="17"/>
      <c r="D887" s="17"/>
      <c r="E887" s="17"/>
      <c r="F887" s="17"/>
      <c r="G887" s="17"/>
      <c r="H887" s="59"/>
      <c r="I887" s="59"/>
      <c r="J887" s="59"/>
      <c r="K887" s="59"/>
      <c r="L887" s="59"/>
      <c r="M887" s="59"/>
    </row>
    <row r="888" spans="3:13" x14ac:dyDescent="0.2">
      <c r="C888" s="17"/>
      <c r="D888" s="17"/>
      <c r="E888" s="17"/>
      <c r="F888" s="17"/>
      <c r="G888" s="17"/>
      <c r="H888" s="59"/>
      <c r="I888" s="59"/>
      <c r="J888" s="59"/>
      <c r="K888" s="59"/>
      <c r="L888" s="59"/>
      <c r="M888" s="59"/>
    </row>
    <row r="889" spans="3:13" x14ac:dyDescent="0.2">
      <c r="C889" s="17"/>
      <c r="D889" s="17"/>
      <c r="E889" s="17"/>
      <c r="F889" s="17"/>
      <c r="G889" s="17"/>
      <c r="H889" s="59"/>
      <c r="I889" s="59"/>
      <c r="J889" s="59"/>
      <c r="K889" s="59"/>
      <c r="L889" s="59"/>
      <c r="M889" s="59"/>
    </row>
    <row r="890" spans="3:13" x14ac:dyDescent="0.2">
      <c r="C890" s="17"/>
      <c r="D890" s="17"/>
      <c r="E890" s="17"/>
      <c r="F890" s="17"/>
      <c r="G890" s="17"/>
      <c r="H890" s="59"/>
      <c r="I890" s="59"/>
      <c r="J890" s="59"/>
      <c r="K890" s="59"/>
      <c r="L890" s="59"/>
      <c r="M890" s="59"/>
    </row>
    <row r="891" spans="3:13" x14ac:dyDescent="0.2">
      <c r="C891" s="17"/>
      <c r="D891" s="17"/>
      <c r="E891" s="17"/>
      <c r="F891" s="17"/>
      <c r="G891" s="17"/>
      <c r="H891" s="59"/>
      <c r="I891" s="59"/>
      <c r="J891" s="59"/>
      <c r="K891" s="59"/>
      <c r="L891" s="59"/>
      <c r="M891" s="59"/>
    </row>
    <row r="892" spans="3:13" x14ac:dyDescent="0.2">
      <c r="C892" s="17"/>
      <c r="D892" s="17"/>
      <c r="E892" s="17"/>
      <c r="F892" s="17"/>
      <c r="G892" s="17"/>
      <c r="H892" s="59"/>
      <c r="I892" s="59"/>
      <c r="J892" s="59"/>
      <c r="K892" s="59"/>
      <c r="L892" s="59"/>
      <c r="M892" s="59"/>
    </row>
    <row r="893" spans="3:13" x14ac:dyDescent="0.2">
      <c r="C893" s="17"/>
      <c r="D893" s="17"/>
      <c r="E893" s="17"/>
      <c r="F893" s="17"/>
      <c r="G893" s="17"/>
      <c r="H893" s="59"/>
      <c r="I893" s="59"/>
      <c r="J893" s="59"/>
      <c r="K893" s="59"/>
      <c r="L893" s="59"/>
      <c r="M893" s="59"/>
    </row>
    <row r="894" spans="3:13" x14ac:dyDescent="0.2">
      <c r="C894" s="17"/>
      <c r="D894" s="17"/>
      <c r="E894" s="17"/>
      <c r="F894" s="17"/>
      <c r="G894" s="17"/>
      <c r="H894" s="59"/>
      <c r="I894" s="59"/>
      <c r="J894" s="59"/>
      <c r="K894" s="59"/>
      <c r="L894" s="59"/>
      <c r="M894" s="59"/>
    </row>
    <row r="895" spans="3:13" x14ac:dyDescent="0.2">
      <c r="C895" s="17"/>
      <c r="D895" s="17"/>
      <c r="E895" s="17"/>
      <c r="F895" s="17"/>
      <c r="G895" s="17"/>
      <c r="H895" s="59"/>
      <c r="I895" s="59"/>
      <c r="J895" s="59"/>
      <c r="K895" s="59"/>
      <c r="L895" s="59"/>
      <c r="M895" s="59"/>
    </row>
    <row r="896" spans="3:13" x14ac:dyDescent="0.2">
      <c r="C896" s="17"/>
      <c r="D896" s="17"/>
      <c r="E896" s="17"/>
      <c r="F896" s="17"/>
      <c r="G896" s="17"/>
      <c r="H896" s="59"/>
      <c r="I896" s="59"/>
      <c r="J896" s="59"/>
      <c r="K896" s="59"/>
      <c r="L896" s="59"/>
      <c r="M896" s="59"/>
    </row>
    <row r="897" spans="3:13" x14ac:dyDescent="0.2">
      <c r="C897" s="17"/>
      <c r="D897" s="17"/>
      <c r="E897" s="17"/>
      <c r="F897" s="17"/>
      <c r="G897" s="17"/>
      <c r="H897" s="59"/>
      <c r="I897" s="59"/>
      <c r="J897" s="59"/>
      <c r="K897" s="59"/>
      <c r="L897" s="59"/>
      <c r="M897" s="59"/>
    </row>
    <row r="898" spans="3:13" x14ac:dyDescent="0.2">
      <c r="C898" s="17"/>
      <c r="D898" s="17"/>
      <c r="E898" s="17"/>
      <c r="F898" s="17"/>
      <c r="G898" s="17"/>
      <c r="H898" s="59"/>
      <c r="I898" s="59"/>
      <c r="J898" s="59"/>
      <c r="K898" s="59"/>
      <c r="L898" s="59"/>
      <c r="M898" s="59"/>
    </row>
    <row r="899" spans="3:13" x14ac:dyDescent="0.2">
      <c r="C899" s="17"/>
      <c r="D899" s="17"/>
      <c r="E899" s="17"/>
      <c r="F899" s="17"/>
      <c r="G899" s="17"/>
      <c r="H899" s="59"/>
      <c r="I899" s="59"/>
      <c r="J899" s="59"/>
      <c r="K899" s="59"/>
      <c r="L899" s="59"/>
      <c r="M899" s="59"/>
    </row>
    <row r="900" spans="3:13" x14ac:dyDescent="0.2">
      <c r="C900" s="17"/>
      <c r="D900" s="17"/>
      <c r="E900" s="17"/>
      <c r="F900" s="17"/>
      <c r="G900" s="17"/>
      <c r="H900" s="59"/>
      <c r="I900" s="59"/>
      <c r="J900" s="59"/>
      <c r="K900" s="59"/>
      <c r="L900" s="59"/>
      <c r="M900" s="59"/>
    </row>
    <row r="901" spans="3:13" x14ac:dyDescent="0.2">
      <c r="C901" s="17"/>
      <c r="D901" s="17"/>
      <c r="E901" s="17"/>
      <c r="F901" s="17"/>
      <c r="G901" s="17"/>
      <c r="H901" s="59"/>
      <c r="I901" s="59"/>
      <c r="J901" s="59"/>
      <c r="K901" s="59"/>
      <c r="L901" s="59"/>
      <c r="M901" s="59"/>
    </row>
    <row r="902" spans="3:13" x14ac:dyDescent="0.2">
      <c r="C902" s="17"/>
      <c r="D902" s="17"/>
      <c r="E902" s="17"/>
      <c r="F902" s="17"/>
      <c r="G902" s="17"/>
      <c r="H902" s="59"/>
      <c r="I902" s="59"/>
      <c r="J902" s="59"/>
      <c r="K902" s="59"/>
      <c r="L902" s="59"/>
      <c r="M902" s="59"/>
    </row>
    <row r="903" spans="3:13" x14ac:dyDescent="0.2">
      <c r="C903" s="17"/>
      <c r="D903" s="17"/>
      <c r="E903" s="17"/>
      <c r="F903" s="17"/>
      <c r="G903" s="17"/>
      <c r="H903" s="59"/>
      <c r="I903" s="59"/>
      <c r="J903" s="59"/>
      <c r="K903" s="59"/>
      <c r="L903" s="59"/>
      <c r="M903" s="59"/>
    </row>
    <row r="904" spans="3:13" x14ac:dyDescent="0.2">
      <c r="C904" s="17"/>
      <c r="D904" s="17"/>
      <c r="E904" s="17"/>
      <c r="F904" s="17"/>
      <c r="G904" s="17"/>
      <c r="H904" s="59"/>
      <c r="I904" s="59"/>
      <c r="J904" s="59"/>
      <c r="K904" s="59"/>
      <c r="L904" s="59"/>
      <c r="M904" s="59"/>
    </row>
    <row r="905" spans="3:13" x14ac:dyDescent="0.2">
      <c r="C905" s="17"/>
      <c r="D905" s="17"/>
      <c r="E905" s="17"/>
      <c r="F905" s="17"/>
      <c r="G905" s="17"/>
      <c r="H905" s="59"/>
      <c r="I905" s="59"/>
      <c r="J905" s="59"/>
      <c r="K905" s="59"/>
      <c r="L905" s="59"/>
      <c r="M905" s="59"/>
    </row>
    <row r="906" spans="3:13" x14ac:dyDescent="0.2">
      <c r="C906" s="17"/>
      <c r="D906" s="17"/>
      <c r="E906" s="17"/>
      <c r="F906" s="17"/>
      <c r="G906" s="17"/>
      <c r="H906" s="59"/>
      <c r="I906" s="59"/>
      <c r="J906" s="59"/>
      <c r="K906" s="59"/>
      <c r="L906" s="59"/>
      <c r="M906" s="59"/>
    </row>
    <row r="907" spans="3:13" x14ac:dyDescent="0.2">
      <c r="C907" s="17"/>
      <c r="D907" s="17"/>
      <c r="E907" s="17"/>
      <c r="F907" s="17"/>
      <c r="G907" s="17"/>
      <c r="H907" s="59"/>
      <c r="I907" s="59"/>
      <c r="J907" s="59"/>
      <c r="K907" s="59"/>
      <c r="L907" s="59"/>
      <c r="M907" s="59"/>
    </row>
    <row r="908" spans="3:13" x14ac:dyDescent="0.2">
      <c r="C908" s="17"/>
      <c r="D908" s="17"/>
      <c r="E908" s="17"/>
      <c r="F908" s="17"/>
      <c r="G908" s="17"/>
      <c r="H908" s="59"/>
      <c r="I908" s="59"/>
      <c r="J908" s="59"/>
      <c r="K908" s="59"/>
      <c r="L908" s="59"/>
      <c r="M908" s="59"/>
    </row>
    <row r="909" spans="3:13" x14ac:dyDescent="0.2">
      <c r="C909" s="17"/>
      <c r="D909" s="17"/>
      <c r="E909" s="17"/>
      <c r="F909" s="17"/>
      <c r="G909" s="17"/>
      <c r="H909" s="59"/>
      <c r="I909" s="59"/>
      <c r="J909" s="59"/>
      <c r="K909" s="59"/>
      <c r="L909" s="59"/>
      <c r="M909" s="59"/>
    </row>
    <row r="910" spans="3:13" x14ac:dyDescent="0.2">
      <c r="C910" s="17"/>
      <c r="D910" s="17"/>
      <c r="E910" s="17"/>
      <c r="F910" s="17"/>
      <c r="G910" s="17"/>
      <c r="H910" s="59"/>
      <c r="I910" s="59"/>
      <c r="J910" s="59"/>
      <c r="K910" s="59"/>
      <c r="L910" s="59"/>
      <c r="M910" s="59"/>
    </row>
    <row r="911" spans="3:13" x14ac:dyDescent="0.2">
      <c r="C911" s="17"/>
      <c r="D911" s="17"/>
      <c r="E911" s="17"/>
      <c r="F911" s="17"/>
      <c r="G911" s="17"/>
      <c r="H911" s="59"/>
      <c r="I911" s="59"/>
      <c r="J911" s="59"/>
      <c r="K911" s="59"/>
      <c r="L911" s="59"/>
      <c r="M911" s="59"/>
    </row>
    <row r="912" spans="3:13" x14ac:dyDescent="0.2">
      <c r="C912" s="17"/>
      <c r="D912" s="17"/>
      <c r="E912" s="17"/>
      <c r="F912" s="17"/>
      <c r="G912" s="17"/>
      <c r="H912" s="59"/>
      <c r="I912" s="59"/>
      <c r="J912" s="59"/>
      <c r="K912" s="59"/>
      <c r="L912" s="59"/>
      <c r="M912" s="59"/>
    </row>
    <row r="913" spans="3:13" x14ac:dyDescent="0.2">
      <c r="C913" s="17"/>
      <c r="D913" s="17"/>
      <c r="E913" s="17"/>
      <c r="F913" s="17"/>
      <c r="G913" s="17"/>
      <c r="H913" s="59"/>
      <c r="I913" s="59"/>
      <c r="J913" s="59"/>
      <c r="K913" s="59"/>
      <c r="L913" s="59"/>
      <c r="M913" s="59"/>
    </row>
    <row r="914" spans="3:13" x14ac:dyDescent="0.2">
      <c r="C914" s="17"/>
      <c r="D914" s="17"/>
      <c r="E914" s="17"/>
      <c r="F914" s="17"/>
      <c r="G914" s="17"/>
      <c r="H914" s="59"/>
      <c r="I914" s="59"/>
      <c r="J914" s="59"/>
      <c r="K914" s="59"/>
      <c r="L914" s="59"/>
      <c r="M914" s="59"/>
    </row>
    <row r="915" spans="3:13" x14ac:dyDescent="0.2">
      <c r="C915" s="17"/>
      <c r="D915" s="17"/>
      <c r="E915" s="17"/>
      <c r="F915" s="17"/>
      <c r="G915" s="17"/>
      <c r="H915" s="59"/>
      <c r="I915" s="59"/>
      <c r="J915" s="59"/>
      <c r="K915" s="59"/>
      <c r="L915" s="59"/>
      <c r="M915" s="59"/>
    </row>
    <row r="916" spans="3:13" x14ac:dyDescent="0.2">
      <c r="C916" s="17"/>
      <c r="D916" s="17"/>
      <c r="E916" s="17"/>
      <c r="F916" s="17"/>
      <c r="G916" s="17"/>
      <c r="H916" s="59"/>
      <c r="I916" s="59"/>
      <c r="J916" s="59"/>
      <c r="K916" s="59"/>
      <c r="L916" s="59"/>
      <c r="M916" s="59"/>
    </row>
    <row r="917" spans="3:13" x14ac:dyDescent="0.2">
      <c r="C917" s="17"/>
      <c r="D917" s="17"/>
      <c r="E917" s="17"/>
      <c r="F917" s="17"/>
      <c r="G917" s="17"/>
      <c r="H917" s="59"/>
      <c r="I917" s="59"/>
      <c r="J917" s="59"/>
      <c r="K917" s="59"/>
      <c r="L917" s="59"/>
      <c r="M917" s="59"/>
    </row>
    <row r="918" spans="3:13" x14ac:dyDescent="0.2">
      <c r="C918" s="17"/>
      <c r="D918" s="17"/>
      <c r="E918" s="17"/>
      <c r="F918" s="17"/>
      <c r="G918" s="17"/>
      <c r="H918" s="59"/>
      <c r="I918" s="59"/>
      <c r="J918" s="59"/>
      <c r="K918" s="59"/>
      <c r="L918" s="59"/>
      <c r="M918" s="59"/>
    </row>
    <row r="919" spans="3:13" x14ac:dyDescent="0.2">
      <c r="C919" s="17"/>
      <c r="D919" s="17"/>
      <c r="E919" s="17"/>
      <c r="F919" s="17"/>
      <c r="G919" s="17"/>
      <c r="H919" s="59"/>
      <c r="I919" s="59"/>
      <c r="J919" s="59"/>
      <c r="K919" s="59"/>
      <c r="L919" s="59"/>
      <c r="M919" s="59"/>
    </row>
    <row r="920" spans="3:13" x14ac:dyDescent="0.2">
      <c r="C920" s="17"/>
      <c r="D920" s="17"/>
      <c r="E920" s="17"/>
      <c r="F920" s="17"/>
      <c r="G920" s="17"/>
      <c r="H920" s="59"/>
      <c r="I920" s="59"/>
      <c r="J920" s="59"/>
      <c r="K920" s="59"/>
      <c r="L920" s="59"/>
      <c r="M920" s="59"/>
    </row>
    <row r="921" spans="3:13" x14ac:dyDescent="0.2">
      <c r="C921" s="17"/>
      <c r="D921" s="17"/>
      <c r="E921" s="17"/>
      <c r="F921" s="17"/>
      <c r="G921" s="17"/>
      <c r="H921" s="59"/>
      <c r="I921" s="59"/>
      <c r="J921" s="59"/>
      <c r="K921" s="59"/>
      <c r="L921" s="59"/>
      <c r="M921" s="59"/>
    </row>
    <row r="922" spans="3:13" x14ac:dyDescent="0.2">
      <c r="C922" s="17"/>
      <c r="D922" s="17"/>
      <c r="E922" s="17"/>
      <c r="F922" s="17"/>
      <c r="G922" s="17"/>
      <c r="H922" s="59"/>
      <c r="I922" s="59"/>
      <c r="J922" s="59"/>
      <c r="K922" s="59"/>
      <c r="L922" s="59"/>
      <c r="M922" s="59"/>
    </row>
    <row r="923" spans="3:13" x14ac:dyDescent="0.2">
      <c r="C923" s="17"/>
      <c r="D923" s="17"/>
      <c r="E923" s="17"/>
      <c r="F923" s="17"/>
      <c r="G923" s="17"/>
      <c r="H923" s="59"/>
      <c r="I923" s="59"/>
      <c r="J923" s="59"/>
      <c r="K923" s="59"/>
      <c r="L923" s="59"/>
      <c r="M923" s="59"/>
    </row>
    <row r="924" spans="3:13" x14ac:dyDescent="0.2">
      <c r="C924" s="17"/>
      <c r="D924" s="17"/>
      <c r="E924" s="17"/>
      <c r="F924" s="17"/>
      <c r="G924" s="17"/>
      <c r="H924" s="59"/>
      <c r="I924" s="59"/>
      <c r="J924" s="59"/>
      <c r="K924" s="59"/>
      <c r="L924" s="59"/>
      <c r="M924" s="59"/>
    </row>
    <row r="925" spans="3:13" x14ac:dyDescent="0.2">
      <c r="C925" s="17"/>
      <c r="D925" s="17"/>
      <c r="E925" s="17"/>
      <c r="F925" s="17"/>
      <c r="G925" s="17"/>
      <c r="H925" s="59"/>
      <c r="I925" s="59"/>
      <c r="J925" s="59"/>
      <c r="K925" s="59"/>
      <c r="L925" s="59"/>
      <c r="M925" s="59"/>
    </row>
    <row r="926" spans="3:13" x14ac:dyDescent="0.2">
      <c r="C926" s="17"/>
      <c r="D926" s="17"/>
      <c r="E926" s="17"/>
      <c r="F926" s="17"/>
      <c r="G926" s="17"/>
      <c r="H926" s="59"/>
      <c r="I926" s="59"/>
      <c r="J926" s="59"/>
      <c r="K926" s="59"/>
      <c r="L926" s="59"/>
      <c r="M926" s="59"/>
    </row>
    <row r="927" spans="3:13" x14ac:dyDescent="0.2">
      <c r="C927" s="17"/>
      <c r="D927" s="17"/>
      <c r="E927" s="17"/>
      <c r="F927" s="17"/>
      <c r="G927" s="17"/>
      <c r="H927" s="59"/>
      <c r="I927" s="59"/>
      <c r="J927" s="59"/>
      <c r="K927" s="59"/>
      <c r="L927" s="59"/>
      <c r="M927" s="59"/>
    </row>
    <row r="928" spans="3:13" x14ac:dyDescent="0.2">
      <c r="C928" s="17"/>
      <c r="D928" s="17"/>
      <c r="E928" s="17"/>
      <c r="F928" s="17"/>
      <c r="G928" s="17"/>
      <c r="H928" s="59"/>
      <c r="I928" s="59"/>
      <c r="J928" s="59"/>
      <c r="K928" s="59"/>
      <c r="L928" s="59"/>
      <c r="M928" s="59"/>
    </row>
    <row r="929" spans="3:13" x14ac:dyDescent="0.2">
      <c r="C929" s="17"/>
      <c r="D929" s="17"/>
      <c r="E929" s="17"/>
      <c r="F929" s="17"/>
      <c r="G929" s="17"/>
      <c r="H929" s="59"/>
      <c r="I929" s="59"/>
      <c r="J929" s="59"/>
      <c r="K929" s="59"/>
      <c r="L929" s="59"/>
      <c r="M929" s="59"/>
    </row>
    <row r="930" spans="3:13" x14ac:dyDescent="0.2">
      <c r="C930" s="17"/>
      <c r="D930" s="17"/>
      <c r="E930" s="17"/>
      <c r="F930" s="17"/>
      <c r="G930" s="17"/>
      <c r="H930" s="59"/>
      <c r="I930" s="59"/>
      <c r="J930" s="59"/>
      <c r="K930" s="59"/>
      <c r="L930" s="59"/>
      <c r="M930" s="59"/>
    </row>
    <row r="931" spans="3:13" x14ac:dyDescent="0.2">
      <c r="C931" s="17"/>
      <c r="D931" s="17"/>
      <c r="E931" s="17"/>
      <c r="F931" s="17"/>
      <c r="G931" s="17"/>
      <c r="H931" s="59"/>
      <c r="I931" s="59"/>
      <c r="J931" s="59"/>
      <c r="K931" s="59"/>
      <c r="L931" s="59"/>
      <c r="M931" s="59"/>
    </row>
    <row r="932" spans="3:13" x14ac:dyDescent="0.2">
      <c r="C932" s="17"/>
      <c r="D932" s="17"/>
      <c r="E932" s="17"/>
      <c r="F932" s="17"/>
      <c r="G932" s="17"/>
      <c r="H932" s="59"/>
      <c r="I932" s="59"/>
      <c r="J932" s="59"/>
      <c r="K932" s="59"/>
      <c r="L932" s="59"/>
      <c r="M932" s="59"/>
    </row>
    <row r="933" spans="3:13" x14ac:dyDescent="0.2">
      <c r="C933" s="17"/>
      <c r="D933" s="17"/>
      <c r="E933" s="17"/>
      <c r="F933" s="17"/>
      <c r="G933" s="17"/>
      <c r="H933" s="59"/>
      <c r="I933" s="59"/>
      <c r="J933" s="59"/>
      <c r="K933" s="59"/>
      <c r="L933" s="59"/>
      <c r="M933" s="59"/>
    </row>
    <row r="934" spans="3:13" x14ac:dyDescent="0.2">
      <c r="C934" s="17"/>
      <c r="D934" s="17"/>
      <c r="E934" s="17"/>
      <c r="F934" s="17"/>
      <c r="G934" s="17"/>
      <c r="H934" s="59"/>
      <c r="I934" s="59"/>
      <c r="J934" s="59"/>
      <c r="K934" s="59"/>
      <c r="L934" s="59"/>
      <c r="M934" s="59"/>
    </row>
    <row r="935" spans="3:13" x14ac:dyDescent="0.2">
      <c r="C935" s="17"/>
      <c r="D935" s="17"/>
      <c r="E935" s="17"/>
      <c r="F935" s="17"/>
      <c r="G935" s="17"/>
      <c r="H935" s="59"/>
      <c r="I935" s="59"/>
      <c r="J935" s="59"/>
      <c r="K935" s="59"/>
      <c r="L935" s="59"/>
      <c r="M935" s="59"/>
    </row>
    <row r="936" spans="3:13" x14ac:dyDescent="0.2">
      <c r="C936" s="17"/>
      <c r="D936" s="17"/>
      <c r="E936" s="17"/>
      <c r="F936" s="17"/>
      <c r="G936" s="17"/>
      <c r="H936" s="59"/>
      <c r="I936" s="59"/>
      <c r="J936" s="59"/>
      <c r="K936" s="59"/>
      <c r="L936" s="59"/>
      <c r="M936" s="59"/>
    </row>
    <row r="937" spans="3:13" x14ac:dyDescent="0.2">
      <c r="C937" s="17"/>
      <c r="D937" s="17"/>
      <c r="E937" s="17"/>
      <c r="F937" s="17"/>
      <c r="G937" s="17"/>
      <c r="H937" s="59"/>
      <c r="I937" s="59"/>
      <c r="J937" s="59"/>
      <c r="K937" s="59"/>
      <c r="L937" s="59"/>
      <c r="M937" s="59"/>
    </row>
    <row r="938" spans="3:13" x14ac:dyDescent="0.2">
      <c r="C938" s="17"/>
      <c r="D938" s="17"/>
      <c r="E938" s="17"/>
      <c r="F938" s="17"/>
      <c r="G938" s="17"/>
      <c r="H938" s="59"/>
      <c r="I938" s="59"/>
      <c r="J938" s="59"/>
      <c r="K938" s="59"/>
      <c r="L938" s="59"/>
      <c r="M938" s="59"/>
    </row>
    <row r="939" spans="3:13" x14ac:dyDescent="0.2">
      <c r="C939" s="17"/>
      <c r="D939" s="17"/>
      <c r="E939" s="17"/>
      <c r="F939" s="17"/>
      <c r="G939" s="17"/>
      <c r="H939" s="59"/>
      <c r="I939" s="59"/>
      <c r="J939" s="59"/>
      <c r="K939" s="59"/>
      <c r="L939" s="59"/>
      <c r="M939" s="59"/>
    </row>
    <row r="940" spans="3:13" x14ac:dyDescent="0.2">
      <c r="C940" s="17"/>
      <c r="D940" s="17"/>
      <c r="E940" s="17"/>
      <c r="F940" s="17"/>
      <c r="G940" s="17"/>
      <c r="H940" s="59"/>
      <c r="I940" s="59"/>
      <c r="J940" s="59"/>
      <c r="K940" s="59"/>
      <c r="L940" s="59"/>
      <c r="M940" s="59"/>
    </row>
    <row r="941" spans="3:13" x14ac:dyDescent="0.2">
      <c r="C941" s="17"/>
      <c r="D941" s="17"/>
      <c r="E941" s="17"/>
      <c r="F941" s="17"/>
      <c r="G941" s="17"/>
      <c r="H941" s="59"/>
      <c r="I941" s="59"/>
      <c r="J941" s="59"/>
      <c r="K941" s="59"/>
      <c r="L941" s="59"/>
      <c r="M941" s="59"/>
    </row>
    <row r="942" spans="3:13" x14ac:dyDescent="0.2">
      <c r="C942" s="17"/>
      <c r="D942" s="17"/>
      <c r="E942" s="17"/>
      <c r="F942" s="17"/>
      <c r="G942" s="17"/>
      <c r="H942" s="59"/>
      <c r="I942" s="59"/>
      <c r="J942" s="59"/>
      <c r="K942" s="59"/>
      <c r="L942" s="59"/>
      <c r="M942" s="59"/>
    </row>
    <row r="943" spans="3:13" x14ac:dyDescent="0.2">
      <c r="C943" s="17"/>
      <c r="D943" s="17"/>
      <c r="E943" s="17"/>
      <c r="F943" s="17"/>
      <c r="G943" s="17"/>
      <c r="H943" s="59"/>
      <c r="I943" s="59"/>
      <c r="J943" s="59"/>
      <c r="K943" s="59"/>
      <c r="L943" s="59"/>
      <c r="M943" s="59"/>
    </row>
    <row r="944" spans="3:13" x14ac:dyDescent="0.2">
      <c r="C944" s="17"/>
      <c r="D944" s="17"/>
      <c r="E944" s="17"/>
      <c r="F944" s="17"/>
      <c r="G944" s="17"/>
      <c r="H944" s="59"/>
      <c r="I944" s="59"/>
      <c r="J944" s="59"/>
      <c r="K944" s="59"/>
      <c r="L944" s="59"/>
      <c r="M944" s="59"/>
    </row>
    <row r="945" spans="3:13" x14ac:dyDescent="0.2">
      <c r="C945" s="17"/>
      <c r="D945" s="17"/>
      <c r="E945" s="17"/>
      <c r="F945" s="17"/>
      <c r="G945" s="17"/>
      <c r="H945" s="59"/>
      <c r="I945" s="59"/>
      <c r="J945" s="59"/>
      <c r="K945" s="59"/>
      <c r="L945" s="59"/>
      <c r="M945" s="59"/>
    </row>
    <row r="946" spans="3:13" x14ac:dyDescent="0.2">
      <c r="C946" s="17"/>
      <c r="D946" s="17"/>
      <c r="E946" s="17"/>
      <c r="F946" s="17"/>
      <c r="G946" s="17"/>
      <c r="H946" s="59"/>
      <c r="I946" s="59"/>
      <c r="J946" s="59"/>
      <c r="K946" s="59"/>
      <c r="L946" s="59"/>
      <c r="M946" s="59"/>
    </row>
    <row r="947" spans="3:13" x14ac:dyDescent="0.2">
      <c r="C947" s="17"/>
      <c r="D947" s="17"/>
      <c r="E947" s="17"/>
      <c r="F947" s="17"/>
      <c r="G947" s="17"/>
      <c r="H947" s="59"/>
      <c r="I947" s="59"/>
      <c r="J947" s="59"/>
      <c r="K947" s="59"/>
      <c r="L947" s="59"/>
      <c r="M947" s="59"/>
    </row>
    <row r="948" spans="3:13" x14ac:dyDescent="0.2">
      <c r="C948" s="17"/>
      <c r="D948" s="17"/>
      <c r="E948" s="17"/>
      <c r="F948" s="17"/>
      <c r="G948" s="17"/>
      <c r="H948" s="59"/>
      <c r="I948" s="59"/>
      <c r="J948" s="59"/>
      <c r="K948" s="59"/>
      <c r="L948" s="59"/>
      <c r="M948" s="59"/>
    </row>
    <row r="949" spans="3:13" x14ac:dyDescent="0.2">
      <c r="C949" s="17"/>
      <c r="D949" s="17"/>
      <c r="E949" s="17"/>
      <c r="F949" s="17"/>
      <c r="G949" s="17"/>
      <c r="H949" s="59"/>
      <c r="I949" s="59"/>
      <c r="J949" s="59"/>
      <c r="K949" s="59"/>
      <c r="L949" s="59"/>
      <c r="M949" s="59"/>
    </row>
    <row r="950" spans="3:13" x14ac:dyDescent="0.2">
      <c r="C950" s="17"/>
      <c r="D950" s="17"/>
      <c r="E950" s="17"/>
      <c r="F950" s="17"/>
      <c r="G950" s="17"/>
      <c r="H950" s="59"/>
      <c r="I950" s="59"/>
      <c r="J950" s="59"/>
      <c r="K950" s="59"/>
      <c r="L950" s="59"/>
      <c r="M950" s="59"/>
    </row>
    <row r="951" spans="3:13" x14ac:dyDescent="0.2">
      <c r="C951" s="17"/>
      <c r="D951" s="17"/>
      <c r="E951" s="17"/>
      <c r="F951" s="17"/>
      <c r="G951" s="17"/>
      <c r="H951" s="59"/>
      <c r="I951" s="59"/>
      <c r="J951" s="59"/>
      <c r="K951" s="59"/>
      <c r="L951" s="59"/>
      <c r="M951" s="59"/>
    </row>
    <row r="952" spans="3:13" x14ac:dyDescent="0.2">
      <c r="C952" s="17"/>
      <c r="D952" s="17"/>
      <c r="E952" s="17"/>
      <c r="F952" s="17"/>
      <c r="G952" s="17"/>
      <c r="H952" s="59"/>
      <c r="I952" s="59"/>
      <c r="J952" s="59"/>
      <c r="K952" s="59"/>
      <c r="L952" s="59"/>
      <c r="M952" s="59"/>
    </row>
    <row r="953" spans="3:13" x14ac:dyDescent="0.2">
      <c r="C953" s="17"/>
      <c r="D953" s="17"/>
      <c r="E953" s="17"/>
      <c r="F953" s="17"/>
      <c r="G953" s="17"/>
      <c r="H953" s="59"/>
      <c r="I953" s="59"/>
      <c r="J953" s="59"/>
      <c r="K953" s="59"/>
      <c r="L953" s="59"/>
      <c r="M953" s="59"/>
    </row>
    <row r="954" spans="3:13" x14ac:dyDescent="0.2">
      <c r="C954" s="17"/>
      <c r="D954" s="17"/>
      <c r="E954" s="17"/>
      <c r="F954" s="17"/>
      <c r="G954" s="17"/>
      <c r="H954" s="59"/>
      <c r="I954" s="59"/>
      <c r="J954" s="59"/>
      <c r="K954" s="59"/>
      <c r="L954" s="59"/>
      <c r="M954" s="59"/>
    </row>
    <row r="955" spans="3:13" x14ac:dyDescent="0.2">
      <c r="C955" s="17"/>
      <c r="D955" s="17"/>
      <c r="E955" s="17"/>
      <c r="F955" s="17"/>
      <c r="G955" s="17"/>
      <c r="H955" s="59"/>
      <c r="I955" s="59"/>
      <c r="J955" s="59"/>
      <c r="K955" s="59"/>
      <c r="L955" s="59"/>
      <c r="M955" s="59"/>
    </row>
    <row r="956" spans="3:13" x14ac:dyDescent="0.2">
      <c r="C956" s="17"/>
      <c r="D956" s="17"/>
      <c r="E956" s="17"/>
      <c r="F956" s="17"/>
      <c r="G956" s="17"/>
      <c r="H956" s="59"/>
      <c r="I956" s="59"/>
      <c r="J956" s="59"/>
      <c r="K956" s="59"/>
      <c r="L956" s="59"/>
      <c r="M956" s="59"/>
    </row>
    <row r="957" spans="3:13" x14ac:dyDescent="0.2">
      <c r="C957" s="17"/>
      <c r="D957" s="17"/>
      <c r="E957" s="17"/>
      <c r="F957" s="17"/>
      <c r="G957" s="17"/>
      <c r="H957" s="59"/>
      <c r="I957" s="59"/>
      <c r="J957" s="59"/>
      <c r="K957" s="59"/>
      <c r="L957" s="59"/>
      <c r="M957" s="59"/>
    </row>
    <row r="958" spans="3:13" x14ac:dyDescent="0.2">
      <c r="C958" s="17"/>
      <c r="D958" s="17"/>
      <c r="E958" s="17"/>
      <c r="F958" s="17"/>
      <c r="G958" s="17"/>
      <c r="H958" s="59"/>
      <c r="I958" s="59"/>
      <c r="J958" s="59"/>
      <c r="K958" s="59"/>
      <c r="L958" s="59"/>
      <c r="M958" s="59"/>
    </row>
    <row r="959" spans="3:13" x14ac:dyDescent="0.2">
      <c r="C959" s="17"/>
      <c r="D959" s="17"/>
      <c r="E959" s="17"/>
      <c r="F959" s="17"/>
      <c r="G959" s="17"/>
      <c r="H959" s="59"/>
      <c r="I959" s="59"/>
      <c r="J959" s="59"/>
      <c r="K959" s="59"/>
      <c r="L959" s="59"/>
      <c r="M959" s="59"/>
    </row>
    <row r="960" spans="3:13" x14ac:dyDescent="0.2">
      <c r="C960" s="17"/>
      <c r="D960" s="17"/>
      <c r="E960" s="17"/>
      <c r="F960" s="17"/>
      <c r="G960" s="17"/>
      <c r="H960" s="59"/>
      <c r="I960" s="59"/>
      <c r="J960" s="59"/>
      <c r="K960" s="59"/>
      <c r="L960" s="59"/>
      <c r="M960" s="59"/>
    </row>
    <row r="961" spans="3:13" x14ac:dyDescent="0.2">
      <c r="C961" s="17"/>
      <c r="D961" s="17"/>
      <c r="E961" s="17"/>
      <c r="F961" s="17"/>
      <c r="G961" s="17"/>
      <c r="H961" s="59"/>
      <c r="I961" s="59"/>
      <c r="J961" s="59"/>
      <c r="K961" s="59"/>
      <c r="L961" s="59"/>
      <c r="M961" s="59"/>
    </row>
    <row r="962" spans="3:13" x14ac:dyDescent="0.2">
      <c r="C962" s="17"/>
      <c r="D962" s="17"/>
      <c r="E962" s="17"/>
      <c r="F962" s="17"/>
      <c r="G962" s="17"/>
      <c r="H962" s="59"/>
      <c r="I962" s="59"/>
      <c r="J962" s="59"/>
      <c r="K962" s="59"/>
      <c r="L962" s="59"/>
      <c r="M962" s="59"/>
    </row>
    <row r="963" spans="3:13" x14ac:dyDescent="0.2">
      <c r="C963" s="17"/>
      <c r="D963" s="17"/>
      <c r="E963" s="17"/>
      <c r="F963" s="17"/>
      <c r="G963" s="17"/>
      <c r="H963" s="59"/>
      <c r="I963" s="59"/>
      <c r="J963" s="59"/>
      <c r="K963" s="59"/>
      <c r="L963" s="59"/>
      <c r="M963" s="59"/>
    </row>
    <row r="964" spans="3:13" x14ac:dyDescent="0.2">
      <c r="C964" s="17"/>
      <c r="D964" s="17"/>
      <c r="E964" s="17"/>
      <c r="F964" s="17"/>
      <c r="G964" s="17"/>
      <c r="H964" s="59"/>
      <c r="I964" s="59"/>
      <c r="J964" s="59"/>
      <c r="K964" s="59"/>
      <c r="L964" s="59"/>
      <c r="M964" s="59"/>
    </row>
    <row r="965" spans="3:13" x14ac:dyDescent="0.2">
      <c r="C965" s="17"/>
      <c r="D965" s="17"/>
      <c r="E965" s="17"/>
      <c r="F965" s="17"/>
      <c r="G965" s="17"/>
      <c r="H965" s="59"/>
      <c r="I965" s="59"/>
      <c r="J965" s="59"/>
      <c r="K965" s="59"/>
      <c r="L965" s="59"/>
      <c r="M965" s="59"/>
    </row>
    <row r="966" spans="3:13" x14ac:dyDescent="0.2">
      <c r="C966" s="17"/>
      <c r="D966" s="17"/>
      <c r="E966" s="17"/>
      <c r="F966" s="17"/>
      <c r="G966" s="17"/>
      <c r="H966" s="59"/>
      <c r="I966" s="59"/>
      <c r="J966" s="59"/>
      <c r="K966" s="59"/>
      <c r="L966" s="59"/>
      <c r="M966" s="59"/>
    </row>
    <row r="967" spans="3:13" x14ac:dyDescent="0.2">
      <c r="C967" s="17"/>
      <c r="D967" s="17"/>
      <c r="E967" s="17"/>
      <c r="F967" s="17"/>
      <c r="G967" s="17"/>
      <c r="H967" s="59"/>
      <c r="I967" s="59"/>
      <c r="J967" s="59"/>
      <c r="K967" s="59"/>
      <c r="L967" s="59"/>
      <c r="M967" s="59"/>
    </row>
    <row r="968" spans="3:13" x14ac:dyDescent="0.2">
      <c r="C968" s="17"/>
      <c r="D968" s="17"/>
      <c r="E968" s="17"/>
      <c r="F968" s="17"/>
      <c r="G968" s="17"/>
      <c r="H968" s="59"/>
      <c r="I968" s="59"/>
      <c r="J968" s="59"/>
      <c r="K968" s="59"/>
      <c r="L968" s="59"/>
      <c r="M968" s="59"/>
    </row>
    <row r="969" spans="3:13" x14ac:dyDescent="0.2">
      <c r="C969" s="17"/>
      <c r="D969" s="17"/>
      <c r="E969" s="17"/>
      <c r="F969" s="17"/>
      <c r="G969" s="17"/>
      <c r="H969" s="59"/>
      <c r="I969" s="59"/>
      <c r="J969" s="59"/>
      <c r="K969" s="59"/>
      <c r="L969" s="59"/>
      <c r="M969" s="59"/>
    </row>
    <row r="970" spans="3:13" x14ac:dyDescent="0.2">
      <c r="C970" s="17"/>
      <c r="D970" s="17"/>
      <c r="E970" s="17"/>
      <c r="F970" s="17"/>
      <c r="G970" s="17"/>
      <c r="H970" s="59"/>
      <c r="I970" s="59"/>
      <c r="J970" s="59"/>
      <c r="K970" s="59"/>
      <c r="L970" s="59"/>
      <c r="M970" s="59"/>
    </row>
    <row r="971" spans="3:13" x14ac:dyDescent="0.2">
      <c r="C971" s="17"/>
      <c r="D971" s="17"/>
      <c r="E971" s="17"/>
      <c r="F971" s="17"/>
      <c r="G971" s="17"/>
      <c r="H971" s="59"/>
      <c r="I971" s="59"/>
      <c r="J971" s="59"/>
      <c r="K971" s="59"/>
      <c r="L971" s="59"/>
      <c r="M971" s="59"/>
    </row>
    <row r="972" spans="3:13" x14ac:dyDescent="0.2">
      <c r="C972" s="17"/>
      <c r="D972" s="17"/>
      <c r="E972" s="17"/>
      <c r="F972" s="17"/>
      <c r="G972" s="17"/>
      <c r="H972" s="59"/>
      <c r="I972" s="59"/>
      <c r="J972" s="59"/>
      <c r="K972" s="59"/>
      <c r="L972" s="59"/>
      <c r="M972" s="59"/>
    </row>
    <row r="973" spans="3:13" x14ac:dyDescent="0.2">
      <c r="C973" s="17"/>
      <c r="D973" s="17"/>
      <c r="E973" s="17"/>
      <c r="F973" s="17"/>
      <c r="G973" s="17"/>
      <c r="H973" s="59"/>
      <c r="I973" s="59"/>
      <c r="J973" s="59"/>
      <c r="K973" s="59"/>
      <c r="L973" s="59"/>
      <c r="M973" s="59"/>
    </row>
    <row r="974" spans="3:13" x14ac:dyDescent="0.2">
      <c r="C974" s="17"/>
      <c r="D974" s="17"/>
      <c r="E974" s="17"/>
      <c r="F974" s="17"/>
      <c r="G974" s="17"/>
      <c r="H974" s="59"/>
      <c r="I974" s="59"/>
      <c r="J974" s="59"/>
      <c r="K974" s="59"/>
      <c r="L974" s="59"/>
      <c r="M974" s="59"/>
    </row>
    <row r="975" spans="3:13" x14ac:dyDescent="0.2">
      <c r="C975" s="17"/>
      <c r="D975" s="17"/>
      <c r="E975" s="17"/>
      <c r="F975" s="17"/>
      <c r="G975" s="17"/>
      <c r="H975" s="59"/>
      <c r="I975" s="59"/>
      <c r="J975" s="59"/>
      <c r="K975" s="59"/>
      <c r="L975" s="59"/>
      <c r="M975" s="59"/>
    </row>
    <row r="976" spans="3:13" x14ac:dyDescent="0.2">
      <c r="C976" s="17"/>
      <c r="D976" s="17"/>
      <c r="E976" s="17"/>
      <c r="F976" s="17"/>
      <c r="G976" s="17"/>
      <c r="H976" s="59"/>
      <c r="I976" s="59"/>
      <c r="J976" s="59"/>
      <c r="K976" s="59"/>
      <c r="L976" s="59"/>
      <c r="M976" s="59"/>
    </row>
    <row r="977" spans="3:13" x14ac:dyDescent="0.2">
      <c r="C977" s="17"/>
      <c r="D977" s="17"/>
      <c r="E977" s="17"/>
      <c r="F977" s="17"/>
      <c r="G977" s="17"/>
      <c r="H977" s="59"/>
      <c r="I977" s="59"/>
      <c r="J977" s="59"/>
      <c r="K977" s="59"/>
      <c r="L977" s="59"/>
      <c r="M977" s="59"/>
    </row>
    <row r="978" spans="3:13" x14ac:dyDescent="0.2">
      <c r="C978" s="17"/>
      <c r="D978" s="17"/>
      <c r="E978" s="17"/>
      <c r="F978" s="17"/>
      <c r="G978" s="17"/>
      <c r="H978" s="59"/>
      <c r="I978" s="59"/>
      <c r="J978" s="59"/>
      <c r="K978" s="59"/>
      <c r="L978" s="59"/>
      <c r="M978" s="59"/>
    </row>
    <row r="979" spans="3:13" x14ac:dyDescent="0.2">
      <c r="C979" s="17"/>
      <c r="D979" s="17"/>
      <c r="E979" s="17"/>
      <c r="F979" s="17"/>
      <c r="G979" s="17"/>
      <c r="H979" s="59"/>
      <c r="I979" s="59"/>
      <c r="J979" s="59"/>
      <c r="K979" s="59"/>
      <c r="L979" s="59"/>
      <c r="M979" s="59"/>
    </row>
    <row r="980" spans="3:13" x14ac:dyDescent="0.2">
      <c r="C980" s="17"/>
      <c r="D980" s="17"/>
      <c r="E980" s="17"/>
      <c r="F980" s="17"/>
      <c r="G980" s="17"/>
      <c r="H980" s="59"/>
      <c r="I980" s="59"/>
      <c r="J980" s="59"/>
      <c r="K980" s="59"/>
      <c r="L980" s="59"/>
      <c r="M980" s="59"/>
    </row>
    <row r="981" spans="3:13" x14ac:dyDescent="0.2">
      <c r="C981" s="17"/>
      <c r="D981" s="17"/>
      <c r="E981" s="17"/>
      <c r="F981" s="17"/>
      <c r="G981" s="17"/>
      <c r="H981" s="59"/>
      <c r="I981" s="59"/>
      <c r="J981" s="59"/>
      <c r="K981" s="59"/>
      <c r="L981" s="59"/>
      <c r="M981" s="59"/>
    </row>
    <row r="982" spans="3:13" x14ac:dyDescent="0.2">
      <c r="C982" s="17"/>
      <c r="D982" s="17"/>
      <c r="E982" s="17"/>
      <c r="F982" s="17"/>
      <c r="G982" s="17"/>
      <c r="H982" s="59"/>
      <c r="I982" s="59"/>
      <c r="J982" s="59"/>
      <c r="K982" s="59"/>
      <c r="L982" s="59"/>
      <c r="M982" s="59"/>
    </row>
    <row r="983" spans="3:13" x14ac:dyDescent="0.2">
      <c r="C983" s="17"/>
      <c r="D983" s="17"/>
      <c r="E983" s="17"/>
      <c r="F983" s="17"/>
      <c r="G983" s="17"/>
      <c r="H983" s="59"/>
      <c r="I983" s="59"/>
      <c r="J983" s="59"/>
      <c r="K983" s="59"/>
      <c r="L983" s="59"/>
      <c r="M983" s="59"/>
    </row>
    <row r="984" spans="3:13" x14ac:dyDescent="0.2">
      <c r="C984" s="17"/>
      <c r="D984" s="17"/>
      <c r="E984" s="17"/>
      <c r="F984" s="17"/>
      <c r="G984" s="17"/>
      <c r="H984" s="59"/>
      <c r="I984" s="59"/>
      <c r="J984" s="59"/>
      <c r="K984" s="59"/>
      <c r="L984" s="59"/>
      <c r="M984" s="59"/>
    </row>
    <row r="985" spans="3:13" x14ac:dyDescent="0.2">
      <c r="C985" s="17"/>
      <c r="D985" s="17"/>
      <c r="E985" s="17"/>
      <c r="F985" s="17"/>
      <c r="G985" s="17"/>
      <c r="H985" s="59"/>
      <c r="I985" s="59"/>
      <c r="J985" s="59"/>
      <c r="K985" s="59"/>
      <c r="L985" s="59"/>
      <c r="M985" s="59"/>
    </row>
    <row r="986" spans="3:13" x14ac:dyDescent="0.2">
      <c r="C986" s="17"/>
      <c r="D986" s="17"/>
      <c r="E986" s="17"/>
      <c r="F986" s="17"/>
      <c r="G986" s="17"/>
      <c r="H986" s="59"/>
      <c r="I986" s="59"/>
      <c r="J986" s="59"/>
      <c r="K986" s="59"/>
      <c r="L986" s="59"/>
      <c r="M986" s="59"/>
    </row>
    <row r="987" spans="3:13" x14ac:dyDescent="0.2">
      <c r="C987" s="17"/>
      <c r="D987" s="17"/>
      <c r="E987" s="17"/>
      <c r="F987" s="17"/>
      <c r="G987" s="17"/>
      <c r="H987" s="59"/>
      <c r="I987" s="59"/>
      <c r="J987" s="59"/>
      <c r="K987" s="59"/>
      <c r="L987" s="59"/>
      <c r="M987" s="59"/>
    </row>
    <row r="988" spans="3:13" x14ac:dyDescent="0.2">
      <c r="C988" s="17"/>
      <c r="D988" s="17"/>
      <c r="E988" s="17"/>
      <c r="F988" s="17"/>
      <c r="G988" s="17"/>
      <c r="H988" s="59"/>
      <c r="I988" s="59"/>
      <c r="J988" s="59"/>
      <c r="K988" s="59"/>
      <c r="L988" s="59"/>
      <c r="M988" s="59"/>
    </row>
    <row r="989" spans="3:13" x14ac:dyDescent="0.2">
      <c r="C989" s="17"/>
      <c r="D989" s="17"/>
      <c r="E989" s="17"/>
      <c r="F989" s="17"/>
      <c r="G989" s="17"/>
      <c r="H989" s="59"/>
      <c r="I989" s="59"/>
      <c r="J989" s="59"/>
      <c r="K989" s="59"/>
      <c r="L989" s="59"/>
      <c r="M989" s="59"/>
    </row>
    <row r="990" spans="3:13" x14ac:dyDescent="0.2">
      <c r="C990" s="17"/>
      <c r="D990" s="17"/>
      <c r="E990" s="17"/>
      <c r="F990" s="17"/>
      <c r="G990" s="17"/>
      <c r="H990" s="59"/>
      <c r="I990" s="59"/>
      <c r="J990" s="59"/>
      <c r="K990" s="59"/>
      <c r="L990" s="59"/>
      <c r="M990" s="59"/>
    </row>
    <row r="991" spans="3:13" x14ac:dyDescent="0.2">
      <c r="C991" s="17"/>
      <c r="D991" s="17"/>
      <c r="E991" s="17"/>
      <c r="F991" s="17"/>
      <c r="G991" s="17"/>
      <c r="H991" s="59"/>
      <c r="I991" s="59"/>
      <c r="J991" s="59"/>
      <c r="K991" s="59"/>
      <c r="L991" s="59"/>
      <c r="M991" s="59"/>
    </row>
    <row r="992" spans="3:13" x14ac:dyDescent="0.2">
      <c r="C992" s="17"/>
      <c r="D992" s="17"/>
      <c r="E992" s="17"/>
      <c r="F992" s="17"/>
      <c r="G992" s="17"/>
      <c r="H992" s="59"/>
      <c r="I992" s="59"/>
      <c r="J992" s="59"/>
      <c r="K992" s="59"/>
      <c r="L992" s="59"/>
      <c r="M992" s="59"/>
    </row>
    <row r="993" spans="3:13" x14ac:dyDescent="0.2">
      <c r="C993" s="17"/>
      <c r="D993" s="17"/>
      <c r="E993" s="17"/>
      <c r="F993" s="17"/>
      <c r="G993" s="17"/>
      <c r="H993" s="59"/>
      <c r="I993" s="59"/>
      <c r="J993" s="59"/>
      <c r="K993" s="59"/>
      <c r="L993" s="59"/>
      <c r="M993" s="59"/>
    </row>
    <row r="994" spans="3:13" x14ac:dyDescent="0.2">
      <c r="C994" s="17"/>
      <c r="D994" s="17"/>
      <c r="E994" s="17"/>
      <c r="F994" s="17"/>
      <c r="G994" s="17"/>
      <c r="H994" s="59"/>
      <c r="I994" s="59"/>
      <c r="J994" s="59"/>
      <c r="K994" s="59"/>
      <c r="L994" s="59"/>
      <c r="M994" s="59"/>
    </row>
    <row r="995" spans="3:13" x14ac:dyDescent="0.2">
      <c r="C995" s="17"/>
      <c r="D995" s="17"/>
      <c r="E995" s="17"/>
      <c r="F995" s="17"/>
      <c r="G995" s="17"/>
      <c r="H995" s="59"/>
      <c r="I995" s="59"/>
      <c r="J995" s="59"/>
      <c r="K995" s="59"/>
      <c r="L995" s="59"/>
      <c r="M995" s="59"/>
    </row>
    <row r="996" spans="3:13" x14ac:dyDescent="0.2">
      <c r="C996" s="17"/>
      <c r="D996" s="17"/>
      <c r="E996" s="17"/>
      <c r="F996" s="17"/>
      <c r="G996" s="17"/>
      <c r="H996" s="59"/>
      <c r="I996" s="59"/>
      <c r="J996" s="59"/>
      <c r="K996" s="59"/>
      <c r="L996" s="59"/>
      <c r="M996" s="59"/>
    </row>
    <row r="997" spans="3:13" x14ac:dyDescent="0.2">
      <c r="C997" s="17"/>
      <c r="D997" s="17"/>
      <c r="E997" s="17"/>
      <c r="F997" s="17"/>
      <c r="G997" s="17"/>
      <c r="H997" s="59"/>
      <c r="I997" s="59"/>
      <c r="J997" s="59"/>
      <c r="K997" s="59"/>
      <c r="L997" s="59"/>
      <c r="M997" s="59"/>
    </row>
    <row r="998" spans="3:13" x14ac:dyDescent="0.2">
      <c r="C998" s="17"/>
      <c r="D998" s="17"/>
      <c r="E998" s="17"/>
      <c r="F998" s="17"/>
      <c r="G998" s="17"/>
      <c r="H998" s="59"/>
      <c r="I998" s="59"/>
      <c r="J998" s="59"/>
      <c r="K998" s="59"/>
      <c r="L998" s="59"/>
      <c r="M998" s="59"/>
    </row>
    <row r="999" spans="3:13" x14ac:dyDescent="0.2">
      <c r="C999" s="17"/>
      <c r="D999" s="17"/>
      <c r="E999" s="17"/>
      <c r="F999" s="17"/>
      <c r="G999" s="17"/>
      <c r="H999" s="59"/>
      <c r="I999" s="59"/>
      <c r="J999" s="59"/>
      <c r="K999" s="59"/>
      <c r="L999" s="59"/>
      <c r="M999" s="59"/>
    </row>
    <row r="1000" spans="3:13" x14ac:dyDescent="0.2">
      <c r="C1000" s="17"/>
      <c r="D1000" s="17"/>
      <c r="E1000" s="17"/>
      <c r="F1000" s="17"/>
      <c r="G1000" s="17"/>
      <c r="H1000" s="59"/>
      <c r="I1000" s="59"/>
      <c r="J1000" s="59"/>
      <c r="K1000" s="59"/>
      <c r="L1000" s="59"/>
      <c r="M1000" s="59"/>
    </row>
    <row r="1001" spans="3:13" x14ac:dyDescent="0.2">
      <c r="C1001" s="17"/>
      <c r="D1001" s="17"/>
      <c r="E1001" s="17"/>
      <c r="F1001" s="17"/>
      <c r="G1001" s="17"/>
      <c r="H1001" s="59"/>
      <c r="I1001" s="59"/>
      <c r="J1001" s="59"/>
      <c r="K1001" s="59"/>
      <c r="L1001" s="59"/>
      <c r="M1001" s="59"/>
    </row>
    <row r="1002" spans="3:13" x14ac:dyDescent="0.2">
      <c r="C1002" s="17"/>
      <c r="D1002" s="17"/>
      <c r="E1002" s="17"/>
      <c r="F1002" s="17"/>
      <c r="G1002" s="17"/>
      <c r="H1002" s="59"/>
      <c r="I1002" s="59"/>
      <c r="J1002" s="59"/>
      <c r="K1002" s="59"/>
      <c r="L1002" s="59"/>
      <c r="M1002" s="59"/>
    </row>
    <row r="1003" spans="3:13" x14ac:dyDescent="0.2">
      <c r="C1003" s="17"/>
      <c r="D1003" s="17"/>
      <c r="E1003" s="17"/>
      <c r="F1003" s="17"/>
      <c r="G1003" s="17"/>
      <c r="H1003" s="59"/>
      <c r="I1003" s="59"/>
      <c r="J1003" s="59"/>
      <c r="K1003" s="59"/>
      <c r="L1003" s="59"/>
      <c r="M1003" s="59"/>
    </row>
    <row r="1004" spans="3:13" x14ac:dyDescent="0.2">
      <c r="C1004" s="17"/>
      <c r="D1004" s="17"/>
      <c r="E1004" s="17"/>
      <c r="F1004" s="17"/>
      <c r="G1004" s="17"/>
      <c r="H1004" s="59"/>
      <c r="I1004" s="59"/>
      <c r="J1004" s="59"/>
      <c r="K1004" s="59"/>
      <c r="L1004" s="59"/>
      <c r="M1004" s="59"/>
    </row>
    <row r="1005" spans="3:13" x14ac:dyDescent="0.2">
      <c r="C1005" s="17"/>
      <c r="D1005" s="17"/>
      <c r="E1005" s="17"/>
      <c r="F1005" s="17"/>
      <c r="G1005" s="17"/>
      <c r="H1005" s="59"/>
      <c r="I1005" s="59"/>
      <c r="J1005" s="59"/>
      <c r="K1005" s="59"/>
      <c r="L1005" s="59"/>
      <c r="M1005" s="59"/>
    </row>
    <row r="1006" spans="3:13" x14ac:dyDescent="0.2">
      <c r="C1006" s="17"/>
      <c r="D1006" s="17"/>
      <c r="E1006" s="17"/>
      <c r="F1006" s="17"/>
      <c r="G1006" s="17"/>
      <c r="H1006" s="59"/>
      <c r="I1006" s="59"/>
      <c r="J1006" s="59"/>
      <c r="K1006" s="59"/>
      <c r="L1006" s="59"/>
      <c r="M1006" s="59"/>
    </row>
    <row r="1007" spans="3:13" x14ac:dyDescent="0.2">
      <c r="C1007" s="17"/>
      <c r="D1007" s="17"/>
      <c r="E1007" s="17"/>
      <c r="F1007" s="17"/>
      <c r="G1007" s="17"/>
      <c r="H1007" s="59"/>
      <c r="I1007" s="59"/>
      <c r="J1007" s="59"/>
      <c r="K1007" s="59"/>
      <c r="L1007" s="59"/>
      <c r="M1007" s="59"/>
    </row>
    <row r="1008" spans="3:13" x14ac:dyDescent="0.2">
      <c r="C1008" s="17"/>
      <c r="D1008" s="17"/>
      <c r="E1008" s="17"/>
      <c r="F1008" s="17"/>
      <c r="G1008" s="17"/>
      <c r="H1008" s="59"/>
      <c r="I1008" s="59"/>
      <c r="J1008" s="59"/>
      <c r="K1008" s="59"/>
      <c r="L1008" s="59"/>
      <c r="M1008" s="59"/>
    </row>
    <row r="1009" spans="3:13" x14ac:dyDescent="0.2">
      <c r="C1009" s="17"/>
      <c r="D1009" s="17"/>
      <c r="E1009" s="17"/>
      <c r="F1009" s="17"/>
      <c r="G1009" s="17"/>
      <c r="H1009" s="59"/>
      <c r="I1009" s="59"/>
      <c r="J1009" s="59"/>
      <c r="K1009" s="59"/>
      <c r="L1009" s="59"/>
      <c r="M1009" s="59"/>
    </row>
    <row r="1010" spans="3:13" x14ac:dyDescent="0.2">
      <c r="C1010" s="17"/>
      <c r="D1010" s="17"/>
      <c r="E1010" s="17"/>
      <c r="F1010" s="17"/>
      <c r="G1010" s="17"/>
      <c r="H1010" s="59"/>
      <c r="I1010" s="59"/>
      <c r="J1010" s="59"/>
      <c r="K1010" s="59"/>
      <c r="L1010" s="59"/>
      <c r="M1010" s="59"/>
    </row>
    <row r="1011" spans="3:13" x14ac:dyDescent="0.2">
      <c r="C1011" s="17"/>
      <c r="D1011" s="17"/>
      <c r="E1011" s="17"/>
      <c r="F1011" s="17"/>
      <c r="G1011" s="17"/>
      <c r="H1011" s="59"/>
      <c r="I1011" s="59"/>
      <c r="J1011" s="59"/>
      <c r="K1011" s="59"/>
      <c r="L1011" s="59"/>
      <c r="M1011" s="59"/>
    </row>
    <row r="1012" spans="3:13" x14ac:dyDescent="0.2">
      <c r="C1012" s="17"/>
      <c r="D1012" s="17"/>
      <c r="E1012" s="17"/>
      <c r="F1012" s="17"/>
      <c r="G1012" s="17"/>
      <c r="H1012" s="59"/>
      <c r="I1012" s="59"/>
      <c r="J1012" s="59"/>
      <c r="K1012" s="59"/>
      <c r="L1012" s="59"/>
      <c r="M1012" s="59"/>
    </row>
    <row r="1013" spans="3:13" x14ac:dyDescent="0.2">
      <c r="C1013" s="17"/>
      <c r="D1013" s="17"/>
      <c r="E1013" s="17"/>
      <c r="F1013" s="17"/>
      <c r="G1013" s="17"/>
      <c r="H1013" s="59"/>
      <c r="I1013" s="59"/>
      <c r="J1013" s="59"/>
      <c r="K1013" s="59"/>
      <c r="L1013" s="59"/>
      <c r="M1013" s="59"/>
    </row>
    <row r="1014" spans="3:13" x14ac:dyDescent="0.2">
      <c r="C1014" s="17"/>
      <c r="D1014" s="17"/>
      <c r="E1014" s="17"/>
      <c r="F1014" s="17"/>
      <c r="G1014" s="17"/>
      <c r="H1014" s="59"/>
      <c r="I1014" s="59"/>
      <c r="J1014" s="59"/>
      <c r="K1014" s="59"/>
      <c r="L1014" s="59"/>
      <c r="M1014" s="59"/>
    </row>
    <row r="1015" spans="3:13" x14ac:dyDescent="0.2">
      <c r="C1015" s="17"/>
      <c r="D1015" s="17"/>
      <c r="E1015" s="17"/>
      <c r="F1015" s="17"/>
      <c r="G1015" s="17"/>
      <c r="H1015" s="59"/>
      <c r="I1015" s="59"/>
      <c r="J1015" s="59"/>
      <c r="K1015" s="59"/>
      <c r="L1015" s="59"/>
      <c r="M1015" s="59"/>
    </row>
    <row r="1016" spans="3:13" x14ac:dyDescent="0.2">
      <c r="C1016" s="17"/>
      <c r="D1016" s="17"/>
      <c r="E1016" s="17"/>
      <c r="F1016" s="17"/>
      <c r="G1016" s="17"/>
      <c r="H1016" s="59"/>
      <c r="I1016" s="59"/>
      <c r="J1016" s="59"/>
      <c r="K1016" s="59"/>
      <c r="L1016" s="59"/>
      <c r="M1016" s="59"/>
    </row>
    <row r="1017" spans="3:13" x14ac:dyDescent="0.2">
      <c r="C1017" s="17"/>
      <c r="D1017" s="17"/>
      <c r="E1017" s="17"/>
      <c r="F1017" s="17"/>
      <c r="G1017" s="17"/>
      <c r="H1017" s="59"/>
      <c r="I1017" s="59"/>
      <c r="J1017" s="59"/>
      <c r="K1017" s="59"/>
      <c r="L1017" s="59"/>
      <c r="M1017" s="59"/>
    </row>
    <row r="1018" spans="3:13" x14ac:dyDescent="0.2">
      <c r="C1018" s="17"/>
      <c r="D1018" s="17"/>
      <c r="E1018" s="17"/>
      <c r="F1018" s="17"/>
      <c r="G1018" s="17"/>
      <c r="H1018" s="59"/>
      <c r="I1018" s="59"/>
      <c r="J1018" s="59"/>
      <c r="K1018" s="59"/>
      <c r="L1018" s="59"/>
      <c r="M1018" s="59"/>
    </row>
    <row r="1019" spans="3:13" x14ac:dyDescent="0.2">
      <c r="C1019" s="17"/>
      <c r="D1019" s="17"/>
      <c r="E1019" s="17"/>
      <c r="F1019" s="17"/>
      <c r="G1019" s="17"/>
      <c r="H1019" s="59"/>
      <c r="I1019" s="59"/>
      <c r="J1019" s="59"/>
      <c r="K1019" s="59"/>
      <c r="L1019" s="59"/>
      <c r="M1019" s="59"/>
    </row>
    <row r="1020" spans="3:13" x14ac:dyDescent="0.2">
      <c r="C1020" s="17"/>
      <c r="D1020" s="17"/>
      <c r="E1020" s="17"/>
      <c r="F1020" s="17"/>
      <c r="G1020" s="17"/>
      <c r="H1020" s="59"/>
      <c r="I1020" s="59"/>
      <c r="J1020" s="59"/>
      <c r="K1020" s="59"/>
      <c r="L1020" s="59"/>
      <c r="M1020" s="59"/>
    </row>
    <row r="1021" spans="3:13" x14ac:dyDescent="0.2">
      <c r="C1021" s="17"/>
      <c r="D1021" s="17"/>
      <c r="E1021" s="17"/>
      <c r="F1021" s="17"/>
      <c r="G1021" s="17"/>
      <c r="H1021" s="59"/>
      <c r="I1021" s="59"/>
      <c r="J1021" s="59"/>
      <c r="K1021" s="59"/>
      <c r="L1021" s="59"/>
      <c r="M1021" s="59"/>
    </row>
    <row r="1022" spans="3:13" x14ac:dyDescent="0.2">
      <c r="C1022" s="17"/>
      <c r="D1022" s="17"/>
      <c r="E1022" s="17"/>
      <c r="F1022" s="17"/>
      <c r="G1022" s="17"/>
      <c r="H1022" s="59"/>
      <c r="I1022" s="59"/>
      <c r="J1022" s="59"/>
      <c r="K1022" s="59"/>
      <c r="L1022" s="59"/>
      <c r="M1022" s="59"/>
    </row>
    <row r="1023" spans="3:13" x14ac:dyDescent="0.2">
      <c r="C1023" s="17"/>
      <c r="D1023" s="17"/>
      <c r="E1023" s="17"/>
      <c r="F1023" s="17"/>
      <c r="G1023" s="17"/>
      <c r="H1023" s="59"/>
      <c r="I1023" s="59"/>
      <c r="J1023" s="59"/>
      <c r="K1023" s="59"/>
      <c r="L1023" s="59"/>
      <c r="M1023" s="59"/>
    </row>
    <row r="1024" spans="3:13" x14ac:dyDescent="0.2">
      <c r="C1024" s="17"/>
      <c r="D1024" s="17"/>
      <c r="E1024" s="17"/>
      <c r="F1024" s="17"/>
      <c r="G1024" s="17"/>
      <c r="H1024" s="59"/>
      <c r="I1024" s="59"/>
      <c r="J1024" s="59"/>
      <c r="K1024" s="59"/>
      <c r="L1024" s="59"/>
      <c r="M1024" s="59"/>
    </row>
    <row r="1025" spans="3:13" x14ac:dyDescent="0.2">
      <c r="C1025" s="17"/>
      <c r="D1025" s="17"/>
      <c r="E1025" s="17"/>
      <c r="F1025" s="17"/>
      <c r="G1025" s="17"/>
      <c r="H1025" s="59"/>
      <c r="I1025" s="59"/>
      <c r="J1025" s="59"/>
      <c r="K1025" s="59"/>
      <c r="L1025" s="59"/>
      <c r="M1025" s="59"/>
    </row>
    <row r="1026" spans="3:13" x14ac:dyDescent="0.2">
      <c r="C1026" s="17"/>
      <c r="D1026" s="17"/>
      <c r="E1026" s="17"/>
      <c r="F1026" s="17"/>
      <c r="G1026" s="17"/>
      <c r="H1026" s="59"/>
      <c r="I1026" s="59"/>
      <c r="J1026" s="59"/>
      <c r="K1026" s="59"/>
      <c r="L1026" s="59"/>
      <c r="M1026" s="59"/>
    </row>
    <row r="1027" spans="3:13" x14ac:dyDescent="0.2">
      <c r="C1027" s="17"/>
      <c r="D1027" s="17"/>
      <c r="E1027" s="17"/>
      <c r="F1027" s="17"/>
      <c r="G1027" s="17"/>
      <c r="H1027" s="59"/>
      <c r="I1027" s="59"/>
      <c r="J1027" s="59"/>
      <c r="K1027" s="59"/>
      <c r="L1027" s="59"/>
      <c r="M1027" s="59"/>
    </row>
    <row r="1028" spans="3:13" x14ac:dyDescent="0.2">
      <c r="C1028" s="17"/>
      <c r="D1028" s="17"/>
      <c r="E1028" s="17"/>
      <c r="F1028" s="17"/>
      <c r="G1028" s="17"/>
      <c r="H1028" s="59"/>
      <c r="I1028" s="59"/>
      <c r="J1028" s="59"/>
      <c r="K1028" s="59"/>
      <c r="L1028" s="59"/>
      <c r="M1028" s="59"/>
    </row>
    <row r="1029" spans="3:13" x14ac:dyDescent="0.2">
      <c r="C1029" s="17"/>
      <c r="D1029" s="17"/>
      <c r="E1029" s="17"/>
      <c r="F1029" s="17"/>
      <c r="G1029" s="17"/>
      <c r="H1029" s="59"/>
      <c r="I1029" s="59"/>
      <c r="J1029" s="59"/>
      <c r="K1029" s="59"/>
      <c r="L1029" s="59"/>
      <c r="M1029" s="59"/>
    </row>
    <row r="1030" spans="3:13" x14ac:dyDescent="0.2">
      <c r="C1030" s="17"/>
      <c r="D1030" s="17"/>
      <c r="E1030" s="17"/>
      <c r="F1030" s="17"/>
      <c r="G1030" s="17"/>
      <c r="H1030" s="59"/>
      <c r="I1030" s="59"/>
      <c r="J1030" s="59"/>
      <c r="K1030" s="59"/>
      <c r="L1030" s="59"/>
      <c r="M1030" s="59"/>
    </row>
    <row r="1031" spans="3:13" x14ac:dyDescent="0.2">
      <c r="C1031" s="17"/>
      <c r="D1031" s="17"/>
      <c r="E1031" s="17"/>
      <c r="F1031" s="17"/>
      <c r="G1031" s="17"/>
      <c r="H1031" s="59"/>
      <c r="I1031" s="59"/>
      <c r="J1031" s="59"/>
      <c r="K1031" s="59"/>
      <c r="L1031" s="59"/>
      <c r="M1031" s="59"/>
    </row>
    <row r="1032" spans="3:13" x14ac:dyDescent="0.2">
      <c r="C1032" s="17"/>
      <c r="D1032" s="17"/>
      <c r="E1032" s="17"/>
      <c r="F1032" s="17"/>
      <c r="G1032" s="17"/>
      <c r="H1032" s="59"/>
      <c r="I1032" s="59"/>
      <c r="J1032" s="59"/>
      <c r="K1032" s="59"/>
      <c r="L1032" s="59"/>
      <c r="M1032" s="59"/>
    </row>
    <row r="1033" spans="3:13" x14ac:dyDescent="0.2">
      <c r="C1033" s="17"/>
      <c r="D1033" s="17"/>
      <c r="E1033" s="17"/>
      <c r="F1033" s="17"/>
      <c r="G1033" s="17"/>
      <c r="H1033" s="59"/>
      <c r="I1033" s="59"/>
      <c r="J1033" s="59"/>
      <c r="K1033" s="59"/>
      <c r="L1033" s="59"/>
      <c r="M1033" s="59"/>
    </row>
    <row r="1034" spans="3:13" x14ac:dyDescent="0.2">
      <c r="C1034" s="17"/>
      <c r="D1034" s="17"/>
      <c r="E1034" s="17"/>
      <c r="F1034" s="17"/>
      <c r="G1034" s="17"/>
      <c r="H1034" s="59"/>
      <c r="I1034" s="59"/>
      <c r="J1034" s="59"/>
      <c r="K1034" s="59"/>
      <c r="L1034" s="59"/>
      <c r="M1034" s="59"/>
    </row>
    <row r="1035" spans="3:13" x14ac:dyDescent="0.2">
      <c r="C1035" s="17"/>
      <c r="D1035" s="17"/>
      <c r="E1035" s="17"/>
      <c r="F1035" s="17"/>
      <c r="G1035" s="17"/>
      <c r="H1035" s="59"/>
      <c r="I1035" s="59"/>
      <c r="J1035" s="59"/>
      <c r="K1035" s="59"/>
      <c r="L1035" s="59"/>
      <c r="M1035" s="59"/>
    </row>
    <row r="1036" spans="3:13" x14ac:dyDescent="0.2">
      <c r="C1036" s="17"/>
      <c r="D1036" s="17"/>
      <c r="E1036" s="17"/>
      <c r="F1036" s="17"/>
      <c r="G1036" s="17"/>
      <c r="H1036" s="59"/>
      <c r="I1036" s="59"/>
      <c r="J1036" s="59"/>
      <c r="K1036" s="59"/>
      <c r="L1036" s="59"/>
      <c r="M1036" s="59"/>
    </row>
    <row r="1037" spans="3:13" x14ac:dyDescent="0.2">
      <c r="C1037" s="17"/>
      <c r="D1037" s="17"/>
      <c r="E1037" s="17"/>
      <c r="F1037" s="17"/>
      <c r="G1037" s="17"/>
      <c r="H1037" s="59"/>
      <c r="I1037" s="59"/>
      <c r="J1037" s="59"/>
      <c r="K1037" s="59"/>
      <c r="L1037" s="59"/>
      <c r="M1037" s="59"/>
    </row>
    <row r="1038" spans="3:13" x14ac:dyDescent="0.2">
      <c r="C1038" s="17"/>
      <c r="D1038" s="17"/>
      <c r="E1038" s="17"/>
      <c r="F1038" s="17"/>
      <c r="G1038" s="17"/>
      <c r="H1038" s="59"/>
      <c r="I1038" s="59"/>
      <c r="J1038" s="59"/>
      <c r="K1038" s="59"/>
      <c r="L1038" s="59"/>
      <c r="M1038" s="59"/>
    </row>
    <row r="1039" spans="3:13" x14ac:dyDescent="0.2">
      <c r="C1039" s="17"/>
      <c r="D1039" s="17"/>
      <c r="E1039" s="17"/>
      <c r="F1039" s="17"/>
      <c r="G1039" s="17"/>
      <c r="H1039" s="59"/>
      <c r="I1039" s="59"/>
      <c r="J1039" s="59"/>
      <c r="K1039" s="59"/>
      <c r="L1039" s="59"/>
      <c r="M1039" s="59"/>
    </row>
    <row r="1040" spans="3:13" x14ac:dyDescent="0.2">
      <c r="C1040" s="17"/>
      <c r="D1040" s="17"/>
      <c r="E1040" s="17"/>
      <c r="F1040" s="17"/>
      <c r="G1040" s="17"/>
      <c r="H1040" s="59"/>
      <c r="I1040" s="59"/>
      <c r="J1040" s="59"/>
      <c r="K1040" s="59"/>
      <c r="L1040" s="59"/>
      <c r="M1040" s="59"/>
    </row>
    <row r="1041" spans="3:13" x14ac:dyDescent="0.2">
      <c r="C1041" s="17"/>
      <c r="D1041" s="17"/>
      <c r="E1041" s="17"/>
      <c r="F1041" s="17"/>
      <c r="G1041" s="17"/>
      <c r="H1041" s="59"/>
      <c r="I1041" s="59"/>
      <c r="J1041" s="59"/>
      <c r="K1041" s="59"/>
      <c r="L1041" s="59"/>
      <c r="M1041" s="59"/>
    </row>
    <row r="1042" spans="3:13" x14ac:dyDescent="0.2">
      <c r="C1042" s="17"/>
      <c r="D1042" s="17"/>
      <c r="E1042" s="17"/>
      <c r="F1042" s="17"/>
      <c r="G1042" s="17"/>
      <c r="H1042" s="59"/>
      <c r="I1042" s="59"/>
      <c r="J1042" s="59"/>
      <c r="K1042" s="59"/>
      <c r="L1042" s="59"/>
      <c r="M1042" s="59"/>
    </row>
    <row r="1043" spans="3:13" x14ac:dyDescent="0.2">
      <c r="C1043" s="17"/>
      <c r="D1043" s="17"/>
      <c r="E1043" s="17"/>
      <c r="F1043" s="17"/>
      <c r="G1043" s="17"/>
      <c r="H1043" s="59"/>
      <c r="I1043" s="59"/>
      <c r="J1043" s="59"/>
      <c r="K1043" s="59"/>
      <c r="L1043" s="59"/>
      <c r="M1043" s="59"/>
    </row>
    <row r="1044" spans="3:13" x14ac:dyDescent="0.2">
      <c r="C1044" s="17"/>
      <c r="D1044" s="17"/>
      <c r="E1044" s="17"/>
      <c r="F1044" s="17"/>
      <c r="G1044" s="17"/>
      <c r="H1044" s="59"/>
      <c r="I1044" s="59"/>
      <c r="J1044" s="59"/>
      <c r="K1044" s="59"/>
      <c r="L1044" s="59"/>
      <c r="M1044" s="59"/>
    </row>
    <row r="1045" spans="3:13" x14ac:dyDescent="0.2">
      <c r="C1045" s="17"/>
      <c r="D1045" s="17"/>
      <c r="E1045" s="17"/>
      <c r="F1045" s="17"/>
      <c r="G1045" s="17"/>
      <c r="H1045" s="59"/>
      <c r="I1045" s="59"/>
      <c r="J1045" s="59"/>
      <c r="K1045" s="59"/>
      <c r="L1045" s="59"/>
      <c r="M1045" s="59"/>
    </row>
    <row r="1046" spans="3:13" x14ac:dyDescent="0.2">
      <c r="C1046" s="17"/>
      <c r="D1046" s="17"/>
      <c r="E1046" s="17"/>
      <c r="F1046" s="17"/>
      <c r="G1046" s="17"/>
      <c r="H1046" s="59"/>
      <c r="I1046" s="59"/>
      <c r="J1046" s="59"/>
      <c r="K1046" s="59"/>
      <c r="L1046" s="59"/>
      <c r="M1046" s="59"/>
    </row>
    <row r="1047" spans="3:13" x14ac:dyDescent="0.2">
      <c r="C1047" s="17"/>
      <c r="D1047" s="17"/>
      <c r="E1047" s="17"/>
      <c r="F1047" s="17"/>
      <c r="G1047" s="17"/>
      <c r="H1047" s="59"/>
      <c r="I1047" s="59"/>
      <c r="J1047" s="59"/>
      <c r="K1047" s="59"/>
      <c r="L1047" s="59"/>
      <c r="M1047" s="59"/>
    </row>
    <row r="1048" spans="3:13" x14ac:dyDescent="0.2">
      <c r="C1048" s="17"/>
      <c r="D1048" s="17"/>
      <c r="E1048" s="17"/>
      <c r="F1048" s="17"/>
      <c r="G1048" s="17"/>
      <c r="H1048" s="59"/>
      <c r="I1048" s="59"/>
      <c r="J1048" s="59"/>
      <c r="K1048" s="59"/>
      <c r="L1048" s="59"/>
      <c r="M1048" s="59"/>
    </row>
    <row r="1049" spans="3:13" x14ac:dyDescent="0.2">
      <c r="C1049" s="17"/>
      <c r="D1049" s="17"/>
      <c r="E1049" s="17"/>
      <c r="F1049" s="17"/>
      <c r="G1049" s="17"/>
      <c r="H1049" s="59"/>
      <c r="I1049" s="59"/>
      <c r="J1049" s="59"/>
      <c r="K1049" s="59"/>
      <c r="L1049" s="59"/>
      <c r="M1049" s="59"/>
    </row>
    <row r="1050" spans="3:13" x14ac:dyDescent="0.2">
      <c r="C1050" s="17"/>
      <c r="D1050" s="17"/>
      <c r="E1050" s="17"/>
      <c r="F1050" s="17"/>
      <c r="G1050" s="17"/>
      <c r="H1050" s="59"/>
      <c r="I1050" s="59"/>
      <c r="J1050" s="59"/>
      <c r="K1050" s="59"/>
      <c r="L1050" s="59"/>
      <c r="M1050" s="59"/>
    </row>
    <row r="1051" spans="3:13" x14ac:dyDescent="0.2">
      <c r="C1051" s="17"/>
      <c r="D1051" s="17"/>
      <c r="E1051" s="17"/>
      <c r="F1051" s="17"/>
      <c r="G1051" s="17"/>
      <c r="H1051" s="59"/>
      <c r="I1051" s="59"/>
      <c r="J1051" s="59"/>
      <c r="K1051" s="59"/>
      <c r="L1051" s="59"/>
      <c r="M1051" s="59"/>
    </row>
    <row r="1052" spans="3:13" x14ac:dyDescent="0.2">
      <c r="C1052" s="17"/>
      <c r="D1052" s="17"/>
      <c r="E1052" s="17"/>
      <c r="F1052" s="17"/>
      <c r="G1052" s="17"/>
      <c r="H1052" s="59"/>
      <c r="I1052" s="59"/>
      <c r="J1052" s="59"/>
      <c r="K1052" s="59"/>
      <c r="L1052" s="59"/>
      <c r="M1052" s="59"/>
    </row>
    <row r="1053" spans="3:13" x14ac:dyDescent="0.2">
      <c r="C1053" s="17"/>
      <c r="D1053" s="17"/>
      <c r="E1053" s="17"/>
      <c r="F1053" s="17"/>
      <c r="G1053" s="17"/>
      <c r="H1053" s="59"/>
      <c r="I1053" s="59"/>
      <c r="J1053" s="59"/>
      <c r="K1053" s="59"/>
      <c r="L1053" s="59"/>
      <c r="M1053" s="59"/>
    </row>
    <row r="1054" spans="3:13" x14ac:dyDescent="0.2">
      <c r="C1054" s="17"/>
      <c r="D1054" s="17"/>
      <c r="E1054" s="17"/>
      <c r="F1054" s="17"/>
      <c r="G1054" s="17"/>
      <c r="H1054" s="59"/>
      <c r="I1054" s="59"/>
      <c r="J1054" s="59"/>
      <c r="K1054" s="59"/>
      <c r="L1054" s="59"/>
      <c r="M1054" s="59"/>
    </row>
    <row r="1055" spans="3:13" x14ac:dyDescent="0.2">
      <c r="C1055" s="17"/>
      <c r="D1055" s="17"/>
      <c r="E1055" s="17"/>
      <c r="F1055" s="17"/>
      <c r="G1055" s="17"/>
      <c r="H1055" s="59"/>
      <c r="I1055" s="59"/>
      <c r="J1055" s="59"/>
      <c r="K1055" s="59"/>
      <c r="L1055" s="59"/>
      <c r="M1055" s="59"/>
    </row>
    <row r="1056" spans="3:13" x14ac:dyDescent="0.2">
      <c r="C1056" s="17"/>
      <c r="D1056" s="17"/>
      <c r="E1056" s="17"/>
      <c r="F1056" s="17"/>
      <c r="G1056" s="17"/>
      <c r="H1056" s="59"/>
      <c r="I1056" s="59"/>
      <c r="J1056" s="59"/>
      <c r="K1056" s="59"/>
      <c r="L1056" s="59"/>
      <c r="M1056" s="59"/>
    </row>
    <row r="1057" spans="3:13" x14ac:dyDescent="0.2">
      <c r="C1057" s="17"/>
      <c r="D1057" s="17"/>
      <c r="E1057" s="17"/>
      <c r="F1057" s="17"/>
      <c r="G1057" s="17"/>
      <c r="H1057" s="59"/>
      <c r="I1057" s="59"/>
      <c r="J1057" s="59"/>
      <c r="K1057" s="59"/>
      <c r="L1057" s="59"/>
      <c r="M1057" s="59"/>
    </row>
    <row r="1058" spans="3:13" x14ac:dyDescent="0.2">
      <c r="C1058" s="17"/>
      <c r="D1058" s="17"/>
      <c r="E1058" s="17"/>
      <c r="F1058" s="17"/>
      <c r="G1058" s="17"/>
      <c r="H1058" s="59"/>
      <c r="I1058" s="59"/>
      <c r="J1058" s="59"/>
      <c r="K1058" s="59"/>
      <c r="L1058" s="59"/>
      <c r="M1058" s="59"/>
    </row>
    <row r="1059" spans="3:13" x14ac:dyDescent="0.2">
      <c r="C1059" s="17"/>
      <c r="D1059" s="17"/>
      <c r="E1059" s="17"/>
      <c r="F1059" s="17"/>
      <c r="G1059" s="17"/>
      <c r="H1059" s="59"/>
      <c r="I1059" s="59"/>
      <c r="J1059" s="59"/>
      <c r="K1059" s="59"/>
      <c r="L1059" s="59"/>
      <c r="M1059" s="59"/>
    </row>
    <row r="1060" spans="3:13" x14ac:dyDescent="0.2">
      <c r="C1060" s="17"/>
      <c r="D1060" s="17"/>
      <c r="E1060" s="17"/>
      <c r="F1060" s="17"/>
      <c r="G1060" s="17"/>
      <c r="H1060" s="59"/>
      <c r="I1060" s="59"/>
      <c r="J1060" s="59"/>
      <c r="K1060" s="59"/>
      <c r="L1060" s="59"/>
      <c r="M1060" s="59"/>
    </row>
    <row r="1061" spans="3:13" x14ac:dyDescent="0.2">
      <c r="C1061" s="17"/>
      <c r="D1061" s="17"/>
      <c r="E1061" s="17"/>
      <c r="F1061" s="17"/>
      <c r="G1061" s="17"/>
      <c r="H1061" s="59"/>
      <c r="I1061" s="59"/>
      <c r="J1061" s="59"/>
      <c r="K1061" s="59"/>
      <c r="L1061" s="59"/>
      <c r="M1061" s="59"/>
    </row>
    <row r="1062" spans="3:13" x14ac:dyDescent="0.2">
      <c r="C1062" s="17"/>
      <c r="D1062" s="17"/>
      <c r="E1062" s="17"/>
      <c r="F1062" s="17"/>
      <c r="G1062" s="17"/>
      <c r="H1062" s="59"/>
      <c r="I1062" s="59"/>
      <c r="J1062" s="59"/>
      <c r="K1062" s="59"/>
      <c r="L1062" s="59"/>
      <c r="M1062" s="59"/>
    </row>
    <row r="1063" spans="3:13" x14ac:dyDescent="0.2">
      <c r="C1063" s="17"/>
      <c r="D1063" s="17"/>
      <c r="E1063" s="17"/>
      <c r="F1063" s="17"/>
      <c r="G1063" s="17"/>
      <c r="H1063" s="59"/>
      <c r="I1063" s="59"/>
      <c r="J1063" s="59"/>
      <c r="K1063" s="59"/>
      <c r="L1063" s="59"/>
      <c r="M1063" s="59"/>
    </row>
    <row r="1064" spans="3:13" x14ac:dyDescent="0.2">
      <c r="C1064" s="17"/>
      <c r="D1064" s="17"/>
      <c r="E1064" s="17"/>
      <c r="F1064" s="17"/>
      <c r="G1064" s="17"/>
      <c r="H1064" s="59"/>
      <c r="I1064" s="59"/>
      <c r="J1064" s="59"/>
      <c r="K1064" s="59"/>
      <c r="L1064" s="59"/>
      <c r="M1064" s="59"/>
    </row>
    <row r="1065" spans="3:13" x14ac:dyDescent="0.2">
      <c r="C1065" s="17"/>
      <c r="D1065" s="17"/>
      <c r="E1065" s="17"/>
      <c r="F1065" s="17"/>
      <c r="G1065" s="17"/>
      <c r="H1065" s="59"/>
      <c r="I1065" s="59"/>
      <c r="J1065" s="59"/>
      <c r="K1065" s="59"/>
      <c r="L1065" s="59"/>
      <c r="M1065" s="59"/>
    </row>
    <row r="1066" spans="3:13" x14ac:dyDescent="0.2">
      <c r="C1066" s="17"/>
      <c r="D1066" s="17"/>
      <c r="E1066" s="17"/>
      <c r="F1066" s="17"/>
      <c r="G1066" s="17"/>
      <c r="H1066" s="59"/>
      <c r="I1066" s="59"/>
      <c r="J1066" s="59"/>
      <c r="K1066" s="59"/>
      <c r="L1066" s="59"/>
      <c r="M1066" s="59"/>
    </row>
    <row r="1067" spans="3:13" x14ac:dyDescent="0.2">
      <c r="C1067" s="17"/>
      <c r="D1067" s="17"/>
      <c r="E1067" s="17"/>
      <c r="F1067" s="17"/>
      <c r="G1067" s="17"/>
      <c r="H1067" s="59"/>
      <c r="I1067" s="59"/>
      <c r="J1067" s="59"/>
      <c r="K1067" s="59"/>
      <c r="L1067" s="59"/>
      <c r="M1067" s="59"/>
    </row>
    <row r="1068" spans="3:13" x14ac:dyDescent="0.2">
      <c r="C1068" s="17"/>
      <c r="D1068" s="17"/>
      <c r="E1068" s="17"/>
      <c r="F1068" s="17"/>
      <c r="G1068" s="17"/>
      <c r="H1068" s="59"/>
      <c r="I1068" s="59"/>
      <c r="J1068" s="59"/>
      <c r="K1068" s="59"/>
      <c r="L1068" s="59"/>
      <c r="M1068" s="59"/>
    </row>
    <row r="1069" spans="3:13" x14ac:dyDescent="0.2">
      <c r="C1069" s="17"/>
      <c r="D1069" s="17"/>
      <c r="E1069" s="17"/>
      <c r="F1069" s="17"/>
      <c r="G1069" s="17"/>
      <c r="H1069" s="59"/>
      <c r="I1069" s="59"/>
      <c r="J1069" s="59"/>
      <c r="K1069" s="59"/>
      <c r="L1069" s="59"/>
      <c r="M1069" s="59"/>
    </row>
    <row r="1070" spans="3:13" x14ac:dyDescent="0.2">
      <c r="C1070" s="17"/>
      <c r="D1070" s="17"/>
      <c r="E1070" s="17"/>
      <c r="F1070" s="17"/>
      <c r="G1070" s="17"/>
      <c r="H1070" s="59"/>
      <c r="I1070" s="59"/>
      <c r="J1070" s="59"/>
      <c r="K1070" s="59"/>
      <c r="L1070" s="59"/>
      <c r="M1070" s="59"/>
    </row>
    <row r="1071" spans="3:13" x14ac:dyDescent="0.2">
      <c r="C1071" s="17"/>
      <c r="D1071" s="17"/>
      <c r="E1071" s="17"/>
      <c r="F1071" s="17"/>
      <c r="G1071" s="17"/>
      <c r="H1071" s="59"/>
      <c r="I1071" s="59"/>
      <c r="J1071" s="59"/>
      <c r="K1071" s="59"/>
      <c r="L1071" s="59"/>
      <c r="M1071" s="59"/>
    </row>
    <row r="1072" spans="3:13" x14ac:dyDescent="0.2">
      <c r="C1072" s="17"/>
      <c r="D1072" s="17"/>
      <c r="E1072" s="17"/>
      <c r="F1072" s="17"/>
      <c r="G1072" s="17"/>
      <c r="H1072" s="59"/>
      <c r="I1072" s="59"/>
      <c r="J1072" s="59"/>
      <c r="K1072" s="59"/>
      <c r="L1072" s="59"/>
      <c r="M1072" s="59"/>
    </row>
    <row r="1073" spans="3:13" x14ac:dyDescent="0.2">
      <c r="C1073" s="17"/>
      <c r="D1073" s="17"/>
      <c r="E1073" s="17"/>
      <c r="F1073" s="17"/>
      <c r="G1073" s="17"/>
      <c r="H1073" s="59"/>
      <c r="I1073" s="59"/>
      <c r="J1073" s="59"/>
      <c r="K1073" s="59"/>
      <c r="L1073" s="59"/>
      <c r="M1073" s="59"/>
    </row>
    <row r="1074" spans="3:13" x14ac:dyDescent="0.2">
      <c r="C1074" s="17"/>
      <c r="D1074" s="17"/>
      <c r="E1074" s="17"/>
      <c r="F1074" s="17"/>
      <c r="G1074" s="17"/>
      <c r="H1074" s="59"/>
      <c r="I1074" s="59"/>
      <c r="J1074" s="59"/>
      <c r="K1074" s="59"/>
      <c r="L1074" s="59"/>
      <c r="M1074" s="59"/>
    </row>
    <row r="1075" spans="3:13" x14ac:dyDescent="0.2">
      <c r="C1075" s="17"/>
      <c r="D1075" s="17"/>
      <c r="E1075" s="17"/>
      <c r="F1075" s="17"/>
      <c r="G1075" s="17"/>
      <c r="H1075" s="59"/>
      <c r="I1075" s="59"/>
      <c r="J1075" s="59"/>
      <c r="K1075" s="59"/>
      <c r="L1075" s="59"/>
      <c r="M1075" s="59"/>
    </row>
    <row r="1076" spans="3:13" x14ac:dyDescent="0.2">
      <c r="C1076" s="17"/>
      <c r="D1076" s="17"/>
      <c r="E1076" s="17"/>
      <c r="F1076" s="17"/>
      <c r="G1076" s="17"/>
      <c r="H1076" s="59"/>
      <c r="I1076" s="59"/>
      <c r="J1076" s="59"/>
      <c r="K1076" s="59"/>
      <c r="L1076" s="59"/>
      <c r="M1076" s="59"/>
    </row>
    <row r="1077" spans="3:13" x14ac:dyDescent="0.2">
      <c r="C1077" s="17"/>
      <c r="D1077" s="17"/>
      <c r="E1077" s="17"/>
      <c r="F1077" s="17"/>
      <c r="G1077" s="17"/>
      <c r="H1077" s="59"/>
      <c r="I1077" s="59"/>
      <c r="J1077" s="59"/>
      <c r="K1077" s="59"/>
      <c r="L1077" s="59"/>
      <c r="M1077" s="59"/>
    </row>
    <row r="1078" spans="3:13" x14ac:dyDescent="0.2">
      <c r="C1078" s="17"/>
      <c r="D1078" s="17"/>
      <c r="E1078" s="17"/>
      <c r="F1078" s="17"/>
      <c r="G1078" s="17"/>
      <c r="H1078" s="59"/>
      <c r="I1078" s="59"/>
      <c r="J1078" s="59"/>
      <c r="K1078" s="59"/>
      <c r="L1078" s="59"/>
      <c r="M1078" s="59"/>
    </row>
    <row r="1079" spans="3:13" x14ac:dyDescent="0.2">
      <c r="C1079" s="17"/>
      <c r="D1079" s="17"/>
      <c r="E1079" s="17"/>
      <c r="F1079" s="17"/>
      <c r="G1079" s="17"/>
      <c r="H1079" s="59"/>
      <c r="I1079" s="59"/>
      <c r="J1079" s="59"/>
      <c r="K1079" s="59"/>
      <c r="L1079" s="59"/>
      <c r="M1079" s="59"/>
    </row>
    <row r="1080" spans="3:13" x14ac:dyDescent="0.2">
      <c r="C1080" s="17"/>
      <c r="D1080" s="17"/>
      <c r="E1080" s="17"/>
      <c r="F1080" s="17"/>
      <c r="G1080" s="17"/>
      <c r="H1080" s="59"/>
      <c r="I1080" s="59"/>
      <c r="J1080" s="59"/>
      <c r="K1080" s="59"/>
      <c r="L1080" s="59"/>
      <c r="M1080" s="59"/>
    </row>
    <row r="1081" spans="3:13" x14ac:dyDescent="0.2">
      <c r="C1081" s="17"/>
      <c r="D1081" s="17"/>
      <c r="E1081" s="17"/>
      <c r="F1081" s="17"/>
      <c r="G1081" s="17"/>
      <c r="H1081" s="59"/>
      <c r="I1081" s="59"/>
      <c r="J1081" s="59"/>
      <c r="K1081" s="59"/>
      <c r="L1081" s="59"/>
      <c r="M1081" s="59"/>
    </row>
    <row r="1082" spans="3:13" x14ac:dyDescent="0.2">
      <c r="C1082" s="17"/>
      <c r="D1082" s="17"/>
      <c r="E1082" s="17"/>
      <c r="F1082" s="17"/>
      <c r="G1082" s="17"/>
      <c r="H1082" s="59"/>
      <c r="I1082" s="59"/>
      <c r="J1082" s="59"/>
      <c r="K1082" s="59"/>
      <c r="L1082" s="59"/>
      <c r="M1082" s="59"/>
    </row>
    <row r="1083" spans="3:13" x14ac:dyDescent="0.2">
      <c r="C1083" s="17"/>
      <c r="D1083" s="17"/>
      <c r="E1083" s="17"/>
      <c r="F1083" s="17"/>
      <c r="G1083" s="17"/>
      <c r="H1083" s="59"/>
      <c r="I1083" s="59"/>
      <c r="J1083" s="59"/>
      <c r="K1083" s="59"/>
      <c r="L1083" s="59"/>
      <c r="M1083" s="59"/>
    </row>
    <row r="1084" spans="3:13" x14ac:dyDescent="0.2">
      <c r="C1084" s="17"/>
      <c r="D1084" s="17"/>
      <c r="E1084" s="17"/>
      <c r="F1084" s="17"/>
      <c r="G1084" s="17"/>
      <c r="H1084" s="59"/>
      <c r="I1084" s="59"/>
      <c r="J1084" s="59"/>
      <c r="K1084" s="59"/>
      <c r="L1084" s="59"/>
      <c r="M1084" s="59"/>
    </row>
    <row r="1085" spans="3:13" x14ac:dyDescent="0.2">
      <c r="C1085" s="17"/>
      <c r="D1085" s="17"/>
      <c r="E1085" s="17"/>
      <c r="F1085" s="17"/>
      <c r="G1085" s="17"/>
      <c r="H1085" s="59"/>
      <c r="I1085" s="59"/>
      <c r="J1085" s="59"/>
      <c r="K1085" s="59"/>
      <c r="L1085" s="59"/>
      <c r="M1085" s="59"/>
    </row>
    <row r="1086" spans="3:13" x14ac:dyDescent="0.2">
      <c r="C1086" s="17"/>
      <c r="D1086" s="17"/>
      <c r="E1086" s="17"/>
      <c r="F1086" s="17"/>
      <c r="G1086" s="17"/>
      <c r="H1086" s="59"/>
      <c r="I1086" s="59"/>
      <c r="J1086" s="59"/>
      <c r="K1086" s="59"/>
      <c r="L1086" s="59"/>
      <c r="M1086" s="59"/>
    </row>
    <row r="1087" spans="3:13" x14ac:dyDescent="0.2">
      <c r="C1087" s="17"/>
      <c r="D1087" s="17"/>
      <c r="E1087" s="17"/>
      <c r="F1087" s="17"/>
      <c r="G1087" s="17"/>
      <c r="H1087" s="59"/>
      <c r="I1087" s="59"/>
      <c r="J1087" s="59"/>
      <c r="K1087" s="59"/>
      <c r="L1087" s="59"/>
      <c r="M1087" s="59"/>
    </row>
    <row r="1088" spans="3:13" x14ac:dyDescent="0.2">
      <c r="C1088" s="17"/>
      <c r="D1088" s="17"/>
      <c r="E1088" s="17"/>
      <c r="F1088" s="17"/>
      <c r="G1088" s="17"/>
      <c r="H1088" s="59"/>
      <c r="I1088" s="59"/>
      <c r="J1088" s="59"/>
      <c r="K1088" s="59"/>
      <c r="L1088" s="59"/>
      <c r="M1088" s="59"/>
    </row>
    <row r="1089" spans="3:13" x14ac:dyDescent="0.2">
      <c r="C1089" s="17"/>
      <c r="D1089" s="17"/>
      <c r="E1089" s="17"/>
      <c r="F1089" s="17"/>
      <c r="G1089" s="17"/>
      <c r="H1089" s="59"/>
      <c r="I1089" s="59"/>
      <c r="J1089" s="59"/>
      <c r="K1089" s="59"/>
      <c r="L1089" s="59"/>
      <c r="M1089" s="59"/>
    </row>
    <row r="1090" spans="3:13" x14ac:dyDescent="0.2">
      <c r="C1090" s="17"/>
      <c r="D1090" s="17"/>
      <c r="E1090" s="17"/>
      <c r="F1090" s="17"/>
      <c r="G1090" s="17"/>
      <c r="H1090" s="59"/>
      <c r="I1090" s="59"/>
      <c r="J1090" s="59"/>
      <c r="K1090" s="59"/>
      <c r="L1090" s="59"/>
      <c r="M1090" s="59"/>
    </row>
    <row r="1091" spans="3:13" x14ac:dyDescent="0.2">
      <c r="C1091" s="17"/>
      <c r="D1091" s="17"/>
      <c r="E1091" s="17"/>
      <c r="F1091" s="17"/>
      <c r="G1091" s="17"/>
      <c r="H1091" s="59"/>
      <c r="I1091" s="59"/>
      <c r="J1091" s="59"/>
      <c r="K1091" s="59"/>
      <c r="L1091" s="59"/>
      <c r="M1091" s="59"/>
    </row>
    <row r="1092" spans="3:13" x14ac:dyDescent="0.2">
      <c r="C1092" s="17"/>
      <c r="D1092" s="17"/>
      <c r="E1092" s="17"/>
      <c r="F1092" s="17"/>
      <c r="G1092" s="17"/>
      <c r="H1092" s="59"/>
      <c r="I1092" s="59"/>
      <c r="J1092" s="59"/>
      <c r="K1092" s="59"/>
      <c r="L1092" s="59"/>
      <c r="M1092" s="59"/>
    </row>
    <row r="1093" spans="3:13" x14ac:dyDescent="0.2">
      <c r="C1093" s="17"/>
      <c r="D1093" s="17"/>
      <c r="E1093" s="17"/>
      <c r="F1093" s="17"/>
      <c r="G1093" s="17"/>
      <c r="H1093" s="59"/>
      <c r="I1093" s="59"/>
      <c r="J1093" s="59"/>
      <c r="K1093" s="59"/>
      <c r="L1093" s="59"/>
      <c r="M1093" s="59"/>
    </row>
    <row r="1094" spans="3:13" x14ac:dyDescent="0.2">
      <c r="C1094" s="17"/>
      <c r="D1094" s="17"/>
      <c r="E1094" s="17"/>
      <c r="F1094" s="17"/>
      <c r="G1094" s="17"/>
      <c r="H1094" s="59"/>
      <c r="I1094" s="59"/>
      <c r="J1094" s="59"/>
      <c r="K1094" s="59"/>
      <c r="L1094" s="59"/>
      <c r="M1094" s="59"/>
    </row>
    <row r="1095" spans="3:13" x14ac:dyDescent="0.2">
      <c r="C1095" s="17"/>
      <c r="D1095" s="17"/>
      <c r="E1095" s="17"/>
      <c r="F1095" s="17"/>
      <c r="G1095" s="17"/>
      <c r="H1095" s="59"/>
      <c r="I1095" s="59"/>
      <c r="J1095" s="59"/>
      <c r="K1095" s="59"/>
      <c r="L1095" s="59"/>
      <c r="M1095" s="59"/>
    </row>
    <row r="1096" spans="3:13" x14ac:dyDescent="0.2">
      <c r="C1096" s="17"/>
      <c r="D1096" s="17"/>
      <c r="E1096" s="17"/>
      <c r="F1096" s="17"/>
      <c r="G1096" s="17"/>
      <c r="H1096" s="59"/>
      <c r="I1096" s="59"/>
      <c r="J1096" s="59"/>
      <c r="K1096" s="59"/>
      <c r="L1096" s="59"/>
      <c r="M1096" s="59"/>
    </row>
    <row r="1097" spans="3:13" x14ac:dyDescent="0.2">
      <c r="C1097" s="17"/>
      <c r="D1097" s="17"/>
      <c r="E1097" s="17"/>
      <c r="F1097" s="17"/>
      <c r="G1097" s="17"/>
      <c r="H1097" s="59"/>
      <c r="I1097" s="59"/>
      <c r="J1097" s="59"/>
      <c r="K1097" s="59"/>
      <c r="L1097" s="59"/>
      <c r="M1097" s="59"/>
    </row>
    <row r="1098" spans="3:13" x14ac:dyDescent="0.2">
      <c r="C1098" s="17"/>
      <c r="D1098" s="17"/>
      <c r="E1098" s="17"/>
      <c r="F1098" s="17"/>
      <c r="G1098" s="17"/>
      <c r="H1098" s="59"/>
      <c r="I1098" s="59"/>
      <c r="J1098" s="59"/>
      <c r="K1098" s="59"/>
      <c r="L1098" s="59"/>
      <c r="M1098" s="59"/>
    </row>
    <row r="1099" spans="3:13" x14ac:dyDescent="0.2">
      <c r="C1099" s="17"/>
      <c r="D1099" s="17"/>
      <c r="E1099" s="17"/>
      <c r="F1099" s="17"/>
      <c r="G1099" s="17"/>
      <c r="H1099" s="59"/>
      <c r="I1099" s="59"/>
      <c r="J1099" s="59"/>
      <c r="K1099" s="59"/>
      <c r="L1099" s="59"/>
      <c r="M1099" s="59"/>
    </row>
    <row r="1100" spans="3:13" x14ac:dyDescent="0.2">
      <c r="C1100" s="17"/>
      <c r="D1100" s="17"/>
      <c r="E1100" s="17"/>
      <c r="F1100" s="17"/>
      <c r="G1100" s="17"/>
      <c r="H1100" s="59"/>
      <c r="I1100" s="59"/>
      <c r="J1100" s="59"/>
      <c r="K1100" s="59"/>
      <c r="L1100" s="59"/>
      <c r="M1100" s="59"/>
    </row>
    <row r="1101" spans="3:13" x14ac:dyDescent="0.2">
      <c r="C1101" s="17"/>
      <c r="D1101" s="17"/>
      <c r="E1101" s="17"/>
      <c r="F1101" s="17"/>
      <c r="G1101" s="17"/>
      <c r="H1101" s="59"/>
      <c r="I1101" s="59"/>
      <c r="J1101" s="59"/>
      <c r="K1101" s="59"/>
      <c r="L1101" s="59"/>
      <c r="M1101" s="59"/>
    </row>
    <row r="1102" spans="3:13" x14ac:dyDescent="0.2">
      <c r="C1102" s="17"/>
      <c r="D1102" s="17"/>
      <c r="E1102" s="17"/>
      <c r="F1102" s="17"/>
      <c r="G1102" s="17"/>
      <c r="H1102" s="59"/>
      <c r="I1102" s="59"/>
      <c r="J1102" s="59"/>
      <c r="K1102" s="59"/>
      <c r="L1102" s="59"/>
      <c r="M1102" s="59"/>
    </row>
    <row r="1103" spans="3:13" x14ac:dyDescent="0.2">
      <c r="C1103" s="17"/>
      <c r="D1103" s="17"/>
      <c r="E1103" s="17"/>
      <c r="F1103" s="17"/>
      <c r="G1103" s="17"/>
      <c r="H1103" s="59"/>
      <c r="I1103" s="59"/>
      <c r="J1103" s="59"/>
      <c r="K1103" s="59"/>
      <c r="L1103" s="59"/>
      <c r="M1103" s="59"/>
    </row>
    <row r="1104" spans="3:13" x14ac:dyDescent="0.2">
      <c r="C1104" s="17"/>
      <c r="D1104" s="17"/>
      <c r="E1104" s="17"/>
      <c r="F1104" s="17"/>
      <c r="G1104" s="17"/>
      <c r="H1104" s="59"/>
      <c r="I1104" s="59"/>
      <c r="J1104" s="59"/>
      <c r="K1104" s="59"/>
      <c r="L1104" s="59"/>
      <c r="M1104" s="59"/>
    </row>
    <row r="1105" spans="3:13" x14ac:dyDescent="0.2">
      <c r="C1105" s="17"/>
      <c r="D1105" s="17"/>
      <c r="E1105" s="17"/>
      <c r="F1105" s="17"/>
      <c r="G1105" s="17"/>
      <c r="H1105" s="59"/>
      <c r="I1105" s="59"/>
      <c r="J1105" s="59"/>
      <c r="K1105" s="59"/>
      <c r="L1105" s="59"/>
      <c r="M1105" s="59"/>
    </row>
    <row r="1106" spans="3:13" x14ac:dyDescent="0.2">
      <c r="C1106" s="17"/>
      <c r="D1106" s="17"/>
      <c r="E1106" s="17"/>
      <c r="F1106" s="17"/>
      <c r="G1106" s="17"/>
      <c r="H1106" s="59"/>
      <c r="I1106" s="59"/>
      <c r="J1106" s="59"/>
      <c r="K1106" s="59"/>
      <c r="L1106" s="59"/>
      <c r="M1106" s="59"/>
    </row>
    <row r="1107" spans="3:13" x14ac:dyDescent="0.2">
      <c r="C1107" s="17"/>
      <c r="D1107" s="17"/>
      <c r="E1107" s="17"/>
      <c r="F1107" s="17"/>
      <c r="G1107" s="17"/>
      <c r="H1107" s="59"/>
      <c r="I1107" s="59"/>
      <c r="J1107" s="59"/>
      <c r="K1107" s="59"/>
      <c r="L1107" s="59"/>
      <c r="M1107" s="59"/>
    </row>
    <row r="1108" spans="3:13" x14ac:dyDescent="0.2">
      <c r="C1108" s="17"/>
      <c r="D1108" s="17"/>
      <c r="E1108" s="17"/>
      <c r="F1108" s="17"/>
      <c r="G1108" s="17"/>
      <c r="H1108" s="59"/>
      <c r="I1108" s="59"/>
      <c r="J1108" s="59"/>
      <c r="K1108" s="59"/>
      <c r="L1108" s="59"/>
      <c r="M1108" s="59"/>
    </row>
    <row r="1109" spans="3:13" x14ac:dyDescent="0.2">
      <c r="C1109" s="17"/>
      <c r="D1109" s="17"/>
      <c r="E1109" s="17"/>
      <c r="F1109" s="17"/>
      <c r="G1109" s="17"/>
      <c r="H1109" s="59"/>
      <c r="I1109" s="59"/>
      <c r="J1109" s="59"/>
      <c r="K1109" s="59"/>
      <c r="L1109" s="59"/>
      <c r="M1109" s="59"/>
    </row>
    <row r="1110" spans="3:13" x14ac:dyDescent="0.2">
      <c r="C1110" s="17"/>
      <c r="D1110" s="17"/>
      <c r="E1110" s="17"/>
      <c r="F1110" s="17"/>
      <c r="G1110" s="17"/>
      <c r="H1110" s="59"/>
      <c r="I1110" s="59"/>
      <c r="J1110" s="59"/>
      <c r="K1110" s="59"/>
      <c r="L1110" s="59"/>
      <c r="M1110" s="59"/>
    </row>
    <row r="1111" spans="3:13" x14ac:dyDescent="0.2">
      <c r="C1111" s="17"/>
      <c r="D1111" s="17"/>
      <c r="E1111" s="17"/>
      <c r="F1111" s="17"/>
      <c r="G1111" s="17"/>
      <c r="H1111" s="59"/>
      <c r="I1111" s="59"/>
      <c r="J1111" s="59"/>
      <c r="K1111" s="59"/>
      <c r="L1111" s="59"/>
      <c r="M1111" s="59"/>
    </row>
    <row r="1112" spans="3:13" x14ac:dyDescent="0.2">
      <c r="C1112" s="17"/>
      <c r="D1112" s="17"/>
      <c r="E1112" s="17"/>
      <c r="F1112" s="17"/>
      <c r="G1112" s="17"/>
      <c r="H1112" s="59"/>
      <c r="I1112" s="59"/>
      <c r="J1112" s="59"/>
      <c r="K1112" s="59"/>
      <c r="L1112" s="59"/>
      <c r="M1112" s="59"/>
    </row>
    <row r="1113" spans="3:13" x14ac:dyDescent="0.2">
      <c r="C1113" s="17"/>
      <c r="D1113" s="17"/>
      <c r="E1113" s="17"/>
      <c r="F1113" s="17"/>
      <c r="G1113" s="17"/>
      <c r="H1113" s="59"/>
      <c r="I1113" s="59"/>
      <c r="J1113" s="59"/>
      <c r="K1113" s="59"/>
      <c r="L1113" s="59"/>
      <c r="M1113" s="59"/>
    </row>
    <row r="1114" spans="3:13" x14ac:dyDescent="0.2">
      <c r="C1114" s="17"/>
      <c r="D1114" s="17"/>
      <c r="E1114" s="17"/>
      <c r="F1114" s="17"/>
      <c r="G1114" s="17"/>
      <c r="H1114" s="59"/>
      <c r="I1114" s="59"/>
      <c r="J1114" s="59"/>
      <c r="K1114" s="59"/>
      <c r="L1114" s="59"/>
      <c r="M1114" s="59"/>
    </row>
    <row r="1115" spans="3:13" x14ac:dyDescent="0.2">
      <c r="C1115" s="17"/>
      <c r="D1115" s="17"/>
      <c r="E1115" s="17"/>
      <c r="F1115" s="17"/>
      <c r="G1115" s="17"/>
      <c r="H1115" s="59"/>
      <c r="I1115" s="59"/>
      <c r="J1115" s="59"/>
      <c r="K1115" s="59"/>
      <c r="L1115" s="59"/>
      <c r="M1115" s="59"/>
    </row>
    <row r="1116" spans="3:13" x14ac:dyDescent="0.2">
      <c r="C1116" s="17"/>
      <c r="D1116" s="17"/>
      <c r="E1116" s="17"/>
      <c r="F1116" s="17"/>
      <c r="G1116" s="17"/>
      <c r="H1116" s="59"/>
      <c r="I1116" s="59"/>
      <c r="J1116" s="59"/>
      <c r="K1116" s="59"/>
      <c r="L1116" s="59"/>
      <c r="M1116" s="59"/>
    </row>
    <row r="1117" spans="3:13" x14ac:dyDescent="0.2">
      <c r="C1117" s="17"/>
      <c r="D1117" s="17"/>
      <c r="E1117" s="17"/>
      <c r="F1117" s="17"/>
      <c r="G1117" s="17"/>
      <c r="H1117" s="59"/>
      <c r="I1117" s="59"/>
      <c r="J1117" s="59"/>
      <c r="K1117" s="59"/>
      <c r="L1117" s="59"/>
      <c r="M1117" s="59"/>
    </row>
    <row r="1118" spans="3:13" x14ac:dyDescent="0.2">
      <c r="C1118" s="17"/>
      <c r="D1118" s="17"/>
      <c r="E1118" s="17"/>
      <c r="F1118" s="17"/>
      <c r="G1118" s="17"/>
      <c r="H1118" s="59"/>
      <c r="I1118" s="59"/>
      <c r="J1118" s="59"/>
      <c r="K1118" s="59"/>
      <c r="L1118" s="59"/>
      <c r="M1118" s="59"/>
    </row>
    <row r="1119" spans="3:13" x14ac:dyDescent="0.2">
      <c r="C1119" s="17"/>
      <c r="D1119" s="17"/>
      <c r="E1119" s="17"/>
      <c r="F1119" s="17"/>
      <c r="G1119" s="17"/>
      <c r="H1119" s="59"/>
      <c r="I1119" s="59"/>
      <c r="J1119" s="59"/>
      <c r="K1119" s="59"/>
      <c r="L1119" s="59"/>
      <c r="M1119" s="59"/>
    </row>
    <row r="1120" spans="3:13" x14ac:dyDescent="0.2">
      <c r="C1120" s="17"/>
      <c r="D1120" s="17"/>
      <c r="E1120" s="17"/>
      <c r="F1120" s="17"/>
      <c r="G1120" s="17"/>
      <c r="H1120" s="59"/>
      <c r="I1120" s="59"/>
      <c r="J1120" s="59"/>
      <c r="K1120" s="59"/>
      <c r="L1120" s="59"/>
      <c r="M1120" s="59"/>
    </row>
    <row r="1121" spans="3:13" x14ac:dyDescent="0.2">
      <c r="C1121" s="17"/>
      <c r="D1121" s="17"/>
      <c r="E1121" s="17"/>
      <c r="F1121" s="17"/>
      <c r="G1121" s="17"/>
      <c r="H1121" s="59"/>
      <c r="I1121" s="59"/>
      <c r="J1121" s="59"/>
      <c r="K1121" s="59"/>
      <c r="L1121" s="59"/>
      <c r="M1121" s="59"/>
    </row>
    <row r="1122" spans="3:13" x14ac:dyDescent="0.2">
      <c r="C1122" s="17"/>
      <c r="D1122" s="17"/>
      <c r="E1122" s="17"/>
      <c r="F1122" s="17"/>
      <c r="G1122" s="17"/>
      <c r="H1122" s="59"/>
      <c r="I1122" s="59"/>
      <c r="J1122" s="59"/>
      <c r="K1122" s="59"/>
      <c r="L1122" s="59"/>
      <c r="M1122" s="59"/>
    </row>
    <row r="1123" spans="3:13" x14ac:dyDescent="0.2">
      <c r="C1123" s="17"/>
      <c r="D1123" s="17"/>
      <c r="E1123" s="17"/>
      <c r="F1123" s="17"/>
      <c r="G1123" s="17"/>
      <c r="H1123" s="59"/>
      <c r="I1123" s="59"/>
      <c r="J1123" s="59"/>
      <c r="K1123" s="59"/>
      <c r="L1123" s="59"/>
      <c r="M1123" s="59"/>
    </row>
    <row r="1124" spans="3:13" x14ac:dyDescent="0.2">
      <c r="C1124" s="17"/>
      <c r="D1124" s="17"/>
      <c r="E1124" s="17"/>
      <c r="F1124" s="17"/>
      <c r="G1124" s="17"/>
      <c r="H1124" s="59"/>
      <c r="I1124" s="59"/>
      <c r="J1124" s="59"/>
      <c r="K1124" s="59"/>
      <c r="L1124" s="59"/>
      <c r="M1124" s="59"/>
    </row>
    <row r="1125" spans="3:13" x14ac:dyDescent="0.2">
      <c r="C1125" s="17"/>
      <c r="D1125" s="17"/>
      <c r="E1125" s="17"/>
      <c r="F1125" s="17"/>
      <c r="G1125" s="17"/>
      <c r="H1125" s="59"/>
      <c r="I1125" s="59"/>
      <c r="J1125" s="59"/>
      <c r="K1125" s="59"/>
      <c r="L1125" s="59"/>
      <c r="M1125" s="59"/>
    </row>
    <row r="1126" spans="3:13" x14ac:dyDescent="0.2">
      <c r="C1126" s="17"/>
      <c r="D1126" s="17"/>
      <c r="E1126" s="17"/>
      <c r="F1126" s="17"/>
      <c r="G1126" s="17"/>
      <c r="H1126" s="59"/>
      <c r="I1126" s="59"/>
      <c r="J1126" s="59"/>
      <c r="K1126" s="59"/>
      <c r="L1126" s="59"/>
      <c r="M1126" s="59"/>
    </row>
    <row r="1127" spans="3:13" x14ac:dyDescent="0.2">
      <c r="C1127" s="17"/>
      <c r="D1127" s="17"/>
      <c r="E1127" s="17"/>
      <c r="F1127" s="17"/>
      <c r="G1127" s="17"/>
      <c r="H1127" s="59"/>
      <c r="I1127" s="59"/>
      <c r="J1127" s="59"/>
      <c r="K1127" s="59"/>
      <c r="L1127" s="59"/>
      <c r="M1127" s="59"/>
    </row>
    <row r="1128" spans="3:13" x14ac:dyDescent="0.2">
      <c r="C1128" s="17"/>
      <c r="D1128" s="17"/>
      <c r="E1128" s="17"/>
      <c r="F1128" s="17"/>
      <c r="G1128" s="17"/>
      <c r="H1128" s="59"/>
      <c r="I1128" s="59"/>
      <c r="J1128" s="59"/>
      <c r="K1128" s="59"/>
      <c r="L1128" s="59"/>
      <c r="M1128" s="59"/>
    </row>
    <row r="1129" spans="3:13" x14ac:dyDescent="0.2">
      <c r="C1129" s="17"/>
      <c r="D1129" s="17"/>
      <c r="E1129" s="17"/>
      <c r="F1129" s="17"/>
      <c r="G1129" s="17"/>
      <c r="H1129" s="59"/>
      <c r="I1129" s="59"/>
      <c r="J1129" s="59"/>
      <c r="K1129" s="59"/>
      <c r="L1129" s="59"/>
      <c r="M1129" s="59"/>
    </row>
    <row r="1130" spans="3:13" x14ac:dyDescent="0.2">
      <c r="C1130" s="17"/>
      <c r="D1130" s="17"/>
      <c r="E1130" s="17"/>
      <c r="F1130" s="17"/>
      <c r="G1130" s="17"/>
      <c r="H1130" s="59"/>
      <c r="I1130" s="59"/>
      <c r="J1130" s="59"/>
      <c r="K1130" s="59"/>
      <c r="L1130" s="59"/>
      <c r="M1130" s="59"/>
    </row>
    <row r="1131" spans="3:13" x14ac:dyDescent="0.2">
      <c r="C1131" s="17"/>
      <c r="D1131" s="17"/>
      <c r="E1131" s="17"/>
      <c r="F1131" s="17"/>
      <c r="G1131" s="17"/>
      <c r="H1131" s="59"/>
      <c r="I1131" s="59"/>
      <c r="J1131" s="59"/>
      <c r="K1131" s="59"/>
      <c r="L1131" s="59"/>
      <c r="M1131" s="59"/>
    </row>
    <row r="1132" spans="3:13" x14ac:dyDescent="0.2">
      <c r="C1132" s="17"/>
      <c r="D1132" s="17"/>
      <c r="E1132" s="17"/>
      <c r="F1132" s="17"/>
      <c r="G1132" s="17"/>
      <c r="H1132" s="59"/>
      <c r="I1132" s="59"/>
      <c r="J1132" s="59"/>
      <c r="K1132" s="59"/>
      <c r="L1132" s="59"/>
      <c r="M1132" s="59"/>
    </row>
    <row r="1133" spans="3:13" x14ac:dyDescent="0.2">
      <c r="C1133" s="17"/>
      <c r="D1133" s="17"/>
      <c r="E1133" s="17"/>
      <c r="F1133" s="17"/>
      <c r="G1133" s="17"/>
      <c r="H1133" s="59"/>
      <c r="I1133" s="59"/>
      <c r="J1133" s="59"/>
      <c r="K1133" s="59"/>
      <c r="L1133" s="59"/>
      <c r="M1133" s="59"/>
    </row>
    <row r="1134" spans="3:13" x14ac:dyDescent="0.2">
      <c r="C1134" s="17"/>
      <c r="D1134" s="17"/>
      <c r="E1134" s="17"/>
      <c r="F1134" s="17"/>
      <c r="G1134" s="17"/>
      <c r="H1134" s="59"/>
      <c r="I1134" s="59"/>
      <c r="J1134" s="59"/>
      <c r="K1134" s="59"/>
      <c r="L1134" s="59"/>
      <c r="M1134" s="59"/>
    </row>
    <row r="1135" spans="3:13" x14ac:dyDescent="0.2">
      <c r="C1135" s="17"/>
      <c r="D1135" s="17"/>
      <c r="E1135" s="17"/>
      <c r="F1135" s="17"/>
      <c r="G1135" s="17"/>
      <c r="H1135" s="59"/>
      <c r="I1135" s="59"/>
      <c r="J1135" s="59"/>
      <c r="K1135" s="59"/>
      <c r="L1135" s="59"/>
      <c r="M1135" s="59"/>
    </row>
    <row r="1136" spans="3:13" x14ac:dyDescent="0.2">
      <c r="C1136" s="17"/>
      <c r="D1136" s="17"/>
      <c r="E1136" s="17"/>
      <c r="F1136" s="17"/>
      <c r="G1136" s="17"/>
      <c r="H1136" s="59"/>
      <c r="I1136" s="59"/>
      <c r="J1136" s="59"/>
      <c r="K1136" s="59"/>
      <c r="L1136" s="59"/>
      <c r="M1136" s="59"/>
    </row>
    <row r="1137" spans="3:13" x14ac:dyDescent="0.2">
      <c r="C1137" s="17"/>
      <c r="D1137" s="17"/>
      <c r="E1137" s="17"/>
      <c r="F1137" s="17"/>
      <c r="G1137" s="17"/>
      <c r="H1137" s="59"/>
      <c r="I1137" s="59"/>
      <c r="J1137" s="59"/>
      <c r="K1137" s="59"/>
      <c r="L1137" s="59"/>
      <c r="M1137" s="59"/>
    </row>
    <row r="1138" spans="3:13" x14ac:dyDescent="0.2">
      <c r="C1138" s="17"/>
      <c r="D1138" s="17"/>
      <c r="E1138" s="17"/>
      <c r="F1138" s="17"/>
      <c r="G1138" s="17"/>
      <c r="H1138" s="59"/>
      <c r="I1138" s="59"/>
      <c r="J1138" s="59"/>
      <c r="K1138" s="59"/>
      <c r="L1138" s="59"/>
      <c r="M1138" s="59"/>
    </row>
    <row r="1139" spans="3:13" x14ac:dyDescent="0.2">
      <c r="C1139" s="17"/>
      <c r="D1139" s="17"/>
      <c r="E1139" s="17"/>
      <c r="F1139" s="17"/>
      <c r="G1139" s="17"/>
      <c r="H1139" s="59"/>
      <c r="I1139" s="59"/>
      <c r="J1139" s="59"/>
      <c r="K1139" s="59"/>
      <c r="L1139" s="59"/>
      <c r="M1139" s="59"/>
    </row>
    <row r="1140" spans="3:13" x14ac:dyDescent="0.2">
      <c r="C1140" s="17"/>
      <c r="D1140" s="17"/>
      <c r="E1140" s="17"/>
      <c r="F1140" s="17"/>
      <c r="G1140" s="17"/>
      <c r="H1140" s="59"/>
      <c r="I1140" s="59"/>
      <c r="J1140" s="59"/>
      <c r="K1140" s="59"/>
      <c r="L1140" s="59"/>
      <c r="M1140" s="59"/>
    </row>
    <row r="1141" spans="3:13" x14ac:dyDescent="0.2">
      <c r="C1141" s="17"/>
      <c r="D1141" s="17"/>
      <c r="E1141" s="17"/>
      <c r="F1141" s="17"/>
      <c r="G1141" s="17"/>
      <c r="H1141" s="59"/>
      <c r="I1141" s="59"/>
      <c r="J1141" s="59"/>
      <c r="K1141" s="59"/>
      <c r="L1141" s="59"/>
      <c r="M1141" s="59"/>
    </row>
    <row r="1142" spans="3:13" x14ac:dyDescent="0.2">
      <c r="C1142" s="17"/>
      <c r="D1142" s="17"/>
      <c r="E1142" s="17"/>
      <c r="F1142" s="17"/>
      <c r="G1142" s="17"/>
      <c r="H1142" s="59"/>
      <c r="I1142" s="59"/>
      <c r="J1142" s="59"/>
      <c r="K1142" s="59"/>
      <c r="L1142" s="59"/>
      <c r="M1142" s="59"/>
    </row>
    <row r="1143" spans="3:13" x14ac:dyDescent="0.2">
      <c r="C1143" s="17"/>
      <c r="D1143" s="17"/>
      <c r="E1143" s="17"/>
      <c r="F1143" s="17"/>
      <c r="G1143" s="17"/>
      <c r="H1143" s="59"/>
      <c r="I1143" s="59"/>
      <c r="J1143" s="59"/>
      <c r="K1143" s="59"/>
      <c r="L1143" s="59"/>
      <c r="M1143" s="59"/>
    </row>
    <row r="1144" spans="3:13" x14ac:dyDescent="0.2">
      <c r="C1144" s="17"/>
      <c r="D1144" s="17"/>
      <c r="E1144" s="17"/>
      <c r="F1144" s="17"/>
      <c r="G1144" s="17"/>
      <c r="H1144" s="59"/>
      <c r="I1144" s="59"/>
      <c r="J1144" s="59"/>
      <c r="K1144" s="59"/>
      <c r="L1144" s="59"/>
      <c r="M1144" s="59"/>
    </row>
    <row r="1145" spans="3:13" x14ac:dyDescent="0.2">
      <c r="C1145" s="17"/>
      <c r="D1145" s="17"/>
      <c r="E1145" s="17"/>
      <c r="F1145" s="17"/>
      <c r="G1145" s="17"/>
      <c r="H1145" s="59"/>
      <c r="I1145" s="59"/>
      <c r="J1145" s="59"/>
      <c r="K1145" s="59"/>
      <c r="L1145" s="59"/>
      <c r="M1145" s="59"/>
    </row>
    <row r="1146" spans="3:13" x14ac:dyDescent="0.2">
      <c r="C1146" s="17"/>
      <c r="D1146" s="17"/>
      <c r="E1146" s="17"/>
      <c r="F1146" s="17"/>
      <c r="G1146" s="17"/>
      <c r="H1146" s="59"/>
      <c r="I1146" s="59"/>
      <c r="J1146" s="59"/>
      <c r="K1146" s="59"/>
      <c r="L1146" s="59"/>
      <c r="M1146" s="59"/>
    </row>
    <row r="1147" spans="3:13" x14ac:dyDescent="0.2">
      <c r="C1147" s="17"/>
      <c r="D1147" s="17"/>
      <c r="E1147" s="17"/>
      <c r="F1147" s="17"/>
      <c r="G1147" s="17"/>
      <c r="H1147" s="59"/>
      <c r="I1147" s="59"/>
      <c r="J1147" s="59"/>
      <c r="K1147" s="59"/>
      <c r="L1147" s="59"/>
      <c r="M1147" s="59"/>
    </row>
    <row r="1148" spans="3:13" x14ac:dyDescent="0.2">
      <c r="C1148" s="17"/>
      <c r="D1148" s="17"/>
      <c r="E1148" s="17"/>
      <c r="F1148" s="17"/>
      <c r="G1148" s="17"/>
      <c r="H1148" s="59"/>
      <c r="I1148" s="59"/>
      <c r="J1148" s="59"/>
      <c r="K1148" s="59"/>
      <c r="L1148" s="59"/>
      <c r="M1148" s="59"/>
    </row>
    <row r="1149" spans="3:13" x14ac:dyDescent="0.2">
      <c r="C1149" s="17"/>
      <c r="D1149" s="17"/>
      <c r="E1149" s="17"/>
      <c r="F1149" s="17"/>
      <c r="G1149" s="17"/>
      <c r="H1149" s="59"/>
      <c r="I1149" s="59"/>
      <c r="J1149" s="59"/>
      <c r="K1149" s="59"/>
      <c r="L1149" s="59"/>
      <c r="M1149" s="59"/>
    </row>
    <row r="1150" spans="3:13" x14ac:dyDescent="0.2">
      <c r="C1150" s="17"/>
      <c r="D1150" s="17"/>
      <c r="E1150" s="17"/>
      <c r="F1150" s="17"/>
      <c r="G1150" s="17"/>
      <c r="H1150" s="59"/>
      <c r="I1150" s="59"/>
      <c r="J1150" s="59"/>
      <c r="K1150" s="59"/>
      <c r="L1150" s="59"/>
      <c r="M1150" s="59"/>
    </row>
    <row r="1151" spans="3:13" x14ac:dyDescent="0.2">
      <c r="C1151" s="17"/>
      <c r="D1151" s="17"/>
      <c r="E1151" s="17"/>
      <c r="F1151" s="17"/>
      <c r="G1151" s="17"/>
      <c r="H1151" s="59"/>
      <c r="I1151" s="59"/>
      <c r="J1151" s="59"/>
      <c r="K1151" s="59"/>
      <c r="L1151" s="59"/>
      <c r="M1151" s="59"/>
    </row>
    <row r="1152" spans="3:13" x14ac:dyDescent="0.2">
      <c r="C1152" s="17"/>
      <c r="D1152" s="17"/>
      <c r="E1152" s="17"/>
      <c r="F1152" s="17"/>
      <c r="G1152" s="17"/>
      <c r="H1152" s="59"/>
      <c r="I1152" s="59"/>
      <c r="J1152" s="59"/>
      <c r="K1152" s="59"/>
      <c r="L1152" s="59"/>
      <c r="M1152" s="59"/>
    </row>
    <row r="1153" spans="3:13" x14ac:dyDescent="0.2">
      <c r="C1153" s="17"/>
      <c r="D1153" s="17"/>
      <c r="E1153" s="17"/>
      <c r="F1153" s="17"/>
      <c r="G1153" s="17"/>
      <c r="H1153" s="59"/>
      <c r="I1153" s="59"/>
      <c r="J1153" s="59"/>
      <c r="K1153" s="59"/>
      <c r="L1153" s="59"/>
      <c r="M1153" s="59"/>
    </row>
    <row r="1154" spans="3:13" x14ac:dyDescent="0.2">
      <c r="C1154" s="17"/>
      <c r="D1154" s="17"/>
      <c r="E1154" s="17"/>
      <c r="F1154" s="17"/>
      <c r="G1154" s="17"/>
      <c r="H1154" s="59"/>
      <c r="I1154" s="59"/>
      <c r="J1154" s="59"/>
      <c r="K1154" s="59"/>
      <c r="L1154" s="59"/>
      <c r="M1154" s="59"/>
    </row>
    <row r="1155" spans="3:13" x14ac:dyDescent="0.2">
      <c r="C1155" s="17"/>
      <c r="D1155" s="17"/>
      <c r="E1155" s="17"/>
      <c r="F1155" s="17"/>
      <c r="G1155" s="17"/>
      <c r="H1155" s="59"/>
      <c r="I1155" s="59"/>
      <c r="J1155" s="59"/>
      <c r="K1155" s="59"/>
      <c r="L1155" s="59"/>
      <c r="M1155" s="59"/>
    </row>
    <row r="1156" spans="3:13" x14ac:dyDescent="0.2">
      <c r="C1156" s="17"/>
      <c r="D1156" s="17"/>
      <c r="E1156" s="17"/>
      <c r="F1156" s="17"/>
      <c r="G1156" s="17"/>
      <c r="H1156" s="59"/>
      <c r="I1156" s="59"/>
      <c r="J1156" s="59"/>
      <c r="K1156" s="59"/>
      <c r="L1156" s="59"/>
      <c r="M1156" s="59"/>
    </row>
    <row r="1157" spans="3:13" x14ac:dyDescent="0.2">
      <c r="C1157" s="17"/>
      <c r="D1157" s="17"/>
      <c r="E1157" s="17"/>
      <c r="F1157" s="17"/>
      <c r="G1157" s="17"/>
      <c r="H1157" s="59"/>
      <c r="I1157" s="59"/>
      <c r="J1157" s="59"/>
      <c r="K1157" s="59"/>
      <c r="L1157" s="59"/>
      <c r="M1157" s="59"/>
    </row>
    <row r="1158" spans="3:13" x14ac:dyDescent="0.2">
      <c r="C1158" s="17"/>
      <c r="D1158" s="17"/>
      <c r="E1158" s="17"/>
      <c r="F1158" s="17"/>
      <c r="G1158" s="17"/>
      <c r="H1158" s="59"/>
      <c r="I1158" s="59"/>
      <c r="J1158" s="59"/>
      <c r="K1158" s="59"/>
      <c r="L1158" s="59"/>
      <c r="M1158" s="59"/>
    </row>
    <row r="1159" spans="3:13" x14ac:dyDescent="0.2">
      <c r="C1159" s="17"/>
      <c r="D1159" s="17"/>
      <c r="E1159" s="17"/>
      <c r="F1159" s="17"/>
      <c r="G1159" s="17"/>
      <c r="H1159" s="59"/>
      <c r="I1159" s="59"/>
      <c r="J1159" s="59"/>
      <c r="K1159" s="59"/>
      <c r="L1159" s="59"/>
      <c r="M1159" s="59"/>
    </row>
    <row r="1160" spans="3:13" x14ac:dyDescent="0.2">
      <c r="C1160" s="17"/>
      <c r="D1160" s="17"/>
      <c r="E1160" s="17"/>
      <c r="F1160" s="17"/>
      <c r="G1160" s="17"/>
      <c r="H1160" s="59"/>
      <c r="I1160" s="59"/>
      <c r="J1160" s="59"/>
      <c r="K1160" s="59"/>
      <c r="L1160" s="59"/>
      <c r="M1160" s="59"/>
    </row>
    <row r="1161" spans="3:13" x14ac:dyDescent="0.2">
      <c r="C1161" s="17"/>
      <c r="D1161" s="17"/>
      <c r="E1161" s="17"/>
      <c r="F1161" s="17"/>
      <c r="G1161" s="17"/>
      <c r="H1161" s="59"/>
      <c r="I1161" s="59"/>
      <c r="J1161" s="59"/>
      <c r="K1161" s="59"/>
      <c r="L1161" s="59"/>
      <c r="M1161" s="59"/>
    </row>
    <row r="1162" spans="3:13" x14ac:dyDescent="0.2">
      <c r="C1162" s="17"/>
      <c r="D1162" s="17"/>
      <c r="E1162" s="17"/>
      <c r="F1162" s="17"/>
      <c r="G1162" s="17"/>
      <c r="H1162" s="59"/>
      <c r="I1162" s="59"/>
      <c r="J1162" s="59"/>
      <c r="K1162" s="59"/>
      <c r="L1162" s="59"/>
      <c r="M1162" s="59"/>
    </row>
    <row r="1163" spans="3:13" x14ac:dyDescent="0.2">
      <c r="C1163" s="17"/>
      <c r="D1163" s="17"/>
      <c r="E1163" s="17"/>
      <c r="F1163" s="17"/>
      <c r="G1163" s="17"/>
      <c r="H1163" s="59"/>
      <c r="I1163" s="59"/>
      <c r="J1163" s="59"/>
      <c r="K1163" s="59"/>
      <c r="L1163" s="59"/>
      <c r="M1163" s="59"/>
    </row>
    <row r="1164" spans="3:13" x14ac:dyDescent="0.2">
      <c r="C1164" s="17"/>
      <c r="D1164" s="17"/>
      <c r="E1164" s="17"/>
      <c r="F1164" s="17"/>
      <c r="G1164" s="17"/>
      <c r="H1164" s="59"/>
      <c r="I1164" s="59"/>
      <c r="J1164" s="59"/>
      <c r="K1164" s="59"/>
      <c r="L1164" s="59"/>
      <c r="M1164" s="59"/>
    </row>
    <row r="1165" spans="3:13" x14ac:dyDescent="0.2">
      <c r="C1165" s="17"/>
      <c r="D1165" s="17"/>
      <c r="E1165" s="17"/>
      <c r="F1165" s="17"/>
      <c r="G1165" s="17"/>
      <c r="H1165" s="59"/>
      <c r="I1165" s="59"/>
      <c r="J1165" s="59"/>
      <c r="K1165" s="59"/>
      <c r="L1165" s="59"/>
      <c r="M1165" s="59"/>
    </row>
    <row r="1166" spans="3:13" x14ac:dyDescent="0.2">
      <c r="C1166" s="17"/>
      <c r="D1166" s="17"/>
      <c r="E1166" s="17"/>
      <c r="F1166" s="17"/>
      <c r="G1166" s="17"/>
      <c r="H1166" s="59"/>
      <c r="I1166" s="59"/>
      <c r="J1166" s="59"/>
      <c r="K1166" s="59"/>
      <c r="L1166" s="59"/>
      <c r="M1166" s="59"/>
    </row>
    <row r="1167" spans="3:13" x14ac:dyDescent="0.2">
      <c r="C1167" s="17"/>
      <c r="D1167" s="17"/>
      <c r="E1167" s="17"/>
      <c r="F1167" s="17"/>
      <c r="G1167" s="17"/>
      <c r="H1167" s="59"/>
      <c r="I1167" s="59"/>
      <c r="J1167" s="59"/>
      <c r="K1167" s="59"/>
      <c r="L1167" s="59"/>
      <c r="M1167" s="59"/>
    </row>
    <row r="1168" spans="3:13" x14ac:dyDescent="0.2">
      <c r="C1168" s="17"/>
      <c r="D1168" s="17"/>
      <c r="E1168" s="17"/>
      <c r="F1168" s="17"/>
      <c r="G1168" s="17"/>
      <c r="H1168" s="59"/>
      <c r="I1168" s="59"/>
      <c r="J1168" s="59"/>
      <c r="K1168" s="59"/>
      <c r="L1168" s="59"/>
      <c r="M1168" s="59"/>
    </row>
    <row r="1169" spans="3:13" x14ac:dyDescent="0.2">
      <c r="C1169" s="17"/>
      <c r="D1169" s="17"/>
      <c r="E1169" s="17"/>
      <c r="F1169" s="17"/>
      <c r="G1169" s="17"/>
      <c r="H1169" s="59"/>
      <c r="I1169" s="59"/>
      <c r="J1169" s="59"/>
      <c r="K1169" s="59"/>
      <c r="L1169" s="59"/>
      <c r="M1169" s="59"/>
    </row>
    <row r="1170" spans="3:13" x14ac:dyDescent="0.2">
      <c r="C1170" s="17"/>
      <c r="D1170" s="17"/>
      <c r="E1170" s="17"/>
      <c r="F1170" s="17"/>
      <c r="G1170" s="17"/>
      <c r="H1170" s="59"/>
      <c r="I1170" s="59"/>
      <c r="J1170" s="59"/>
      <c r="K1170" s="59"/>
      <c r="L1170" s="59"/>
      <c r="M1170" s="59"/>
    </row>
    <row r="1171" spans="3:13" x14ac:dyDescent="0.2">
      <c r="C1171" s="17"/>
      <c r="D1171" s="17"/>
      <c r="E1171" s="17"/>
      <c r="F1171" s="17"/>
      <c r="G1171" s="17"/>
      <c r="H1171" s="59"/>
      <c r="I1171" s="59"/>
      <c r="J1171" s="59"/>
      <c r="K1171" s="59"/>
      <c r="L1171" s="59"/>
      <c r="M1171" s="59"/>
    </row>
    <row r="1172" spans="3:13" x14ac:dyDescent="0.2">
      <c r="C1172" s="17"/>
      <c r="D1172" s="17"/>
      <c r="E1172" s="17"/>
      <c r="F1172" s="17"/>
      <c r="G1172" s="17"/>
      <c r="H1172" s="59"/>
      <c r="I1172" s="59"/>
      <c r="J1172" s="59"/>
      <c r="K1172" s="59"/>
      <c r="L1172" s="59"/>
      <c r="M1172" s="59"/>
    </row>
    <row r="1173" spans="3:13" x14ac:dyDescent="0.2">
      <c r="C1173" s="17"/>
      <c r="D1173" s="17"/>
      <c r="E1173" s="17"/>
      <c r="F1173" s="17"/>
      <c r="G1173" s="17"/>
      <c r="H1173" s="59"/>
      <c r="I1173" s="59"/>
      <c r="J1173" s="59"/>
      <c r="K1173" s="59"/>
      <c r="L1173" s="59"/>
      <c r="M1173" s="59"/>
    </row>
    <row r="1174" spans="3:13" x14ac:dyDescent="0.2">
      <c r="C1174" s="17"/>
      <c r="D1174" s="17"/>
      <c r="E1174" s="17"/>
      <c r="F1174" s="17"/>
      <c r="G1174" s="17"/>
      <c r="H1174" s="59"/>
      <c r="I1174" s="59"/>
      <c r="J1174" s="59"/>
      <c r="K1174" s="59"/>
      <c r="L1174" s="59"/>
      <c r="M1174" s="59"/>
    </row>
    <row r="1175" spans="3:13" x14ac:dyDescent="0.2">
      <c r="C1175" s="17"/>
      <c r="D1175" s="17"/>
      <c r="E1175" s="17"/>
      <c r="F1175" s="17"/>
      <c r="G1175" s="17"/>
      <c r="H1175" s="59"/>
      <c r="I1175" s="59"/>
      <c r="J1175" s="59"/>
      <c r="K1175" s="59"/>
      <c r="L1175" s="59"/>
      <c r="M1175" s="59"/>
    </row>
    <row r="1176" spans="3:13" x14ac:dyDescent="0.2">
      <c r="C1176" s="17"/>
      <c r="D1176" s="17"/>
      <c r="E1176" s="17"/>
      <c r="F1176" s="17"/>
      <c r="G1176" s="17"/>
      <c r="H1176" s="59"/>
      <c r="I1176" s="59"/>
      <c r="J1176" s="59"/>
      <c r="K1176" s="59"/>
      <c r="L1176" s="59"/>
      <c r="M1176" s="59"/>
    </row>
    <row r="1177" spans="3:13" x14ac:dyDescent="0.2">
      <c r="C1177" s="17"/>
      <c r="D1177" s="17"/>
      <c r="E1177" s="17"/>
      <c r="F1177" s="17"/>
      <c r="G1177" s="17"/>
      <c r="H1177" s="59"/>
      <c r="I1177" s="59"/>
      <c r="J1177" s="59"/>
      <c r="K1177" s="59"/>
      <c r="L1177" s="59"/>
      <c r="M1177" s="59"/>
    </row>
    <row r="1178" spans="3:13" x14ac:dyDescent="0.2">
      <c r="C1178" s="17"/>
      <c r="D1178" s="17"/>
      <c r="E1178" s="17"/>
      <c r="F1178" s="17"/>
      <c r="G1178" s="17"/>
      <c r="H1178" s="59"/>
      <c r="I1178" s="59"/>
      <c r="J1178" s="59"/>
      <c r="K1178" s="59"/>
      <c r="L1178" s="59"/>
      <c r="M1178" s="59"/>
    </row>
    <row r="1179" spans="3:13" x14ac:dyDescent="0.2">
      <c r="C1179" s="17"/>
      <c r="D1179" s="17"/>
      <c r="E1179" s="17"/>
      <c r="F1179" s="17"/>
      <c r="G1179" s="17"/>
      <c r="H1179" s="59"/>
      <c r="I1179" s="59"/>
      <c r="J1179" s="59"/>
      <c r="K1179" s="59"/>
      <c r="L1179" s="59"/>
      <c r="M1179" s="59"/>
    </row>
    <row r="1180" spans="3:13" x14ac:dyDescent="0.2">
      <c r="C1180" s="17"/>
      <c r="D1180" s="17"/>
      <c r="E1180" s="17"/>
      <c r="F1180" s="17"/>
      <c r="G1180" s="17"/>
      <c r="H1180" s="59"/>
      <c r="I1180" s="59"/>
      <c r="J1180" s="59"/>
      <c r="K1180" s="59"/>
      <c r="L1180" s="59"/>
      <c r="M1180" s="59"/>
    </row>
    <row r="1181" spans="3:13" x14ac:dyDescent="0.2">
      <c r="C1181" s="17"/>
      <c r="D1181" s="17"/>
      <c r="E1181" s="17"/>
      <c r="F1181" s="17"/>
      <c r="G1181" s="17"/>
      <c r="H1181" s="59"/>
      <c r="I1181" s="59"/>
      <c r="J1181" s="59"/>
      <c r="K1181" s="59"/>
      <c r="L1181" s="59"/>
      <c r="M1181" s="59"/>
    </row>
    <row r="1182" spans="3:13" x14ac:dyDescent="0.2">
      <c r="C1182" s="17"/>
      <c r="D1182" s="17"/>
      <c r="E1182" s="17"/>
      <c r="F1182" s="17"/>
      <c r="G1182" s="17"/>
      <c r="H1182" s="59"/>
      <c r="I1182" s="59"/>
      <c r="J1182" s="59"/>
      <c r="K1182" s="59"/>
      <c r="L1182" s="59"/>
      <c r="M1182" s="59"/>
    </row>
    <row r="1183" spans="3:13" x14ac:dyDescent="0.2">
      <c r="C1183" s="17"/>
      <c r="D1183" s="17"/>
      <c r="E1183" s="17"/>
      <c r="F1183" s="17"/>
      <c r="G1183" s="17"/>
      <c r="H1183" s="59"/>
      <c r="I1183" s="59"/>
      <c r="J1183" s="59"/>
      <c r="K1183" s="59"/>
      <c r="L1183" s="59"/>
      <c r="M1183" s="59"/>
    </row>
    <row r="1184" spans="3:13" x14ac:dyDescent="0.2">
      <c r="C1184" s="17"/>
      <c r="D1184" s="17"/>
      <c r="E1184" s="17"/>
      <c r="F1184" s="17"/>
      <c r="G1184" s="17"/>
      <c r="H1184" s="59"/>
      <c r="I1184" s="59"/>
      <c r="J1184" s="59"/>
      <c r="K1184" s="59"/>
      <c r="L1184" s="59"/>
      <c r="M1184" s="59"/>
    </row>
    <row r="1185" spans="3:13" x14ac:dyDescent="0.2">
      <c r="C1185" s="17"/>
      <c r="D1185" s="17"/>
      <c r="E1185" s="17"/>
      <c r="F1185" s="17"/>
      <c r="G1185" s="17"/>
      <c r="H1185" s="59"/>
      <c r="I1185" s="59"/>
      <c r="J1185" s="59"/>
      <c r="K1185" s="59"/>
      <c r="L1185" s="59"/>
      <c r="M1185" s="59"/>
    </row>
    <row r="1186" spans="3:13" x14ac:dyDescent="0.2">
      <c r="C1186" s="17"/>
      <c r="D1186" s="17"/>
      <c r="E1186" s="17"/>
      <c r="F1186" s="17"/>
      <c r="G1186" s="17"/>
      <c r="H1186" s="59"/>
      <c r="I1186" s="59"/>
      <c r="J1186" s="59"/>
      <c r="K1186" s="59"/>
      <c r="L1186" s="59"/>
      <c r="M1186" s="59"/>
    </row>
    <row r="1187" spans="3:13" x14ac:dyDescent="0.2">
      <c r="C1187" s="17"/>
      <c r="D1187" s="17"/>
      <c r="E1187" s="17"/>
      <c r="F1187" s="17"/>
      <c r="G1187" s="17"/>
      <c r="H1187" s="59"/>
      <c r="I1187" s="59"/>
      <c r="J1187" s="59"/>
      <c r="K1187" s="59"/>
      <c r="L1187" s="59"/>
      <c r="M1187" s="59"/>
    </row>
    <row r="1188" spans="3:13" x14ac:dyDescent="0.2">
      <c r="C1188" s="17"/>
      <c r="D1188" s="17"/>
      <c r="E1188" s="17"/>
      <c r="F1188" s="17"/>
      <c r="G1188" s="17"/>
      <c r="H1188" s="59"/>
      <c r="I1188" s="59"/>
      <c r="J1188" s="59"/>
      <c r="K1188" s="59"/>
      <c r="L1188" s="59"/>
      <c r="M1188" s="59"/>
    </row>
    <row r="1189" spans="3:13" x14ac:dyDescent="0.2">
      <c r="C1189" s="17"/>
      <c r="D1189" s="17"/>
      <c r="E1189" s="17"/>
      <c r="F1189" s="17"/>
      <c r="G1189" s="17"/>
      <c r="H1189" s="59"/>
      <c r="I1189" s="59"/>
      <c r="J1189" s="59"/>
      <c r="K1189" s="59"/>
      <c r="L1189" s="59"/>
      <c r="M1189" s="59"/>
    </row>
    <row r="1190" spans="3:13" x14ac:dyDescent="0.2">
      <c r="C1190" s="17"/>
      <c r="D1190" s="17"/>
      <c r="E1190" s="17"/>
      <c r="F1190" s="17"/>
      <c r="G1190" s="17"/>
      <c r="H1190" s="59"/>
      <c r="I1190" s="59"/>
      <c r="J1190" s="59"/>
      <c r="K1190" s="59"/>
      <c r="L1190" s="59"/>
      <c r="M1190" s="59"/>
    </row>
    <row r="1191" spans="3:13" x14ac:dyDescent="0.2">
      <c r="C1191" s="17"/>
      <c r="D1191" s="17"/>
      <c r="E1191" s="17"/>
      <c r="F1191" s="17"/>
      <c r="G1191" s="17"/>
      <c r="H1191" s="59"/>
      <c r="I1191" s="59"/>
      <c r="J1191" s="59"/>
      <c r="K1191" s="59"/>
      <c r="L1191" s="59"/>
      <c r="M1191" s="59"/>
    </row>
    <row r="1192" spans="3:13" x14ac:dyDescent="0.2">
      <c r="C1192" s="17"/>
      <c r="D1192" s="17"/>
      <c r="E1192" s="17"/>
      <c r="F1192" s="17"/>
      <c r="G1192" s="17"/>
      <c r="H1192" s="59"/>
      <c r="I1192" s="59"/>
      <c r="J1192" s="59"/>
      <c r="K1192" s="59"/>
      <c r="L1192" s="59"/>
      <c r="M1192" s="59"/>
    </row>
    <row r="1193" spans="3:13" x14ac:dyDescent="0.2">
      <c r="C1193" s="17"/>
      <c r="D1193" s="17"/>
      <c r="E1193" s="17"/>
      <c r="F1193" s="17"/>
      <c r="G1193" s="17"/>
      <c r="H1193" s="59"/>
      <c r="I1193" s="59"/>
      <c r="J1193" s="59"/>
      <c r="K1193" s="59"/>
      <c r="L1193" s="59"/>
      <c r="M1193" s="59"/>
    </row>
    <row r="1194" spans="3:13" x14ac:dyDescent="0.2">
      <c r="C1194" s="17"/>
      <c r="D1194" s="17"/>
      <c r="E1194" s="17"/>
      <c r="F1194" s="17"/>
      <c r="G1194" s="17"/>
      <c r="H1194" s="59"/>
      <c r="I1194" s="59"/>
      <c r="J1194" s="59"/>
      <c r="K1194" s="59"/>
      <c r="L1194" s="59"/>
      <c r="M1194" s="59"/>
    </row>
    <row r="1195" spans="3:13" x14ac:dyDescent="0.2">
      <c r="C1195" s="17"/>
      <c r="D1195" s="17"/>
      <c r="E1195" s="17"/>
      <c r="F1195" s="17"/>
      <c r="G1195" s="17"/>
      <c r="H1195" s="59"/>
      <c r="I1195" s="59"/>
      <c r="J1195" s="59"/>
      <c r="K1195" s="59"/>
      <c r="L1195" s="59"/>
      <c r="M1195" s="59"/>
    </row>
    <row r="1196" spans="3:13" x14ac:dyDescent="0.2">
      <c r="C1196" s="17"/>
      <c r="D1196" s="17"/>
      <c r="E1196" s="17"/>
      <c r="F1196" s="17"/>
      <c r="G1196" s="17"/>
      <c r="H1196" s="59"/>
      <c r="I1196" s="59"/>
      <c r="J1196" s="59"/>
      <c r="K1196" s="59"/>
      <c r="L1196" s="59"/>
      <c r="M1196" s="59"/>
    </row>
    <row r="1197" spans="3:13" x14ac:dyDescent="0.2">
      <c r="C1197" s="17"/>
      <c r="D1197" s="17"/>
      <c r="E1197" s="17"/>
      <c r="F1197" s="17"/>
      <c r="G1197" s="17"/>
      <c r="H1197" s="59"/>
      <c r="I1197" s="59"/>
      <c r="J1197" s="59"/>
      <c r="K1197" s="59"/>
      <c r="L1197" s="59"/>
      <c r="M1197" s="59"/>
    </row>
    <row r="1198" spans="3:13" x14ac:dyDescent="0.2">
      <c r="C1198" s="17"/>
      <c r="D1198" s="17"/>
      <c r="E1198" s="17"/>
      <c r="F1198" s="17"/>
      <c r="G1198" s="17"/>
      <c r="H1198" s="59"/>
      <c r="I1198" s="59"/>
      <c r="J1198" s="59"/>
      <c r="K1198" s="59"/>
      <c r="L1198" s="59"/>
      <c r="M1198" s="59"/>
    </row>
    <row r="1199" spans="3:13" x14ac:dyDescent="0.2">
      <c r="C1199" s="17"/>
      <c r="D1199" s="17"/>
      <c r="E1199" s="17"/>
      <c r="F1199" s="17"/>
      <c r="G1199" s="17"/>
      <c r="H1199" s="59"/>
      <c r="I1199" s="59"/>
      <c r="J1199" s="59"/>
      <c r="K1199" s="59"/>
      <c r="L1199" s="59"/>
      <c r="M1199" s="59"/>
    </row>
    <row r="1200" spans="3:13" x14ac:dyDescent="0.2">
      <c r="C1200" s="17"/>
      <c r="D1200" s="17"/>
      <c r="E1200" s="17"/>
      <c r="F1200" s="17"/>
      <c r="G1200" s="17"/>
      <c r="H1200" s="59"/>
      <c r="I1200" s="59"/>
      <c r="J1200" s="59"/>
      <c r="K1200" s="59"/>
      <c r="L1200" s="59"/>
      <c r="M1200" s="59"/>
    </row>
    <row r="1201" spans="3:13" x14ac:dyDescent="0.2">
      <c r="C1201" s="17"/>
      <c r="D1201" s="17"/>
      <c r="E1201" s="17"/>
      <c r="F1201" s="17"/>
      <c r="G1201" s="17"/>
      <c r="H1201" s="59"/>
      <c r="I1201" s="59"/>
      <c r="J1201" s="59"/>
      <c r="K1201" s="59"/>
      <c r="L1201" s="59"/>
      <c r="M1201" s="59"/>
    </row>
    <row r="1202" spans="3:13" x14ac:dyDescent="0.2">
      <c r="C1202" s="17"/>
      <c r="D1202" s="17"/>
      <c r="E1202" s="17"/>
      <c r="F1202" s="17"/>
      <c r="G1202" s="17"/>
      <c r="H1202" s="59"/>
      <c r="I1202" s="59"/>
      <c r="J1202" s="59"/>
      <c r="K1202" s="59"/>
      <c r="L1202" s="59"/>
      <c r="M1202" s="59"/>
    </row>
    <row r="1203" spans="3:13" x14ac:dyDescent="0.2">
      <c r="C1203" s="17"/>
      <c r="D1203" s="17"/>
      <c r="E1203" s="17"/>
      <c r="F1203" s="17"/>
      <c r="G1203" s="17"/>
      <c r="H1203" s="59"/>
      <c r="I1203" s="59"/>
      <c r="J1203" s="59"/>
      <c r="K1203" s="59"/>
      <c r="L1203" s="59"/>
      <c r="M1203" s="59"/>
    </row>
    <row r="1204" spans="3:13" x14ac:dyDescent="0.2">
      <c r="C1204" s="17"/>
      <c r="D1204" s="17"/>
      <c r="E1204" s="17"/>
      <c r="F1204" s="17"/>
      <c r="G1204" s="17"/>
      <c r="H1204" s="59"/>
      <c r="I1204" s="59"/>
      <c r="J1204" s="59"/>
      <c r="K1204" s="59"/>
      <c r="L1204" s="59"/>
      <c r="M1204" s="59"/>
    </row>
    <row r="1205" spans="3:13" x14ac:dyDescent="0.2">
      <c r="C1205" s="17"/>
      <c r="D1205" s="17"/>
      <c r="E1205" s="17"/>
      <c r="F1205" s="17"/>
      <c r="G1205" s="17"/>
      <c r="H1205" s="59"/>
      <c r="I1205" s="59"/>
      <c r="J1205" s="59"/>
      <c r="K1205" s="59"/>
      <c r="L1205" s="59"/>
      <c r="M1205" s="59"/>
    </row>
    <row r="1206" spans="3:13" x14ac:dyDescent="0.2">
      <c r="C1206" s="17"/>
      <c r="D1206" s="17"/>
      <c r="E1206" s="17"/>
      <c r="F1206" s="17"/>
      <c r="G1206" s="17"/>
      <c r="H1206" s="59"/>
      <c r="I1206" s="59"/>
      <c r="J1206" s="59"/>
      <c r="K1206" s="59"/>
      <c r="L1206" s="59"/>
      <c r="M1206" s="59"/>
    </row>
    <row r="1207" spans="3:13" x14ac:dyDescent="0.2">
      <c r="C1207" s="17"/>
      <c r="D1207" s="17"/>
      <c r="E1207" s="17"/>
      <c r="F1207" s="17"/>
      <c r="G1207" s="17"/>
      <c r="H1207" s="59"/>
      <c r="I1207" s="59"/>
      <c r="J1207" s="59"/>
      <c r="K1207" s="59"/>
      <c r="L1207" s="59"/>
      <c r="M1207" s="59"/>
    </row>
    <row r="1208" spans="3:13" x14ac:dyDescent="0.2">
      <c r="C1208" s="17"/>
      <c r="D1208" s="17"/>
      <c r="E1208" s="17"/>
      <c r="F1208" s="17"/>
      <c r="G1208" s="17"/>
      <c r="H1208" s="59"/>
      <c r="I1208" s="59"/>
      <c r="J1208" s="59"/>
      <c r="K1208" s="59"/>
      <c r="L1208" s="59"/>
      <c r="M1208" s="59"/>
    </row>
    <row r="1209" spans="3:13" x14ac:dyDescent="0.2">
      <c r="C1209" s="17"/>
      <c r="D1209" s="17"/>
      <c r="E1209" s="17"/>
      <c r="F1209" s="17"/>
      <c r="G1209" s="17"/>
      <c r="H1209" s="59"/>
      <c r="I1209" s="59"/>
      <c r="J1209" s="59"/>
      <c r="K1209" s="59"/>
      <c r="L1209" s="59"/>
      <c r="M1209" s="59"/>
    </row>
    <row r="1210" spans="3:13" x14ac:dyDescent="0.2">
      <c r="C1210" s="17"/>
      <c r="D1210" s="17"/>
      <c r="E1210" s="17"/>
      <c r="F1210" s="17"/>
      <c r="G1210" s="17"/>
      <c r="H1210" s="59"/>
      <c r="I1210" s="59"/>
      <c r="J1210" s="59"/>
      <c r="K1210" s="59"/>
      <c r="L1210" s="59"/>
      <c r="M1210" s="59"/>
    </row>
    <row r="1211" spans="3:13" x14ac:dyDescent="0.2">
      <c r="C1211" s="17"/>
      <c r="D1211" s="17"/>
      <c r="E1211" s="17"/>
      <c r="F1211" s="17"/>
      <c r="G1211" s="17"/>
      <c r="H1211" s="59"/>
      <c r="I1211" s="59"/>
      <c r="J1211" s="59"/>
      <c r="K1211" s="59"/>
      <c r="L1211" s="59"/>
      <c r="M1211" s="59"/>
    </row>
    <row r="1212" spans="3:13" x14ac:dyDescent="0.2">
      <c r="C1212" s="17"/>
      <c r="D1212" s="17"/>
      <c r="E1212" s="17"/>
      <c r="F1212" s="17"/>
      <c r="G1212" s="17"/>
      <c r="H1212" s="59"/>
      <c r="I1212" s="59"/>
      <c r="J1212" s="59"/>
      <c r="K1212" s="59"/>
      <c r="L1212" s="59"/>
      <c r="M1212" s="59"/>
    </row>
    <row r="1213" spans="3:13" x14ac:dyDescent="0.2">
      <c r="C1213" s="17"/>
      <c r="D1213" s="17"/>
      <c r="E1213" s="17"/>
      <c r="F1213" s="17"/>
      <c r="G1213" s="17"/>
      <c r="H1213" s="59"/>
      <c r="I1213" s="59"/>
      <c r="J1213" s="59"/>
      <c r="K1213" s="59"/>
      <c r="L1213" s="59"/>
      <c r="M1213" s="59"/>
    </row>
    <row r="1214" spans="3:13" x14ac:dyDescent="0.2">
      <c r="C1214" s="17"/>
      <c r="D1214" s="17"/>
      <c r="E1214" s="17"/>
      <c r="F1214" s="17"/>
      <c r="G1214" s="17"/>
      <c r="H1214" s="59"/>
      <c r="I1214" s="59"/>
      <c r="J1214" s="59"/>
      <c r="K1214" s="59"/>
      <c r="L1214" s="59"/>
      <c r="M1214" s="59"/>
    </row>
    <row r="1215" spans="3:13" x14ac:dyDescent="0.2">
      <c r="C1215" s="17"/>
      <c r="D1215" s="17"/>
      <c r="E1215" s="17"/>
      <c r="F1215" s="17"/>
      <c r="G1215" s="17"/>
      <c r="H1215" s="59"/>
      <c r="I1215" s="59"/>
      <c r="J1215" s="59"/>
      <c r="K1215" s="59"/>
      <c r="L1215" s="59"/>
      <c r="M1215" s="59"/>
    </row>
    <row r="1216" spans="3:13" x14ac:dyDescent="0.2">
      <c r="C1216" s="17"/>
      <c r="D1216" s="17"/>
      <c r="E1216" s="17"/>
      <c r="F1216" s="17"/>
      <c r="G1216" s="17"/>
      <c r="H1216" s="59"/>
      <c r="I1216" s="59"/>
      <c r="J1216" s="59"/>
      <c r="K1216" s="59"/>
      <c r="L1216" s="59"/>
      <c r="M1216" s="59"/>
    </row>
    <row r="1217" spans="3:13" x14ac:dyDescent="0.2">
      <c r="C1217" s="17"/>
      <c r="D1217" s="17"/>
      <c r="E1217" s="17"/>
      <c r="F1217" s="17"/>
      <c r="G1217" s="17"/>
      <c r="H1217" s="59"/>
      <c r="I1217" s="59"/>
      <c r="J1217" s="59"/>
      <c r="K1217" s="59"/>
      <c r="L1217" s="59"/>
      <c r="M1217" s="59"/>
    </row>
    <row r="1218" spans="3:13" x14ac:dyDescent="0.2">
      <c r="C1218" s="17"/>
      <c r="D1218" s="17"/>
      <c r="E1218" s="17"/>
      <c r="F1218" s="17"/>
      <c r="G1218" s="17"/>
      <c r="H1218" s="59"/>
      <c r="I1218" s="59"/>
      <c r="J1218" s="59"/>
      <c r="K1218" s="59"/>
      <c r="L1218" s="59"/>
      <c r="M1218" s="59"/>
    </row>
    <row r="1219" spans="3:13" x14ac:dyDescent="0.2">
      <c r="C1219" s="17"/>
      <c r="D1219" s="17"/>
      <c r="E1219" s="17"/>
      <c r="F1219" s="17"/>
      <c r="G1219" s="17"/>
      <c r="H1219" s="59"/>
      <c r="I1219" s="59"/>
      <c r="J1219" s="59"/>
      <c r="K1219" s="59"/>
      <c r="L1219" s="59"/>
      <c r="M1219" s="59"/>
    </row>
    <row r="1220" spans="3:13" x14ac:dyDescent="0.2">
      <c r="C1220" s="17"/>
      <c r="D1220" s="17"/>
      <c r="E1220" s="17"/>
      <c r="F1220" s="17"/>
      <c r="G1220" s="17"/>
      <c r="H1220" s="59"/>
      <c r="I1220" s="59"/>
      <c r="J1220" s="59"/>
      <c r="K1220" s="59"/>
      <c r="L1220" s="59"/>
      <c r="M1220" s="59"/>
    </row>
    <row r="1221" spans="3:13" x14ac:dyDescent="0.2">
      <c r="C1221" s="17"/>
      <c r="D1221" s="17"/>
      <c r="E1221" s="17"/>
      <c r="F1221" s="17"/>
      <c r="G1221" s="17"/>
      <c r="H1221" s="59"/>
      <c r="I1221" s="59"/>
      <c r="J1221" s="59"/>
      <c r="K1221" s="59"/>
      <c r="L1221" s="59"/>
      <c r="M1221" s="59"/>
    </row>
    <row r="1222" spans="3:13" x14ac:dyDescent="0.2">
      <c r="C1222" s="17"/>
      <c r="D1222" s="17"/>
      <c r="E1222" s="17"/>
      <c r="F1222" s="17"/>
      <c r="G1222" s="17"/>
      <c r="H1222" s="59"/>
      <c r="I1222" s="59"/>
      <c r="J1222" s="59"/>
      <c r="K1222" s="59"/>
      <c r="L1222" s="59"/>
      <c r="M1222" s="59"/>
    </row>
    <row r="1223" spans="3:13" x14ac:dyDescent="0.2">
      <c r="C1223" s="17"/>
      <c r="D1223" s="17"/>
      <c r="E1223" s="17"/>
      <c r="F1223" s="17"/>
      <c r="G1223" s="17"/>
      <c r="H1223" s="59"/>
      <c r="I1223" s="59"/>
      <c r="J1223" s="59"/>
      <c r="K1223" s="59"/>
      <c r="L1223" s="59"/>
      <c r="M1223" s="59"/>
    </row>
    <row r="1224" spans="3:13" x14ac:dyDescent="0.2">
      <c r="C1224" s="17"/>
      <c r="D1224" s="17"/>
      <c r="E1224" s="17"/>
      <c r="F1224" s="17"/>
      <c r="G1224" s="17"/>
      <c r="H1224" s="59"/>
      <c r="I1224" s="59"/>
      <c r="J1224" s="59"/>
      <c r="K1224" s="59"/>
      <c r="L1224" s="59"/>
      <c r="M1224" s="59"/>
    </row>
    <row r="1225" spans="3:13" x14ac:dyDescent="0.2">
      <c r="C1225" s="17"/>
      <c r="D1225" s="17"/>
      <c r="E1225" s="17"/>
      <c r="F1225" s="17"/>
      <c r="G1225" s="17"/>
      <c r="H1225" s="59"/>
      <c r="I1225" s="59"/>
      <c r="J1225" s="59"/>
      <c r="K1225" s="59"/>
      <c r="L1225" s="59"/>
      <c r="M1225" s="59"/>
    </row>
    <row r="1226" spans="3:13" x14ac:dyDescent="0.2">
      <c r="C1226" s="17"/>
      <c r="D1226" s="17"/>
      <c r="E1226" s="17"/>
      <c r="F1226" s="17"/>
      <c r="G1226" s="17"/>
      <c r="H1226" s="59"/>
      <c r="I1226" s="59"/>
      <c r="J1226" s="59"/>
      <c r="K1226" s="59"/>
      <c r="L1226" s="59"/>
      <c r="M1226" s="59"/>
    </row>
    <row r="1227" spans="3:13" x14ac:dyDescent="0.2">
      <c r="C1227" s="17"/>
      <c r="D1227" s="17"/>
      <c r="E1227" s="17"/>
      <c r="F1227" s="17"/>
      <c r="G1227" s="17"/>
      <c r="H1227" s="59"/>
      <c r="I1227" s="59"/>
      <c r="J1227" s="59"/>
      <c r="K1227" s="59"/>
      <c r="L1227" s="59"/>
      <c r="M1227" s="59"/>
    </row>
    <row r="1228" spans="3:13" x14ac:dyDescent="0.2">
      <c r="C1228" s="17"/>
      <c r="D1228" s="17"/>
      <c r="E1228" s="17"/>
      <c r="F1228" s="17"/>
      <c r="G1228" s="17"/>
      <c r="H1228" s="59"/>
      <c r="I1228" s="59"/>
      <c r="J1228" s="59"/>
      <c r="K1228" s="59"/>
      <c r="L1228" s="59"/>
      <c r="M1228" s="59"/>
    </row>
    <row r="1229" spans="3:13" x14ac:dyDescent="0.2">
      <c r="C1229" s="17"/>
      <c r="D1229" s="17"/>
      <c r="E1229" s="17"/>
      <c r="F1229" s="17"/>
      <c r="G1229" s="17"/>
      <c r="H1229" s="59"/>
      <c r="I1229" s="59"/>
      <c r="J1229" s="59"/>
      <c r="K1229" s="59"/>
      <c r="L1229" s="59"/>
      <c r="M1229" s="59"/>
    </row>
    <row r="1230" spans="3:13" x14ac:dyDescent="0.2">
      <c r="C1230" s="17"/>
      <c r="D1230" s="17"/>
      <c r="E1230" s="17"/>
      <c r="F1230" s="17"/>
      <c r="G1230" s="17"/>
      <c r="H1230" s="59"/>
      <c r="I1230" s="59"/>
      <c r="J1230" s="59"/>
      <c r="K1230" s="59"/>
      <c r="L1230" s="59"/>
      <c r="M1230" s="59"/>
    </row>
    <row r="1231" spans="3:13" x14ac:dyDescent="0.2">
      <c r="C1231" s="17"/>
      <c r="D1231" s="17"/>
      <c r="E1231" s="17"/>
      <c r="F1231" s="17"/>
      <c r="G1231" s="17"/>
      <c r="H1231" s="59"/>
      <c r="I1231" s="59"/>
      <c r="J1231" s="59"/>
      <c r="K1231" s="59"/>
      <c r="L1231" s="59"/>
      <c r="M1231" s="59"/>
    </row>
    <row r="1232" spans="3:13" x14ac:dyDescent="0.2">
      <c r="C1232" s="17"/>
      <c r="D1232" s="17"/>
      <c r="E1232" s="17"/>
      <c r="F1232" s="17"/>
      <c r="G1232" s="17"/>
      <c r="H1232" s="59"/>
      <c r="I1232" s="59"/>
      <c r="J1232" s="59"/>
      <c r="K1232" s="59"/>
      <c r="L1232" s="59"/>
      <c r="M1232" s="59"/>
    </row>
    <row r="1233" spans="3:13" x14ac:dyDescent="0.2">
      <c r="C1233" s="17"/>
      <c r="D1233" s="17"/>
      <c r="E1233" s="17"/>
      <c r="F1233" s="17"/>
      <c r="G1233" s="17"/>
      <c r="H1233" s="59"/>
      <c r="I1233" s="59"/>
      <c r="J1233" s="59"/>
      <c r="K1233" s="59"/>
      <c r="L1233" s="59"/>
      <c r="M1233" s="59"/>
    </row>
    <row r="1234" spans="3:13" x14ac:dyDescent="0.2">
      <c r="C1234" s="17"/>
      <c r="D1234" s="17"/>
      <c r="E1234" s="17"/>
      <c r="F1234" s="17"/>
      <c r="G1234" s="17"/>
      <c r="H1234" s="59"/>
      <c r="I1234" s="59"/>
      <c r="J1234" s="59"/>
      <c r="K1234" s="59"/>
      <c r="L1234" s="59"/>
      <c r="M1234" s="59"/>
    </row>
    <row r="1235" spans="3:13" x14ac:dyDescent="0.2">
      <c r="C1235" s="17"/>
      <c r="D1235" s="17"/>
      <c r="E1235" s="17"/>
      <c r="F1235" s="17"/>
      <c r="G1235" s="17"/>
      <c r="H1235" s="59"/>
      <c r="I1235" s="59"/>
      <c r="J1235" s="59"/>
      <c r="K1235" s="59"/>
      <c r="L1235" s="59"/>
      <c r="M1235" s="59"/>
    </row>
    <row r="1236" spans="3:13" x14ac:dyDescent="0.2">
      <c r="C1236" s="17"/>
      <c r="D1236" s="17"/>
      <c r="E1236" s="17"/>
      <c r="F1236" s="17"/>
      <c r="G1236" s="17"/>
      <c r="H1236" s="59"/>
      <c r="I1236" s="59"/>
      <c r="J1236" s="59"/>
      <c r="K1236" s="59"/>
      <c r="L1236" s="59"/>
      <c r="M1236" s="59"/>
    </row>
    <row r="1237" spans="3:13" x14ac:dyDescent="0.2">
      <c r="C1237" s="17"/>
      <c r="D1237" s="17"/>
      <c r="E1237" s="17"/>
      <c r="F1237" s="17"/>
      <c r="G1237" s="17"/>
      <c r="H1237" s="59"/>
      <c r="I1237" s="59"/>
      <c r="J1237" s="59"/>
      <c r="K1237" s="59"/>
      <c r="L1237" s="59"/>
      <c r="M1237" s="59"/>
    </row>
    <row r="1238" spans="3:13" x14ac:dyDescent="0.2">
      <c r="C1238" s="17"/>
      <c r="D1238" s="17"/>
      <c r="E1238" s="17"/>
      <c r="F1238" s="17"/>
      <c r="G1238" s="17"/>
      <c r="H1238" s="59"/>
      <c r="I1238" s="59"/>
      <c r="J1238" s="59"/>
      <c r="K1238" s="59"/>
      <c r="L1238" s="59"/>
      <c r="M1238" s="59"/>
    </row>
    <row r="1239" spans="3:13" x14ac:dyDescent="0.2">
      <c r="C1239" s="17"/>
      <c r="D1239" s="17"/>
      <c r="E1239" s="17"/>
      <c r="F1239" s="17"/>
      <c r="G1239" s="17"/>
      <c r="H1239" s="59"/>
      <c r="I1239" s="59"/>
      <c r="J1239" s="59"/>
      <c r="K1239" s="59"/>
      <c r="L1239" s="59"/>
      <c r="M1239" s="59"/>
    </row>
    <row r="1240" spans="3:13" x14ac:dyDescent="0.2">
      <c r="C1240" s="17"/>
      <c r="D1240" s="17"/>
      <c r="E1240" s="17"/>
      <c r="F1240" s="17"/>
      <c r="G1240" s="17"/>
      <c r="H1240" s="59"/>
      <c r="I1240" s="59"/>
      <c r="J1240" s="59"/>
      <c r="K1240" s="59"/>
      <c r="L1240" s="59"/>
      <c r="M1240" s="59"/>
    </row>
    <row r="1241" spans="3:13" x14ac:dyDescent="0.2">
      <c r="C1241" s="17"/>
      <c r="D1241" s="17"/>
      <c r="E1241" s="17"/>
      <c r="F1241" s="17"/>
      <c r="G1241" s="17"/>
      <c r="H1241" s="59"/>
      <c r="I1241" s="59"/>
      <c r="J1241" s="59"/>
      <c r="K1241" s="59"/>
      <c r="L1241" s="59"/>
      <c r="M1241" s="59"/>
    </row>
    <row r="1242" spans="3:13" x14ac:dyDescent="0.2">
      <c r="C1242" s="17"/>
      <c r="D1242" s="17"/>
      <c r="E1242" s="17"/>
      <c r="F1242" s="17"/>
      <c r="G1242" s="17"/>
      <c r="H1242" s="59"/>
      <c r="I1242" s="59"/>
      <c r="J1242" s="59"/>
      <c r="K1242" s="59"/>
      <c r="L1242" s="59"/>
      <c r="M1242" s="59"/>
    </row>
    <row r="1243" spans="3:13" x14ac:dyDescent="0.2">
      <c r="C1243" s="17"/>
      <c r="D1243" s="17"/>
      <c r="E1243" s="17"/>
      <c r="F1243" s="17"/>
      <c r="G1243" s="17"/>
      <c r="H1243" s="59"/>
      <c r="I1243" s="59"/>
      <c r="J1243" s="59"/>
      <c r="K1243" s="59"/>
      <c r="L1243" s="59"/>
      <c r="M1243" s="59"/>
    </row>
    <row r="1244" spans="3:13" x14ac:dyDescent="0.2">
      <c r="C1244" s="17"/>
      <c r="D1244" s="17"/>
      <c r="E1244" s="17"/>
      <c r="F1244" s="17"/>
      <c r="G1244" s="17"/>
      <c r="H1244" s="59"/>
      <c r="I1244" s="59"/>
      <c r="J1244" s="59"/>
      <c r="K1244" s="59"/>
      <c r="L1244" s="59"/>
      <c r="M1244" s="59"/>
    </row>
    <row r="1245" spans="3:13" x14ac:dyDescent="0.2">
      <c r="C1245" s="17"/>
      <c r="D1245" s="17"/>
      <c r="E1245" s="17"/>
      <c r="F1245" s="17"/>
      <c r="G1245" s="17"/>
      <c r="H1245" s="59"/>
      <c r="I1245" s="59"/>
      <c r="J1245" s="59"/>
      <c r="K1245" s="59"/>
      <c r="L1245" s="59"/>
      <c r="M1245" s="59"/>
    </row>
    <row r="1246" spans="3:13" x14ac:dyDescent="0.2">
      <c r="C1246" s="17"/>
      <c r="D1246" s="17"/>
      <c r="E1246" s="17"/>
      <c r="F1246" s="17"/>
      <c r="G1246" s="17"/>
      <c r="H1246" s="59"/>
      <c r="I1246" s="59"/>
      <c r="J1246" s="59"/>
      <c r="K1246" s="59"/>
      <c r="L1246" s="59"/>
      <c r="M1246" s="59"/>
    </row>
    <row r="1247" spans="3:13" x14ac:dyDescent="0.2">
      <c r="C1247" s="17"/>
      <c r="D1247" s="17"/>
      <c r="E1247" s="17"/>
      <c r="F1247" s="17"/>
      <c r="G1247" s="17"/>
      <c r="H1247" s="59"/>
      <c r="I1247" s="59"/>
      <c r="J1247" s="59"/>
      <c r="K1247" s="59"/>
      <c r="L1247" s="59"/>
      <c r="M1247" s="59"/>
    </row>
    <row r="1248" spans="3:13" x14ac:dyDescent="0.2">
      <c r="C1248" s="17"/>
      <c r="D1248" s="17"/>
      <c r="E1248" s="17"/>
      <c r="F1248" s="17"/>
      <c r="G1248" s="17"/>
      <c r="H1248" s="59"/>
      <c r="I1248" s="59"/>
      <c r="J1248" s="59"/>
      <c r="K1248" s="59"/>
      <c r="L1248" s="59"/>
      <c r="M1248" s="59"/>
    </row>
    <row r="1249" spans="3:13" x14ac:dyDescent="0.2">
      <c r="C1249" s="17"/>
      <c r="D1249" s="17"/>
      <c r="E1249" s="17"/>
      <c r="F1249" s="17"/>
      <c r="G1249" s="17"/>
      <c r="H1249" s="59"/>
      <c r="I1249" s="59"/>
      <c r="J1249" s="59"/>
      <c r="K1249" s="59"/>
      <c r="L1249" s="59"/>
      <c r="M1249" s="59"/>
    </row>
    <row r="1250" spans="3:13" x14ac:dyDescent="0.2">
      <c r="C1250" s="17"/>
      <c r="D1250" s="17"/>
      <c r="E1250" s="17"/>
      <c r="F1250" s="17"/>
      <c r="G1250" s="17"/>
      <c r="H1250" s="59"/>
      <c r="I1250" s="59"/>
      <c r="J1250" s="59"/>
      <c r="K1250" s="59"/>
      <c r="L1250" s="59"/>
      <c r="M1250" s="59"/>
    </row>
    <row r="1251" spans="3:13" x14ac:dyDescent="0.2">
      <c r="C1251" s="17"/>
      <c r="D1251" s="17"/>
      <c r="E1251" s="17"/>
      <c r="F1251" s="17"/>
      <c r="G1251" s="17"/>
      <c r="H1251" s="59"/>
      <c r="I1251" s="59"/>
      <c r="J1251" s="59"/>
      <c r="K1251" s="59"/>
      <c r="L1251" s="59"/>
      <c r="M1251" s="59"/>
    </row>
    <row r="1252" spans="3:13" x14ac:dyDescent="0.2">
      <c r="C1252" s="17"/>
      <c r="D1252" s="17"/>
      <c r="E1252" s="17"/>
      <c r="F1252" s="17"/>
      <c r="G1252" s="17"/>
      <c r="H1252" s="59"/>
      <c r="I1252" s="59"/>
      <c r="J1252" s="59"/>
      <c r="K1252" s="59"/>
      <c r="L1252" s="59"/>
      <c r="M1252" s="59"/>
    </row>
    <row r="1253" spans="3:13" x14ac:dyDescent="0.2">
      <c r="C1253" s="17"/>
      <c r="D1253" s="17"/>
      <c r="E1253" s="17"/>
      <c r="F1253" s="17"/>
      <c r="G1253" s="17"/>
      <c r="H1253" s="59"/>
      <c r="I1253" s="59"/>
      <c r="J1253" s="59"/>
      <c r="K1253" s="59"/>
      <c r="L1253" s="59"/>
      <c r="M1253" s="59"/>
    </row>
    <row r="1254" spans="3:13" x14ac:dyDescent="0.2">
      <c r="C1254" s="17"/>
      <c r="D1254" s="17"/>
      <c r="E1254" s="17"/>
      <c r="F1254" s="17"/>
      <c r="G1254" s="17"/>
      <c r="H1254" s="59"/>
      <c r="I1254" s="59"/>
      <c r="J1254" s="59"/>
      <c r="K1254" s="59"/>
      <c r="L1254" s="59"/>
      <c r="M1254" s="59"/>
    </row>
    <row r="1255" spans="3:13" x14ac:dyDescent="0.2">
      <c r="C1255" s="17"/>
      <c r="D1255" s="17"/>
      <c r="E1255" s="17"/>
      <c r="F1255" s="17"/>
      <c r="G1255" s="17"/>
      <c r="H1255" s="59"/>
      <c r="I1255" s="59"/>
      <c r="J1255" s="59"/>
      <c r="K1255" s="59"/>
      <c r="L1255" s="59"/>
      <c r="M1255" s="59"/>
    </row>
    <row r="1256" spans="3:13" x14ac:dyDescent="0.2">
      <c r="C1256" s="17"/>
      <c r="D1256" s="17"/>
      <c r="E1256" s="17"/>
      <c r="F1256" s="17"/>
      <c r="G1256" s="17"/>
      <c r="H1256" s="59"/>
      <c r="I1256" s="59"/>
      <c r="J1256" s="59"/>
      <c r="K1256" s="59"/>
      <c r="L1256" s="59"/>
      <c r="M1256" s="59"/>
    </row>
    <row r="1257" spans="3:13" x14ac:dyDescent="0.2">
      <c r="C1257" s="17"/>
      <c r="D1257" s="17"/>
      <c r="E1257" s="17"/>
      <c r="F1257" s="17"/>
      <c r="G1257" s="17"/>
      <c r="H1257" s="59"/>
      <c r="I1257" s="59"/>
      <c r="J1257" s="59"/>
      <c r="K1257" s="59"/>
      <c r="L1257" s="59"/>
      <c r="M1257" s="59"/>
    </row>
    <row r="1258" spans="3:13" x14ac:dyDescent="0.2">
      <c r="C1258" s="17"/>
      <c r="D1258" s="17"/>
      <c r="E1258" s="17"/>
      <c r="F1258" s="17"/>
      <c r="G1258" s="17"/>
      <c r="H1258" s="59"/>
      <c r="I1258" s="59"/>
      <c r="J1258" s="59"/>
      <c r="K1258" s="59"/>
      <c r="L1258" s="59"/>
      <c r="M1258" s="59"/>
    </row>
    <row r="1259" spans="3:13" x14ac:dyDescent="0.2">
      <c r="C1259" s="17"/>
      <c r="D1259" s="17"/>
      <c r="E1259" s="17"/>
      <c r="F1259" s="17"/>
      <c r="G1259" s="17"/>
      <c r="H1259" s="59"/>
      <c r="I1259" s="59"/>
      <c r="J1259" s="59"/>
      <c r="K1259" s="59"/>
      <c r="L1259" s="59"/>
      <c r="M1259" s="59"/>
    </row>
    <row r="1260" spans="3:13" x14ac:dyDescent="0.2">
      <c r="C1260" s="17"/>
      <c r="D1260" s="17"/>
      <c r="E1260" s="17"/>
      <c r="F1260" s="17"/>
      <c r="G1260" s="17"/>
      <c r="H1260" s="59"/>
      <c r="I1260" s="59"/>
      <c r="J1260" s="59"/>
      <c r="K1260" s="59"/>
      <c r="L1260" s="59"/>
      <c r="M1260" s="59"/>
    </row>
    <row r="1261" spans="3:13" x14ac:dyDescent="0.2">
      <c r="C1261" s="17"/>
      <c r="D1261" s="17"/>
      <c r="E1261" s="17"/>
      <c r="F1261" s="17"/>
      <c r="G1261" s="17"/>
      <c r="H1261" s="59"/>
      <c r="I1261" s="59"/>
      <c r="J1261" s="59"/>
      <c r="K1261" s="59"/>
      <c r="L1261" s="59"/>
      <c r="M1261" s="59"/>
    </row>
    <row r="1262" spans="3:13" x14ac:dyDescent="0.2">
      <c r="C1262" s="17"/>
      <c r="D1262" s="17"/>
      <c r="E1262" s="17"/>
      <c r="F1262" s="17"/>
      <c r="G1262" s="17"/>
      <c r="H1262" s="59"/>
      <c r="I1262" s="59"/>
      <c r="J1262" s="59"/>
      <c r="K1262" s="59"/>
      <c r="L1262" s="59"/>
      <c r="M1262" s="59"/>
    </row>
    <row r="1263" spans="3:13" x14ac:dyDescent="0.2">
      <c r="C1263" s="17"/>
      <c r="D1263" s="17"/>
      <c r="E1263" s="17"/>
      <c r="F1263" s="17"/>
      <c r="G1263" s="17"/>
      <c r="H1263" s="59"/>
      <c r="I1263" s="59"/>
      <c r="J1263" s="59"/>
      <c r="K1263" s="59"/>
      <c r="L1263" s="59"/>
      <c r="M1263" s="59"/>
    </row>
    <row r="1264" spans="3:13" x14ac:dyDescent="0.2">
      <c r="C1264" s="17"/>
      <c r="D1264" s="17"/>
      <c r="E1264" s="17"/>
      <c r="F1264" s="17"/>
      <c r="G1264" s="17"/>
      <c r="H1264" s="59"/>
      <c r="I1264" s="59"/>
      <c r="J1264" s="59"/>
      <c r="K1264" s="59"/>
      <c r="L1264" s="59"/>
      <c r="M1264" s="59"/>
    </row>
    <row r="1265" spans="3:13" x14ac:dyDescent="0.2">
      <c r="C1265" s="17"/>
      <c r="D1265" s="17"/>
      <c r="E1265" s="17"/>
      <c r="F1265" s="17"/>
      <c r="G1265" s="17"/>
      <c r="H1265" s="59"/>
      <c r="I1265" s="59"/>
      <c r="J1265" s="59"/>
      <c r="K1265" s="59"/>
      <c r="L1265" s="59"/>
      <c r="M1265" s="59"/>
    </row>
    <row r="1266" spans="3:13" x14ac:dyDescent="0.2">
      <c r="C1266" s="17"/>
      <c r="D1266" s="17"/>
      <c r="E1266" s="17"/>
      <c r="F1266" s="17"/>
      <c r="G1266" s="17"/>
      <c r="H1266" s="59"/>
      <c r="I1266" s="59"/>
      <c r="J1266" s="59"/>
      <c r="K1266" s="59"/>
      <c r="L1266" s="59"/>
      <c r="M1266" s="59"/>
    </row>
    <row r="1267" spans="3:13" x14ac:dyDescent="0.2">
      <c r="C1267" s="17"/>
      <c r="D1267" s="17"/>
      <c r="E1267" s="17"/>
      <c r="F1267" s="17"/>
      <c r="G1267" s="17"/>
      <c r="H1267" s="59"/>
      <c r="I1267" s="59"/>
      <c r="J1267" s="59"/>
      <c r="K1267" s="59"/>
      <c r="L1267" s="59"/>
      <c r="M1267" s="59"/>
    </row>
    <row r="1268" spans="3:13" x14ac:dyDescent="0.2">
      <c r="C1268" s="17"/>
      <c r="D1268" s="17"/>
      <c r="E1268" s="17"/>
      <c r="F1268" s="17"/>
      <c r="G1268" s="17"/>
      <c r="H1268" s="59"/>
      <c r="I1268" s="59"/>
      <c r="J1268" s="59"/>
      <c r="K1268" s="59"/>
      <c r="L1268" s="59"/>
      <c r="M1268" s="59"/>
    </row>
    <row r="1269" spans="3:13" x14ac:dyDescent="0.2">
      <c r="C1269" s="17"/>
      <c r="D1269" s="17"/>
      <c r="E1269" s="17"/>
      <c r="F1269" s="17"/>
      <c r="G1269" s="17"/>
      <c r="H1269" s="59"/>
      <c r="I1269" s="59"/>
      <c r="J1269" s="59"/>
      <c r="K1269" s="59"/>
      <c r="L1269" s="59"/>
      <c r="M1269" s="59"/>
    </row>
    <row r="1270" spans="3:13" x14ac:dyDescent="0.2">
      <c r="C1270" s="17"/>
      <c r="D1270" s="17"/>
      <c r="E1270" s="17"/>
      <c r="F1270" s="17"/>
      <c r="G1270" s="17"/>
      <c r="H1270" s="59"/>
      <c r="I1270" s="59"/>
      <c r="J1270" s="59"/>
      <c r="K1270" s="59"/>
      <c r="L1270" s="59"/>
      <c r="M1270" s="59"/>
    </row>
    <row r="1271" spans="3:13" x14ac:dyDescent="0.2">
      <c r="C1271" s="17"/>
      <c r="D1271" s="17"/>
      <c r="E1271" s="17"/>
      <c r="F1271" s="17"/>
      <c r="G1271" s="17"/>
      <c r="H1271" s="59"/>
      <c r="I1271" s="59"/>
      <c r="J1271" s="59"/>
      <c r="K1271" s="59"/>
      <c r="L1271" s="59"/>
      <c r="M1271" s="59"/>
    </row>
    <row r="1272" spans="3:13" x14ac:dyDescent="0.2">
      <c r="C1272" s="17"/>
      <c r="D1272" s="17"/>
      <c r="E1272" s="17"/>
      <c r="F1272" s="17"/>
      <c r="G1272" s="17"/>
      <c r="H1272" s="59"/>
      <c r="I1272" s="59"/>
      <c r="J1272" s="59"/>
      <c r="K1272" s="59"/>
      <c r="L1272" s="59"/>
      <c r="M1272" s="59"/>
    </row>
    <row r="1273" spans="3:13" x14ac:dyDescent="0.2">
      <c r="C1273" s="17"/>
      <c r="D1273" s="17"/>
      <c r="E1273" s="17"/>
      <c r="F1273" s="17"/>
      <c r="G1273" s="17"/>
      <c r="H1273" s="59"/>
      <c r="I1273" s="59"/>
      <c r="J1273" s="59"/>
      <c r="K1273" s="59"/>
      <c r="L1273" s="59"/>
      <c r="M1273" s="59"/>
    </row>
    <row r="1274" spans="3:13" x14ac:dyDescent="0.2">
      <c r="C1274" s="17"/>
      <c r="D1274" s="17"/>
      <c r="E1274" s="17"/>
      <c r="F1274" s="17"/>
      <c r="G1274" s="17"/>
      <c r="H1274" s="59"/>
      <c r="I1274" s="59"/>
      <c r="J1274" s="59"/>
      <c r="K1274" s="59"/>
      <c r="L1274" s="59"/>
      <c r="M1274" s="59"/>
    </row>
    <row r="1275" spans="3:13" x14ac:dyDescent="0.2">
      <c r="C1275" s="17"/>
      <c r="D1275" s="17"/>
      <c r="E1275" s="17"/>
      <c r="F1275" s="17"/>
      <c r="G1275" s="17"/>
      <c r="H1275" s="59"/>
      <c r="I1275" s="59"/>
      <c r="J1275" s="59"/>
      <c r="K1275" s="59"/>
      <c r="L1275" s="59"/>
      <c r="M1275" s="59"/>
    </row>
    <row r="1276" spans="3:13" x14ac:dyDescent="0.2">
      <c r="C1276" s="17"/>
      <c r="D1276" s="17"/>
      <c r="E1276" s="17"/>
      <c r="F1276" s="17"/>
      <c r="G1276" s="17"/>
      <c r="H1276" s="59"/>
      <c r="I1276" s="59"/>
      <c r="J1276" s="59"/>
      <c r="K1276" s="59"/>
      <c r="L1276" s="59"/>
      <c r="M1276" s="59"/>
    </row>
    <row r="1277" spans="3:13" x14ac:dyDescent="0.2">
      <c r="C1277" s="17"/>
      <c r="D1277" s="17"/>
      <c r="E1277" s="17"/>
      <c r="F1277" s="17"/>
      <c r="G1277" s="17"/>
      <c r="H1277" s="59"/>
      <c r="I1277" s="59"/>
      <c r="J1277" s="59"/>
      <c r="K1277" s="59"/>
      <c r="L1277" s="59"/>
      <c r="M1277" s="59"/>
    </row>
    <row r="1278" spans="3:13" x14ac:dyDescent="0.2">
      <c r="C1278" s="17"/>
      <c r="D1278" s="17"/>
      <c r="E1278" s="17"/>
      <c r="F1278" s="17"/>
      <c r="G1278" s="17"/>
      <c r="H1278" s="59"/>
      <c r="I1278" s="59"/>
      <c r="J1278" s="59"/>
      <c r="K1278" s="59"/>
      <c r="L1278" s="59"/>
      <c r="M1278" s="59"/>
    </row>
    <row r="1279" spans="3:13" x14ac:dyDescent="0.2">
      <c r="C1279" s="17"/>
      <c r="D1279" s="17"/>
      <c r="E1279" s="17"/>
      <c r="F1279" s="17"/>
      <c r="G1279" s="17"/>
      <c r="H1279" s="59"/>
      <c r="I1279" s="59"/>
      <c r="J1279" s="59"/>
      <c r="K1279" s="59"/>
      <c r="L1279" s="59"/>
      <c r="M1279" s="59"/>
    </row>
    <row r="1280" spans="3:13" x14ac:dyDescent="0.2">
      <c r="C1280" s="17"/>
      <c r="D1280" s="17"/>
      <c r="E1280" s="17"/>
      <c r="F1280" s="17"/>
      <c r="G1280" s="17"/>
      <c r="H1280" s="59"/>
      <c r="I1280" s="59"/>
      <c r="J1280" s="59"/>
      <c r="K1280" s="59"/>
      <c r="L1280" s="59"/>
      <c r="M1280" s="59"/>
    </row>
    <row r="1281" spans="3:13" x14ac:dyDescent="0.2">
      <c r="C1281" s="17"/>
      <c r="D1281" s="17"/>
      <c r="E1281" s="17"/>
      <c r="F1281" s="17"/>
      <c r="G1281" s="17"/>
      <c r="H1281" s="59"/>
      <c r="I1281" s="59"/>
      <c r="J1281" s="59"/>
      <c r="K1281" s="59"/>
      <c r="L1281" s="59"/>
      <c r="M1281" s="59"/>
    </row>
    <row r="1282" spans="3:13" x14ac:dyDescent="0.2">
      <c r="C1282" s="17"/>
      <c r="D1282" s="17"/>
      <c r="E1282" s="17"/>
      <c r="F1282" s="17"/>
      <c r="G1282" s="17"/>
      <c r="H1282" s="59"/>
      <c r="I1282" s="59"/>
      <c r="J1282" s="59"/>
      <c r="K1282" s="59"/>
      <c r="L1282" s="59"/>
      <c r="M1282" s="59"/>
    </row>
    <row r="1283" spans="3:13" x14ac:dyDescent="0.2">
      <c r="C1283" s="17"/>
      <c r="D1283" s="17"/>
      <c r="E1283" s="17"/>
      <c r="F1283" s="17"/>
      <c r="G1283" s="17"/>
      <c r="H1283" s="59"/>
      <c r="I1283" s="59"/>
      <c r="J1283" s="59"/>
      <c r="K1283" s="59"/>
      <c r="L1283" s="59"/>
      <c r="M1283" s="59"/>
    </row>
    <row r="1284" spans="3:13" x14ac:dyDescent="0.2">
      <c r="C1284" s="17"/>
      <c r="D1284" s="17"/>
      <c r="E1284" s="17"/>
      <c r="F1284" s="17"/>
      <c r="G1284" s="17"/>
      <c r="H1284" s="59"/>
      <c r="I1284" s="59"/>
      <c r="J1284" s="59"/>
      <c r="K1284" s="59"/>
      <c r="L1284" s="59"/>
      <c r="M1284" s="59"/>
    </row>
    <row r="1285" spans="3:13" x14ac:dyDescent="0.2">
      <c r="C1285" s="17"/>
      <c r="D1285" s="17"/>
      <c r="E1285" s="17"/>
      <c r="F1285" s="17"/>
      <c r="G1285" s="17"/>
      <c r="H1285" s="59"/>
      <c r="I1285" s="59"/>
      <c r="J1285" s="59"/>
      <c r="K1285" s="59"/>
      <c r="L1285" s="59"/>
      <c r="M1285" s="59"/>
    </row>
    <row r="1286" spans="3:13" x14ac:dyDescent="0.2">
      <c r="C1286" s="17"/>
      <c r="D1286" s="17"/>
      <c r="E1286" s="17"/>
      <c r="F1286" s="17"/>
      <c r="G1286" s="17"/>
      <c r="H1286" s="59"/>
      <c r="I1286" s="59"/>
      <c r="J1286" s="59"/>
      <c r="K1286" s="59"/>
      <c r="L1286" s="59"/>
      <c r="M1286" s="59"/>
    </row>
    <row r="1287" spans="3:13" x14ac:dyDescent="0.2">
      <c r="C1287" s="17"/>
      <c r="D1287" s="17"/>
      <c r="E1287" s="17"/>
      <c r="F1287" s="17"/>
      <c r="G1287" s="17"/>
      <c r="H1287" s="59"/>
      <c r="I1287" s="59"/>
      <c r="J1287" s="59"/>
      <c r="K1287" s="59"/>
      <c r="L1287" s="59"/>
      <c r="M1287" s="59"/>
    </row>
    <row r="1288" spans="3:13" x14ac:dyDescent="0.2">
      <c r="C1288" s="17"/>
      <c r="D1288" s="17"/>
      <c r="E1288" s="17"/>
      <c r="F1288" s="17"/>
      <c r="G1288" s="17"/>
      <c r="H1288" s="59"/>
      <c r="I1288" s="59"/>
      <c r="J1288" s="59"/>
      <c r="K1288" s="59"/>
      <c r="L1288" s="59"/>
      <c r="M1288" s="59"/>
    </row>
    <row r="1289" spans="3:13" x14ac:dyDescent="0.2">
      <c r="C1289" s="17"/>
      <c r="D1289" s="17"/>
      <c r="E1289" s="17"/>
      <c r="F1289" s="17"/>
      <c r="G1289" s="17"/>
      <c r="H1289" s="59"/>
      <c r="I1289" s="59"/>
      <c r="J1289" s="59"/>
      <c r="K1289" s="59"/>
      <c r="L1289" s="59"/>
      <c r="M1289" s="59"/>
    </row>
    <row r="1290" spans="3:13" x14ac:dyDescent="0.2">
      <c r="C1290" s="17"/>
      <c r="D1290" s="17"/>
      <c r="E1290" s="17"/>
      <c r="F1290" s="17"/>
      <c r="G1290" s="17"/>
      <c r="H1290" s="59"/>
      <c r="I1290" s="59"/>
      <c r="J1290" s="59"/>
      <c r="K1290" s="59"/>
      <c r="L1290" s="59"/>
      <c r="M1290" s="59"/>
    </row>
    <row r="1291" spans="3:13" x14ac:dyDescent="0.2">
      <c r="C1291" s="17"/>
      <c r="D1291" s="17"/>
      <c r="E1291" s="17"/>
      <c r="F1291" s="17"/>
      <c r="G1291" s="17"/>
      <c r="H1291" s="59"/>
      <c r="I1291" s="59"/>
      <c r="J1291" s="59"/>
      <c r="K1291" s="59"/>
      <c r="L1291" s="59"/>
      <c r="M1291" s="59"/>
    </row>
    <row r="1292" spans="3:13" x14ac:dyDescent="0.2">
      <c r="C1292" s="17"/>
      <c r="D1292" s="17"/>
      <c r="E1292" s="17"/>
      <c r="F1292" s="17"/>
      <c r="G1292" s="17"/>
      <c r="H1292" s="59"/>
      <c r="I1292" s="59"/>
      <c r="J1292" s="59"/>
      <c r="K1292" s="59"/>
      <c r="L1292" s="59"/>
      <c r="M1292" s="59"/>
    </row>
    <row r="1293" spans="3:13" x14ac:dyDescent="0.2">
      <c r="C1293" s="17"/>
      <c r="D1293" s="17"/>
      <c r="E1293" s="17"/>
      <c r="F1293" s="17"/>
      <c r="G1293" s="17"/>
      <c r="H1293" s="59"/>
      <c r="I1293" s="59"/>
      <c r="J1293" s="59"/>
      <c r="K1293" s="59"/>
      <c r="L1293" s="59"/>
      <c r="M1293" s="59"/>
    </row>
    <row r="1294" spans="3:13" x14ac:dyDescent="0.2">
      <c r="C1294" s="17"/>
      <c r="D1294" s="17"/>
      <c r="E1294" s="17"/>
      <c r="F1294" s="17"/>
      <c r="G1294" s="17"/>
      <c r="H1294" s="59"/>
      <c r="I1294" s="59"/>
      <c r="J1294" s="59"/>
      <c r="K1294" s="59"/>
      <c r="L1294" s="59"/>
      <c r="M1294" s="59"/>
    </row>
    <row r="1295" spans="3:13" x14ac:dyDescent="0.2">
      <c r="C1295" s="17"/>
      <c r="D1295" s="17"/>
      <c r="E1295" s="17"/>
      <c r="F1295" s="17"/>
      <c r="G1295" s="17"/>
      <c r="H1295" s="59"/>
      <c r="I1295" s="59"/>
      <c r="J1295" s="59"/>
      <c r="K1295" s="59"/>
      <c r="L1295" s="59"/>
      <c r="M1295" s="59"/>
    </row>
    <row r="1296" spans="3:13" x14ac:dyDescent="0.2">
      <c r="C1296" s="17"/>
      <c r="D1296" s="17"/>
      <c r="E1296" s="17"/>
      <c r="F1296" s="17"/>
      <c r="G1296" s="17"/>
      <c r="H1296" s="59"/>
      <c r="I1296" s="59"/>
      <c r="J1296" s="59"/>
      <c r="K1296" s="59"/>
      <c r="L1296" s="59"/>
      <c r="M1296" s="59"/>
    </row>
    <row r="1297" spans="3:13" x14ac:dyDescent="0.2">
      <c r="C1297" s="17"/>
      <c r="D1297" s="17"/>
      <c r="E1297" s="17"/>
      <c r="F1297" s="17"/>
      <c r="G1297" s="17"/>
      <c r="H1297" s="59"/>
      <c r="I1297" s="59"/>
      <c r="J1297" s="59"/>
      <c r="K1297" s="59"/>
      <c r="L1297" s="59"/>
      <c r="M1297" s="59"/>
    </row>
    <row r="1298" spans="3:13" x14ac:dyDescent="0.2">
      <c r="C1298" s="17"/>
      <c r="D1298" s="17"/>
      <c r="E1298" s="17"/>
      <c r="F1298" s="17"/>
      <c r="G1298" s="17"/>
      <c r="H1298" s="59"/>
      <c r="I1298" s="59"/>
      <c r="J1298" s="59"/>
      <c r="K1298" s="59"/>
      <c r="L1298" s="59"/>
      <c r="M1298" s="59"/>
    </row>
    <row r="1299" spans="3:13" x14ac:dyDescent="0.2">
      <c r="C1299" s="17"/>
      <c r="D1299" s="17"/>
      <c r="E1299" s="17"/>
      <c r="F1299" s="17"/>
      <c r="G1299" s="17"/>
      <c r="H1299" s="59"/>
      <c r="I1299" s="59"/>
      <c r="J1299" s="59"/>
      <c r="K1299" s="59"/>
      <c r="L1299" s="59"/>
      <c r="M1299" s="59"/>
    </row>
    <row r="1300" spans="3:13" x14ac:dyDescent="0.2">
      <c r="C1300" s="17"/>
      <c r="D1300" s="17"/>
      <c r="E1300" s="17"/>
      <c r="F1300" s="17"/>
      <c r="G1300" s="17"/>
      <c r="H1300" s="59"/>
      <c r="I1300" s="59"/>
      <c r="J1300" s="59"/>
      <c r="K1300" s="59"/>
      <c r="L1300" s="59"/>
      <c r="M1300" s="59"/>
    </row>
    <row r="1301" spans="3:13" x14ac:dyDescent="0.2">
      <c r="C1301" s="17"/>
      <c r="D1301" s="17"/>
      <c r="E1301" s="17"/>
      <c r="F1301" s="17"/>
      <c r="G1301" s="17"/>
      <c r="H1301" s="59"/>
      <c r="I1301" s="59"/>
      <c r="J1301" s="59"/>
      <c r="K1301" s="59"/>
      <c r="L1301" s="59"/>
      <c r="M1301" s="59"/>
    </row>
    <row r="1302" spans="3:13" x14ac:dyDescent="0.2">
      <c r="C1302" s="17"/>
      <c r="D1302" s="17"/>
      <c r="E1302" s="17"/>
      <c r="F1302" s="17"/>
      <c r="G1302" s="17"/>
      <c r="H1302" s="59"/>
      <c r="I1302" s="59"/>
      <c r="J1302" s="59"/>
      <c r="K1302" s="59"/>
      <c r="L1302" s="59"/>
      <c r="M1302" s="59"/>
    </row>
    <row r="1303" spans="3:13" x14ac:dyDescent="0.2">
      <c r="C1303" s="17"/>
      <c r="D1303" s="17"/>
      <c r="E1303" s="17"/>
      <c r="F1303" s="17"/>
      <c r="G1303" s="17"/>
      <c r="H1303" s="59"/>
      <c r="I1303" s="59"/>
      <c r="J1303" s="59"/>
      <c r="K1303" s="59"/>
      <c r="L1303" s="59"/>
      <c r="M1303" s="59"/>
    </row>
    <row r="1304" spans="3:13" x14ac:dyDescent="0.2">
      <c r="C1304" s="17"/>
      <c r="D1304" s="17"/>
      <c r="E1304" s="17"/>
      <c r="F1304" s="17"/>
      <c r="G1304" s="17"/>
      <c r="H1304" s="59"/>
      <c r="I1304" s="59"/>
      <c r="J1304" s="59"/>
      <c r="K1304" s="59"/>
      <c r="L1304" s="59"/>
      <c r="M1304" s="59"/>
    </row>
    <row r="1305" spans="3:13" x14ac:dyDescent="0.2">
      <c r="C1305" s="17"/>
      <c r="D1305" s="17"/>
      <c r="E1305" s="17"/>
      <c r="F1305" s="17"/>
      <c r="G1305" s="17"/>
      <c r="H1305" s="59"/>
      <c r="I1305" s="59"/>
      <c r="J1305" s="59"/>
      <c r="K1305" s="59"/>
      <c r="L1305" s="59"/>
      <c r="M1305" s="59"/>
    </row>
    <row r="1306" spans="3:13" x14ac:dyDescent="0.2">
      <c r="C1306" s="17"/>
      <c r="D1306" s="17"/>
      <c r="E1306" s="17"/>
      <c r="F1306" s="17"/>
      <c r="G1306" s="17"/>
      <c r="H1306" s="59"/>
      <c r="I1306" s="59"/>
      <c r="J1306" s="59"/>
      <c r="K1306" s="59"/>
      <c r="L1306" s="59"/>
      <c r="M1306" s="59"/>
    </row>
    <row r="1307" spans="3:13" x14ac:dyDescent="0.2">
      <c r="C1307" s="17"/>
      <c r="D1307" s="17"/>
      <c r="E1307" s="17"/>
      <c r="F1307" s="17"/>
      <c r="G1307" s="17"/>
      <c r="H1307" s="59"/>
      <c r="I1307" s="59"/>
      <c r="J1307" s="59"/>
      <c r="K1307" s="59"/>
      <c r="L1307" s="59"/>
      <c r="M1307" s="59"/>
    </row>
    <row r="1308" spans="3:13" x14ac:dyDescent="0.2">
      <c r="C1308" s="17"/>
      <c r="D1308" s="17"/>
      <c r="E1308" s="17"/>
      <c r="F1308" s="17"/>
      <c r="G1308" s="17"/>
      <c r="H1308" s="59"/>
      <c r="I1308" s="59"/>
      <c r="J1308" s="59"/>
      <c r="K1308" s="59"/>
      <c r="L1308" s="59"/>
      <c r="M1308" s="59"/>
    </row>
    <row r="1309" spans="3:13" x14ac:dyDescent="0.2">
      <c r="C1309" s="17"/>
      <c r="D1309" s="17"/>
      <c r="E1309" s="17"/>
      <c r="F1309" s="17"/>
      <c r="G1309" s="17"/>
      <c r="H1309" s="59"/>
      <c r="I1309" s="59"/>
      <c r="J1309" s="59"/>
      <c r="K1309" s="59"/>
      <c r="L1309" s="59"/>
      <c r="M1309" s="59"/>
    </row>
    <row r="1310" spans="3:13" x14ac:dyDescent="0.2">
      <c r="C1310" s="17"/>
      <c r="D1310" s="17"/>
      <c r="E1310" s="17"/>
      <c r="F1310" s="17"/>
      <c r="G1310" s="17"/>
      <c r="H1310" s="59"/>
      <c r="I1310" s="59"/>
      <c r="J1310" s="59"/>
      <c r="K1310" s="59"/>
      <c r="L1310" s="59"/>
      <c r="M1310" s="59"/>
    </row>
    <row r="1311" spans="3:13" x14ac:dyDescent="0.2">
      <c r="C1311" s="17"/>
      <c r="D1311" s="17"/>
      <c r="E1311" s="17"/>
      <c r="F1311" s="17"/>
      <c r="G1311" s="17"/>
      <c r="H1311" s="59"/>
      <c r="I1311" s="59"/>
      <c r="J1311" s="59"/>
      <c r="K1311" s="59"/>
      <c r="L1311" s="59"/>
      <c r="M1311" s="59"/>
    </row>
    <row r="1312" spans="3:13" x14ac:dyDescent="0.2">
      <c r="C1312" s="17"/>
      <c r="D1312" s="17"/>
      <c r="E1312" s="17"/>
      <c r="F1312" s="17"/>
      <c r="G1312" s="17"/>
      <c r="H1312" s="59"/>
      <c r="I1312" s="59"/>
      <c r="J1312" s="59"/>
      <c r="K1312" s="59"/>
      <c r="L1312" s="59"/>
      <c r="M1312" s="59"/>
    </row>
    <row r="1313" spans="3:13" x14ac:dyDescent="0.2">
      <c r="C1313" s="17"/>
      <c r="D1313" s="17"/>
      <c r="E1313" s="17"/>
      <c r="F1313" s="17"/>
      <c r="G1313" s="17"/>
      <c r="H1313" s="59"/>
      <c r="I1313" s="59"/>
      <c r="J1313" s="59"/>
      <c r="K1313" s="59"/>
      <c r="L1313" s="59"/>
      <c r="M1313" s="59"/>
    </row>
    <row r="1314" spans="3:13" x14ac:dyDescent="0.2">
      <c r="C1314" s="17"/>
      <c r="D1314" s="17"/>
      <c r="E1314" s="17"/>
      <c r="F1314" s="17"/>
      <c r="G1314" s="17"/>
      <c r="H1314" s="59"/>
      <c r="I1314" s="59"/>
      <c r="J1314" s="59"/>
      <c r="K1314" s="59"/>
      <c r="L1314" s="59"/>
      <c r="M1314" s="59"/>
    </row>
    <row r="1315" spans="3:13" x14ac:dyDescent="0.2">
      <c r="C1315" s="17"/>
      <c r="D1315" s="17"/>
      <c r="E1315" s="17"/>
      <c r="F1315" s="17"/>
      <c r="G1315" s="17"/>
      <c r="H1315" s="59"/>
      <c r="I1315" s="59"/>
      <c r="J1315" s="59"/>
      <c r="K1315" s="59"/>
      <c r="L1315" s="59"/>
      <c r="M1315" s="59"/>
    </row>
    <row r="1316" spans="3:13" x14ac:dyDescent="0.2">
      <c r="C1316" s="17"/>
      <c r="D1316" s="17"/>
      <c r="E1316" s="17"/>
      <c r="F1316" s="17"/>
      <c r="G1316" s="17"/>
      <c r="H1316" s="59"/>
      <c r="I1316" s="59"/>
      <c r="J1316" s="59"/>
      <c r="K1316" s="59"/>
      <c r="L1316" s="59"/>
      <c r="M1316" s="59"/>
    </row>
    <row r="1317" spans="3:13" x14ac:dyDescent="0.2">
      <c r="C1317" s="17"/>
      <c r="D1317" s="17"/>
      <c r="E1317" s="17"/>
      <c r="F1317" s="17"/>
      <c r="G1317" s="17"/>
      <c r="H1317" s="59"/>
      <c r="I1317" s="59"/>
      <c r="J1317" s="59"/>
      <c r="K1317" s="59"/>
      <c r="L1317" s="59"/>
      <c r="M1317" s="59"/>
    </row>
    <row r="1318" spans="3:13" x14ac:dyDescent="0.2">
      <c r="C1318" s="17"/>
      <c r="D1318" s="17"/>
      <c r="E1318" s="17"/>
      <c r="F1318" s="17"/>
      <c r="G1318" s="17"/>
      <c r="H1318" s="59"/>
      <c r="I1318" s="59"/>
      <c r="J1318" s="59"/>
      <c r="K1318" s="59"/>
      <c r="L1318" s="59"/>
      <c r="M1318" s="59"/>
    </row>
    <row r="1319" spans="3:13" x14ac:dyDescent="0.2">
      <c r="C1319" s="17"/>
      <c r="D1319" s="17"/>
      <c r="E1319" s="17"/>
      <c r="F1319" s="17"/>
      <c r="G1319" s="17"/>
      <c r="H1319" s="59"/>
      <c r="I1319" s="59"/>
      <c r="J1319" s="59"/>
      <c r="K1319" s="59"/>
      <c r="L1319" s="59"/>
      <c r="M1319" s="59"/>
    </row>
    <row r="1320" spans="3:13" x14ac:dyDescent="0.2">
      <c r="C1320" s="17"/>
      <c r="D1320" s="17"/>
      <c r="E1320" s="17"/>
      <c r="F1320" s="17"/>
      <c r="G1320" s="17"/>
      <c r="H1320" s="59"/>
      <c r="I1320" s="59"/>
      <c r="J1320" s="59"/>
      <c r="K1320" s="59"/>
      <c r="L1320" s="59"/>
      <c r="M1320" s="59"/>
    </row>
    <row r="1321" spans="3:13" x14ac:dyDescent="0.2">
      <c r="C1321" s="17"/>
      <c r="D1321" s="17"/>
      <c r="E1321" s="17"/>
      <c r="F1321" s="17"/>
      <c r="G1321" s="17"/>
      <c r="H1321" s="59"/>
      <c r="I1321" s="59"/>
      <c r="J1321" s="59"/>
      <c r="K1321" s="59"/>
      <c r="L1321" s="59"/>
      <c r="M1321" s="59"/>
    </row>
    <row r="1322" spans="3:13" x14ac:dyDescent="0.2">
      <c r="C1322" s="17"/>
      <c r="D1322" s="17"/>
      <c r="E1322" s="17"/>
      <c r="F1322" s="17"/>
      <c r="G1322" s="17"/>
      <c r="H1322" s="59"/>
      <c r="I1322" s="59"/>
      <c r="J1322" s="59"/>
      <c r="K1322" s="59"/>
      <c r="L1322" s="59"/>
      <c r="M1322" s="59"/>
    </row>
    <row r="1323" spans="3:13" x14ac:dyDescent="0.2">
      <c r="C1323" s="17"/>
      <c r="D1323" s="17"/>
      <c r="E1323" s="17"/>
      <c r="F1323" s="17"/>
      <c r="G1323" s="17"/>
      <c r="H1323" s="59"/>
      <c r="I1323" s="59"/>
      <c r="J1323" s="59"/>
      <c r="K1323" s="59"/>
      <c r="L1323" s="59"/>
      <c r="M1323" s="59"/>
    </row>
    <row r="1324" spans="3:13" x14ac:dyDescent="0.2">
      <c r="C1324" s="17"/>
      <c r="D1324" s="17"/>
      <c r="E1324" s="17"/>
      <c r="F1324" s="17"/>
      <c r="G1324" s="17"/>
      <c r="H1324" s="59"/>
      <c r="I1324" s="59"/>
      <c r="J1324" s="59"/>
      <c r="K1324" s="59"/>
      <c r="L1324" s="59"/>
      <c r="M1324" s="59"/>
    </row>
    <row r="1325" spans="3:13" x14ac:dyDescent="0.2">
      <c r="C1325" s="17"/>
      <c r="D1325" s="17"/>
      <c r="E1325" s="17"/>
      <c r="F1325" s="17"/>
      <c r="G1325" s="17"/>
      <c r="H1325" s="59"/>
      <c r="I1325" s="59"/>
      <c r="J1325" s="59"/>
      <c r="K1325" s="59"/>
      <c r="L1325" s="59"/>
      <c r="M1325" s="59"/>
    </row>
    <row r="1326" spans="3:13" x14ac:dyDescent="0.2">
      <c r="C1326" s="17"/>
      <c r="D1326" s="17"/>
      <c r="E1326" s="17"/>
      <c r="F1326" s="17"/>
      <c r="G1326" s="17"/>
      <c r="H1326" s="59"/>
      <c r="I1326" s="59"/>
      <c r="J1326" s="59"/>
      <c r="K1326" s="59"/>
      <c r="L1326" s="59"/>
      <c r="M1326" s="59"/>
    </row>
    <row r="1327" spans="3:13" x14ac:dyDescent="0.2">
      <c r="C1327" s="17"/>
      <c r="D1327" s="17"/>
      <c r="E1327" s="17"/>
      <c r="F1327" s="17"/>
      <c r="G1327" s="17"/>
      <c r="H1327" s="59"/>
      <c r="I1327" s="59"/>
      <c r="J1327" s="59"/>
      <c r="K1327" s="59"/>
      <c r="L1327" s="59"/>
      <c r="M1327" s="59"/>
    </row>
    <row r="1328" spans="3:13" x14ac:dyDescent="0.2">
      <c r="C1328" s="17"/>
      <c r="D1328" s="17"/>
      <c r="E1328" s="17"/>
      <c r="F1328" s="17"/>
      <c r="G1328" s="17"/>
      <c r="H1328" s="59"/>
      <c r="I1328" s="59"/>
      <c r="J1328" s="59"/>
      <c r="K1328" s="59"/>
      <c r="L1328" s="59"/>
      <c r="M1328" s="59"/>
    </row>
    <row r="1329" spans="3:13" x14ac:dyDescent="0.2">
      <c r="C1329" s="17"/>
      <c r="D1329" s="17"/>
      <c r="E1329" s="17"/>
      <c r="F1329" s="17"/>
      <c r="G1329" s="17"/>
      <c r="H1329" s="59"/>
      <c r="I1329" s="59"/>
      <c r="J1329" s="59"/>
      <c r="K1329" s="59"/>
      <c r="L1329" s="59"/>
      <c r="M1329" s="59"/>
    </row>
    <row r="1330" spans="3:13" x14ac:dyDescent="0.2">
      <c r="C1330" s="17"/>
      <c r="D1330" s="17"/>
      <c r="E1330" s="17"/>
      <c r="F1330" s="17"/>
      <c r="G1330" s="17"/>
      <c r="H1330" s="59"/>
      <c r="I1330" s="59"/>
      <c r="J1330" s="59"/>
      <c r="K1330" s="59"/>
      <c r="L1330" s="59"/>
      <c r="M1330" s="59"/>
    </row>
    <row r="1331" spans="3:13" x14ac:dyDescent="0.2">
      <c r="C1331" s="17"/>
      <c r="D1331" s="17"/>
      <c r="E1331" s="17"/>
      <c r="F1331" s="17"/>
      <c r="G1331" s="17"/>
      <c r="H1331" s="59"/>
      <c r="I1331" s="59"/>
      <c r="J1331" s="59"/>
      <c r="K1331" s="59"/>
      <c r="L1331" s="59"/>
      <c r="M1331" s="59"/>
    </row>
    <row r="1332" spans="3:13" x14ac:dyDescent="0.2">
      <c r="C1332" s="17"/>
      <c r="D1332" s="17"/>
      <c r="E1332" s="17"/>
      <c r="F1332" s="17"/>
      <c r="G1332" s="17"/>
      <c r="H1332" s="59"/>
      <c r="I1332" s="59"/>
      <c r="J1332" s="59"/>
      <c r="K1332" s="59"/>
      <c r="L1332" s="59"/>
      <c r="M1332" s="59"/>
    </row>
    <row r="1333" spans="3:13" x14ac:dyDescent="0.2">
      <c r="C1333" s="17"/>
      <c r="D1333" s="17"/>
      <c r="E1333" s="17"/>
      <c r="F1333" s="17"/>
      <c r="G1333" s="17"/>
      <c r="H1333" s="59"/>
      <c r="I1333" s="59"/>
      <c r="J1333" s="59"/>
      <c r="K1333" s="59"/>
      <c r="L1333" s="59"/>
      <c r="M1333" s="59"/>
    </row>
    <row r="1334" spans="3:13" x14ac:dyDescent="0.2">
      <c r="C1334" s="17"/>
      <c r="D1334" s="17"/>
      <c r="E1334" s="17"/>
      <c r="F1334" s="17"/>
      <c r="G1334" s="17"/>
      <c r="H1334" s="59"/>
      <c r="I1334" s="59"/>
      <c r="J1334" s="59"/>
      <c r="K1334" s="59"/>
      <c r="L1334" s="59"/>
      <c r="M1334" s="59"/>
    </row>
    <row r="1335" spans="3:13" x14ac:dyDescent="0.2">
      <c r="C1335" s="17"/>
      <c r="D1335" s="17"/>
      <c r="E1335" s="17"/>
      <c r="F1335" s="17"/>
      <c r="G1335" s="17"/>
      <c r="H1335" s="59"/>
      <c r="I1335" s="59"/>
      <c r="J1335" s="59"/>
      <c r="K1335" s="59"/>
      <c r="L1335" s="59"/>
      <c r="M1335" s="59"/>
    </row>
    <row r="1336" spans="3:13" x14ac:dyDescent="0.2">
      <c r="C1336" s="17"/>
      <c r="D1336" s="17"/>
      <c r="E1336" s="17"/>
      <c r="F1336" s="17"/>
      <c r="G1336" s="17"/>
      <c r="H1336" s="59"/>
      <c r="I1336" s="59"/>
      <c r="J1336" s="59"/>
      <c r="K1336" s="59"/>
      <c r="L1336" s="59"/>
      <c r="M1336" s="59"/>
    </row>
    <row r="1337" spans="3:13" x14ac:dyDescent="0.2">
      <c r="C1337" s="17"/>
      <c r="D1337" s="17"/>
      <c r="E1337" s="17"/>
      <c r="F1337" s="17"/>
      <c r="G1337" s="17"/>
      <c r="H1337" s="59"/>
      <c r="I1337" s="59"/>
      <c r="J1337" s="59"/>
      <c r="K1337" s="59"/>
      <c r="L1337" s="59"/>
      <c r="M1337" s="59"/>
    </row>
    <row r="1338" spans="3:13" x14ac:dyDescent="0.2">
      <c r="C1338" s="17"/>
      <c r="D1338" s="17"/>
      <c r="E1338" s="17"/>
      <c r="F1338" s="17"/>
      <c r="G1338" s="17"/>
      <c r="H1338" s="59"/>
      <c r="I1338" s="59"/>
      <c r="J1338" s="59"/>
      <c r="K1338" s="59"/>
      <c r="L1338" s="59"/>
      <c r="M1338" s="59"/>
    </row>
    <row r="1339" spans="3:13" x14ac:dyDescent="0.2">
      <c r="C1339" s="17"/>
      <c r="D1339" s="17"/>
      <c r="E1339" s="17"/>
      <c r="F1339" s="17"/>
      <c r="G1339" s="17"/>
      <c r="H1339" s="59"/>
      <c r="I1339" s="59"/>
      <c r="J1339" s="59"/>
      <c r="K1339" s="59"/>
      <c r="L1339" s="59"/>
      <c r="M1339" s="59"/>
    </row>
    <row r="1340" spans="3:13" x14ac:dyDescent="0.2">
      <c r="C1340" s="17"/>
      <c r="D1340" s="17"/>
      <c r="E1340" s="17"/>
      <c r="F1340" s="17"/>
      <c r="G1340" s="17"/>
      <c r="H1340" s="59"/>
      <c r="I1340" s="59"/>
      <c r="J1340" s="59"/>
      <c r="K1340" s="59"/>
      <c r="L1340" s="59"/>
      <c r="M1340" s="59"/>
    </row>
    <row r="1341" spans="3:13" x14ac:dyDescent="0.2">
      <c r="C1341" s="17"/>
      <c r="D1341" s="17"/>
      <c r="E1341" s="17"/>
      <c r="F1341" s="17"/>
      <c r="G1341" s="17"/>
      <c r="H1341" s="59"/>
      <c r="I1341" s="59"/>
      <c r="J1341" s="59"/>
      <c r="K1341" s="59"/>
      <c r="L1341" s="59"/>
      <c r="M1341" s="59"/>
    </row>
    <row r="1342" spans="3:13" x14ac:dyDescent="0.2">
      <c r="C1342" s="17"/>
      <c r="D1342" s="17"/>
      <c r="E1342" s="17"/>
      <c r="F1342" s="17"/>
      <c r="G1342" s="17"/>
      <c r="H1342" s="59"/>
      <c r="I1342" s="59"/>
      <c r="J1342" s="59"/>
      <c r="K1342" s="59"/>
      <c r="L1342" s="59"/>
      <c r="M1342" s="59"/>
    </row>
    <row r="1343" spans="3:13" x14ac:dyDescent="0.2">
      <c r="C1343" s="17"/>
      <c r="D1343" s="17"/>
      <c r="E1343" s="17"/>
      <c r="F1343" s="17"/>
      <c r="G1343" s="17"/>
      <c r="H1343" s="59"/>
      <c r="I1343" s="59"/>
      <c r="J1343" s="59"/>
      <c r="K1343" s="59"/>
      <c r="L1343" s="59"/>
      <c r="M1343" s="59"/>
    </row>
    <row r="1344" spans="3:13" x14ac:dyDescent="0.2">
      <c r="C1344" s="17"/>
      <c r="D1344" s="17"/>
      <c r="E1344" s="17"/>
      <c r="F1344" s="17"/>
      <c r="G1344" s="17"/>
      <c r="H1344" s="59"/>
      <c r="I1344" s="59"/>
      <c r="J1344" s="59"/>
      <c r="K1344" s="59"/>
      <c r="L1344" s="59"/>
      <c r="M1344" s="59"/>
    </row>
    <row r="1345" spans="3:13" x14ac:dyDescent="0.2">
      <c r="C1345" s="17"/>
      <c r="D1345" s="17"/>
      <c r="E1345" s="17"/>
      <c r="F1345" s="17"/>
      <c r="G1345" s="17"/>
      <c r="H1345" s="59"/>
      <c r="I1345" s="59"/>
      <c r="J1345" s="59"/>
      <c r="K1345" s="59"/>
      <c r="L1345" s="59"/>
      <c r="M1345" s="59"/>
    </row>
    <row r="1346" spans="3:13" x14ac:dyDescent="0.2">
      <c r="C1346" s="17"/>
      <c r="D1346" s="17"/>
      <c r="E1346" s="17"/>
      <c r="F1346" s="17"/>
      <c r="G1346" s="17"/>
      <c r="H1346" s="59"/>
      <c r="I1346" s="59"/>
      <c r="J1346" s="59"/>
      <c r="K1346" s="59"/>
      <c r="L1346" s="59"/>
      <c r="M1346" s="59"/>
    </row>
    <row r="1347" spans="3:13" x14ac:dyDescent="0.2">
      <c r="C1347" s="17"/>
      <c r="D1347" s="17"/>
      <c r="E1347" s="17"/>
      <c r="F1347" s="17"/>
      <c r="G1347" s="17"/>
      <c r="H1347" s="59"/>
      <c r="I1347" s="59"/>
      <c r="J1347" s="59"/>
      <c r="K1347" s="59"/>
      <c r="L1347" s="59"/>
      <c r="M1347" s="59"/>
    </row>
    <row r="1348" spans="3:13" x14ac:dyDescent="0.2">
      <c r="C1348" s="17"/>
      <c r="D1348" s="17"/>
      <c r="E1348" s="17"/>
      <c r="F1348" s="17"/>
      <c r="G1348" s="17"/>
      <c r="H1348" s="59"/>
      <c r="I1348" s="59"/>
      <c r="J1348" s="59"/>
      <c r="K1348" s="59"/>
      <c r="L1348" s="59"/>
      <c r="M1348" s="59"/>
    </row>
    <row r="1349" spans="3:13" x14ac:dyDescent="0.2">
      <c r="C1349" s="17"/>
      <c r="D1349" s="17"/>
      <c r="E1349" s="17"/>
      <c r="F1349" s="17"/>
      <c r="G1349" s="17"/>
      <c r="H1349" s="59"/>
      <c r="I1349" s="59"/>
      <c r="J1349" s="59"/>
      <c r="K1349" s="59"/>
      <c r="L1349" s="59"/>
      <c r="M1349" s="59"/>
    </row>
    <row r="1350" spans="3:13" x14ac:dyDescent="0.2">
      <c r="C1350" s="17"/>
      <c r="D1350" s="17"/>
      <c r="E1350" s="17"/>
      <c r="F1350" s="17"/>
      <c r="G1350" s="17"/>
      <c r="H1350" s="59"/>
      <c r="I1350" s="59"/>
      <c r="J1350" s="59"/>
      <c r="K1350" s="59"/>
      <c r="L1350" s="59"/>
      <c r="M1350" s="59"/>
    </row>
    <row r="1351" spans="3:13" x14ac:dyDescent="0.2">
      <c r="C1351" s="17"/>
      <c r="D1351" s="17"/>
      <c r="E1351" s="17"/>
      <c r="F1351" s="17"/>
      <c r="G1351" s="17"/>
      <c r="H1351" s="59"/>
      <c r="I1351" s="59"/>
      <c r="J1351" s="59"/>
      <c r="K1351" s="59"/>
      <c r="L1351" s="59"/>
      <c r="M1351" s="59"/>
    </row>
    <row r="1352" spans="3:13" x14ac:dyDescent="0.2">
      <c r="C1352" s="17"/>
      <c r="D1352" s="17"/>
      <c r="E1352" s="17"/>
      <c r="F1352" s="17"/>
      <c r="G1352" s="17"/>
      <c r="H1352" s="59"/>
      <c r="I1352" s="59"/>
      <c r="J1352" s="59"/>
      <c r="K1352" s="59"/>
      <c r="L1352" s="59"/>
      <c r="M1352" s="59"/>
    </row>
    <row r="1353" spans="3:13" x14ac:dyDescent="0.2">
      <c r="C1353" s="17"/>
      <c r="D1353" s="17"/>
      <c r="E1353" s="17"/>
      <c r="F1353" s="17"/>
      <c r="G1353" s="17"/>
      <c r="H1353" s="59"/>
      <c r="I1353" s="59"/>
      <c r="J1353" s="59"/>
      <c r="K1353" s="59"/>
      <c r="L1353" s="59"/>
      <c r="M1353" s="59"/>
    </row>
    <row r="1354" spans="3:13" x14ac:dyDescent="0.2">
      <c r="C1354" s="17"/>
      <c r="D1354" s="17"/>
      <c r="E1354" s="17"/>
      <c r="F1354" s="17"/>
      <c r="G1354" s="17"/>
      <c r="H1354" s="59"/>
      <c r="I1354" s="59"/>
      <c r="J1354" s="59"/>
      <c r="K1354" s="59"/>
      <c r="L1354" s="59"/>
      <c r="M1354" s="59"/>
    </row>
    <row r="1355" spans="3:13" x14ac:dyDescent="0.2">
      <c r="C1355" s="17"/>
      <c r="D1355" s="17"/>
      <c r="E1355" s="17"/>
      <c r="F1355" s="17"/>
      <c r="G1355" s="17"/>
      <c r="H1355" s="59"/>
      <c r="I1355" s="59"/>
      <c r="J1355" s="59"/>
      <c r="K1355" s="59"/>
      <c r="L1355" s="59"/>
      <c r="M1355" s="59"/>
    </row>
    <row r="1356" spans="3:13" x14ac:dyDescent="0.2">
      <c r="C1356" s="17"/>
      <c r="D1356" s="17"/>
      <c r="E1356" s="17"/>
      <c r="F1356" s="17"/>
      <c r="G1356" s="17"/>
      <c r="H1356" s="59"/>
      <c r="I1356" s="59"/>
      <c r="J1356" s="59"/>
      <c r="K1356" s="59"/>
      <c r="L1356" s="59"/>
      <c r="M1356" s="59"/>
    </row>
    <row r="1357" spans="3:13" x14ac:dyDescent="0.2">
      <c r="C1357" s="17"/>
      <c r="D1357" s="17"/>
      <c r="E1357" s="17"/>
      <c r="F1357" s="17"/>
      <c r="G1357" s="17"/>
      <c r="H1357" s="59"/>
      <c r="I1357" s="59"/>
      <c r="J1357" s="59"/>
      <c r="K1357" s="59"/>
      <c r="L1357" s="59"/>
      <c r="M1357" s="59"/>
    </row>
    <row r="1358" spans="3:13" x14ac:dyDescent="0.2">
      <c r="C1358" s="17"/>
      <c r="D1358" s="17"/>
      <c r="E1358" s="17"/>
      <c r="F1358" s="17"/>
      <c r="G1358" s="17"/>
      <c r="H1358" s="59"/>
      <c r="I1358" s="59"/>
      <c r="J1358" s="59"/>
      <c r="K1358" s="59"/>
      <c r="L1358" s="59"/>
      <c r="M1358" s="59"/>
    </row>
    <row r="1359" spans="3:13" x14ac:dyDescent="0.2">
      <c r="C1359" s="17"/>
      <c r="D1359" s="17"/>
      <c r="E1359" s="17"/>
      <c r="F1359" s="17"/>
      <c r="G1359" s="17"/>
      <c r="H1359" s="59"/>
      <c r="I1359" s="59"/>
      <c r="J1359" s="59"/>
      <c r="K1359" s="59"/>
      <c r="L1359" s="59"/>
      <c r="M1359" s="59"/>
    </row>
    <row r="1360" spans="3:13" x14ac:dyDescent="0.2">
      <c r="C1360" s="17"/>
      <c r="D1360" s="17"/>
      <c r="E1360" s="17"/>
      <c r="F1360" s="17"/>
      <c r="G1360" s="17"/>
      <c r="H1360" s="59"/>
      <c r="I1360" s="59"/>
      <c r="J1360" s="59"/>
      <c r="K1360" s="59"/>
      <c r="L1360" s="59"/>
      <c r="M1360" s="59"/>
    </row>
    <row r="1361" spans="3:13" x14ac:dyDescent="0.2">
      <c r="C1361" s="17"/>
      <c r="D1361" s="17"/>
      <c r="E1361" s="17"/>
      <c r="F1361" s="17"/>
      <c r="G1361" s="17"/>
      <c r="H1361" s="59"/>
      <c r="I1361" s="59"/>
      <c r="J1361" s="59"/>
      <c r="K1361" s="59"/>
      <c r="L1361" s="59"/>
      <c r="M1361" s="59"/>
    </row>
    <row r="1362" spans="3:13" x14ac:dyDescent="0.2">
      <c r="C1362" s="17"/>
      <c r="D1362" s="17"/>
      <c r="E1362" s="17"/>
      <c r="F1362" s="17"/>
      <c r="G1362" s="17"/>
      <c r="H1362" s="59"/>
      <c r="I1362" s="59"/>
      <c r="J1362" s="59"/>
      <c r="K1362" s="59"/>
      <c r="L1362" s="59"/>
      <c r="M1362" s="59"/>
    </row>
    <row r="1363" spans="3:13" x14ac:dyDescent="0.2">
      <c r="C1363" s="17"/>
      <c r="D1363" s="17"/>
      <c r="E1363" s="17"/>
      <c r="F1363" s="17"/>
      <c r="G1363" s="17"/>
      <c r="H1363" s="59"/>
      <c r="I1363" s="59"/>
      <c r="J1363" s="59"/>
      <c r="K1363" s="59"/>
      <c r="L1363" s="59"/>
      <c r="M1363" s="59"/>
    </row>
    <row r="1364" spans="3:13" x14ac:dyDescent="0.2">
      <c r="C1364" s="17"/>
      <c r="D1364" s="17"/>
      <c r="E1364" s="17"/>
      <c r="F1364" s="17"/>
      <c r="G1364" s="17"/>
      <c r="H1364" s="59"/>
      <c r="I1364" s="59"/>
      <c r="J1364" s="59"/>
      <c r="K1364" s="59"/>
      <c r="L1364" s="59"/>
      <c r="M1364" s="59"/>
    </row>
    <row r="1365" spans="3:13" x14ac:dyDescent="0.2">
      <c r="C1365" s="17"/>
      <c r="D1365" s="17"/>
      <c r="E1365" s="17"/>
      <c r="F1365" s="17"/>
      <c r="G1365" s="17"/>
      <c r="H1365" s="59"/>
      <c r="I1365" s="59"/>
      <c r="J1365" s="59"/>
      <c r="K1365" s="59"/>
      <c r="L1365" s="59"/>
      <c r="M1365" s="59"/>
    </row>
    <row r="1366" spans="3:13" x14ac:dyDescent="0.2">
      <c r="C1366" s="17"/>
      <c r="D1366" s="17"/>
      <c r="E1366" s="17"/>
      <c r="F1366" s="17"/>
      <c r="G1366" s="17"/>
      <c r="H1366" s="59"/>
      <c r="I1366" s="59"/>
      <c r="J1366" s="59"/>
      <c r="K1366" s="59"/>
      <c r="L1366" s="59"/>
      <c r="M1366" s="59"/>
    </row>
    <row r="1367" spans="3:13" x14ac:dyDescent="0.2">
      <c r="C1367" s="17"/>
      <c r="D1367" s="17"/>
      <c r="E1367" s="17"/>
      <c r="F1367" s="17"/>
      <c r="G1367" s="17"/>
      <c r="H1367" s="59"/>
      <c r="I1367" s="59"/>
      <c r="J1367" s="59"/>
      <c r="K1367" s="59"/>
      <c r="L1367" s="59"/>
      <c r="M1367" s="59"/>
    </row>
    <row r="1368" spans="3:13" x14ac:dyDescent="0.2">
      <c r="C1368" s="17"/>
      <c r="D1368" s="17"/>
      <c r="E1368" s="17"/>
      <c r="F1368" s="17"/>
      <c r="G1368" s="17"/>
      <c r="H1368" s="59"/>
      <c r="I1368" s="59"/>
      <c r="J1368" s="59"/>
      <c r="K1368" s="59"/>
      <c r="L1368" s="59"/>
      <c r="M1368" s="59"/>
    </row>
    <row r="1369" spans="3:13" x14ac:dyDescent="0.2">
      <c r="C1369" s="17"/>
      <c r="D1369" s="17"/>
      <c r="E1369" s="17"/>
      <c r="F1369" s="17"/>
      <c r="G1369" s="17"/>
      <c r="H1369" s="59"/>
      <c r="I1369" s="59"/>
      <c r="J1369" s="59"/>
      <c r="K1369" s="59"/>
      <c r="L1369" s="59"/>
      <c r="M1369" s="59"/>
    </row>
    <row r="1370" spans="3:13" x14ac:dyDescent="0.2">
      <c r="C1370" s="17"/>
      <c r="D1370" s="17"/>
      <c r="E1370" s="17"/>
      <c r="F1370" s="17"/>
      <c r="G1370" s="17"/>
      <c r="H1370" s="59"/>
      <c r="I1370" s="59"/>
      <c r="J1370" s="59"/>
      <c r="K1370" s="59"/>
      <c r="L1370" s="59"/>
      <c r="M1370" s="59"/>
    </row>
    <row r="1371" spans="3:13" x14ac:dyDescent="0.2">
      <c r="C1371" s="17"/>
      <c r="D1371" s="17"/>
      <c r="E1371" s="17"/>
      <c r="F1371" s="17"/>
      <c r="G1371" s="17"/>
      <c r="H1371" s="59"/>
      <c r="I1371" s="59"/>
      <c r="J1371" s="59"/>
      <c r="K1371" s="59"/>
      <c r="L1371" s="59"/>
      <c r="M1371" s="59"/>
    </row>
    <row r="1372" spans="3:13" x14ac:dyDescent="0.2">
      <c r="C1372" s="17"/>
      <c r="D1372" s="17"/>
      <c r="E1372" s="17"/>
      <c r="F1372" s="17"/>
      <c r="G1372" s="17"/>
      <c r="H1372" s="59"/>
      <c r="I1372" s="59"/>
      <c r="J1372" s="59"/>
      <c r="K1372" s="59"/>
      <c r="L1372" s="59"/>
      <c r="M1372" s="59"/>
    </row>
    <row r="1373" spans="3:13" x14ac:dyDescent="0.2">
      <c r="C1373" s="17"/>
      <c r="D1373" s="17"/>
      <c r="E1373" s="17"/>
      <c r="F1373" s="17"/>
      <c r="G1373" s="17"/>
      <c r="H1373" s="59"/>
      <c r="I1373" s="59"/>
      <c r="J1373" s="59"/>
      <c r="K1373" s="59"/>
      <c r="L1373" s="59"/>
      <c r="M1373" s="59"/>
    </row>
    <row r="1374" spans="3:13" x14ac:dyDescent="0.2">
      <c r="C1374" s="17"/>
      <c r="D1374" s="17"/>
      <c r="E1374" s="17"/>
      <c r="F1374" s="17"/>
      <c r="G1374" s="17"/>
      <c r="H1374" s="59"/>
      <c r="I1374" s="59"/>
      <c r="J1374" s="59"/>
      <c r="K1374" s="59"/>
      <c r="L1374" s="59"/>
      <c r="M1374" s="59"/>
    </row>
    <row r="1375" spans="3:13" x14ac:dyDescent="0.2">
      <c r="C1375" s="17"/>
      <c r="D1375" s="17"/>
      <c r="E1375" s="17"/>
      <c r="F1375" s="17"/>
      <c r="G1375" s="17"/>
      <c r="H1375" s="59"/>
      <c r="I1375" s="59"/>
      <c r="J1375" s="59"/>
      <c r="K1375" s="59"/>
      <c r="L1375" s="59"/>
      <c r="M1375" s="59"/>
    </row>
    <row r="1376" spans="3:13" x14ac:dyDescent="0.2">
      <c r="C1376" s="17"/>
      <c r="D1376" s="17"/>
      <c r="E1376" s="17"/>
      <c r="F1376" s="17"/>
      <c r="G1376" s="17"/>
      <c r="H1376" s="59"/>
      <c r="I1376" s="59"/>
      <c r="J1376" s="59"/>
      <c r="K1376" s="59"/>
      <c r="L1376" s="59"/>
      <c r="M1376" s="59"/>
    </row>
    <row r="1377" spans="3:13" x14ac:dyDescent="0.2">
      <c r="C1377" s="17"/>
      <c r="D1377" s="17"/>
      <c r="E1377" s="17"/>
      <c r="F1377" s="17"/>
      <c r="G1377" s="17"/>
      <c r="H1377" s="59"/>
      <c r="I1377" s="59"/>
      <c r="J1377" s="59"/>
      <c r="K1377" s="59"/>
      <c r="L1377" s="59"/>
      <c r="M1377" s="59"/>
    </row>
    <row r="1378" spans="3:13" x14ac:dyDescent="0.2">
      <c r="C1378" s="17"/>
      <c r="D1378" s="17"/>
      <c r="E1378" s="17"/>
      <c r="F1378" s="17"/>
      <c r="G1378" s="17"/>
      <c r="H1378" s="59"/>
      <c r="I1378" s="59"/>
      <c r="J1378" s="59"/>
      <c r="K1378" s="59"/>
      <c r="L1378" s="59"/>
      <c r="M1378" s="59"/>
    </row>
    <row r="1379" spans="3:13" x14ac:dyDescent="0.2">
      <c r="C1379" s="17"/>
      <c r="D1379" s="17"/>
      <c r="E1379" s="17"/>
      <c r="F1379" s="17"/>
      <c r="G1379" s="17"/>
      <c r="H1379" s="59"/>
      <c r="I1379" s="59"/>
      <c r="J1379" s="59"/>
      <c r="K1379" s="59"/>
      <c r="L1379" s="59"/>
      <c r="M1379" s="59"/>
    </row>
    <row r="1380" spans="3:13" x14ac:dyDescent="0.2">
      <c r="C1380" s="17"/>
      <c r="D1380" s="17"/>
      <c r="E1380" s="17"/>
      <c r="F1380" s="17"/>
      <c r="G1380" s="17"/>
      <c r="H1380" s="59"/>
      <c r="I1380" s="59"/>
      <c r="J1380" s="59"/>
      <c r="K1380" s="59"/>
      <c r="L1380" s="59"/>
      <c r="M1380" s="59"/>
    </row>
    <row r="1381" spans="3:13" x14ac:dyDescent="0.2">
      <c r="C1381" s="17"/>
      <c r="D1381" s="17"/>
      <c r="E1381" s="17"/>
      <c r="F1381" s="17"/>
      <c r="G1381" s="17"/>
      <c r="H1381" s="59"/>
      <c r="I1381" s="59"/>
      <c r="J1381" s="59"/>
      <c r="K1381" s="59"/>
      <c r="L1381" s="59"/>
      <c r="M1381" s="59"/>
    </row>
    <row r="1382" spans="3:13" x14ac:dyDescent="0.2">
      <c r="C1382" s="17"/>
      <c r="D1382" s="17"/>
      <c r="E1382" s="17"/>
      <c r="F1382" s="17"/>
      <c r="G1382" s="17"/>
      <c r="H1382" s="59"/>
      <c r="I1382" s="59"/>
      <c r="J1382" s="59"/>
      <c r="K1382" s="59"/>
      <c r="L1382" s="59"/>
      <c r="M1382" s="59"/>
    </row>
    <row r="1383" spans="3:13" x14ac:dyDescent="0.2">
      <c r="C1383" s="17"/>
      <c r="D1383" s="17"/>
      <c r="E1383" s="17"/>
      <c r="F1383" s="17"/>
      <c r="G1383" s="17"/>
      <c r="H1383" s="59"/>
      <c r="I1383" s="59"/>
      <c r="J1383" s="59"/>
      <c r="K1383" s="59"/>
      <c r="L1383" s="59"/>
      <c r="M1383" s="59"/>
    </row>
    <row r="1384" spans="3:13" x14ac:dyDescent="0.2">
      <c r="C1384" s="17"/>
      <c r="D1384" s="17"/>
      <c r="E1384" s="17"/>
      <c r="F1384" s="17"/>
      <c r="G1384" s="17"/>
      <c r="H1384" s="59"/>
      <c r="I1384" s="59"/>
      <c r="J1384" s="59"/>
      <c r="K1384" s="59"/>
      <c r="L1384" s="59"/>
      <c r="M1384" s="59"/>
    </row>
    <row r="1385" spans="3:13" x14ac:dyDescent="0.2">
      <c r="C1385" s="17"/>
      <c r="D1385" s="17"/>
      <c r="E1385" s="17"/>
      <c r="F1385" s="17"/>
      <c r="G1385" s="17"/>
      <c r="H1385" s="59"/>
      <c r="I1385" s="59"/>
      <c r="J1385" s="59"/>
      <c r="K1385" s="59"/>
      <c r="L1385" s="59"/>
      <c r="M1385" s="59"/>
    </row>
    <row r="1386" spans="3:13" x14ac:dyDescent="0.2">
      <c r="C1386" s="17"/>
      <c r="D1386" s="17"/>
      <c r="E1386" s="17"/>
      <c r="F1386" s="17"/>
      <c r="G1386" s="17"/>
      <c r="H1386" s="59"/>
      <c r="I1386" s="59"/>
      <c r="J1386" s="59"/>
      <c r="K1386" s="59"/>
      <c r="L1386" s="59"/>
      <c r="M1386" s="59"/>
    </row>
    <row r="1387" spans="3:13" x14ac:dyDescent="0.2">
      <c r="C1387" s="17"/>
      <c r="D1387" s="17"/>
      <c r="E1387" s="17"/>
      <c r="F1387" s="17"/>
      <c r="G1387" s="17"/>
      <c r="H1387" s="59"/>
      <c r="I1387" s="59"/>
      <c r="J1387" s="59"/>
      <c r="K1387" s="59"/>
      <c r="L1387" s="59"/>
      <c r="M1387" s="59"/>
    </row>
    <row r="1388" spans="3:13" x14ac:dyDescent="0.2">
      <c r="C1388" s="17"/>
      <c r="D1388" s="17"/>
      <c r="E1388" s="17"/>
      <c r="F1388" s="17"/>
      <c r="G1388" s="17"/>
      <c r="H1388" s="59"/>
      <c r="I1388" s="59"/>
      <c r="J1388" s="59"/>
      <c r="K1388" s="59"/>
      <c r="L1388" s="59"/>
      <c r="M1388" s="59"/>
    </row>
    <row r="1389" spans="3:13" x14ac:dyDescent="0.2">
      <c r="C1389" s="17"/>
      <c r="D1389" s="17"/>
      <c r="E1389" s="17"/>
      <c r="F1389" s="17"/>
      <c r="G1389" s="17"/>
      <c r="H1389" s="59"/>
      <c r="I1389" s="59"/>
      <c r="J1389" s="59"/>
      <c r="K1389" s="59"/>
      <c r="L1389" s="59"/>
      <c r="M1389" s="59"/>
    </row>
    <row r="1390" spans="3:13" x14ac:dyDescent="0.2">
      <c r="C1390" s="17"/>
      <c r="D1390" s="17"/>
      <c r="E1390" s="17"/>
      <c r="F1390" s="17"/>
      <c r="G1390" s="17"/>
      <c r="H1390" s="59"/>
      <c r="I1390" s="59"/>
      <c r="J1390" s="59"/>
      <c r="K1390" s="59"/>
      <c r="L1390" s="59"/>
      <c r="M1390" s="59"/>
    </row>
    <row r="1391" spans="3:13" x14ac:dyDescent="0.2">
      <c r="C1391" s="17"/>
      <c r="D1391" s="17"/>
      <c r="E1391" s="17"/>
      <c r="F1391" s="17"/>
      <c r="G1391" s="17"/>
      <c r="H1391" s="59"/>
      <c r="I1391" s="59"/>
      <c r="J1391" s="59"/>
      <c r="K1391" s="59"/>
      <c r="L1391" s="59"/>
      <c r="M1391" s="59"/>
    </row>
    <row r="1392" spans="3:13" x14ac:dyDescent="0.2">
      <c r="C1392" s="17"/>
      <c r="D1392" s="17"/>
      <c r="E1392" s="17"/>
      <c r="F1392" s="17"/>
      <c r="G1392" s="17"/>
      <c r="H1392" s="59"/>
      <c r="I1392" s="59"/>
      <c r="J1392" s="59"/>
      <c r="K1392" s="59"/>
      <c r="L1392" s="59"/>
      <c r="M1392" s="59"/>
    </row>
    <row r="1393" spans="3:13" x14ac:dyDescent="0.2">
      <c r="C1393" s="17"/>
      <c r="D1393" s="17"/>
      <c r="E1393" s="17"/>
      <c r="F1393" s="17"/>
      <c r="G1393" s="17"/>
      <c r="H1393" s="59"/>
      <c r="I1393" s="59"/>
      <c r="J1393" s="59"/>
      <c r="K1393" s="59"/>
      <c r="L1393" s="59"/>
      <c r="M1393" s="59"/>
    </row>
    <row r="1394" spans="3:13" x14ac:dyDescent="0.2">
      <c r="C1394" s="17"/>
      <c r="D1394" s="17"/>
      <c r="E1394" s="17"/>
      <c r="F1394" s="17"/>
      <c r="G1394" s="17"/>
      <c r="H1394" s="59"/>
      <c r="I1394" s="59"/>
      <c r="J1394" s="59"/>
      <c r="K1394" s="59"/>
      <c r="L1394" s="59"/>
      <c r="M1394" s="59"/>
    </row>
    <row r="1395" spans="3:13" x14ac:dyDescent="0.2">
      <c r="C1395" s="17"/>
      <c r="D1395" s="17"/>
      <c r="E1395" s="17"/>
      <c r="F1395" s="17"/>
      <c r="G1395" s="17"/>
      <c r="H1395" s="59"/>
      <c r="I1395" s="59"/>
      <c r="J1395" s="59"/>
      <c r="K1395" s="59"/>
      <c r="L1395" s="59"/>
      <c r="M1395" s="59"/>
    </row>
    <row r="1396" spans="3:13" x14ac:dyDescent="0.2">
      <c r="C1396" s="17"/>
      <c r="D1396" s="17"/>
      <c r="E1396" s="17"/>
      <c r="F1396" s="17"/>
      <c r="G1396" s="17"/>
      <c r="H1396" s="59"/>
      <c r="I1396" s="59"/>
      <c r="J1396" s="59"/>
      <c r="K1396" s="59"/>
      <c r="L1396" s="59"/>
      <c r="M1396" s="59"/>
    </row>
    <row r="1397" spans="3:13" x14ac:dyDescent="0.2">
      <c r="C1397" s="17"/>
      <c r="D1397" s="17"/>
      <c r="E1397" s="17"/>
      <c r="F1397" s="17"/>
      <c r="G1397" s="17"/>
      <c r="H1397" s="59"/>
      <c r="I1397" s="59"/>
      <c r="J1397" s="59"/>
      <c r="K1397" s="59"/>
      <c r="L1397" s="59"/>
      <c r="M1397" s="59"/>
    </row>
    <row r="1398" spans="3:13" x14ac:dyDescent="0.2">
      <c r="C1398" s="17"/>
      <c r="D1398" s="17"/>
      <c r="E1398" s="17"/>
      <c r="F1398" s="17"/>
      <c r="G1398" s="17"/>
      <c r="H1398" s="59"/>
      <c r="I1398" s="59"/>
      <c r="J1398" s="59"/>
      <c r="K1398" s="59"/>
      <c r="L1398" s="59"/>
      <c r="M1398" s="59"/>
    </row>
    <row r="1399" spans="3:13" x14ac:dyDescent="0.2">
      <c r="C1399" s="17"/>
      <c r="D1399" s="17"/>
      <c r="E1399" s="17"/>
      <c r="F1399" s="17"/>
      <c r="G1399" s="17"/>
      <c r="H1399" s="59"/>
      <c r="I1399" s="59"/>
      <c r="J1399" s="59"/>
      <c r="K1399" s="59"/>
      <c r="L1399" s="59"/>
      <c r="M1399" s="59"/>
    </row>
    <row r="1400" spans="3:13" x14ac:dyDescent="0.2">
      <c r="C1400" s="17"/>
      <c r="D1400" s="17"/>
      <c r="E1400" s="17"/>
      <c r="F1400" s="17"/>
      <c r="G1400" s="17"/>
      <c r="H1400" s="59"/>
      <c r="I1400" s="59"/>
      <c r="J1400" s="59"/>
      <c r="K1400" s="59"/>
      <c r="L1400" s="59"/>
      <c r="M1400" s="59"/>
    </row>
    <row r="1401" spans="3:13" x14ac:dyDescent="0.2">
      <c r="C1401" s="17"/>
      <c r="D1401" s="17"/>
      <c r="E1401" s="17"/>
      <c r="F1401" s="17"/>
      <c r="G1401" s="17"/>
      <c r="H1401" s="59"/>
      <c r="I1401" s="59"/>
      <c r="J1401" s="59"/>
      <c r="K1401" s="59"/>
      <c r="L1401" s="59"/>
      <c r="M1401" s="59"/>
    </row>
    <row r="1402" spans="3:13" x14ac:dyDescent="0.2">
      <c r="C1402" s="17"/>
      <c r="D1402" s="17"/>
      <c r="E1402" s="17"/>
      <c r="F1402" s="17"/>
      <c r="G1402" s="17"/>
      <c r="H1402" s="59"/>
      <c r="I1402" s="59"/>
      <c r="J1402" s="59"/>
      <c r="K1402" s="59"/>
      <c r="L1402" s="59"/>
      <c r="M1402" s="59"/>
    </row>
    <row r="1403" spans="3:13" x14ac:dyDescent="0.2">
      <c r="C1403" s="17"/>
      <c r="D1403" s="17"/>
      <c r="E1403" s="17"/>
      <c r="F1403" s="17"/>
      <c r="G1403" s="17"/>
      <c r="H1403" s="59"/>
      <c r="I1403" s="59"/>
      <c r="J1403" s="59"/>
      <c r="K1403" s="59"/>
      <c r="L1403" s="59"/>
      <c r="M1403" s="59"/>
    </row>
    <row r="1404" spans="3:13" x14ac:dyDescent="0.2">
      <c r="C1404" s="17"/>
      <c r="D1404" s="17"/>
      <c r="E1404" s="17"/>
      <c r="F1404" s="17"/>
      <c r="G1404" s="17"/>
      <c r="H1404" s="59"/>
      <c r="I1404" s="59"/>
      <c r="J1404" s="59"/>
      <c r="K1404" s="59"/>
      <c r="L1404" s="59"/>
      <c r="M1404" s="59"/>
    </row>
    <row r="1405" spans="3:13" x14ac:dyDescent="0.2">
      <c r="C1405" s="17"/>
      <c r="D1405" s="17"/>
      <c r="E1405" s="17"/>
      <c r="F1405" s="17"/>
      <c r="G1405" s="17"/>
      <c r="H1405" s="59"/>
      <c r="I1405" s="59"/>
      <c r="J1405" s="59"/>
      <c r="K1405" s="59"/>
      <c r="L1405" s="59"/>
      <c r="M1405" s="59"/>
    </row>
    <row r="1406" spans="3:13" x14ac:dyDescent="0.2">
      <c r="C1406" s="17"/>
      <c r="D1406" s="17"/>
      <c r="E1406" s="17"/>
      <c r="F1406" s="17"/>
      <c r="G1406" s="17"/>
      <c r="H1406" s="59"/>
      <c r="I1406" s="59"/>
      <c r="J1406" s="59"/>
      <c r="K1406" s="59"/>
      <c r="L1406" s="59"/>
      <c r="M1406" s="59"/>
    </row>
    <row r="1407" spans="3:13" x14ac:dyDescent="0.2">
      <c r="C1407" s="17"/>
      <c r="D1407" s="17"/>
      <c r="E1407" s="17"/>
      <c r="F1407" s="17"/>
      <c r="G1407" s="17"/>
      <c r="H1407" s="59"/>
      <c r="I1407" s="59"/>
      <c r="J1407" s="59"/>
      <c r="K1407" s="59"/>
      <c r="L1407" s="59"/>
      <c r="M1407" s="59"/>
    </row>
    <row r="1408" spans="3:13" x14ac:dyDescent="0.2">
      <c r="C1408" s="17"/>
      <c r="D1408" s="17"/>
      <c r="E1408" s="17"/>
      <c r="F1408" s="17"/>
      <c r="G1408" s="17"/>
      <c r="H1408" s="59"/>
      <c r="I1408" s="59"/>
      <c r="J1408" s="59"/>
      <c r="K1408" s="59"/>
      <c r="L1408" s="59"/>
      <c r="M1408" s="59"/>
    </row>
    <row r="1409" spans="3:13" x14ac:dyDescent="0.2">
      <c r="C1409" s="17"/>
      <c r="D1409" s="17"/>
      <c r="E1409" s="17"/>
      <c r="F1409" s="17"/>
      <c r="G1409" s="17"/>
      <c r="H1409" s="59"/>
      <c r="I1409" s="59"/>
      <c r="J1409" s="59"/>
      <c r="K1409" s="59"/>
      <c r="L1409" s="59"/>
      <c r="M1409" s="59"/>
    </row>
    <row r="1410" spans="3:13" x14ac:dyDescent="0.2">
      <c r="C1410" s="17"/>
      <c r="D1410" s="17"/>
      <c r="E1410" s="17"/>
      <c r="F1410" s="17"/>
      <c r="G1410" s="17"/>
      <c r="H1410" s="59"/>
      <c r="I1410" s="59"/>
      <c r="J1410" s="59"/>
      <c r="K1410" s="59"/>
      <c r="L1410" s="59"/>
      <c r="M1410" s="59"/>
    </row>
    <row r="1411" spans="3:13" x14ac:dyDescent="0.2">
      <c r="C1411" s="17"/>
      <c r="D1411" s="17"/>
      <c r="E1411" s="17"/>
      <c r="F1411" s="17"/>
      <c r="G1411" s="17"/>
      <c r="H1411" s="59"/>
      <c r="I1411" s="59"/>
      <c r="J1411" s="59"/>
      <c r="K1411" s="59"/>
      <c r="L1411" s="59"/>
      <c r="M1411" s="59"/>
    </row>
    <row r="1412" spans="3:13" x14ac:dyDescent="0.2">
      <c r="C1412" s="17"/>
      <c r="D1412" s="17"/>
      <c r="E1412" s="17"/>
      <c r="F1412" s="17"/>
      <c r="G1412" s="17"/>
      <c r="H1412" s="59"/>
      <c r="I1412" s="59"/>
      <c r="J1412" s="59"/>
      <c r="K1412" s="59"/>
      <c r="L1412" s="59"/>
      <c r="M1412" s="59"/>
    </row>
    <row r="1413" spans="3:13" x14ac:dyDescent="0.2">
      <c r="C1413" s="17"/>
      <c r="D1413" s="17"/>
      <c r="E1413" s="17"/>
      <c r="F1413" s="17"/>
      <c r="G1413" s="17"/>
      <c r="H1413" s="59"/>
      <c r="I1413" s="59"/>
      <c r="J1413" s="59"/>
      <c r="K1413" s="59"/>
      <c r="L1413" s="59"/>
      <c r="M1413" s="59"/>
    </row>
    <row r="1414" spans="3:13" x14ac:dyDescent="0.2">
      <c r="C1414" s="17"/>
      <c r="D1414" s="17"/>
      <c r="E1414" s="17"/>
      <c r="F1414" s="17"/>
      <c r="G1414" s="17"/>
      <c r="H1414" s="59"/>
      <c r="I1414" s="59"/>
      <c r="J1414" s="59"/>
      <c r="K1414" s="59"/>
      <c r="L1414" s="59"/>
      <c r="M1414" s="59"/>
    </row>
    <row r="1415" spans="3:13" x14ac:dyDescent="0.2">
      <c r="C1415" s="17"/>
      <c r="D1415" s="17"/>
      <c r="E1415" s="17"/>
      <c r="F1415" s="17"/>
      <c r="G1415" s="17"/>
      <c r="H1415" s="59"/>
      <c r="I1415" s="59"/>
      <c r="J1415" s="59"/>
      <c r="K1415" s="59"/>
      <c r="L1415" s="59"/>
      <c r="M1415" s="59"/>
    </row>
    <row r="1416" spans="3:13" x14ac:dyDescent="0.2">
      <c r="C1416" s="17"/>
      <c r="D1416" s="17"/>
      <c r="E1416" s="17"/>
      <c r="F1416" s="17"/>
      <c r="G1416" s="17"/>
      <c r="H1416" s="59"/>
      <c r="I1416" s="59"/>
      <c r="J1416" s="59"/>
      <c r="K1416" s="59"/>
      <c r="L1416" s="59"/>
      <c r="M1416" s="59"/>
    </row>
    <row r="1417" spans="3:13" x14ac:dyDescent="0.2">
      <c r="C1417" s="17"/>
      <c r="D1417" s="17"/>
      <c r="E1417" s="17"/>
      <c r="F1417" s="17"/>
      <c r="G1417" s="17"/>
      <c r="H1417" s="59"/>
      <c r="I1417" s="59"/>
      <c r="J1417" s="59"/>
      <c r="K1417" s="59"/>
      <c r="L1417" s="59"/>
      <c r="M1417" s="59"/>
    </row>
    <row r="1418" spans="3:13" x14ac:dyDescent="0.2">
      <c r="C1418" s="17"/>
      <c r="D1418" s="17"/>
      <c r="E1418" s="17"/>
      <c r="F1418" s="17"/>
      <c r="G1418" s="17"/>
      <c r="H1418" s="59"/>
      <c r="I1418" s="59"/>
      <c r="J1418" s="59"/>
      <c r="K1418" s="59"/>
      <c r="L1418" s="59"/>
      <c r="M1418" s="59"/>
    </row>
    <row r="1419" spans="3:13" x14ac:dyDescent="0.2">
      <c r="C1419" s="17"/>
      <c r="D1419" s="17"/>
      <c r="E1419" s="17"/>
      <c r="F1419" s="17"/>
      <c r="G1419" s="17"/>
      <c r="H1419" s="59"/>
      <c r="I1419" s="59"/>
      <c r="J1419" s="59"/>
      <c r="K1419" s="59"/>
      <c r="L1419" s="59"/>
      <c r="M1419" s="59"/>
    </row>
    <row r="1420" spans="3:13" x14ac:dyDescent="0.2">
      <c r="C1420" s="17"/>
      <c r="D1420" s="17"/>
      <c r="E1420" s="17"/>
      <c r="F1420" s="17"/>
      <c r="G1420" s="17"/>
      <c r="H1420" s="59"/>
      <c r="I1420" s="59"/>
      <c r="J1420" s="59"/>
      <c r="K1420" s="59"/>
      <c r="L1420" s="59"/>
      <c r="M1420" s="59"/>
    </row>
    <row r="1421" spans="3:13" x14ac:dyDescent="0.2">
      <c r="C1421" s="17"/>
      <c r="D1421" s="17"/>
      <c r="E1421" s="17"/>
      <c r="F1421" s="17"/>
      <c r="G1421" s="17"/>
      <c r="H1421" s="59"/>
      <c r="I1421" s="59"/>
      <c r="J1421" s="59"/>
      <c r="K1421" s="59"/>
      <c r="L1421" s="59"/>
      <c r="M1421" s="59"/>
    </row>
    <row r="1422" spans="3:13" x14ac:dyDescent="0.2">
      <c r="C1422" s="17"/>
      <c r="D1422" s="17"/>
      <c r="E1422" s="17"/>
      <c r="F1422" s="17"/>
      <c r="G1422" s="17"/>
      <c r="H1422" s="59"/>
      <c r="I1422" s="59"/>
      <c r="J1422" s="59"/>
      <c r="K1422" s="59"/>
      <c r="L1422" s="59"/>
      <c r="M1422" s="59"/>
    </row>
    <row r="1423" spans="3:13" x14ac:dyDescent="0.2">
      <c r="C1423" s="17"/>
      <c r="D1423" s="17"/>
      <c r="E1423" s="17"/>
      <c r="F1423" s="17"/>
      <c r="G1423" s="17"/>
      <c r="H1423" s="59"/>
      <c r="I1423" s="59"/>
      <c r="J1423" s="59"/>
      <c r="K1423" s="59"/>
      <c r="L1423" s="59"/>
      <c r="M1423" s="59"/>
    </row>
    <row r="1424" spans="3:13" x14ac:dyDescent="0.2">
      <c r="C1424" s="17"/>
      <c r="D1424" s="17"/>
      <c r="E1424" s="17"/>
      <c r="F1424" s="17"/>
      <c r="G1424" s="17"/>
      <c r="H1424" s="59"/>
      <c r="I1424" s="59"/>
      <c r="J1424" s="59"/>
      <c r="K1424" s="59"/>
      <c r="L1424" s="59"/>
      <c r="M1424" s="59"/>
    </row>
    <row r="1425" spans="3:13" x14ac:dyDescent="0.2">
      <c r="C1425" s="17"/>
      <c r="D1425" s="17"/>
      <c r="E1425" s="17"/>
      <c r="F1425" s="17"/>
      <c r="G1425" s="17"/>
      <c r="H1425" s="59"/>
      <c r="I1425" s="59"/>
      <c r="J1425" s="59"/>
      <c r="K1425" s="59"/>
      <c r="L1425" s="59"/>
      <c r="M1425" s="59"/>
    </row>
    <row r="1426" spans="3:13" x14ac:dyDescent="0.2">
      <c r="C1426" s="17"/>
      <c r="D1426" s="17"/>
      <c r="E1426" s="17"/>
      <c r="F1426" s="17"/>
      <c r="G1426" s="17"/>
      <c r="H1426" s="59"/>
      <c r="I1426" s="59"/>
      <c r="J1426" s="59"/>
      <c r="K1426" s="59"/>
      <c r="L1426" s="59"/>
      <c r="M1426" s="59"/>
    </row>
    <row r="1427" spans="3:13" x14ac:dyDescent="0.2">
      <c r="C1427" s="17"/>
      <c r="D1427" s="17"/>
      <c r="E1427" s="17"/>
      <c r="F1427" s="17"/>
      <c r="G1427" s="17"/>
      <c r="H1427" s="59"/>
      <c r="I1427" s="59"/>
      <c r="J1427" s="59"/>
      <c r="K1427" s="59"/>
      <c r="L1427" s="59"/>
      <c r="M1427" s="59"/>
    </row>
    <row r="1428" spans="3:13" x14ac:dyDescent="0.2">
      <c r="C1428" s="17"/>
      <c r="D1428" s="17"/>
      <c r="E1428" s="17"/>
      <c r="F1428" s="17"/>
      <c r="G1428" s="17"/>
      <c r="H1428" s="59"/>
      <c r="I1428" s="59"/>
      <c r="J1428" s="59"/>
      <c r="K1428" s="59"/>
      <c r="L1428" s="59"/>
      <c r="M1428" s="59"/>
    </row>
    <row r="1429" spans="3:13" x14ac:dyDescent="0.2">
      <c r="C1429" s="17"/>
      <c r="D1429" s="17"/>
      <c r="E1429" s="17"/>
      <c r="F1429" s="17"/>
      <c r="G1429" s="17"/>
      <c r="H1429" s="59"/>
      <c r="I1429" s="59"/>
      <c r="J1429" s="59"/>
      <c r="K1429" s="59"/>
      <c r="L1429" s="59"/>
      <c r="M1429" s="59"/>
    </row>
    <row r="1430" spans="3:13" x14ac:dyDescent="0.2">
      <c r="C1430" s="17"/>
      <c r="D1430" s="17"/>
      <c r="E1430" s="17"/>
      <c r="F1430" s="17"/>
      <c r="G1430" s="17"/>
      <c r="H1430" s="59"/>
      <c r="I1430" s="59"/>
      <c r="J1430" s="59"/>
      <c r="K1430" s="59"/>
      <c r="L1430" s="59"/>
      <c r="M1430" s="59"/>
    </row>
    <row r="1431" spans="3:13" x14ac:dyDescent="0.2">
      <c r="C1431" s="17"/>
      <c r="D1431" s="17"/>
      <c r="E1431" s="17"/>
      <c r="F1431" s="17"/>
      <c r="G1431" s="17"/>
      <c r="H1431" s="59"/>
      <c r="I1431" s="59"/>
      <c r="J1431" s="59"/>
      <c r="K1431" s="59"/>
      <c r="L1431" s="59"/>
      <c r="M1431" s="59"/>
    </row>
    <row r="1432" spans="3:13" x14ac:dyDescent="0.2">
      <c r="C1432" s="17"/>
      <c r="D1432" s="17"/>
      <c r="E1432" s="17"/>
      <c r="F1432" s="17"/>
      <c r="G1432" s="17"/>
      <c r="H1432" s="59"/>
      <c r="I1432" s="59"/>
      <c r="J1432" s="59"/>
      <c r="K1432" s="59"/>
      <c r="L1432" s="59"/>
      <c r="M1432" s="59"/>
    </row>
    <row r="1433" spans="3:13" x14ac:dyDescent="0.2">
      <c r="C1433" s="17"/>
      <c r="D1433" s="17"/>
      <c r="E1433" s="17"/>
      <c r="F1433" s="17"/>
      <c r="G1433" s="17"/>
      <c r="H1433" s="59"/>
      <c r="I1433" s="59"/>
      <c r="J1433" s="59"/>
      <c r="K1433" s="59"/>
      <c r="L1433" s="59"/>
      <c r="M1433" s="59"/>
    </row>
    <row r="1434" spans="3:13" x14ac:dyDescent="0.2">
      <c r="C1434" s="17"/>
      <c r="D1434" s="17"/>
      <c r="E1434" s="17"/>
      <c r="F1434" s="17"/>
      <c r="G1434" s="17"/>
      <c r="H1434" s="59"/>
      <c r="I1434" s="59"/>
      <c r="J1434" s="59"/>
      <c r="K1434" s="59"/>
      <c r="L1434" s="59"/>
      <c r="M1434" s="59"/>
    </row>
    <row r="1435" spans="3:13" x14ac:dyDescent="0.2">
      <c r="C1435" s="17"/>
      <c r="D1435" s="17"/>
      <c r="E1435" s="17"/>
      <c r="F1435" s="17"/>
      <c r="G1435" s="17"/>
      <c r="H1435" s="59"/>
      <c r="I1435" s="59"/>
      <c r="J1435" s="59"/>
      <c r="K1435" s="59"/>
      <c r="L1435" s="59"/>
      <c r="M1435" s="59"/>
    </row>
    <row r="1436" spans="3:13" x14ac:dyDescent="0.2">
      <c r="C1436" s="17"/>
      <c r="D1436" s="17"/>
      <c r="E1436" s="17"/>
      <c r="F1436" s="17"/>
      <c r="G1436" s="17"/>
      <c r="H1436" s="59"/>
      <c r="I1436" s="59"/>
      <c r="J1436" s="59"/>
      <c r="K1436" s="59"/>
      <c r="L1436" s="59"/>
      <c r="M1436" s="59"/>
    </row>
    <row r="1437" spans="3:13" x14ac:dyDescent="0.2">
      <c r="C1437" s="17"/>
      <c r="D1437" s="17"/>
      <c r="E1437" s="17"/>
      <c r="F1437" s="17"/>
      <c r="G1437" s="17"/>
      <c r="H1437" s="59"/>
      <c r="I1437" s="59"/>
      <c r="J1437" s="59"/>
      <c r="K1437" s="59"/>
      <c r="L1437" s="59"/>
      <c r="M1437" s="59"/>
    </row>
    <row r="1438" spans="3:13" x14ac:dyDescent="0.2">
      <c r="C1438" s="17"/>
      <c r="D1438" s="17"/>
      <c r="E1438" s="17"/>
      <c r="F1438" s="17"/>
      <c r="G1438" s="17"/>
      <c r="H1438" s="59"/>
      <c r="I1438" s="59"/>
      <c r="J1438" s="59"/>
      <c r="K1438" s="59"/>
      <c r="L1438" s="59"/>
      <c r="M1438" s="59"/>
    </row>
    <row r="1439" spans="3:13" x14ac:dyDescent="0.2">
      <c r="C1439" s="17"/>
      <c r="D1439" s="17"/>
      <c r="E1439" s="17"/>
      <c r="F1439" s="17"/>
      <c r="G1439" s="17"/>
      <c r="H1439" s="59"/>
      <c r="I1439" s="59"/>
      <c r="J1439" s="59"/>
      <c r="K1439" s="59"/>
      <c r="L1439" s="59"/>
      <c r="M1439" s="59"/>
    </row>
    <row r="1440" spans="3:13" x14ac:dyDescent="0.2">
      <c r="C1440" s="17"/>
      <c r="D1440" s="17"/>
      <c r="E1440" s="17"/>
      <c r="F1440" s="17"/>
      <c r="G1440" s="17"/>
      <c r="H1440" s="59"/>
      <c r="I1440" s="59"/>
      <c r="J1440" s="59"/>
      <c r="K1440" s="59"/>
      <c r="L1440" s="59"/>
      <c r="M1440" s="59"/>
    </row>
    <row r="1441" spans="3:13" x14ac:dyDescent="0.2">
      <c r="C1441" s="17"/>
      <c r="D1441" s="17"/>
      <c r="E1441" s="17"/>
      <c r="F1441" s="17"/>
      <c r="G1441" s="17"/>
      <c r="H1441" s="59"/>
      <c r="I1441" s="59"/>
      <c r="J1441" s="59"/>
      <c r="K1441" s="59"/>
      <c r="L1441" s="59"/>
      <c r="M1441" s="59"/>
    </row>
    <row r="1442" spans="3:13" x14ac:dyDescent="0.2">
      <c r="C1442" s="17"/>
      <c r="D1442" s="17"/>
      <c r="E1442" s="17"/>
      <c r="F1442" s="17"/>
      <c r="G1442" s="17"/>
      <c r="H1442" s="59"/>
      <c r="I1442" s="59"/>
      <c r="J1442" s="59"/>
      <c r="K1442" s="59"/>
      <c r="L1442" s="59"/>
      <c r="M1442" s="59"/>
    </row>
    <row r="1443" spans="3:13" x14ac:dyDescent="0.2">
      <c r="C1443" s="17"/>
      <c r="D1443" s="17"/>
      <c r="E1443" s="17"/>
      <c r="F1443" s="17"/>
      <c r="G1443" s="17"/>
      <c r="H1443" s="59"/>
      <c r="I1443" s="59"/>
      <c r="J1443" s="59"/>
      <c r="K1443" s="59"/>
      <c r="L1443" s="59"/>
      <c r="M1443" s="59"/>
    </row>
    <row r="1444" spans="3:13" x14ac:dyDescent="0.2">
      <c r="C1444" s="17"/>
      <c r="D1444" s="17"/>
      <c r="E1444" s="17"/>
      <c r="F1444" s="17"/>
      <c r="G1444" s="17"/>
      <c r="H1444" s="59"/>
      <c r="I1444" s="59"/>
      <c r="J1444" s="59"/>
      <c r="K1444" s="59"/>
      <c r="L1444" s="59"/>
      <c r="M1444" s="59"/>
    </row>
    <row r="1445" spans="3:13" x14ac:dyDescent="0.2">
      <c r="C1445" s="17"/>
      <c r="D1445" s="17"/>
      <c r="E1445" s="17"/>
      <c r="F1445" s="17"/>
      <c r="G1445" s="17"/>
      <c r="H1445" s="59"/>
      <c r="I1445" s="59"/>
      <c r="J1445" s="59"/>
      <c r="K1445" s="59"/>
      <c r="L1445" s="59"/>
      <c r="M1445" s="59"/>
    </row>
    <row r="1446" spans="3:13" x14ac:dyDescent="0.2">
      <c r="C1446" s="17"/>
      <c r="D1446" s="17"/>
      <c r="E1446" s="17"/>
      <c r="F1446" s="17"/>
      <c r="G1446" s="17"/>
      <c r="H1446" s="59"/>
      <c r="I1446" s="59"/>
      <c r="J1446" s="59"/>
      <c r="K1446" s="59"/>
      <c r="L1446" s="59"/>
      <c r="M1446" s="59"/>
    </row>
    <row r="1447" spans="3:13" x14ac:dyDescent="0.2">
      <c r="C1447" s="17"/>
      <c r="D1447" s="17"/>
      <c r="E1447" s="17"/>
      <c r="F1447" s="17"/>
      <c r="G1447" s="17"/>
      <c r="H1447" s="59"/>
      <c r="I1447" s="59"/>
      <c r="J1447" s="59"/>
      <c r="K1447" s="59"/>
      <c r="L1447" s="59"/>
      <c r="M1447" s="59"/>
    </row>
    <row r="1448" spans="3:13" x14ac:dyDescent="0.2">
      <c r="C1448" s="17"/>
      <c r="D1448" s="17"/>
      <c r="E1448" s="17"/>
      <c r="F1448" s="17"/>
      <c r="G1448" s="17"/>
      <c r="H1448" s="59"/>
      <c r="I1448" s="59"/>
      <c r="J1448" s="59"/>
      <c r="K1448" s="59"/>
      <c r="L1448" s="59"/>
      <c r="M1448" s="59"/>
    </row>
    <row r="1449" spans="3:13" x14ac:dyDescent="0.2">
      <c r="C1449" s="17"/>
      <c r="D1449" s="17"/>
      <c r="E1449" s="17"/>
      <c r="F1449" s="17"/>
      <c r="G1449" s="17"/>
      <c r="H1449" s="59"/>
      <c r="I1449" s="59"/>
      <c r="J1449" s="59"/>
      <c r="K1449" s="59"/>
      <c r="L1449" s="59"/>
      <c r="M1449" s="59"/>
    </row>
    <row r="1450" spans="3:13" x14ac:dyDescent="0.2">
      <c r="C1450" s="17"/>
      <c r="D1450" s="17"/>
      <c r="E1450" s="17"/>
      <c r="F1450" s="17"/>
      <c r="G1450" s="17"/>
      <c r="H1450" s="59"/>
      <c r="I1450" s="59"/>
      <c r="J1450" s="59"/>
      <c r="K1450" s="59"/>
      <c r="L1450" s="59"/>
      <c r="M1450" s="59"/>
    </row>
    <row r="1451" spans="3:13" x14ac:dyDescent="0.2">
      <c r="C1451" s="17"/>
      <c r="D1451" s="17"/>
      <c r="E1451" s="17"/>
      <c r="F1451" s="17"/>
      <c r="G1451" s="17"/>
      <c r="H1451" s="59"/>
      <c r="I1451" s="59"/>
      <c r="J1451" s="59"/>
      <c r="K1451" s="59"/>
      <c r="L1451" s="59"/>
      <c r="M1451" s="59"/>
    </row>
    <row r="1452" spans="3:13" x14ac:dyDescent="0.2">
      <c r="C1452" s="17"/>
      <c r="D1452" s="17"/>
      <c r="E1452" s="17"/>
      <c r="F1452" s="17"/>
      <c r="G1452" s="17"/>
      <c r="H1452" s="59"/>
      <c r="I1452" s="59"/>
      <c r="J1452" s="59"/>
      <c r="K1452" s="59"/>
      <c r="L1452" s="59"/>
      <c r="M1452" s="59"/>
    </row>
    <row r="1453" spans="3:13" x14ac:dyDescent="0.2">
      <c r="C1453" s="17"/>
      <c r="D1453" s="17"/>
      <c r="E1453" s="17"/>
      <c r="F1453" s="17"/>
      <c r="G1453" s="17"/>
      <c r="H1453" s="59"/>
      <c r="I1453" s="59"/>
      <c r="J1453" s="59"/>
      <c r="K1453" s="59"/>
      <c r="L1453" s="59"/>
      <c r="M1453" s="59"/>
    </row>
    <row r="1454" spans="3:13" x14ac:dyDescent="0.2">
      <c r="C1454" s="17"/>
      <c r="D1454" s="17"/>
      <c r="E1454" s="17"/>
      <c r="F1454" s="17"/>
      <c r="G1454" s="17"/>
      <c r="H1454" s="59"/>
      <c r="I1454" s="59"/>
      <c r="J1454" s="59"/>
      <c r="K1454" s="59"/>
      <c r="L1454" s="59"/>
      <c r="M1454" s="59"/>
    </row>
    <row r="1455" spans="3:13" x14ac:dyDescent="0.2">
      <c r="C1455" s="17"/>
      <c r="D1455" s="17"/>
      <c r="E1455" s="17"/>
      <c r="F1455" s="17"/>
      <c r="G1455" s="17"/>
      <c r="H1455" s="59"/>
      <c r="I1455" s="59"/>
      <c r="J1455" s="59"/>
      <c r="K1455" s="59"/>
      <c r="L1455" s="59"/>
      <c r="M1455" s="59"/>
    </row>
    <row r="1456" spans="3:13" x14ac:dyDescent="0.2">
      <c r="C1456" s="17"/>
      <c r="D1456" s="17"/>
      <c r="E1456" s="17"/>
      <c r="F1456" s="17"/>
      <c r="G1456" s="17"/>
      <c r="H1456" s="59"/>
      <c r="I1456" s="59"/>
      <c r="J1456" s="59"/>
      <c r="K1456" s="59"/>
      <c r="L1456" s="59"/>
      <c r="M1456" s="59"/>
    </row>
    <row r="1457" spans="3:13" x14ac:dyDescent="0.2">
      <c r="C1457" s="17"/>
      <c r="D1457" s="17"/>
      <c r="E1457" s="17"/>
      <c r="F1457" s="17"/>
      <c r="G1457" s="17"/>
      <c r="H1457" s="59"/>
      <c r="I1457" s="59"/>
      <c r="J1457" s="59"/>
      <c r="K1457" s="59"/>
      <c r="L1457" s="59"/>
      <c r="M1457" s="59"/>
    </row>
    <row r="1458" spans="3:13" x14ac:dyDescent="0.2">
      <c r="C1458" s="17"/>
      <c r="D1458" s="17"/>
      <c r="E1458" s="17"/>
      <c r="F1458" s="17"/>
      <c r="G1458" s="17"/>
      <c r="H1458" s="59"/>
      <c r="I1458" s="59"/>
      <c r="J1458" s="59"/>
      <c r="K1458" s="59"/>
      <c r="L1458" s="59"/>
      <c r="M1458" s="59"/>
    </row>
    <row r="1459" spans="3:13" x14ac:dyDescent="0.2">
      <c r="C1459" s="17"/>
      <c r="D1459" s="17"/>
      <c r="E1459" s="17"/>
      <c r="F1459" s="17"/>
      <c r="G1459" s="17"/>
      <c r="H1459" s="59"/>
      <c r="I1459" s="59"/>
      <c r="J1459" s="59"/>
      <c r="K1459" s="59"/>
      <c r="L1459" s="59"/>
      <c r="M1459" s="59"/>
    </row>
    <row r="1460" spans="3:13" x14ac:dyDescent="0.2">
      <c r="C1460" s="17"/>
      <c r="D1460" s="17"/>
      <c r="E1460" s="17"/>
      <c r="F1460" s="17"/>
      <c r="G1460" s="17"/>
      <c r="H1460" s="59"/>
      <c r="I1460" s="59"/>
      <c r="J1460" s="59"/>
      <c r="K1460" s="59"/>
      <c r="L1460" s="59"/>
      <c r="M1460" s="59"/>
    </row>
    <row r="1461" spans="3:13" x14ac:dyDescent="0.2">
      <c r="C1461" s="17"/>
      <c r="D1461" s="17"/>
      <c r="E1461" s="17"/>
      <c r="F1461" s="17"/>
      <c r="G1461" s="17"/>
      <c r="H1461" s="59"/>
      <c r="I1461" s="59"/>
      <c r="J1461" s="59"/>
      <c r="K1461" s="59"/>
      <c r="L1461" s="59"/>
      <c r="M1461" s="59"/>
    </row>
    <row r="1462" spans="3:13" x14ac:dyDescent="0.2">
      <c r="C1462" s="17"/>
      <c r="D1462" s="17"/>
      <c r="E1462" s="17"/>
      <c r="F1462" s="17"/>
      <c r="G1462" s="17"/>
      <c r="H1462" s="59"/>
      <c r="I1462" s="59"/>
      <c r="J1462" s="59"/>
      <c r="K1462" s="59"/>
      <c r="L1462" s="59"/>
      <c r="M1462" s="59"/>
    </row>
    <row r="1463" spans="3:13" x14ac:dyDescent="0.2">
      <c r="C1463" s="17"/>
      <c r="D1463" s="17"/>
      <c r="E1463" s="17"/>
      <c r="F1463" s="17"/>
      <c r="G1463" s="17"/>
      <c r="H1463" s="59"/>
      <c r="I1463" s="59"/>
      <c r="J1463" s="59"/>
      <c r="K1463" s="59"/>
      <c r="L1463" s="59"/>
      <c r="M1463" s="59"/>
    </row>
    <row r="1464" spans="3:13" x14ac:dyDescent="0.2">
      <c r="C1464" s="17"/>
      <c r="D1464" s="17"/>
      <c r="E1464" s="17"/>
      <c r="F1464" s="17"/>
      <c r="G1464" s="17"/>
      <c r="H1464" s="59"/>
      <c r="I1464" s="59"/>
      <c r="J1464" s="59"/>
      <c r="K1464" s="59"/>
      <c r="L1464" s="59"/>
      <c r="M1464" s="59"/>
    </row>
    <row r="1465" spans="3:13" x14ac:dyDescent="0.2">
      <c r="C1465" s="17"/>
      <c r="D1465" s="17"/>
      <c r="E1465" s="17"/>
      <c r="F1465" s="17"/>
      <c r="G1465" s="17"/>
      <c r="H1465" s="59"/>
      <c r="I1465" s="59"/>
      <c r="J1465" s="59"/>
      <c r="K1465" s="59"/>
      <c r="L1465" s="59"/>
      <c r="M1465" s="59"/>
    </row>
    <row r="1466" spans="3:13" x14ac:dyDescent="0.2">
      <c r="C1466" s="17"/>
      <c r="D1466" s="17"/>
      <c r="E1466" s="17"/>
      <c r="F1466" s="17"/>
      <c r="G1466" s="17"/>
      <c r="H1466" s="59"/>
      <c r="I1466" s="59"/>
      <c r="J1466" s="59"/>
      <c r="K1466" s="59"/>
      <c r="L1466" s="59"/>
      <c r="M1466" s="59"/>
    </row>
    <row r="1467" spans="3:13" x14ac:dyDescent="0.2">
      <c r="C1467" s="17"/>
      <c r="D1467" s="17"/>
      <c r="E1467" s="17"/>
      <c r="F1467" s="17"/>
      <c r="G1467" s="17"/>
      <c r="H1467" s="59"/>
      <c r="I1467" s="59"/>
      <c r="J1467" s="59"/>
      <c r="K1467" s="59"/>
      <c r="L1467" s="59"/>
      <c r="M1467" s="59"/>
    </row>
    <row r="1468" spans="3:13" x14ac:dyDescent="0.2">
      <c r="C1468" s="17"/>
      <c r="D1468" s="17"/>
      <c r="E1468" s="17"/>
      <c r="F1468" s="17"/>
      <c r="G1468" s="17"/>
      <c r="H1468" s="59"/>
      <c r="I1468" s="59"/>
      <c r="J1468" s="59"/>
      <c r="K1468" s="59"/>
      <c r="L1468" s="59"/>
      <c r="M1468" s="59"/>
    </row>
    <row r="1469" spans="3:13" x14ac:dyDescent="0.2">
      <c r="C1469" s="17"/>
      <c r="D1469" s="17"/>
      <c r="E1469" s="17"/>
      <c r="F1469" s="17"/>
      <c r="G1469" s="17"/>
      <c r="H1469" s="59"/>
      <c r="I1469" s="59"/>
      <c r="J1469" s="59"/>
      <c r="K1469" s="59"/>
      <c r="L1469" s="59"/>
      <c r="M1469" s="59"/>
    </row>
    <row r="1470" spans="3:13" x14ac:dyDescent="0.2">
      <c r="C1470" s="17"/>
      <c r="D1470" s="17"/>
      <c r="E1470" s="17"/>
      <c r="F1470" s="17"/>
      <c r="G1470" s="17"/>
      <c r="H1470" s="59"/>
      <c r="I1470" s="59"/>
      <c r="J1470" s="59"/>
      <c r="K1470" s="59"/>
      <c r="L1470" s="59"/>
      <c r="M1470" s="59"/>
    </row>
    <row r="1471" spans="3:13" x14ac:dyDescent="0.2">
      <c r="C1471" s="17"/>
      <c r="D1471" s="17"/>
      <c r="E1471" s="17"/>
      <c r="F1471" s="17"/>
      <c r="G1471" s="17"/>
      <c r="H1471" s="59"/>
      <c r="I1471" s="59"/>
      <c r="J1471" s="59"/>
      <c r="K1471" s="59"/>
      <c r="L1471" s="59"/>
      <c r="M1471" s="59"/>
    </row>
    <row r="1472" spans="3:13" x14ac:dyDescent="0.2">
      <c r="C1472" s="17"/>
      <c r="D1472" s="17"/>
      <c r="E1472" s="17"/>
      <c r="F1472" s="17"/>
      <c r="G1472" s="17"/>
      <c r="H1472" s="59"/>
      <c r="I1472" s="59"/>
      <c r="J1472" s="59"/>
      <c r="K1472" s="59"/>
      <c r="L1472" s="59"/>
      <c r="M1472" s="59"/>
    </row>
    <row r="1473" spans="3:13" x14ac:dyDescent="0.2">
      <c r="C1473" s="17"/>
      <c r="D1473" s="17"/>
      <c r="E1473" s="17"/>
      <c r="F1473" s="17"/>
      <c r="G1473" s="17"/>
      <c r="H1473" s="59"/>
      <c r="I1473" s="59"/>
      <c r="J1473" s="59"/>
      <c r="K1473" s="59"/>
      <c r="L1473" s="59"/>
      <c r="M1473" s="59"/>
    </row>
    <row r="1474" spans="3:13" x14ac:dyDescent="0.2">
      <c r="C1474" s="17"/>
      <c r="D1474" s="17"/>
      <c r="E1474" s="17"/>
      <c r="F1474" s="17"/>
      <c r="G1474" s="17"/>
      <c r="H1474" s="59"/>
      <c r="I1474" s="59"/>
      <c r="J1474" s="59"/>
      <c r="K1474" s="59"/>
      <c r="L1474" s="59"/>
      <c r="M1474" s="59"/>
    </row>
    <row r="1475" spans="3:13" x14ac:dyDescent="0.2">
      <c r="C1475" s="17"/>
      <c r="D1475" s="17"/>
      <c r="E1475" s="17"/>
      <c r="F1475" s="17"/>
      <c r="G1475" s="17"/>
      <c r="H1475" s="59"/>
      <c r="I1475" s="59"/>
      <c r="J1475" s="59"/>
      <c r="K1475" s="59"/>
      <c r="L1475" s="59"/>
      <c r="M1475" s="59"/>
    </row>
    <row r="1476" spans="3:13" x14ac:dyDescent="0.2">
      <c r="C1476" s="17"/>
      <c r="D1476" s="17"/>
      <c r="E1476" s="17"/>
      <c r="F1476" s="17"/>
      <c r="G1476" s="17"/>
      <c r="H1476" s="59"/>
      <c r="I1476" s="59"/>
      <c r="J1476" s="59"/>
      <c r="K1476" s="59"/>
      <c r="L1476" s="59"/>
      <c r="M1476" s="59"/>
    </row>
    <row r="1477" spans="3:13" x14ac:dyDescent="0.2">
      <c r="C1477" s="17"/>
      <c r="D1477" s="17"/>
      <c r="E1477" s="17"/>
      <c r="F1477" s="17"/>
      <c r="G1477" s="17"/>
      <c r="H1477" s="59"/>
      <c r="I1477" s="59"/>
      <c r="J1477" s="59"/>
      <c r="K1477" s="59"/>
      <c r="L1477" s="59"/>
      <c r="M1477" s="59"/>
    </row>
    <row r="1478" spans="3:13" x14ac:dyDescent="0.2">
      <c r="C1478" s="17"/>
      <c r="D1478" s="17"/>
      <c r="E1478" s="17"/>
      <c r="F1478" s="17"/>
      <c r="G1478" s="17"/>
      <c r="H1478" s="59"/>
      <c r="I1478" s="59"/>
      <c r="J1478" s="59"/>
      <c r="K1478" s="59"/>
      <c r="L1478" s="59"/>
      <c r="M1478" s="59"/>
    </row>
    <row r="1479" spans="3:13" x14ac:dyDescent="0.2">
      <c r="C1479" s="17"/>
      <c r="D1479" s="17"/>
      <c r="E1479" s="17"/>
      <c r="F1479" s="17"/>
      <c r="G1479" s="17"/>
      <c r="H1479" s="59"/>
      <c r="I1479" s="59"/>
      <c r="J1479" s="59"/>
      <c r="K1479" s="59"/>
      <c r="L1479" s="59"/>
      <c r="M1479" s="59"/>
    </row>
    <row r="1480" spans="3:13" x14ac:dyDescent="0.2">
      <c r="C1480" s="17"/>
      <c r="D1480" s="17"/>
      <c r="E1480" s="17"/>
      <c r="F1480" s="17"/>
      <c r="G1480" s="17"/>
      <c r="H1480" s="59"/>
      <c r="I1480" s="59"/>
      <c r="J1480" s="59"/>
      <c r="K1480" s="59"/>
      <c r="L1480" s="59"/>
      <c r="M1480" s="59"/>
    </row>
    <row r="1481" spans="3:13" x14ac:dyDescent="0.2">
      <c r="C1481" s="17"/>
      <c r="D1481" s="17"/>
      <c r="E1481" s="17"/>
      <c r="F1481" s="17"/>
      <c r="G1481" s="17"/>
      <c r="H1481" s="59"/>
      <c r="I1481" s="59"/>
      <c r="J1481" s="59"/>
      <c r="K1481" s="59"/>
      <c r="L1481" s="59"/>
      <c r="M1481" s="59"/>
    </row>
    <row r="1482" spans="3:13" x14ac:dyDescent="0.2">
      <c r="C1482" s="17"/>
      <c r="D1482" s="17"/>
      <c r="E1482" s="17"/>
      <c r="F1482" s="17"/>
      <c r="G1482" s="17"/>
      <c r="H1482" s="59"/>
      <c r="I1482" s="59"/>
      <c r="J1482" s="59"/>
      <c r="K1482" s="59"/>
      <c r="L1482" s="59"/>
      <c r="M1482" s="59"/>
    </row>
    <row r="1483" spans="3:13" x14ac:dyDescent="0.2">
      <c r="C1483" s="17"/>
      <c r="D1483" s="17"/>
      <c r="E1483" s="17"/>
      <c r="F1483" s="17"/>
      <c r="G1483" s="17"/>
      <c r="H1483" s="59"/>
      <c r="I1483" s="59"/>
      <c r="J1483" s="59"/>
      <c r="K1483" s="59"/>
      <c r="L1483" s="59"/>
      <c r="M1483" s="59"/>
    </row>
    <row r="1484" spans="3:13" x14ac:dyDescent="0.2">
      <c r="C1484" s="17"/>
      <c r="D1484" s="17"/>
      <c r="E1484" s="17"/>
      <c r="F1484" s="17"/>
      <c r="G1484" s="17"/>
      <c r="H1484" s="59"/>
      <c r="I1484" s="59"/>
      <c r="J1484" s="59"/>
      <c r="K1484" s="59"/>
      <c r="L1484" s="59"/>
      <c r="M1484" s="59"/>
    </row>
    <row r="1485" spans="3:13" x14ac:dyDescent="0.2">
      <c r="C1485" s="17"/>
      <c r="D1485" s="17"/>
      <c r="E1485" s="17"/>
      <c r="F1485" s="17"/>
      <c r="G1485" s="17"/>
      <c r="H1485" s="59"/>
      <c r="I1485" s="59"/>
      <c r="J1485" s="59"/>
      <c r="K1485" s="59"/>
      <c r="L1485" s="59"/>
      <c r="M1485" s="59"/>
    </row>
    <row r="1486" spans="3:13" x14ac:dyDescent="0.2">
      <c r="C1486" s="17"/>
      <c r="D1486" s="17"/>
      <c r="E1486" s="17"/>
      <c r="F1486" s="17"/>
      <c r="G1486" s="17"/>
      <c r="H1486" s="59"/>
      <c r="I1486" s="59"/>
      <c r="J1486" s="59"/>
      <c r="K1486" s="59"/>
      <c r="L1486" s="59"/>
      <c r="M1486" s="59"/>
    </row>
    <row r="1487" spans="3:13" x14ac:dyDescent="0.2">
      <c r="C1487" s="17"/>
      <c r="D1487" s="17"/>
      <c r="E1487" s="17"/>
      <c r="F1487" s="17"/>
      <c r="G1487" s="17"/>
      <c r="H1487" s="59"/>
      <c r="I1487" s="59"/>
      <c r="J1487" s="59"/>
      <c r="K1487" s="59"/>
      <c r="L1487" s="59"/>
      <c r="M1487" s="59"/>
    </row>
    <row r="1488" spans="3:13" x14ac:dyDescent="0.2">
      <c r="C1488" s="17"/>
      <c r="D1488" s="17"/>
      <c r="E1488" s="17"/>
      <c r="F1488" s="17"/>
      <c r="G1488" s="17"/>
      <c r="H1488" s="59"/>
      <c r="I1488" s="59"/>
      <c r="J1488" s="59"/>
      <c r="K1488" s="59"/>
      <c r="L1488" s="59"/>
      <c r="M1488" s="59"/>
    </row>
    <row r="1489" spans="3:13" x14ac:dyDescent="0.2">
      <c r="C1489" s="17"/>
      <c r="D1489" s="17"/>
      <c r="E1489" s="17"/>
      <c r="F1489" s="17"/>
      <c r="G1489" s="17"/>
      <c r="H1489" s="59"/>
      <c r="I1489" s="59"/>
      <c r="J1489" s="59"/>
      <c r="K1489" s="59"/>
      <c r="L1489" s="59"/>
      <c r="M1489" s="59"/>
    </row>
    <row r="1490" spans="3:13" x14ac:dyDescent="0.2">
      <c r="C1490" s="17"/>
      <c r="D1490" s="17"/>
      <c r="E1490" s="17"/>
      <c r="F1490" s="17"/>
      <c r="G1490" s="17"/>
      <c r="H1490" s="59"/>
      <c r="I1490" s="59"/>
      <c r="J1490" s="59"/>
      <c r="K1490" s="59"/>
      <c r="L1490" s="59"/>
      <c r="M1490" s="59"/>
    </row>
    <row r="1491" spans="3:13" x14ac:dyDescent="0.2">
      <c r="C1491" s="17"/>
      <c r="D1491" s="17"/>
      <c r="E1491" s="17"/>
      <c r="F1491" s="17"/>
      <c r="G1491" s="17"/>
      <c r="H1491" s="59"/>
      <c r="I1491" s="59"/>
      <c r="J1491" s="59"/>
      <c r="K1491" s="59"/>
      <c r="L1491" s="59"/>
      <c r="M1491" s="59"/>
    </row>
    <row r="1492" spans="3:13" x14ac:dyDescent="0.2">
      <c r="C1492" s="17"/>
      <c r="D1492" s="17"/>
      <c r="E1492" s="17"/>
      <c r="F1492" s="17"/>
      <c r="G1492" s="17"/>
      <c r="H1492" s="59"/>
      <c r="I1492" s="59"/>
      <c r="J1492" s="59"/>
      <c r="K1492" s="59"/>
      <c r="L1492" s="59"/>
      <c r="M1492" s="59"/>
    </row>
    <row r="1493" spans="3:13" x14ac:dyDescent="0.2">
      <c r="C1493" s="17"/>
      <c r="D1493" s="17"/>
      <c r="E1493" s="17"/>
      <c r="F1493" s="17"/>
      <c r="G1493" s="17"/>
      <c r="H1493" s="59"/>
      <c r="I1493" s="59"/>
      <c r="J1493" s="59"/>
      <c r="K1493" s="59"/>
      <c r="L1493" s="59"/>
      <c r="M1493" s="59"/>
    </row>
    <row r="1494" spans="3:13" x14ac:dyDescent="0.2">
      <c r="C1494" s="17"/>
      <c r="D1494" s="17"/>
      <c r="E1494" s="17"/>
      <c r="F1494" s="17"/>
      <c r="G1494" s="17"/>
      <c r="H1494" s="59"/>
      <c r="I1494" s="59"/>
      <c r="J1494" s="59"/>
      <c r="K1494" s="59"/>
      <c r="L1494" s="59"/>
      <c r="M1494" s="59"/>
    </row>
    <row r="1495" spans="3:13" x14ac:dyDescent="0.2">
      <c r="C1495" s="17"/>
      <c r="D1495" s="17"/>
      <c r="E1495" s="17"/>
      <c r="F1495" s="17"/>
      <c r="G1495" s="17"/>
      <c r="H1495" s="59"/>
      <c r="I1495" s="59"/>
      <c r="J1495" s="59"/>
      <c r="K1495" s="59"/>
      <c r="L1495" s="59"/>
      <c r="M1495" s="59"/>
    </row>
    <row r="1496" spans="3:13" x14ac:dyDescent="0.2">
      <c r="C1496" s="17"/>
      <c r="D1496" s="17"/>
      <c r="E1496" s="17"/>
      <c r="F1496" s="17"/>
      <c r="G1496" s="17"/>
      <c r="H1496" s="59"/>
      <c r="I1496" s="59"/>
      <c r="J1496" s="59"/>
      <c r="K1496" s="59"/>
      <c r="L1496" s="59"/>
      <c r="M1496" s="59"/>
    </row>
    <row r="1497" spans="3:13" x14ac:dyDescent="0.2">
      <c r="C1497" s="17"/>
      <c r="D1497" s="17"/>
      <c r="E1497" s="17"/>
      <c r="F1497" s="17"/>
      <c r="G1497" s="17"/>
      <c r="H1497" s="59"/>
      <c r="I1497" s="59"/>
      <c r="J1497" s="59"/>
      <c r="K1497" s="59"/>
      <c r="L1497" s="59"/>
      <c r="M1497" s="59"/>
    </row>
    <row r="1498" spans="3:13" x14ac:dyDescent="0.2">
      <c r="C1498" s="17"/>
      <c r="D1498" s="17"/>
      <c r="E1498" s="17"/>
      <c r="F1498" s="17"/>
      <c r="G1498" s="17"/>
      <c r="H1498" s="59"/>
      <c r="I1498" s="59"/>
      <c r="J1498" s="59"/>
      <c r="K1498" s="59"/>
      <c r="L1498" s="59"/>
      <c r="M1498" s="59"/>
    </row>
    <row r="1499" spans="3:13" x14ac:dyDescent="0.2">
      <c r="C1499" s="17"/>
      <c r="D1499" s="17"/>
      <c r="E1499" s="17"/>
      <c r="F1499" s="17"/>
      <c r="G1499" s="17"/>
      <c r="H1499" s="59"/>
      <c r="I1499" s="59"/>
      <c r="J1499" s="59"/>
      <c r="K1499" s="59"/>
      <c r="L1499" s="59"/>
      <c r="M1499" s="59"/>
    </row>
    <row r="1500" spans="3:13" x14ac:dyDescent="0.2">
      <c r="C1500" s="17"/>
      <c r="D1500" s="17"/>
      <c r="E1500" s="17"/>
      <c r="F1500" s="17"/>
      <c r="G1500" s="17"/>
      <c r="H1500" s="59"/>
      <c r="I1500" s="59"/>
      <c r="J1500" s="59"/>
      <c r="K1500" s="59"/>
      <c r="L1500" s="59"/>
      <c r="M1500" s="59"/>
    </row>
    <row r="1501" spans="3:13" x14ac:dyDescent="0.2">
      <c r="C1501" s="17"/>
      <c r="D1501" s="17"/>
      <c r="E1501" s="17"/>
      <c r="F1501" s="17"/>
      <c r="G1501" s="17"/>
      <c r="H1501" s="59"/>
      <c r="I1501" s="59"/>
      <c r="J1501" s="59"/>
      <c r="K1501" s="59"/>
      <c r="L1501" s="59"/>
      <c r="M1501" s="59"/>
    </row>
    <row r="1502" spans="3:13" x14ac:dyDescent="0.2">
      <c r="C1502" s="17"/>
      <c r="D1502" s="17"/>
      <c r="E1502" s="17"/>
      <c r="F1502" s="17"/>
      <c r="G1502" s="17"/>
      <c r="H1502" s="59"/>
      <c r="I1502" s="59"/>
      <c r="J1502" s="59"/>
      <c r="K1502" s="59"/>
      <c r="L1502" s="59"/>
      <c r="M1502" s="59"/>
    </row>
    <row r="1503" spans="3:13" x14ac:dyDescent="0.2">
      <c r="C1503" s="17"/>
      <c r="D1503" s="17"/>
      <c r="E1503" s="17"/>
      <c r="F1503" s="17"/>
      <c r="G1503" s="17"/>
      <c r="H1503" s="59"/>
      <c r="I1503" s="59"/>
      <c r="J1503" s="59"/>
      <c r="K1503" s="59"/>
      <c r="L1503" s="59"/>
      <c r="M1503" s="59"/>
    </row>
    <row r="1504" spans="3:13" x14ac:dyDescent="0.2">
      <c r="C1504" s="17"/>
      <c r="D1504" s="17"/>
      <c r="E1504" s="17"/>
      <c r="F1504" s="17"/>
      <c r="G1504" s="17"/>
      <c r="H1504" s="59"/>
      <c r="I1504" s="59"/>
      <c r="J1504" s="59"/>
      <c r="K1504" s="59"/>
      <c r="L1504" s="59"/>
      <c r="M1504" s="59"/>
    </row>
    <row r="1505" spans="3:13" x14ac:dyDescent="0.2">
      <c r="C1505" s="17"/>
      <c r="D1505" s="17"/>
      <c r="E1505" s="17"/>
      <c r="F1505" s="17"/>
      <c r="G1505" s="17"/>
      <c r="H1505" s="59"/>
      <c r="I1505" s="59"/>
      <c r="J1505" s="59"/>
      <c r="K1505" s="59"/>
      <c r="L1505" s="59"/>
      <c r="M1505" s="59"/>
    </row>
    <row r="1506" spans="3:13" x14ac:dyDescent="0.2">
      <c r="C1506" s="17"/>
      <c r="D1506" s="17"/>
      <c r="E1506" s="17"/>
      <c r="F1506" s="17"/>
      <c r="G1506" s="17"/>
      <c r="H1506" s="59"/>
      <c r="I1506" s="59"/>
      <c r="J1506" s="59"/>
      <c r="K1506" s="59"/>
      <c r="L1506" s="59"/>
      <c r="M1506" s="59"/>
    </row>
    <row r="1507" spans="3:13" x14ac:dyDescent="0.2">
      <c r="C1507" s="17"/>
      <c r="D1507" s="17"/>
      <c r="E1507" s="17"/>
      <c r="F1507" s="17"/>
      <c r="G1507" s="17"/>
      <c r="H1507" s="59"/>
      <c r="I1507" s="59"/>
      <c r="J1507" s="59"/>
      <c r="K1507" s="59"/>
      <c r="L1507" s="59"/>
      <c r="M1507" s="59"/>
    </row>
    <row r="1508" spans="3:13" x14ac:dyDescent="0.2">
      <c r="C1508" s="17"/>
      <c r="D1508" s="17"/>
      <c r="E1508" s="17"/>
      <c r="F1508" s="17"/>
      <c r="G1508" s="17"/>
      <c r="H1508" s="59"/>
      <c r="I1508" s="59"/>
      <c r="J1508" s="59"/>
      <c r="K1508" s="59"/>
      <c r="L1508" s="59"/>
      <c r="M1508" s="59"/>
    </row>
    <row r="1509" spans="3:13" x14ac:dyDescent="0.2">
      <c r="C1509" s="17"/>
      <c r="D1509" s="17"/>
      <c r="E1509" s="17"/>
      <c r="F1509" s="17"/>
      <c r="G1509" s="17"/>
      <c r="H1509" s="59"/>
      <c r="I1509" s="59"/>
      <c r="J1509" s="59"/>
      <c r="K1509" s="59"/>
      <c r="L1509" s="59"/>
      <c r="M1509" s="59"/>
    </row>
    <row r="1510" spans="3:13" x14ac:dyDescent="0.2">
      <c r="C1510" s="17"/>
      <c r="D1510" s="17"/>
      <c r="E1510" s="17"/>
      <c r="F1510" s="17"/>
      <c r="G1510" s="17"/>
      <c r="H1510" s="59"/>
      <c r="I1510" s="59"/>
      <c r="J1510" s="59"/>
      <c r="K1510" s="59"/>
      <c r="L1510" s="59"/>
      <c r="M1510" s="59"/>
    </row>
    <row r="1511" spans="3:13" x14ac:dyDescent="0.2">
      <c r="C1511" s="17"/>
      <c r="D1511" s="17"/>
      <c r="E1511" s="17"/>
      <c r="F1511" s="17"/>
      <c r="G1511" s="17"/>
      <c r="H1511" s="59"/>
      <c r="I1511" s="59"/>
      <c r="J1511" s="59"/>
      <c r="K1511" s="59"/>
      <c r="L1511" s="59"/>
      <c r="M1511" s="59"/>
    </row>
    <row r="1512" spans="3:13" x14ac:dyDescent="0.2">
      <c r="C1512" s="17"/>
      <c r="D1512" s="17"/>
      <c r="E1512" s="17"/>
      <c r="F1512" s="17"/>
      <c r="G1512" s="17"/>
      <c r="H1512" s="59"/>
      <c r="I1512" s="59"/>
      <c r="J1512" s="59"/>
      <c r="K1512" s="59"/>
      <c r="L1512" s="59"/>
      <c r="M1512" s="59"/>
    </row>
    <row r="1513" spans="3:13" x14ac:dyDescent="0.2">
      <c r="C1513" s="17"/>
      <c r="D1513" s="17"/>
      <c r="E1513" s="17"/>
      <c r="F1513" s="17"/>
      <c r="G1513" s="17"/>
      <c r="H1513" s="59"/>
      <c r="I1513" s="59"/>
      <c r="J1513" s="59"/>
      <c r="K1513" s="59"/>
      <c r="L1513" s="59"/>
      <c r="M1513" s="59"/>
    </row>
    <row r="1514" spans="3:13" x14ac:dyDescent="0.2">
      <c r="C1514" s="17"/>
      <c r="D1514" s="17"/>
      <c r="E1514" s="17"/>
      <c r="F1514" s="17"/>
      <c r="G1514" s="17"/>
      <c r="H1514" s="59"/>
      <c r="I1514" s="59"/>
      <c r="J1514" s="59"/>
      <c r="K1514" s="59"/>
      <c r="L1514" s="59"/>
      <c r="M1514" s="59"/>
    </row>
    <row r="1515" spans="3:13" x14ac:dyDescent="0.2">
      <c r="C1515" s="17"/>
      <c r="D1515" s="17"/>
      <c r="E1515" s="17"/>
      <c r="F1515" s="17"/>
      <c r="G1515" s="17"/>
      <c r="H1515" s="59"/>
      <c r="I1515" s="59"/>
      <c r="J1515" s="59"/>
      <c r="K1515" s="59"/>
      <c r="L1515" s="59"/>
      <c r="M1515" s="59"/>
    </row>
    <row r="1516" spans="3:13" x14ac:dyDescent="0.2">
      <c r="C1516" s="17"/>
      <c r="D1516" s="17"/>
      <c r="E1516" s="17"/>
      <c r="F1516" s="17"/>
      <c r="G1516" s="17"/>
      <c r="H1516" s="59"/>
      <c r="I1516" s="59"/>
      <c r="J1516" s="59"/>
      <c r="K1516" s="59"/>
      <c r="L1516" s="59"/>
      <c r="M1516" s="59"/>
    </row>
    <row r="1517" spans="3:13" x14ac:dyDescent="0.2">
      <c r="C1517" s="17"/>
      <c r="D1517" s="17"/>
      <c r="E1517" s="17"/>
      <c r="F1517" s="17"/>
      <c r="G1517" s="17"/>
      <c r="H1517" s="59"/>
      <c r="I1517" s="59"/>
      <c r="J1517" s="59"/>
      <c r="K1517" s="59"/>
      <c r="L1517" s="59"/>
      <c r="M1517" s="59"/>
    </row>
    <row r="1518" spans="3:13" x14ac:dyDescent="0.2">
      <c r="C1518" s="17"/>
      <c r="D1518" s="17"/>
      <c r="E1518" s="17"/>
      <c r="F1518" s="17"/>
      <c r="G1518" s="17"/>
      <c r="H1518" s="59"/>
      <c r="I1518" s="59"/>
      <c r="J1518" s="59"/>
      <c r="K1518" s="59"/>
      <c r="L1518" s="59"/>
      <c r="M1518" s="59"/>
    </row>
    <row r="1519" spans="3:13" x14ac:dyDescent="0.2">
      <c r="C1519" s="17"/>
      <c r="D1519" s="17"/>
      <c r="E1519" s="17"/>
      <c r="F1519" s="17"/>
      <c r="G1519" s="17"/>
      <c r="H1519" s="59"/>
      <c r="I1519" s="59"/>
      <c r="J1519" s="59"/>
      <c r="K1519" s="59"/>
      <c r="L1519" s="59"/>
      <c r="M1519" s="59"/>
    </row>
    <row r="1520" spans="3:13" x14ac:dyDescent="0.2">
      <c r="C1520" s="17"/>
      <c r="D1520" s="17"/>
      <c r="E1520" s="17"/>
      <c r="F1520" s="17"/>
      <c r="G1520" s="17"/>
      <c r="H1520" s="59"/>
      <c r="I1520" s="59"/>
      <c r="J1520" s="59"/>
      <c r="K1520" s="59"/>
      <c r="L1520" s="59"/>
      <c r="M1520" s="59"/>
    </row>
    <row r="1521" spans="3:13" x14ac:dyDescent="0.2">
      <c r="C1521" s="17"/>
      <c r="D1521" s="17"/>
      <c r="E1521" s="17"/>
      <c r="F1521" s="17"/>
      <c r="G1521" s="17"/>
      <c r="H1521" s="59"/>
      <c r="I1521" s="59"/>
      <c r="J1521" s="59"/>
      <c r="K1521" s="59"/>
      <c r="L1521" s="59"/>
      <c r="M1521" s="59"/>
    </row>
    <row r="1522" spans="3:13" x14ac:dyDescent="0.2">
      <c r="C1522" s="17"/>
      <c r="D1522" s="17"/>
      <c r="E1522" s="17"/>
      <c r="F1522" s="17"/>
      <c r="G1522" s="17"/>
      <c r="H1522" s="59"/>
      <c r="I1522" s="59"/>
      <c r="J1522" s="59"/>
      <c r="K1522" s="59"/>
      <c r="L1522" s="59"/>
      <c r="M1522" s="59"/>
    </row>
    <row r="1523" spans="3:13" x14ac:dyDescent="0.2">
      <c r="C1523" s="17"/>
      <c r="D1523" s="17"/>
      <c r="E1523" s="17"/>
      <c r="F1523" s="17"/>
      <c r="G1523" s="17"/>
      <c r="H1523" s="59"/>
      <c r="I1523" s="59"/>
      <c r="J1523" s="59"/>
      <c r="K1523" s="59"/>
      <c r="L1523" s="59"/>
      <c r="M1523" s="59"/>
    </row>
    <row r="1524" spans="3:13" x14ac:dyDescent="0.2">
      <c r="C1524" s="17"/>
      <c r="D1524" s="17"/>
      <c r="E1524" s="17"/>
      <c r="F1524" s="17"/>
      <c r="G1524" s="17"/>
      <c r="H1524" s="59"/>
      <c r="I1524" s="59"/>
      <c r="J1524" s="59"/>
      <c r="K1524" s="59"/>
      <c r="L1524" s="59"/>
      <c r="M1524" s="59"/>
    </row>
    <row r="1525" spans="3:13" x14ac:dyDescent="0.2">
      <c r="C1525" s="17"/>
      <c r="D1525" s="17"/>
      <c r="E1525" s="17"/>
      <c r="F1525" s="17"/>
      <c r="G1525" s="17"/>
      <c r="H1525" s="59"/>
      <c r="I1525" s="59"/>
      <c r="J1525" s="59"/>
      <c r="K1525" s="59"/>
      <c r="L1525" s="59"/>
      <c r="M1525" s="59"/>
    </row>
    <row r="1526" spans="3:13" x14ac:dyDescent="0.2">
      <c r="C1526" s="17"/>
      <c r="D1526" s="17"/>
      <c r="E1526" s="17"/>
      <c r="F1526" s="17"/>
      <c r="G1526" s="17"/>
      <c r="H1526" s="59"/>
      <c r="I1526" s="59"/>
      <c r="J1526" s="59"/>
      <c r="K1526" s="59"/>
      <c r="L1526" s="59"/>
      <c r="M1526" s="59"/>
    </row>
    <row r="1527" spans="3:13" x14ac:dyDescent="0.2">
      <c r="C1527" s="17"/>
      <c r="D1527" s="17"/>
      <c r="E1527" s="17"/>
      <c r="F1527" s="17"/>
      <c r="G1527" s="17"/>
      <c r="H1527" s="59"/>
      <c r="I1527" s="59"/>
      <c r="J1527" s="59"/>
      <c r="K1527" s="59"/>
      <c r="L1527" s="59"/>
      <c r="M1527" s="59"/>
    </row>
    <row r="1528" spans="3:13" x14ac:dyDescent="0.2">
      <c r="C1528" s="17"/>
      <c r="D1528" s="17"/>
      <c r="E1528" s="17"/>
      <c r="F1528" s="17"/>
      <c r="G1528" s="17"/>
      <c r="H1528" s="59"/>
      <c r="I1528" s="59"/>
      <c r="J1528" s="59"/>
      <c r="K1528" s="59"/>
      <c r="L1528" s="59"/>
      <c r="M1528" s="59"/>
    </row>
    <row r="1529" spans="3:13" x14ac:dyDescent="0.2">
      <c r="C1529" s="17"/>
      <c r="D1529" s="17"/>
      <c r="E1529" s="17"/>
      <c r="F1529" s="17"/>
      <c r="G1529" s="17"/>
      <c r="H1529" s="59"/>
      <c r="I1529" s="59"/>
      <c r="J1529" s="59"/>
      <c r="K1529" s="59"/>
      <c r="L1529" s="59"/>
      <c r="M1529" s="59"/>
    </row>
    <row r="1530" spans="3:13" x14ac:dyDescent="0.2">
      <c r="C1530" s="17"/>
      <c r="D1530" s="17"/>
      <c r="E1530" s="17"/>
      <c r="F1530" s="17"/>
      <c r="G1530" s="17"/>
      <c r="H1530" s="59"/>
      <c r="I1530" s="59"/>
      <c r="J1530" s="59"/>
      <c r="K1530" s="59"/>
      <c r="L1530" s="59"/>
      <c r="M1530" s="59"/>
    </row>
    <row r="1531" spans="3:13" x14ac:dyDescent="0.2">
      <c r="C1531" s="17"/>
      <c r="D1531" s="17"/>
      <c r="E1531" s="17"/>
      <c r="F1531" s="17"/>
      <c r="G1531" s="17"/>
      <c r="H1531" s="59"/>
      <c r="I1531" s="59"/>
      <c r="J1531" s="59"/>
      <c r="K1531" s="59"/>
      <c r="L1531" s="59"/>
      <c r="M1531" s="59"/>
    </row>
    <row r="1532" spans="3:13" x14ac:dyDescent="0.2">
      <c r="C1532" s="17"/>
      <c r="D1532" s="17"/>
      <c r="E1532" s="17"/>
      <c r="F1532" s="17"/>
      <c r="G1532" s="17"/>
      <c r="H1532" s="59"/>
      <c r="I1532" s="59"/>
      <c r="J1532" s="59"/>
      <c r="K1532" s="59"/>
      <c r="L1532" s="59"/>
      <c r="M1532" s="59"/>
    </row>
    <row r="1533" spans="3:13" x14ac:dyDescent="0.2">
      <c r="C1533" s="17"/>
      <c r="D1533" s="17"/>
      <c r="E1533" s="17"/>
      <c r="F1533" s="17"/>
      <c r="G1533" s="17"/>
      <c r="H1533" s="59"/>
      <c r="I1533" s="59"/>
      <c r="J1533" s="59"/>
      <c r="K1533" s="59"/>
      <c r="L1533" s="59"/>
      <c r="M1533" s="59"/>
    </row>
    <row r="1534" spans="3:13" x14ac:dyDescent="0.2">
      <c r="C1534" s="17"/>
      <c r="D1534" s="17"/>
      <c r="E1534" s="17"/>
      <c r="F1534" s="17"/>
      <c r="G1534" s="17"/>
      <c r="H1534" s="59"/>
      <c r="I1534" s="59"/>
      <c r="J1534" s="59"/>
      <c r="K1534" s="59"/>
      <c r="L1534" s="59"/>
      <c r="M1534" s="59"/>
    </row>
    <row r="1535" spans="3:13" x14ac:dyDescent="0.2">
      <c r="C1535" s="17"/>
      <c r="D1535" s="17"/>
      <c r="E1535" s="17"/>
      <c r="F1535" s="17"/>
      <c r="G1535" s="17"/>
      <c r="H1535" s="59"/>
      <c r="I1535" s="59"/>
      <c r="J1535" s="59"/>
      <c r="K1535" s="59"/>
      <c r="L1535" s="59"/>
      <c r="M1535" s="59"/>
    </row>
    <row r="1536" spans="3:13" x14ac:dyDescent="0.2">
      <c r="C1536" s="17"/>
      <c r="D1536" s="17"/>
      <c r="E1536" s="17"/>
      <c r="F1536" s="17"/>
      <c r="G1536" s="17"/>
      <c r="H1536" s="59"/>
      <c r="I1536" s="59"/>
      <c r="J1536" s="59"/>
      <c r="K1536" s="59"/>
      <c r="L1536" s="59"/>
      <c r="M1536" s="59"/>
    </row>
    <row r="1537" spans="3:13" x14ac:dyDescent="0.2">
      <c r="C1537" s="17"/>
      <c r="D1537" s="17"/>
      <c r="E1537" s="17"/>
      <c r="F1537" s="17"/>
      <c r="G1537" s="17"/>
      <c r="H1537" s="59"/>
      <c r="I1537" s="59"/>
      <c r="J1537" s="59"/>
      <c r="K1537" s="59"/>
      <c r="L1537" s="59"/>
      <c r="M1537" s="59"/>
    </row>
    <row r="1538" spans="3:13" x14ac:dyDescent="0.2">
      <c r="C1538" s="17"/>
      <c r="D1538" s="17"/>
      <c r="E1538" s="17"/>
      <c r="F1538" s="17"/>
      <c r="G1538" s="17"/>
      <c r="H1538" s="59"/>
      <c r="I1538" s="59"/>
      <c r="J1538" s="59"/>
      <c r="K1538" s="59"/>
      <c r="L1538" s="59"/>
      <c r="M1538" s="59"/>
    </row>
    <row r="1539" spans="3:13" x14ac:dyDescent="0.2">
      <c r="C1539" s="17"/>
      <c r="D1539" s="17"/>
      <c r="E1539" s="17"/>
      <c r="F1539" s="17"/>
      <c r="G1539" s="17"/>
      <c r="H1539" s="59"/>
      <c r="I1539" s="59"/>
      <c r="J1539" s="59"/>
      <c r="K1539" s="59"/>
      <c r="L1539" s="59"/>
      <c r="M1539" s="59"/>
    </row>
    <row r="1540" spans="3:13" x14ac:dyDescent="0.2">
      <c r="C1540" s="17"/>
      <c r="D1540" s="17"/>
      <c r="E1540" s="17"/>
      <c r="F1540" s="17"/>
      <c r="G1540" s="17"/>
      <c r="H1540" s="59"/>
      <c r="I1540" s="59"/>
      <c r="J1540" s="59"/>
      <c r="K1540" s="59"/>
      <c r="L1540" s="59"/>
      <c r="M1540" s="59"/>
    </row>
    <row r="1541" spans="3:13" x14ac:dyDescent="0.2">
      <c r="C1541" s="17"/>
      <c r="D1541" s="17"/>
      <c r="E1541" s="17"/>
      <c r="F1541" s="17"/>
      <c r="G1541" s="17"/>
      <c r="H1541" s="59"/>
      <c r="I1541" s="59"/>
      <c r="J1541" s="59"/>
      <c r="K1541" s="59"/>
      <c r="L1541" s="59"/>
      <c r="M1541" s="59"/>
    </row>
    <row r="1542" spans="3:13" x14ac:dyDescent="0.2">
      <c r="C1542" s="17"/>
      <c r="D1542" s="17"/>
      <c r="E1542" s="17"/>
      <c r="F1542" s="17"/>
      <c r="G1542" s="17"/>
      <c r="H1542" s="59"/>
      <c r="I1542" s="59"/>
      <c r="J1542" s="59"/>
      <c r="K1542" s="59"/>
      <c r="L1542" s="59"/>
      <c r="M1542" s="59"/>
    </row>
    <row r="1543" spans="3:13" x14ac:dyDescent="0.2">
      <c r="C1543" s="17"/>
      <c r="D1543" s="17"/>
      <c r="E1543" s="17"/>
      <c r="F1543" s="17"/>
      <c r="G1543" s="17"/>
      <c r="H1543" s="59"/>
      <c r="I1543" s="59"/>
      <c r="J1543" s="59"/>
      <c r="K1543" s="59"/>
      <c r="L1543" s="59"/>
      <c r="M1543" s="59"/>
    </row>
    <row r="1544" spans="3:13" x14ac:dyDescent="0.2">
      <c r="C1544" s="17"/>
      <c r="D1544" s="17"/>
      <c r="E1544" s="17"/>
      <c r="F1544" s="17"/>
      <c r="G1544" s="17"/>
      <c r="H1544" s="59"/>
      <c r="I1544" s="59"/>
      <c r="J1544" s="59"/>
      <c r="K1544" s="59"/>
      <c r="L1544" s="59"/>
      <c r="M1544" s="59"/>
    </row>
    <row r="1545" spans="3:13" x14ac:dyDescent="0.2">
      <c r="C1545" s="17"/>
      <c r="D1545" s="17"/>
      <c r="E1545" s="17"/>
      <c r="F1545" s="17"/>
      <c r="G1545" s="17"/>
      <c r="H1545" s="59"/>
      <c r="I1545" s="59"/>
      <c r="J1545" s="59"/>
      <c r="K1545" s="59"/>
      <c r="L1545" s="59"/>
      <c r="M1545" s="59"/>
    </row>
    <row r="1546" spans="3:13" x14ac:dyDescent="0.2">
      <c r="C1546" s="17"/>
      <c r="D1546" s="17"/>
      <c r="E1546" s="17"/>
      <c r="F1546" s="17"/>
      <c r="G1546" s="17"/>
      <c r="H1546" s="59"/>
      <c r="I1546" s="59"/>
      <c r="J1546" s="59"/>
      <c r="K1546" s="59"/>
      <c r="L1546" s="59"/>
      <c r="M1546" s="59"/>
    </row>
    <row r="1547" spans="3:13" x14ac:dyDescent="0.2">
      <c r="C1547" s="17"/>
      <c r="D1547" s="17"/>
      <c r="E1547" s="17"/>
      <c r="F1547" s="17"/>
      <c r="G1547" s="17"/>
      <c r="H1547" s="59"/>
      <c r="I1547" s="59"/>
      <c r="J1547" s="59"/>
      <c r="K1547" s="59"/>
      <c r="L1547" s="59"/>
      <c r="M1547" s="59"/>
    </row>
    <row r="1548" spans="3:13" x14ac:dyDescent="0.2">
      <c r="C1548" s="17"/>
      <c r="D1548" s="17"/>
      <c r="E1548" s="17"/>
      <c r="F1548" s="17"/>
      <c r="G1548" s="17"/>
      <c r="H1548" s="59"/>
      <c r="I1548" s="59"/>
      <c r="J1548" s="59"/>
      <c r="K1548" s="59"/>
      <c r="L1548" s="59"/>
      <c r="M1548" s="59"/>
    </row>
    <row r="1549" spans="3:13" x14ac:dyDescent="0.2">
      <c r="C1549" s="17"/>
      <c r="D1549" s="17"/>
      <c r="E1549" s="17"/>
      <c r="F1549" s="17"/>
      <c r="G1549" s="17"/>
      <c r="H1549" s="59"/>
      <c r="I1549" s="59"/>
      <c r="J1549" s="59"/>
      <c r="K1549" s="59"/>
      <c r="L1549" s="59"/>
      <c r="M1549" s="59"/>
    </row>
    <row r="1550" spans="3:13" x14ac:dyDescent="0.2">
      <c r="C1550" s="17"/>
      <c r="D1550" s="17"/>
      <c r="E1550" s="17"/>
      <c r="F1550" s="17"/>
      <c r="G1550" s="17"/>
      <c r="H1550" s="59"/>
      <c r="I1550" s="59"/>
      <c r="J1550" s="59"/>
      <c r="K1550" s="59"/>
      <c r="L1550" s="59"/>
      <c r="M1550" s="59"/>
    </row>
    <row r="1551" spans="3:13" x14ac:dyDescent="0.2">
      <c r="C1551" s="17"/>
      <c r="D1551" s="17"/>
      <c r="E1551" s="17"/>
      <c r="F1551" s="17"/>
      <c r="G1551" s="17"/>
      <c r="H1551" s="59"/>
      <c r="I1551" s="59"/>
      <c r="J1551" s="59"/>
      <c r="K1551" s="59"/>
      <c r="L1551" s="59"/>
      <c r="M1551" s="59"/>
    </row>
    <row r="1552" spans="3:13" x14ac:dyDescent="0.2">
      <c r="C1552" s="17"/>
      <c r="D1552" s="17"/>
      <c r="E1552" s="17"/>
      <c r="F1552" s="17"/>
      <c r="G1552" s="17"/>
      <c r="H1552" s="59"/>
      <c r="I1552" s="59"/>
      <c r="J1552" s="59"/>
      <c r="K1552" s="59"/>
      <c r="L1552" s="59"/>
      <c r="M1552" s="59"/>
    </row>
    <row r="1553" spans="3:13" x14ac:dyDescent="0.2">
      <c r="C1553" s="17"/>
      <c r="D1553" s="17"/>
      <c r="E1553" s="17"/>
      <c r="F1553" s="17"/>
      <c r="G1553" s="17"/>
      <c r="H1553" s="59"/>
      <c r="I1553" s="59"/>
      <c r="J1553" s="59"/>
      <c r="K1553" s="59"/>
      <c r="L1553" s="59"/>
      <c r="M1553" s="59"/>
    </row>
    <row r="1554" spans="3:13" x14ac:dyDescent="0.2">
      <c r="C1554" s="17"/>
      <c r="D1554" s="17"/>
      <c r="E1554" s="17"/>
      <c r="F1554" s="17"/>
      <c r="G1554" s="17"/>
      <c r="H1554" s="59"/>
      <c r="I1554" s="59"/>
      <c r="J1554" s="59"/>
      <c r="K1554" s="59"/>
      <c r="L1554" s="59"/>
      <c r="M1554" s="59"/>
    </row>
    <row r="1555" spans="3:13" x14ac:dyDescent="0.2">
      <c r="C1555" s="17"/>
      <c r="D1555" s="17"/>
      <c r="E1555" s="17"/>
      <c r="F1555" s="17"/>
      <c r="G1555" s="17"/>
      <c r="H1555" s="59"/>
      <c r="I1555" s="59"/>
      <c r="J1555" s="59"/>
      <c r="K1555" s="59"/>
      <c r="L1555" s="59"/>
      <c r="M1555" s="59"/>
    </row>
    <row r="1556" spans="3:13" x14ac:dyDescent="0.2">
      <c r="C1556" s="17"/>
      <c r="D1556" s="17"/>
      <c r="E1556" s="17"/>
      <c r="F1556" s="17"/>
      <c r="G1556" s="17"/>
      <c r="H1556" s="59"/>
      <c r="I1556" s="59"/>
      <c r="J1556" s="59"/>
      <c r="K1556" s="59"/>
      <c r="L1556" s="59"/>
      <c r="M1556" s="59"/>
    </row>
    <row r="1557" spans="3:13" x14ac:dyDescent="0.2">
      <c r="C1557" s="17"/>
      <c r="D1557" s="17"/>
      <c r="E1557" s="17"/>
      <c r="F1557" s="17"/>
      <c r="G1557" s="17"/>
      <c r="H1557" s="59"/>
      <c r="I1557" s="59"/>
      <c r="J1557" s="59"/>
      <c r="K1557" s="59"/>
      <c r="L1557" s="59"/>
      <c r="M1557" s="59"/>
    </row>
    <row r="1558" spans="3:13" x14ac:dyDescent="0.2">
      <c r="C1558" s="17"/>
      <c r="D1558" s="17"/>
      <c r="E1558" s="17"/>
      <c r="F1558" s="17"/>
      <c r="G1558" s="17"/>
      <c r="H1558" s="59"/>
      <c r="I1558" s="59"/>
      <c r="J1558" s="59"/>
      <c r="K1558" s="59"/>
      <c r="L1558" s="59"/>
      <c r="M1558" s="59"/>
    </row>
    <row r="1559" spans="3:13" x14ac:dyDescent="0.2">
      <c r="C1559" s="17"/>
      <c r="D1559" s="17"/>
      <c r="E1559" s="17"/>
      <c r="F1559" s="17"/>
      <c r="G1559" s="17"/>
      <c r="H1559" s="59"/>
      <c r="I1559" s="59"/>
      <c r="J1559" s="59"/>
      <c r="K1559" s="59"/>
      <c r="L1559" s="59"/>
      <c r="M1559" s="59"/>
    </row>
    <row r="1560" spans="3:13" x14ac:dyDescent="0.2">
      <c r="C1560" s="17"/>
      <c r="D1560" s="17"/>
      <c r="E1560" s="17"/>
      <c r="F1560" s="17"/>
      <c r="G1560" s="17"/>
      <c r="H1560" s="59"/>
      <c r="I1560" s="59"/>
      <c r="J1560" s="59"/>
      <c r="K1560" s="59"/>
      <c r="L1560" s="59"/>
      <c r="M1560" s="59"/>
    </row>
    <row r="1561" spans="3:13" x14ac:dyDescent="0.2">
      <c r="C1561" s="17"/>
      <c r="D1561" s="17"/>
      <c r="E1561" s="17"/>
      <c r="F1561" s="17"/>
      <c r="G1561" s="17"/>
      <c r="H1561" s="59"/>
      <c r="I1561" s="59"/>
      <c r="J1561" s="59"/>
      <c r="K1561" s="59"/>
      <c r="L1561" s="59"/>
      <c r="M1561" s="59"/>
    </row>
    <row r="1562" spans="3:13" x14ac:dyDescent="0.2">
      <c r="C1562" s="17"/>
      <c r="D1562" s="17"/>
      <c r="E1562" s="17"/>
      <c r="F1562" s="17"/>
      <c r="G1562" s="17"/>
      <c r="H1562" s="59"/>
      <c r="I1562" s="59"/>
      <c r="J1562" s="59"/>
      <c r="K1562" s="59"/>
      <c r="L1562" s="59"/>
      <c r="M1562" s="59"/>
    </row>
    <row r="1563" spans="3:13" x14ac:dyDescent="0.2">
      <c r="C1563" s="17"/>
      <c r="D1563" s="17"/>
      <c r="E1563" s="17"/>
      <c r="F1563" s="17"/>
      <c r="G1563" s="17"/>
      <c r="H1563" s="59"/>
      <c r="I1563" s="59"/>
      <c r="J1563" s="59"/>
      <c r="K1563" s="59"/>
      <c r="L1563" s="59"/>
      <c r="M1563" s="59"/>
    </row>
    <row r="1564" spans="3:13" x14ac:dyDescent="0.2">
      <c r="C1564" s="17"/>
      <c r="D1564" s="17"/>
      <c r="E1564" s="17"/>
      <c r="F1564" s="17"/>
      <c r="G1564" s="17"/>
      <c r="H1564" s="59"/>
      <c r="I1564" s="59"/>
      <c r="J1564" s="59"/>
      <c r="K1564" s="59"/>
      <c r="L1564" s="59"/>
      <c r="M1564" s="59"/>
    </row>
    <row r="1565" spans="3:13" x14ac:dyDescent="0.2">
      <c r="C1565" s="17"/>
      <c r="D1565" s="17"/>
      <c r="E1565" s="17"/>
      <c r="F1565" s="17"/>
      <c r="G1565" s="17"/>
      <c r="H1565" s="59"/>
      <c r="I1565" s="59"/>
      <c r="J1565" s="59"/>
      <c r="K1565" s="59"/>
      <c r="L1565" s="59"/>
      <c r="M1565" s="59"/>
    </row>
    <row r="1566" spans="3:13" x14ac:dyDescent="0.2">
      <c r="C1566" s="17"/>
      <c r="D1566" s="17"/>
      <c r="E1566" s="17"/>
      <c r="F1566" s="17"/>
      <c r="G1566" s="17"/>
      <c r="H1566" s="59"/>
      <c r="I1566" s="59"/>
      <c r="J1566" s="59"/>
      <c r="K1566" s="59"/>
      <c r="L1566" s="59"/>
      <c r="M1566" s="59"/>
    </row>
    <row r="1567" spans="3:13" x14ac:dyDescent="0.2">
      <c r="C1567" s="17"/>
      <c r="D1567" s="17"/>
      <c r="E1567" s="17"/>
      <c r="F1567" s="17"/>
      <c r="G1567" s="17"/>
      <c r="H1567" s="59"/>
      <c r="I1567" s="59"/>
      <c r="J1567" s="59"/>
      <c r="K1567" s="59"/>
      <c r="L1567" s="59"/>
      <c r="M1567" s="59"/>
    </row>
    <row r="1568" spans="3:13" x14ac:dyDescent="0.2">
      <c r="C1568" s="17"/>
      <c r="D1568" s="17"/>
      <c r="E1568" s="17"/>
      <c r="F1568" s="17"/>
      <c r="G1568" s="17"/>
      <c r="H1568" s="59"/>
      <c r="I1568" s="59"/>
      <c r="J1568" s="59"/>
      <c r="K1568" s="59"/>
      <c r="L1568" s="59"/>
      <c r="M1568" s="59"/>
    </row>
    <row r="1569" spans="3:13" x14ac:dyDescent="0.2">
      <c r="C1569" s="17"/>
      <c r="D1569" s="17"/>
      <c r="E1569" s="17"/>
      <c r="F1569" s="17"/>
      <c r="G1569" s="17"/>
      <c r="H1569" s="59"/>
      <c r="I1569" s="59"/>
      <c r="J1569" s="59"/>
      <c r="K1569" s="59"/>
      <c r="L1569" s="59"/>
      <c r="M1569" s="59"/>
    </row>
    <row r="1570" spans="3:13" x14ac:dyDescent="0.2">
      <c r="C1570" s="17"/>
      <c r="D1570" s="17"/>
      <c r="E1570" s="17"/>
      <c r="F1570" s="17"/>
      <c r="G1570" s="17"/>
      <c r="H1570" s="59"/>
      <c r="I1570" s="59"/>
      <c r="J1570" s="59"/>
      <c r="K1570" s="59"/>
      <c r="L1570" s="59"/>
      <c r="M1570" s="59"/>
    </row>
    <row r="1571" spans="3:13" x14ac:dyDescent="0.2">
      <c r="C1571" s="17"/>
      <c r="D1571" s="17"/>
      <c r="E1571" s="17"/>
      <c r="F1571" s="17"/>
      <c r="G1571" s="17"/>
      <c r="H1571" s="59"/>
      <c r="I1571" s="59"/>
      <c r="J1571" s="59"/>
      <c r="K1571" s="59"/>
      <c r="L1571" s="59"/>
      <c r="M1571" s="59"/>
    </row>
    <row r="1572" spans="3:13" x14ac:dyDescent="0.2">
      <c r="C1572" s="17"/>
      <c r="D1572" s="17"/>
      <c r="E1572" s="17"/>
      <c r="F1572" s="17"/>
      <c r="G1572" s="17"/>
      <c r="H1572" s="59"/>
      <c r="I1572" s="59"/>
      <c r="J1572" s="59"/>
      <c r="K1572" s="59"/>
      <c r="L1572" s="59"/>
      <c r="M1572" s="59"/>
    </row>
    <row r="1573" spans="3:13" x14ac:dyDescent="0.2">
      <c r="C1573" s="17"/>
      <c r="D1573" s="17"/>
      <c r="E1573" s="17"/>
      <c r="F1573" s="17"/>
      <c r="G1573" s="17"/>
      <c r="H1573" s="59"/>
      <c r="I1573" s="59"/>
      <c r="J1573" s="59"/>
      <c r="K1573" s="59"/>
      <c r="L1573" s="59"/>
      <c r="M1573" s="59"/>
    </row>
    <row r="1574" spans="3:13" x14ac:dyDescent="0.2">
      <c r="C1574" s="17"/>
      <c r="D1574" s="17"/>
      <c r="E1574" s="17"/>
      <c r="F1574" s="17"/>
      <c r="G1574" s="17"/>
      <c r="H1574" s="59"/>
      <c r="I1574" s="59"/>
      <c r="J1574" s="59"/>
      <c r="K1574" s="59"/>
      <c r="L1574" s="59"/>
      <c r="M1574" s="59"/>
    </row>
    <row r="1575" spans="3:13" x14ac:dyDescent="0.2">
      <c r="C1575" s="17"/>
      <c r="D1575" s="17"/>
      <c r="E1575" s="17"/>
      <c r="F1575" s="17"/>
      <c r="G1575" s="17"/>
      <c r="H1575" s="59"/>
      <c r="I1575" s="59"/>
      <c r="J1575" s="59"/>
      <c r="K1575" s="59"/>
      <c r="L1575" s="59"/>
      <c r="M1575" s="59"/>
    </row>
    <row r="1576" spans="3:13" x14ac:dyDescent="0.2">
      <c r="C1576" s="17"/>
      <c r="D1576" s="17"/>
      <c r="E1576" s="17"/>
      <c r="F1576" s="17"/>
      <c r="G1576" s="17"/>
      <c r="H1576" s="59"/>
      <c r="I1576" s="59"/>
      <c r="J1576" s="59"/>
      <c r="K1576" s="59"/>
      <c r="L1576" s="59"/>
      <c r="M1576" s="59"/>
    </row>
    <row r="1577" spans="3:13" x14ac:dyDescent="0.2">
      <c r="C1577" s="17"/>
      <c r="D1577" s="17"/>
      <c r="E1577" s="17"/>
      <c r="F1577" s="17"/>
      <c r="G1577" s="17"/>
      <c r="H1577" s="59"/>
      <c r="I1577" s="59"/>
      <c r="J1577" s="59"/>
      <c r="K1577" s="59"/>
      <c r="L1577" s="59"/>
      <c r="M1577" s="59"/>
    </row>
    <row r="1578" spans="3:13" x14ac:dyDescent="0.2">
      <c r="C1578" s="17"/>
      <c r="D1578" s="17"/>
      <c r="E1578" s="17"/>
      <c r="F1578" s="17"/>
      <c r="G1578" s="17"/>
      <c r="H1578" s="59"/>
      <c r="I1578" s="59"/>
      <c r="J1578" s="59"/>
      <c r="K1578" s="59"/>
      <c r="L1578" s="59"/>
      <c r="M1578" s="59"/>
    </row>
    <row r="1579" spans="3:13" x14ac:dyDescent="0.2">
      <c r="C1579" s="17"/>
      <c r="D1579" s="17"/>
      <c r="E1579" s="17"/>
      <c r="F1579" s="17"/>
      <c r="G1579" s="17"/>
      <c r="H1579" s="59"/>
      <c r="I1579" s="59"/>
      <c r="J1579" s="59"/>
      <c r="K1579" s="59"/>
      <c r="L1579" s="59"/>
      <c r="M1579" s="59"/>
    </row>
    <row r="1580" spans="3:13" x14ac:dyDescent="0.2">
      <c r="C1580" s="17"/>
      <c r="D1580" s="17"/>
      <c r="E1580" s="17"/>
      <c r="F1580" s="17"/>
      <c r="G1580" s="17"/>
      <c r="H1580" s="59"/>
      <c r="I1580" s="59"/>
      <c r="J1580" s="59"/>
      <c r="K1580" s="59"/>
      <c r="L1580" s="59"/>
      <c r="M1580" s="59"/>
    </row>
    <row r="1581" spans="3:13" x14ac:dyDescent="0.2">
      <c r="C1581" s="17"/>
      <c r="D1581" s="17"/>
      <c r="E1581" s="17"/>
      <c r="F1581" s="17"/>
      <c r="G1581" s="17"/>
      <c r="H1581" s="59"/>
      <c r="I1581" s="59"/>
      <c r="J1581" s="59"/>
      <c r="K1581" s="59"/>
      <c r="L1581" s="59"/>
      <c r="M1581" s="59"/>
    </row>
    <row r="1582" spans="3:13" x14ac:dyDescent="0.2">
      <c r="C1582" s="17"/>
      <c r="D1582" s="17"/>
      <c r="E1582" s="17"/>
      <c r="F1582" s="17"/>
      <c r="G1582" s="17"/>
      <c r="H1582" s="59"/>
      <c r="I1582" s="59"/>
      <c r="J1582" s="59"/>
      <c r="K1582" s="59"/>
      <c r="L1582" s="59"/>
      <c r="M1582" s="59"/>
    </row>
    <row r="1583" spans="3:13" x14ac:dyDescent="0.2">
      <c r="C1583" s="17"/>
      <c r="D1583" s="17"/>
      <c r="E1583" s="17"/>
      <c r="F1583" s="17"/>
      <c r="G1583" s="17"/>
      <c r="H1583" s="59"/>
      <c r="I1583" s="59"/>
      <c r="J1583" s="59"/>
      <c r="K1583" s="59"/>
      <c r="L1583" s="59"/>
      <c r="M1583" s="59"/>
    </row>
    <row r="1584" spans="3:13" x14ac:dyDescent="0.2">
      <c r="C1584" s="17"/>
      <c r="D1584" s="17"/>
      <c r="E1584" s="17"/>
      <c r="F1584" s="17"/>
      <c r="G1584" s="17"/>
      <c r="H1584" s="59"/>
      <c r="I1584" s="59"/>
      <c r="J1584" s="59"/>
      <c r="K1584" s="59"/>
      <c r="L1584" s="59"/>
      <c r="M1584" s="59"/>
    </row>
    <row r="1585" spans="3:13" x14ac:dyDescent="0.2">
      <c r="C1585" s="17"/>
      <c r="D1585" s="17"/>
      <c r="E1585" s="17"/>
      <c r="F1585" s="17"/>
      <c r="G1585" s="17"/>
      <c r="H1585" s="59"/>
      <c r="I1585" s="59"/>
      <c r="J1585" s="59"/>
      <c r="K1585" s="59"/>
      <c r="L1585" s="59"/>
      <c r="M1585" s="59"/>
    </row>
    <row r="1586" spans="3:13" x14ac:dyDescent="0.2">
      <c r="C1586" s="17"/>
      <c r="D1586" s="17"/>
      <c r="E1586" s="17"/>
      <c r="F1586" s="17"/>
      <c r="G1586" s="17"/>
      <c r="H1586" s="59"/>
      <c r="I1586" s="59"/>
      <c r="J1586" s="59"/>
      <c r="K1586" s="59"/>
      <c r="L1586" s="59"/>
      <c r="M1586" s="59"/>
    </row>
    <row r="1587" spans="3:13" x14ac:dyDescent="0.2">
      <c r="C1587" s="17"/>
      <c r="D1587" s="17"/>
      <c r="E1587" s="17"/>
      <c r="F1587" s="17"/>
      <c r="G1587" s="17"/>
      <c r="H1587" s="59"/>
      <c r="I1587" s="59"/>
      <c r="J1587" s="59"/>
      <c r="K1587" s="59"/>
      <c r="L1587" s="59"/>
      <c r="M1587" s="59"/>
    </row>
    <row r="1588" spans="3:13" x14ac:dyDescent="0.2">
      <c r="C1588" s="17"/>
      <c r="D1588" s="17"/>
      <c r="E1588" s="17"/>
      <c r="F1588" s="17"/>
      <c r="G1588" s="17"/>
      <c r="H1588" s="59"/>
      <c r="I1588" s="59"/>
      <c r="J1588" s="59"/>
      <c r="K1588" s="59"/>
      <c r="L1588" s="59"/>
      <c r="M1588" s="59"/>
    </row>
    <row r="1589" spans="3:13" x14ac:dyDescent="0.2">
      <c r="C1589" s="17"/>
      <c r="D1589" s="17"/>
      <c r="E1589" s="17"/>
      <c r="F1589" s="17"/>
      <c r="G1589" s="17"/>
      <c r="H1589" s="59"/>
      <c r="I1589" s="59"/>
      <c r="J1589" s="59"/>
      <c r="K1589" s="59"/>
      <c r="L1589" s="59"/>
      <c r="M1589" s="59"/>
    </row>
    <row r="1590" spans="3:13" x14ac:dyDescent="0.2">
      <c r="C1590" s="17"/>
      <c r="D1590" s="17"/>
      <c r="E1590" s="17"/>
      <c r="F1590" s="17"/>
      <c r="G1590" s="17"/>
      <c r="H1590" s="59"/>
      <c r="I1590" s="59"/>
      <c r="J1590" s="59"/>
      <c r="K1590" s="59"/>
      <c r="L1590" s="59"/>
      <c r="M1590" s="59"/>
    </row>
    <row r="1591" spans="3:13" x14ac:dyDescent="0.2">
      <c r="C1591" s="17"/>
      <c r="D1591" s="17"/>
      <c r="E1591" s="17"/>
      <c r="F1591" s="17"/>
      <c r="G1591" s="17"/>
      <c r="H1591" s="59"/>
      <c r="I1591" s="59"/>
      <c r="J1591" s="59"/>
      <c r="K1591" s="59"/>
      <c r="L1591" s="59"/>
      <c r="M1591" s="59"/>
    </row>
    <row r="1592" spans="3:13" x14ac:dyDescent="0.2">
      <c r="C1592" s="17"/>
      <c r="D1592" s="17"/>
      <c r="E1592" s="17"/>
      <c r="F1592" s="17"/>
      <c r="G1592" s="17"/>
      <c r="H1592" s="59"/>
      <c r="I1592" s="59"/>
      <c r="J1592" s="59"/>
      <c r="K1592" s="59"/>
      <c r="L1592" s="59"/>
      <c r="M1592" s="59"/>
    </row>
    <row r="1593" spans="3:13" x14ac:dyDescent="0.2">
      <c r="C1593" s="17"/>
      <c r="D1593" s="17"/>
      <c r="E1593" s="17"/>
      <c r="F1593" s="17"/>
      <c r="G1593" s="17"/>
      <c r="H1593" s="59"/>
      <c r="I1593" s="59"/>
      <c r="J1593" s="59"/>
      <c r="K1593" s="59"/>
      <c r="L1593" s="59"/>
      <c r="M1593" s="59"/>
    </row>
    <row r="1594" spans="3:13" x14ac:dyDescent="0.2">
      <c r="C1594" s="17"/>
      <c r="D1594" s="17"/>
      <c r="E1594" s="17"/>
      <c r="F1594" s="17"/>
      <c r="G1594" s="17"/>
      <c r="H1594" s="59"/>
      <c r="I1594" s="59"/>
      <c r="J1594" s="59"/>
      <c r="K1594" s="59"/>
      <c r="L1594" s="59"/>
      <c r="M1594" s="59"/>
    </row>
    <row r="1595" spans="3:13" x14ac:dyDescent="0.2">
      <c r="C1595" s="17"/>
      <c r="D1595" s="17"/>
      <c r="E1595" s="17"/>
      <c r="F1595" s="17"/>
      <c r="G1595" s="17"/>
      <c r="H1595" s="59"/>
      <c r="I1595" s="59"/>
      <c r="J1595" s="59"/>
      <c r="K1595" s="59"/>
      <c r="L1595" s="59"/>
      <c r="M1595" s="59"/>
    </row>
    <row r="1596" spans="3:13" x14ac:dyDescent="0.2">
      <c r="C1596" s="17"/>
      <c r="D1596" s="17"/>
      <c r="E1596" s="17"/>
      <c r="F1596" s="17"/>
      <c r="G1596" s="17"/>
      <c r="H1596" s="59"/>
      <c r="I1596" s="59"/>
      <c r="J1596" s="59"/>
      <c r="K1596" s="59"/>
      <c r="L1596" s="59"/>
      <c r="M1596" s="59"/>
    </row>
    <row r="1597" spans="3:13" x14ac:dyDescent="0.2">
      <c r="C1597" s="17"/>
      <c r="D1597" s="17"/>
      <c r="E1597" s="17"/>
      <c r="F1597" s="17"/>
      <c r="G1597" s="17"/>
      <c r="H1597" s="59"/>
      <c r="I1597" s="59"/>
      <c r="J1597" s="59"/>
      <c r="K1597" s="59"/>
      <c r="L1597" s="59"/>
      <c r="M1597" s="59"/>
    </row>
    <row r="1598" spans="3:13" x14ac:dyDescent="0.2">
      <c r="C1598" s="17"/>
      <c r="D1598" s="17"/>
      <c r="E1598" s="17"/>
      <c r="F1598" s="17"/>
      <c r="G1598" s="17"/>
      <c r="H1598" s="59"/>
      <c r="I1598" s="59"/>
      <c r="J1598" s="59"/>
      <c r="K1598" s="59"/>
      <c r="L1598" s="59"/>
      <c r="M1598" s="59"/>
    </row>
    <row r="1599" spans="3:13" x14ac:dyDescent="0.2">
      <c r="C1599" s="17"/>
      <c r="D1599" s="17"/>
      <c r="E1599" s="17"/>
      <c r="F1599" s="17"/>
      <c r="G1599" s="17"/>
      <c r="H1599" s="59"/>
      <c r="I1599" s="59"/>
      <c r="J1599" s="59"/>
      <c r="K1599" s="59"/>
      <c r="L1599" s="59"/>
      <c r="M1599" s="59"/>
    </row>
    <row r="1600" spans="3:13" x14ac:dyDescent="0.2">
      <c r="C1600" s="17"/>
      <c r="D1600" s="17"/>
      <c r="E1600" s="17"/>
      <c r="F1600" s="17"/>
      <c r="G1600" s="17"/>
      <c r="H1600" s="59"/>
      <c r="I1600" s="59"/>
      <c r="J1600" s="59"/>
      <c r="K1600" s="59"/>
      <c r="L1600" s="59"/>
      <c r="M1600" s="59"/>
    </row>
    <row r="1601" spans="3:13" x14ac:dyDescent="0.2">
      <c r="C1601" s="17"/>
      <c r="D1601" s="17"/>
      <c r="E1601" s="17"/>
      <c r="F1601" s="17"/>
      <c r="G1601" s="17"/>
      <c r="H1601" s="59"/>
      <c r="I1601" s="59"/>
      <c r="J1601" s="59"/>
      <c r="K1601" s="59"/>
      <c r="L1601" s="59"/>
      <c r="M1601" s="59"/>
    </row>
    <row r="1602" spans="3:13" x14ac:dyDescent="0.2">
      <c r="C1602" s="17"/>
      <c r="D1602" s="17"/>
      <c r="E1602" s="17"/>
      <c r="F1602" s="17"/>
      <c r="G1602" s="17"/>
      <c r="H1602" s="59"/>
      <c r="I1602" s="59"/>
      <c r="J1602" s="59"/>
      <c r="K1602" s="59"/>
      <c r="L1602" s="59"/>
      <c r="M1602" s="59"/>
    </row>
    <row r="1603" spans="3:13" x14ac:dyDescent="0.2">
      <c r="C1603" s="17"/>
      <c r="D1603" s="17"/>
      <c r="E1603" s="17"/>
      <c r="F1603" s="17"/>
      <c r="G1603" s="17"/>
      <c r="H1603" s="59"/>
      <c r="I1603" s="59"/>
      <c r="J1603" s="59"/>
      <c r="K1603" s="59"/>
      <c r="L1603" s="59"/>
      <c r="M1603" s="59"/>
    </row>
    <row r="1604" spans="3:13" x14ac:dyDescent="0.2">
      <c r="C1604" s="17"/>
      <c r="D1604" s="17"/>
      <c r="E1604" s="17"/>
      <c r="F1604" s="17"/>
      <c r="G1604" s="17"/>
      <c r="H1604" s="59"/>
      <c r="I1604" s="59"/>
      <c r="J1604" s="59"/>
      <c r="K1604" s="59"/>
      <c r="L1604" s="59"/>
      <c r="M1604" s="59"/>
    </row>
    <row r="1605" spans="3:13" x14ac:dyDescent="0.2">
      <c r="C1605" s="17"/>
      <c r="D1605" s="17"/>
      <c r="E1605" s="17"/>
      <c r="F1605" s="17"/>
      <c r="G1605" s="17"/>
      <c r="H1605" s="59"/>
      <c r="I1605" s="59"/>
      <c r="J1605" s="59"/>
      <c r="K1605" s="59"/>
      <c r="L1605" s="59"/>
      <c r="M1605" s="59"/>
    </row>
    <row r="1606" spans="3:13" x14ac:dyDescent="0.2">
      <c r="C1606" s="17"/>
      <c r="D1606" s="17"/>
      <c r="E1606" s="17"/>
      <c r="F1606" s="17"/>
      <c r="G1606" s="17"/>
      <c r="H1606" s="59"/>
      <c r="I1606" s="59"/>
      <c r="J1606" s="59"/>
      <c r="K1606" s="59"/>
      <c r="L1606" s="59"/>
      <c r="M1606" s="59"/>
    </row>
    <row r="1607" spans="3:13" x14ac:dyDescent="0.2">
      <c r="C1607" s="17"/>
      <c r="D1607" s="17"/>
      <c r="E1607" s="17"/>
      <c r="F1607" s="17"/>
      <c r="G1607" s="17"/>
      <c r="H1607" s="59"/>
      <c r="I1607" s="59"/>
      <c r="J1607" s="59"/>
      <c r="K1607" s="59"/>
      <c r="L1607" s="59"/>
      <c r="M1607" s="59"/>
    </row>
    <row r="1608" spans="3:13" x14ac:dyDescent="0.2">
      <c r="C1608" s="17"/>
      <c r="D1608" s="17"/>
      <c r="E1608" s="17"/>
      <c r="F1608" s="17"/>
      <c r="G1608" s="17"/>
      <c r="H1608" s="59"/>
      <c r="I1608" s="59"/>
      <c r="J1608" s="59"/>
      <c r="K1608" s="59"/>
      <c r="L1608" s="59"/>
      <c r="M1608" s="59"/>
    </row>
    <row r="1609" spans="3:13" x14ac:dyDescent="0.2">
      <c r="C1609" s="17"/>
      <c r="D1609" s="17"/>
      <c r="E1609" s="17"/>
      <c r="F1609" s="17"/>
      <c r="G1609" s="17"/>
      <c r="H1609" s="59"/>
      <c r="I1609" s="59"/>
      <c r="J1609" s="59"/>
      <c r="K1609" s="59"/>
      <c r="L1609" s="59"/>
      <c r="M1609" s="59"/>
    </row>
    <row r="1610" spans="3:13" x14ac:dyDescent="0.2">
      <c r="C1610" s="17"/>
      <c r="D1610" s="17"/>
      <c r="E1610" s="17"/>
      <c r="F1610" s="17"/>
      <c r="G1610" s="17"/>
      <c r="H1610" s="59"/>
      <c r="I1610" s="59"/>
      <c r="J1610" s="59"/>
      <c r="K1610" s="59"/>
      <c r="L1610" s="59"/>
      <c r="M1610" s="59"/>
    </row>
    <row r="1611" spans="3:13" x14ac:dyDescent="0.2">
      <c r="C1611" s="17"/>
      <c r="D1611" s="17"/>
      <c r="E1611" s="17"/>
      <c r="F1611" s="17"/>
      <c r="G1611" s="17"/>
      <c r="H1611" s="59"/>
      <c r="I1611" s="59"/>
      <c r="J1611" s="59"/>
      <c r="K1611" s="59"/>
      <c r="L1611" s="59"/>
      <c r="M1611" s="59"/>
    </row>
    <row r="1612" spans="3:13" x14ac:dyDescent="0.2">
      <c r="C1612" s="17"/>
      <c r="D1612" s="17"/>
      <c r="E1612" s="17"/>
      <c r="F1612" s="17"/>
      <c r="G1612" s="17"/>
      <c r="H1612" s="59"/>
      <c r="I1612" s="59"/>
      <c r="J1612" s="59"/>
      <c r="K1612" s="59"/>
      <c r="L1612" s="59"/>
      <c r="M1612" s="59"/>
    </row>
    <row r="1613" spans="3:13" x14ac:dyDescent="0.2">
      <c r="C1613" s="17"/>
      <c r="D1613" s="17"/>
      <c r="E1613" s="17"/>
      <c r="F1613" s="17"/>
      <c r="G1613" s="17"/>
      <c r="H1613" s="59"/>
      <c r="I1613" s="59"/>
      <c r="J1613" s="59"/>
      <c r="K1613" s="59"/>
      <c r="L1613" s="59"/>
      <c r="M1613" s="59"/>
    </row>
    <row r="1614" spans="3:13" x14ac:dyDescent="0.2">
      <c r="C1614" s="17"/>
      <c r="D1614" s="17"/>
      <c r="E1614" s="17"/>
      <c r="F1614" s="17"/>
      <c r="G1614" s="17"/>
      <c r="H1614" s="59"/>
      <c r="I1614" s="59"/>
      <c r="J1614" s="59"/>
      <c r="K1614" s="59"/>
      <c r="L1614" s="59"/>
      <c r="M1614" s="59"/>
    </row>
    <row r="1615" spans="3:13" x14ac:dyDescent="0.2">
      <c r="C1615" s="17"/>
      <c r="D1615" s="17"/>
      <c r="E1615" s="17"/>
      <c r="F1615" s="17"/>
      <c r="G1615" s="17"/>
      <c r="H1615" s="59"/>
      <c r="I1615" s="59"/>
      <c r="J1615" s="59"/>
      <c r="K1615" s="59"/>
      <c r="L1615" s="59"/>
      <c r="M1615" s="59"/>
    </row>
    <row r="1616" spans="3:13" x14ac:dyDescent="0.2">
      <c r="C1616" s="17"/>
      <c r="D1616" s="17"/>
      <c r="E1616" s="17"/>
      <c r="F1616" s="17"/>
      <c r="G1616" s="17"/>
      <c r="H1616" s="59"/>
      <c r="I1616" s="59"/>
      <c r="J1616" s="59"/>
      <c r="K1616" s="59"/>
      <c r="L1616" s="59"/>
      <c r="M1616" s="59"/>
    </row>
    <row r="1617" spans="3:13" x14ac:dyDescent="0.2">
      <c r="C1617" s="17"/>
      <c r="D1617" s="17"/>
      <c r="E1617" s="17"/>
      <c r="F1617" s="17"/>
      <c r="G1617" s="17"/>
      <c r="H1617" s="59"/>
      <c r="I1617" s="59"/>
      <c r="J1617" s="59"/>
      <c r="K1617" s="59"/>
      <c r="L1617" s="59"/>
      <c r="M1617" s="59"/>
    </row>
    <row r="1618" spans="3:13" x14ac:dyDescent="0.2">
      <c r="C1618" s="17"/>
      <c r="D1618" s="17"/>
      <c r="E1618" s="17"/>
      <c r="F1618" s="17"/>
      <c r="G1618" s="17"/>
      <c r="H1618" s="59"/>
      <c r="I1618" s="59"/>
      <c r="J1618" s="59"/>
      <c r="K1618" s="59"/>
      <c r="L1618" s="59"/>
      <c r="M1618" s="59"/>
    </row>
    <row r="1619" spans="3:13" x14ac:dyDescent="0.2">
      <c r="C1619" s="17"/>
      <c r="D1619" s="17"/>
      <c r="E1619" s="17"/>
      <c r="F1619" s="17"/>
      <c r="G1619" s="17"/>
      <c r="H1619" s="59"/>
      <c r="I1619" s="59"/>
      <c r="J1619" s="59"/>
      <c r="K1619" s="59"/>
      <c r="L1619" s="59"/>
      <c r="M1619" s="59"/>
    </row>
    <row r="1620" spans="3:13" x14ac:dyDescent="0.2">
      <c r="C1620" s="17"/>
      <c r="D1620" s="17"/>
      <c r="E1620" s="17"/>
      <c r="F1620" s="17"/>
      <c r="G1620" s="17"/>
      <c r="H1620" s="59"/>
      <c r="I1620" s="59"/>
      <c r="J1620" s="59"/>
      <c r="K1620" s="59"/>
      <c r="L1620" s="59"/>
      <c r="M1620" s="59"/>
    </row>
    <row r="1621" spans="3:13" x14ac:dyDescent="0.2">
      <c r="C1621" s="17"/>
      <c r="D1621" s="17"/>
      <c r="E1621" s="17"/>
      <c r="F1621" s="17"/>
      <c r="G1621" s="17"/>
      <c r="H1621" s="59"/>
      <c r="I1621" s="59"/>
      <c r="J1621" s="59"/>
      <c r="K1621" s="59"/>
      <c r="L1621" s="59"/>
      <c r="M1621" s="59"/>
    </row>
    <row r="1622" spans="3:13" x14ac:dyDescent="0.2">
      <c r="C1622" s="17"/>
      <c r="D1622" s="17"/>
      <c r="E1622" s="17"/>
      <c r="F1622" s="17"/>
      <c r="G1622" s="17"/>
      <c r="H1622" s="59"/>
      <c r="I1622" s="59"/>
      <c r="J1622" s="59"/>
      <c r="K1622" s="59"/>
      <c r="L1622" s="59"/>
      <c r="M1622" s="59"/>
    </row>
    <row r="1623" spans="3:13" x14ac:dyDescent="0.2">
      <c r="C1623" s="17"/>
      <c r="D1623" s="17"/>
      <c r="E1623" s="17"/>
      <c r="F1623" s="17"/>
      <c r="G1623" s="17"/>
      <c r="H1623" s="59"/>
      <c r="I1623" s="59"/>
      <c r="J1623" s="59"/>
      <c r="K1623" s="59"/>
      <c r="L1623" s="59"/>
      <c r="M1623" s="59"/>
    </row>
    <row r="1624" spans="3:13" x14ac:dyDescent="0.2">
      <c r="C1624" s="17"/>
      <c r="D1624" s="17"/>
      <c r="E1624" s="17"/>
      <c r="F1624" s="17"/>
      <c r="G1624" s="17"/>
      <c r="H1624" s="59"/>
      <c r="I1624" s="59"/>
      <c r="J1624" s="59"/>
      <c r="K1624" s="59"/>
      <c r="L1624" s="59"/>
      <c r="M1624" s="59"/>
    </row>
    <row r="1625" spans="3:13" x14ac:dyDescent="0.2">
      <c r="C1625" s="17"/>
      <c r="D1625" s="17"/>
      <c r="E1625" s="17"/>
      <c r="F1625" s="17"/>
      <c r="G1625" s="17"/>
      <c r="H1625" s="59"/>
      <c r="I1625" s="59"/>
      <c r="J1625" s="59"/>
      <c r="K1625" s="59"/>
      <c r="L1625" s="59"/>
      <c r="M1625" s="59"/>
    </row>
    <row r="1626" spans="3:13" x14ac:dyDescent="0.2">
      <c r="C1626" s="17"/>
      <c r="D1626" s="17"/>
      <c r="E1626" s="17"/>
      <c r="F1626" s="17"/>
      <c r="G1626" s="17"/>
      <c r="H1626" s="59"/>
      <c r="I1626" s="59"/>
      <c r="J1626" s="59"/>
      <c r="K1626" s="59"/>
      <c r="L1626" s="59"/>
      <c r="M1626" s="59"/>
    </row>
    <row r="1627" spans="3:13" x14ac:dyDescent="0.2">
      <c r="C1627" s="17"/>
      <c r="D1627" s="17"/>
      <c r="E1627" s="17"/>
      <c r="F1627" s="17"/>
      <c r="G1627" s="17"/>
      <c r="H1627" s="59"/>
      <c r="I1627" s="59"/>
      <c r="J1627" s="59"/>
      <c r="K1627" s="59"/>
      <c r="L1627" s="59"/>
      <c r="M1627" s="59"/>
    </row>
    <row r="1628" spans="3:13" x14ac:dyDescent="0.2">
      <c r="C1628" s="17"/>
      <c r="D1628" s="17"/>
      <c r="E1628" s="17"/>
      <c r="F1628" s="17"/>
      <c r="G1628" s="17"/>
      <c r="H1628" s="59"/>
      <c r="I1628" s="59"/>
      <c r="J1628" s="59"/>
      <c r="K1628" s="59"/>
      <c r="L1628" s="59"/>
      <c r="M1628" s="59"/>
    </row>
    <row r="1629" spans="3:13" x14ac:dyDescent="0.2">
      <c r="C1629" s="17"/>
      <c r="D1629" s="17"/>
      <c r="E1629" s="17"/>
      <c r="F1629" s="17"/>
      <c r="G1629" s="17"/>
      <c r="H1629" s="59"/>
      <c r="I1629" s="59"/>
      <c r="J1629" s="59"/>
      <c r="K1629" s="59"/>
      <c r="L1629" s="59"/>
      <c r="M1629" s="59"/>
    </row>
    <row r="1630" spans="3:13" x14ac:dyDescent="0.2">
      <c r="C1630" s="17"/>
      <c r="D1630" s="17"/>
      <c r="E1630" s="17"/>
      <c r="F1630" s="17"/>
      <c r="G1630" s="17"/>
      <c r="H1630" s="59"/>
      <c r="I1630" s="59"/>
      <c r="J1630" s="59"/>
      <c r="K1630" s="59"/>
      <c r="L1630" s="59"/>
      <c r="M1630" s="59"/>
    </row>
    <row r="1631" spans="3:13" x14ac:dyDescent="0.2">
      <c r="C1631" s="17"/>
      <c r="D1631" s="17"/>
      <c r="E1631" s="17"/>
      <c r="F1631" s="17"/>
      <c r="G1631" s="17"/>
      <c r="H1631" s="59"/>
      <c r="I1631" s="59"/>
      <c r="J1631" s="59"/>
      <c r="K1631" s="59"/>
      <c r="L1631" s="59"/>
      <c r="M1631" s="59"/>
    </row>
    <row r="1632" spans="3:13" x14ac:dyDescent="0.2">
      <c r="C1632" s="17"/>
      <c r="D1632" s="17"/>
      <c r="E1632" s="17"/>
      <c r="F1632" s="17"/>
      <c r="G1632" s="17"/>
      <c r="H1632" s="59"/>
      <c r="I1632" s="59"/>
      <c r="J1632" s="59"/>
      <c r="K1632" s="59"/>
      <c r="L1632" s="59"/>
      <c r="M1632" s="59"/>
    </row>
    <row r="1633" spans="3:13" x14ac:dyDescent="0.2">
      <c r="C1633" s="17"/>
      <c r="D1633" s="17"/>
      <c r="E1633" s="17"/>
      <c r="F1633" s="17"/>
      <c r="G1633" s="17"/>
      <c r="H1633" s="59"/>
      <c r="I1633" s="59"/>
      <c r="J1633" s="59"/>
      <c r="K1633" s="59"/>
      <c r="L1633" s="59"/>
      <c r="M1633" s="59"/>
    </row>
    <row r="1634" spans="3:13" x14ac:dyDescent="0.2">
      <c r="C1634" s="17"/>
      <c r="D1634" s="17"/>
      <c r="E1634" s="17"/>
      <c r="F1634" s="17"/>
      <c r="G1634" s="17"/>
      <c r="H1634" s="59"/>
      <c r="I1634" s="59"/>
      <c r="J1634" s="59"/>
      <c r="K1634" s="59"/>
      <c r="L1634" s="59"/>
      <c r="M1634" s="59"/>
    </row>
    <row r="1635" spans="3:13" x14ac:dyDescent="0.2">
      <c r="C1635" s="17"/>
      <c r="D1635" s="17"/>
      <c r="E1635" s="17"/>
      <c r="F1635" s="17"/>
      <c r="G1635" s="17"/>
      <c r="H1635" s="59"/>
      <c r="I1635" s="59"/>
      <c r="J1635" s="59"/>
      <c r="K1635" s="59"/>
      <c r="L1635" s="59"/>
      <c r="M1635" s="59"/>
    </row>
    <row r="1636" spans="3:13" x14ac:dyDescent="0.2">
      <c r="C1636" s="17"/>
      <c r="D1636" s="17"/>
      <c r="E1636" s="17"/>
      <c r="F1636" s="17"/>
      <c r="G1636" s="17"/>
      <c r="H1636" s="59"/>
      <c r="I1636" s="59"/>
      <c r="J1636" s="59"/>
      <c r="K1636" s="59"/>
      <c r="L1636" s="59"/>
      <c r="M1636" s="59"/>
    </row>
    <row r="1637" spans="3:13" x14ac:dyDescent="0.2">
      <c r="C1637" s="17"/>
      <c r="D1637" s="17"/>
      <c r="E1637" s="17"/>
      <c r="F1637" s="17"/>
      <c r="G1637" s="17"/>
      <c r="H1637" s="59"/>
      <c r="I1637" s="59"/>
      <c r="J1637" s="59"/>
      <c r="K1637" s="59"/>
      <c r="L1637" s="59"/>
      <c r="M1637" s="59"/>
    </row>
    <row r="1638" spans="3:13" x14ac:dyDescent="0.2">
      <c r="C1638" s="17"/>
      <c r="D1638" s="17"/>
      <c r="E1638" s="17"/>
      <c r="F1638" s="17"/>
      <c r="G1638" s="17"/>
      <c r="H1638" s="59"/>
      <c r="I1638" s="59"/>
      <c r="J1638" s="59"/>
      <c r="K1638" s="59"/>
      <c r="L1638" s="59"/>
      <c r="M1638" s="59"/>
    </row>
    <row r="1639" spans="3:13" x14ac:dyDescent="0.2">
      <c r="C1639" s="17"/>
      <c r="D1639" s="17"/>
      <c r="E1639" s="17"/>
      <c r="F1639" s="17"/>
      <c r="G1639" s="17"/>
      <c r="H1639" s="59"/>
      <c r="I1639" s="59"/>
      <c r="J1639" s="59"/>
      <c r="K1639" s="59"/>
      <c r="L1639" s="59"/>
      <c r="M1639" s="59"/>
    </row>
    <row r="1640" spans="3:13" x14ac:dyDescent="0.2">
      <c r="C1640" s="17"/>
      <c r="D1640" s="17"/>
      <c r="E1640" s="17"/>
      <c r="F1640" s="17"/>
      <c r="G1640" s="17"/>
      <c r="H1640" s="59"/>
      <c r="I1640" s="59"/>
      <c r="J1640" s="59"/>
      <c r="K1640" s="59"/>
      <c r="L1640" s="59"/>
      <c r="M1640" s="59"/>
    </row>
    <row r="1641" spans="3:13" x14ac:dyDescent="0.2">
      <c r="C1641" s="17"/>
      <c r="D1641" s="17"/>
      <c r="E1641" s="17"/>
      <c r="F1641" s="17"/>
      <c r="G1641" s="17"/>
      <c r="H1641" s="59"/>
      <c r="I1641" s="59"/>
      <c r="J1641" s="59"/>
      <c r="K1641" s="59"/>
      <c r="L1641" s="59"/>
      <c r="M1641" s="59"/>
    </row>
    <row r="1642" spans="3:13" x14ac:dyDescent="0.2">
      <c r="C1642" s="17"/>
      <c r="D1642" s="17"/>
      <c r="E1642" s="17"/>
      <c r="F1642" s="17"/>
      <c r="G1642" s="17"/>
      <c r="H1642" s="59"/>
      <c r="I1642" s="59"/>
      <c r="J1642" s="59"/>
      <c r="K1642" s="59"/>
      <c r="L1642" s="59"/>
      <c r="M1642" s="59"/>
    </row>
    <row r="1643" spans="3:13" x14ac:dyDescent="0.2">
      <c r="C1643" s="17"/>
      <c r="D1643" s="17"/>
      <c r="E1643" s="17"/>
      <c r="F1643" s="17"/>
      <c r="G1643" s="17"/>
      <c r="H1643" s="59"/>
      <c r="I1643" s="59"/>
      <c r="J1643" s="59"/>
      <c r="K1643" s="59"/>
      <c r="L1643" s="59"/>
      <c r="M1643" s="59"/>
    </row>
    <row r="1644" spans="3:13" x14ac:dyDescent="0.2">
      <c r="C1644" s="17"/>
      <c r="D1644" s="17"/>
      <c r="E1644" s="17"/>
      <c r="F1644" s="17"/>
      <c r="G1644" s="17"/>
      <c r="H1644" s="59"/>
      <c r="I1644" s="59"/>
      <c r="J1644" s="59"/>
      <c r="K1644" s="59"/>
      <c r="L1644" s="59"/>
      <c r="M1644" s="59"/>
    </row>
    <row r="1645" spans="3:13" x14ac:dyDescent="0.2">
      <c r="C1645" s="17"/>
      <c r="D1645" s="17"/>
      <c r="E1645" s="17"/>
      <c r="F1645" s="17"/>
      <c r="G1645" s="17"/>
      <c r="H1645" s="59"/>
      <c r="I1645" s="59"/>
      <c r="J1645" s="59"/>
      <c r="K1645" s="59"/>
      <c r="L1645" s="59"/>
      <c r="M1645" s="59"/>
    </row>
    <row r="1646" spans="3:13" x14ac:dyDescent="0.2">
      <c r="C1646" s="17"/>
      <c r="D1646" s="17"/>
      <c r="E1646" s="17"/>
      <c r="F1646" s="17"/>
      <c r="G1646" s="17"/>
      <c r="H1646" s="59"/>
      <c r="I1646" s="59"/>
      <c r="J1646" s="59"/>
      <c r="K1646" s="59"/>
      <c r="L1646" s="59"/>
      <c r="M1646" s="59"/>
    </row>
    <row r="1647" spans="3:13" x14ac:dyDescent="0.2">
      <c r="C1647" s="17"/>
      <c r="D1647" s="17"/>
      <c r="E1647" s="17"/>
      <c r="F1647" s="17"/>
      <c r="G1647" s="17"/>
      <c r="H1647" s="59"/>
      <c r="I1647" s="59"/>
      <c r="J1647" s="59"/>
      <c r="K1647" s="59"/>
      <c r="L1647" s="59"/>
      <c r="M1647" s="59"/>
    </row>
    <row r="1648" spans="3:13" x14ac:dyDescent="0.2">
      <c r="C1648" s="17"/>
      <c r="D1648" s="17"/>
      <c r="E1648" s="17"/>
      <c r="F1648" s="17"/>
      <c r="G1648" s="17"/>
      <c r="H1648" s="59"/>
      <c r="I1648" s="59"/>
      <c r="J1648" s="59"/>
      <c r="K1648" s="59"/>
      <c r="L1648" s="59"/>
      <c r="M1648" s="59"/>
    </row>
    <row r="1649" spans="3:13" x14ac:dyDescent="0.2">
      <c r="C1649" s="17"/>
      <c r="D1649" s="17"/>
      <c r="E1649" s="17"/>
      <c r="F1649" s="17"/>
      <c r="G1649" s="17"/>
      <c r="H1649" s="59"/>
      <c r="I1649" s="59"/>
      <c r="J1649" s="59"/>
      <c r="K1649" s="59"/>
      <c r="L1649" s="59"/>
      <c r="M1649" s="59"/>
    </row>
    <row r="1650" spans="3:13" x14ac:dyDescent="0.2">
      <c r="C1650" s="17"/>
      <c r="D1650" s="17"/>
      <c r="E1650" s="17"/>
      <c r="F1650" s="17"/>
      <c r="G1650" s="17"/>
      <c r="H1650" s="59"/>
      <c r="I1650" s="59"/>
      <c r="J1650" s="59"/>
      <c r="K1650" s="59"/>
      <c r="L1650" s="59"/>
      <c r="M1650" s="59"/>
    </row>
    <row r="1651" spans="3:13" x14ac:dyDescent="0.2">
      <c r="C1651" s="17"/>
      <c r="D1651" s="17"/>
      <c r="E1651" s="17"/>
      <c r="F1651" s="17"/>
      <c r="G1651" s="17"/>
      <c r="H1651" s="59"/>
      <c r="I1651" s="59"/>
      <c r="J1651" s="59"/>
      <c r="K1651" s="59"/>
      <c r="L1651" s="59"/>
      <c r="M1651" s="59"/>
    </row>
    <row r="1652" spans="3:13" x14ac:dyDescent="0.2">
      <c r="C1652" s="17"/>
      <c r="D1652" s="17"/>
      <c r="E1652" s="17"/>
      <c r="F1652" s="17"/>
      <c r="G1652" s="17"/>
      <c r="H1652" s="59"/>
      <c r="I1652" s="59"/>
      <c r="J1652" s="59"/>
      <c r="K1652" s="59"/>
      <c r="L1652" s="59"/>
      <c r="M1652" s="59"/>
    </row>
    <row r="1653" spans="3:13" x14ac:dyDescent="0.2">
      <c r="C1653" s="17"/>
      <c r="D1653" s="17"/>
      <c r="E1653" s="17"/>
      <c r="F1653" s="17"/>
      <c r="G1653" s="17"/>
      <c r="H1653" s="59"/>
      <c r="I1653" s="59"/>
      <c r="J1653" s="59"/>
      <c r="K1653" s="59"/>
      <c r="L1653" s="59"/>
      <c r="M1653" s="59"/>
    </row>
    <row r="1654" spans="3:13" x14ac:dyDescent="0.2">
      <c r="C1654" s="17"/>
      <c r="D1654" s="17"/>
      <c r="E1654" s="17"/>
      <c r="F1654" s="17"/>
      <c r="G1654" s="17"/>
      <c r="H1654" s="59"/>
      <c r="I1654" s="59"/>
      <c r="J1654" s="59"/>
      <c r="K1654" s="59"/>
      <c r="L1654" s="59"/>
      <c r="M1654" s="59"/>
    </row>
    <row r="1655" spans="3:13" x14ac:dyDescent="0.2">
      <c r="C1655" s="17"/>
      <c r="D1655" s="17"/>
      <c r="E1655" s="17"/>
      <c r="F1655" s="17"/>
      <c r="G1655" s="17"/>
      <c r="H1655" s="59"/>
      <c r="I1655" s="59"/>
      <c r="J1655" s="59"/>
      <c r="K1655" s="59"/>
      <c r="L1655" s="59"/>
      <c r="M1655" s="59"/>
    </row>
    <row r="1656" spans="3:13" x14ac:dyDescent="0.2">
      <c r="C1656" s="17"/>
      <c r="D1656" s="17"/>
      <c r="E1656" s="17"/>
      <c r="F1656" s="17"/>
      <c r="G1656" s="17"/>
      <c r="H1656" s="59"/>
      <c r="I1656" s="59"/>
      <c r="J1656" s="59"/>
      <c r="K1656" s="59"/>
      <c r="L1656" s="59"/>
      <c r="M1656" s="59"/>
    </row>
    <row r="1657" spans="3:13" x14ac:dyDescent="0.2">
      <c r="C1657" s="17"/>
      <c r="D1657" s="17"/>
      <c r="E1657" s="17"/>
      <c r="F1657" s="17"/>
      <c r="G1657" s="17"/>
      <c r="H1657" s="59"/>
      <c r="I1657" s="59"/>
      <c r="J1657" s="59"/>
      <c r="K1657" s="59"/>
      <c r="L1657" s="59"/>
      <c r="M1657" s="59"/>
    </row>
    <row r="1658" spans="3:13" x14ac:dyDescent="0.2">
      <c r="C1658" s="17"/>
      <c r="D1658" s="17"/>
      <c r="E1658" s="17"/>
      <c r="F1658" s="17"/>
      <c r="G1658" s="17"/>
      <c r="H1658" s="59"/>
      <c r="I1658" s="59"/>
      <c r="J1658" s="59"/>
      <c r="K1658" s="59"/>
      <c r="L1658" s="59"/>
      <c r="M1658" s="59"/>
    </row>
    <row r="1659" spans="3:13" x14ac:dyDescent="0.2">
      <c r="C1659" s="17"/>
      <c r="D1659" s="17"/>
      <c r="E1659" s="17"/>
      <c r="F1659" s="17"/>
      <c r="G1659" s="17"/>
      <c r="H1659" s="59"/>
      <c r="I1659" s="59"/>
      <c r="J1659" s="59"/>
      <c r="K1659" s="59"/>
      <c r="L1659" s="59"/>
      <c r="M1659" s="59"/>
    </row>
    <row r="1660" spans="3:13" x14ac:dyDescent="0.2">
      <c r="C1660" s="17"/>
      <c r="D1660" s="17"/>
      <c r="E1660" s="17"/>
      <c r="F1660" s="17"/>
      <c r="G1660" s="17"/>
      <c r="H1660" s="59"/>
      <c r="I1660" s="59"/>
      <c r="J1660" s="59"/>
      <c r="K1660" s="59"/>
      <c r="L1660" s="59"/>
      <c r="M1660" s="59"/>
    </row>
    <row r="1661" spans="3:13" x14ac:dyDescent="0.2">
      <c r="C1661" s="17"/>
      <c r="D1661" s="17"/>
      <c r="E1661" s="17"/>
      <c r="F1661" s="17"/>
      <c r="G1661" s="17"/>
      <c r="H1661" s="59"/>
      <c r="I1661" s="59"/>
      <c r="J1661" s="59"/>
      <c r="K1661" s="59"/>
      <c r="L1661" s="59"/>
      <c r="M1661" s="59"/>
    </row>
    <row r="1662" spans="3:13" x14ac:dyDescent="0.2">
      <c r="C1662" s="17"/>
      <c r="D1662" s="17"/>
      <c r="E1662" s="17"/>
      <c r="F1662" s="17"/>
      <c r="G1662" s="17"/>
      <c r="H1662" s="59"/>
      <c r="I1662" s="59"/>
      <c r="J1662" s="59"/>
      <c r="K1662" s="59"/>
      <c r="L1662" s="59"/>
      <c r="M1662" s="59"/>
    </row>
    <row r="1663" spans="3:13" x14ac:dyDescent="0.2">
      <c r="C1663" s="17"/>
      <c r="D1663" s="17"/>
      <c r="E1663" s="17"/>
      <c r="F1663" s="17"/>
      <c r="G1663" s="17"/>
      <c r="H1663" s="59"/>
      <c r="I1663" s="59"/>
      <c r="J1663" s="59"/>
      <c r="K1663" s="59"/>
      <c r="L1663" s="59"/>
      <c r="M1663" s="59"/>
    </row>
    <row r="1664" spans="3:13" x14ac:dyDescent="0.2">
      <c r="C1664" s="17"/>
      <c r="D1664" s="17"/>
      <c r="E1664" s="17"/>
      <c r="F1664" s="17"/>
      <c r="G1664" s="17"/>
      <c r="H1664" s="59"/>
      <c r="I1664" s="59"/>
      <c r="J1664" s="59"/>
      <c r="K1664" s="59"/>
      <c r="L1664" s="59"/>
      <c r="M1664" s="59"/>
    </row>
    <row r="1665" spans="3:13" x14ac:dyDescent="0.2">
      <c r="C1665" s="17"/>
      <c r="D1665" s="17"/>
      <c r="E1665" s="17"/>
      <c r="F1665" s="17"/>
      <c r="G1665" s="17"/>
      <c r="H1665" s="59"/>
      <c r="I1665" s="59"/>
      <c r="J1665" s="59"/>
      <c r="K1665" s="59"/>
      <c r="L1665" s="59"/>
      <c r="M1665" s="59"/>
    </row>
    <row r="1666" spans="3:13" x14ac:dyDescent="0.2">
      <c r="C1666" s="17"/>
      <c r="D1666" s="17"/>
      <c r="E1666" s="17"/>
      <c r="F1666" s="17"/>
      <c r="G1666" s="17"/>
      <c r="H1666" s="59"/>
      <c r="I1666" s="59"/>
      <c r="J1666" s="59"/>
      <c r="K1666" s="59"/>
      <c r="L1666" s="59"/>
      <c r="M1666" s="59"/>
    </row>
    <row r="1667" spans="3:13" x14ac:dyDescent="0.2">
      <c r="C1667" s="17"/>
      <c r="D1667" s="17"/>
      <c r="E1667" s="17"/>
      <c r="F1667" s="17"/>
      <c r="G1667" s="17"/>
      <c r="H1667" s="59"/>
      <c r="I1667" s="59"/>
      <c r="J1667" s="59"/>
      <c r="K1667" s="59"/>
      <c r="L1667" s="59"/>
      <c r="M1667" s="59"/>
    </row>
    <row r="1668" spans="3:13" x14ac:dyDescent="0.2">
      <c r="C1668" s="17"/>
      <c r="D1668" s="17"/>
      <c r="E1668" s="17"/>
      <c r="F1668" s="17"/>
      <c r="G1668" s="17"/>
      <c r="H1668" s="59"/>
      <c r="I1668" s="59"/>
      <c r="J1668" s="59"/>
      <c r="K1668" s="59"/>
      <c r="L1668" s="59"/>
      <c r="M1668" s="59"/>
    </row>
    <row r="1669" spans="3:13" x14ac:dyDescent="0.2">
      <c r="C1669" s="17"/>
      <c r="D1669" s="17"/>
      <c r="E1669" s="17"/>
      <c r="F1669" s="17"/>
      <c r="G1669" s="17"/>
      <c r="H1669" s="59"/>
      <c r="I1669" s="59"/>
      <c r="J1669" s="59"/>
      <c r="K1669" s="59"/>
      <c r="L1669" s="59"/>
      <c r="M1669" s="59"/>
    </row>
    <row r="1670" spans="3:13" x14ac:dyDescent="0.2">
      <c r="C1670" s="17"/>
      <c r="D1670" s="17"/>
      <c r="E1670" s="17"/>
      <c r="F1670" s="17"/>
      <c r="G1670" s="17"/>
      <c r="H1670" s="59"/>
      <c r="I1670" s="59"/>
      <c r="J1670" s="59"/>
      <c r="K1670" s="59"/>
      <c r="L1670" s="59"/>
      <c r="M1670" s="59"/>
    </row>
    <row r="1671" spans="3:13" x14ac:dyDescent="0.2">
      <c r="C1671" s="17"/>
      <c r="D1671" s="17"/>
      <c r="E1671" s="17"/>
      <c r="F1671" s="17"/>
      <c r="G1671" s="17"/>
      <c r="H1671" s="59"/>
      <c r="I1671" s="59"/>
      <c r="J1671" s="59"/>
      <c r="K1671" s="59"/>
      <c r="L1671" s="59"/>
      <c r="M1671" s="59"/>
    </row>
    <row r="1672" spans="3:13" x14ac:dyDescent="0.2">
      <c r="C1672" s="17"/>
      <c r="D1672" s="17"/>
      <c r="E1672" s="17"/>
      <c r="F1672" s="17"/>
      <c r="G1672" s="17"/>
      <c r="H1672" s="59"/>
      <c r="I1672" s="59"/>
      <c r="J1672" s="59"/>
      <c r="K1672" s="59"/>
      <c r="L1672" s="59"/>
      <c r="M1672" s="59"/>
    </row>
    <row r="1673" spans="3:13" x14ac:dyDescent="0.2">
      <c r="C1673" s="17"/>
      <c r="D1673" s="17"/>
      <c r="E1673" s="17"/>
      <c r="F1673" s="17"/>
      <c r="G1673" s="17"/>
      <c r="H1673" s="59"/>
      <c r="I1673" s="59"/>
      <c r="J1673" s="59"/>
      <c r="K1673" s="59"/>
      <c r="L1673" s="59"/>
      <c r="M1673" s="59"/>
    </row>
    <row r="1674" spans="3:13" x14ac:dyDescent="0.2">
      <c r="C1674" s="17"/>
      <c r="D1674" s="17"/>
      <c r="E1674" s="17"/>
      <c r="F1674" s="17"/>
      <c r="G1674" s="17"/>
      <c r="H1674" s="59"/>
      <c r="I1674" s="59"/>
      <c r="J1674" s="59"/>
      <c r="K1674" s="59"/>
      <c r="L1674" s="59"/>
      <c r="M1674" s="59"/>
    </row>
    <row r="1675" spans="3:13" x14ac:dyDescent="0.2">
      <c r="C1675" s="17"/>
      <c r="D1675" s="17"/>
      <c r="E1675" s="17"/>
      <c r="F1675" s="17"/>
      <c r="G1675" s="17"/>
      <c r="H1675" s="59"/>
      <c r="I1675" s="59"/>
      <c r="J1675" s="59"/>
      <c r="K1675" s="59"/>
      <c r="L1675" s="59"/>
      <c r="M1675" s="59"/>
    </row>
    <row r="1676" spans="3:13" x14ac:dyDescent="0.2">
      <c r="C1676" s="17"/>
      <c r="D1676" s="17"/>
      <c r="E1676" s="17"/>
      <c r="F1676" s="17"/>
      <c r="G1676" s="17"/>
      <c r="H1676" s="59"/>
      <c r="I1676" s="59"/>
      <c r="J1676" s="59"/>
      <c r="K1676" s="59"/>
      <c r="L1676" s="59"/>
      <c r="M1676" s="59"/>
    </row>
    <row r="1677" spans="3:13" x14ac:dyDescent="0.2">
      <c r="C1677" s="17"/>
      <c r="D1677" s="17"/>
      <c r="E1677" s="17"/>
      <c r="F1677" s="17"/>
      <c r="G1677" s="17"/>
      <c r="H1677" s="59"/>
      <c r="I1677" s="59"/>
      <c r="J1677" s="59"/>
      <c r="K1677" s="59"/>
      <c r="L1677" s="59"/>
      <c r="M1677" s="59"/>
    </row>
    <row r="1678" spans="3:13" x14ac:dyDescent="0.2">
      <c r="C1678" s="17"/>
      <c r="D1678" s="17"/>
      <c r="E1678" s="17"/>
      <c r="F1678" s="17"/>
      <c r="G1678" s="17"/>
      <c r="H1678" s="59"/>
      <c r="I1678" s="59"/>
      <c r="J1678" s="59"/>
      <c r="K1678" s="59"/>
      <c r="L1678" s="59"/>
      <c r="M1678" s="59"/>
    </row>
    <row r="1679" spans="3:13" x14ac:dyDescent="0.2">
      <c r="C1679" s="17"/>
      <c r="D1679" s="17"/>
      <c r="E1679" s="17"/>
      <c r="F1679" s="17"/>
      <c r="G1679" s="17"/>
      <c r="H1679" s="59"/>
      <c r="I1679" s="59"/>
      <c r="J1679" s="59"/>
      <c r="K1679" s="59"/>
      <c r="L1679" s="59"/>
      <c r="M1679" s="59"/>
    </row>
    <row r="1680" spans="3:13" x14ac:dyDescent="0.2">
      <c r="C1680" s="17"/>
      <c r="D1680" s="17"/>
      <c r="E1680" s="17"/>
      <c r="F1680" s="17"/>
      <c r="G1680" s="17"/>
      <c r="H1680" s="59"/>
      <c r="I1680" s="59"/>
      <c r="J1680" s="59"/>
      <c r="K1680" s="59"/>
      <c r="L1680" s="59"/>
      <c r="M1680" s="59"/>
    </row>
    <row r="1681" spans="3:13" x14ac:dyDescent="0.2">
      <c r="C1681" s="17"/>
      <c r="D1681" s="17"/>
      <c r="E1681" s="17"/>
      <c r="F1681" s="17"/>
      <c r="G1681" s="17"/>
      <c r="H1681" s="59"/>
      <c r="I1681" s="59"/>
      <c r="J1681" s="59"/>
      <c r="K1681" s="59"/>
      <c r="L1681" s="59"/>
      <c r="M1681" s="59"/>
    </row>
    <row r="1682" spans="3:13" x14ac:dyDescent="0.2">
      <c r="C1682" s="17"/>
      <c r="D1682" s="17"/>
      <c r="E1682" s="17"/>
      <c r="F1682" s="17"/>
      <c r="G1682" s="17"/>
      <c r="H1682" s="59"/>
      <c r="I1682" s="59"/>
      <c r="J1682" s="59"/>
      <c r="K1682" s="59"/>
      <c r="L1682" s="59"/>
      <c r="M1682" s="59"/>
    </row>
    <row r="1683" spans="3:13" x14ac:dyDescent="0.2">
      <c r="C1683" s="17"/>
      <c r="D1683" s="17"/>
      <c r="E1683" s="17"/>
      <c r="F1683" s="17"/>
      <c r="G1683" s="17"/>
      <c r="H1683" s="59"/>
      <c r="I1683" s="59"/>
      <c r="J1683" s="59"/>
      <c r="K1683" s="59"/>
      <c r="L1683" s="59"/>
      <c r="M1683" s="59"/>
    </row>
    <row r="1684" spans="3:13" x14ac:dyDescent="0.2">
      <c r="C1684" s="17"/>
      <c r="D1684" s="17"/>
      <c r="E1684" s="17"/>
      <c r="F1684" s="17"/>
      <c r="G1684" s="17"/>
      <c r="H1684" s="59"/>
      <c r="I1684" s="59"/>
      <c r="J1684" s="59"/>
      <c r="K1684" s="59"/>
      <c r="L1684" s="59"/>
      <c r="M1684" s="59"/>
    </row>
    <row r="1685" spans="3:13" x14ac:dyDescent="0.2">
      <c r="C1685" s="17"/>
      <c r="D1685" s="17"/>
      <c r="E1685" s="17"/>
      <c r="F1685" s="17"/>
      <c r="G1685" s="17"/>
      <c r="H1685" s="59"/>
      <c r="I1685" s="59"/>
      <c r="J1685" s="59"/>
      <c r="K1685" s="59"/>
      <c r="L1685" s="59"/>
      <c r="M1685" s="59"/>
    </row>
    <row r="1686" spans="3:13" x14ac:dyDescent="0.2">
      <c r="C1686" s="17"/>
      <c r="D1686" s="17"/>
      <c r="E1686" s="17"/>
      <c r="F1686" s="17"/>
      <c r="G1686" s="17"/>
      <c r="H1686" s="59"/>
      <c r="I1686" s="59"/>
      <c r="J1686" s="59"/>
      <c r="K1686" s="59"/>
      <c r="L1686" s="59"/>
      <c r="M1686" s="59"/>
    </row>
    <row r="1687" spans="3:13" x14ac:dyDescent="0.2">
      <c r="C1687" s="17"/>
      <c r="D1687" s="17"/>
      <c r="E1687" s="17"/>
      <c r="F1687" s="17"/>
      <c r="G1687" s="17"/>
      <c r="H1687" s="59"/>
      <c r="I1687" s="59"/>
      <c r="J1687" s="59"/>
      <c r="K1687" s="59"/>
      <c r="L1687" s="59"/>
      <c r="M1687" s="59"/>
    </row>
    <row r="1688" spans="3:13" x14ac:dyDescent="0.2">
      <c r="C1688" s="17"/>
      <c r="D1688" s="17"/>
      <c r="E1688" s="17"/>
      <c r="F1688" s="17"/>
      <c r="G1688" s="17"/>
      <c r="H1688" s="59"/>
      <c r="I1688" s="59"/>
      <c r="J1688" s="59"/>
      <c r="K1688" s="59"/>
      <c r="L1688" s="59"/>
      <c r="M1688" s="59"/>
    </row>
    <row r="1689" spans="3:13" x14ac:dyDescent="0.2">
      <c r="C1689" s="17"/>
      <c r="D1689" s="17"/>
      <c r="E1689" s="17"/>
      <c r="F1689" s="17"/>
      <c r="G1689" s="17"/>
      <c r="H1689" s="59"/>
      <c r="I1689" s="59"/>
      <c r="J1689" s="59"/>
      <c r="K1689" s="59"/>
      <c r="L1689" s="59"/>
      <c r="M1689" s="59"/>
    </row>
    <row r="1690" spans="3:13" x14ac:dyDescent="0.2">
      <c r="C1690" s="17"/>
      <c r="D1690" s="17"/>
      <c r="E1690" s="17"/>
      <c r="F1690" s="17"/>
      <c r="G1690" s="17"/>
      <c r="H1690" s="59"/>
      <c r="I1690" s="59"/>
      <c r="J1690" s="59"/>
      <c r="K1690" s="59"/>
      <c r="L1690" s="59"/>
      <c r="M1690" s="59"/>
    </row>
    <row r="1691" spans="3:13" x14ac:dyDescent="0.2">
      <c r="C1691" s="17"/>
      <c r="D1691" s="17"/>
      <c r="E1691" s="17"/>
      <c r="F1691" s="17"/>
      <c r="G1691" s="17"/>
      <c r="H1691" s="59"/>
      <c r="I1691" s="59"/>
      <c r="J1691" s="59"/>
      <c r="K1691" s="59"/>
      <c r="L1691" s="59"/>
      <c r="M1691" s="59"/>
    </row>
    <row r="1692" spans="3:13" x14ac:dyDescent="0.2">
      <c r="C1692" s="17"/>
      <c r="D1692" s="17"/>
      <c r="E1692" s="17"/>
      <c r="F1692" s="17"/>
      <c r="G1692" s="17"/>
      <c r="H1692" s="59"/>
      <c r="I1692" s="59"/>
      <c r="J1692" s="59"/>
      <c r="K1692" s="59"/>
      <c r="L1692" s="59"/>
      <c r="M1692" s="59"/>
    </row>
    <row r="1693" spans="3:13" x14ac:dyDescent="0.2">
      <c r="C1693" s="17"/>
      <c r="D1693" s="17"/>
      <c r="E1693" s="17"/>
      <c r="F1693" s="17"/>
      <c r="G1693" s="17"/>
      <c r="H1693" s="59"/>
      <c r="I1693" s="59"/>
      <c r="J1693" s="59"/>
      <c r="K1693" s="59"/>
      <c r="L1693" s="59"/>
      <c r="M1693" s="59"/>
    </row>
    <row r="1694" spans="3:13" x14ac:dyDescent="0.2">
      <c r="C1694" s="17"/>
      <c r="D1694" s="17"/>
      <c r="E1694" s="17"/>
      <c r="F1694" s="17"/>
      <c r="G1694" s="17"/>
      <c r="H1694" s="59"/>
      <c r="I1694" s="59"/>
      <c r="J1694" s="59"/>
      <c r="K1694" s="59"/>
      <c r="L1694" s="59"/>
      <c r="M1694" s="59"/>
    </row>
    <row r="1695" spans="3:13" x14ac:dyDescent="0.2">
      <c r="C1695" s="17"/>
      <c r="D1695" s="17"/>
      <c r="E1695" s="17"/>
      <c r="F1695" s="17"/>
      <c r="G1695" s="17"/>
      <c r="H1695" s="59"/>
      <c r="I1695" s="59"/>
      <c r="J1695" s="59"/>
      <c r="K1695" s="59"/>
      <c r="L1695" s="59"/>
      <c r="M1695" s="59"/>
    </row>
    <row r="1696" spans="3:13" x14ac:dyDescent="0.2">
      <c r="C1696" s="17"/>
      <c r="D1696" s="17"/>
      <c r="E1696" s="17"/>
      <c r="F1696" s="17"/>
      <c r="G1696" s="17"/>
      <c r="H1696" s="59"/>
      <c r="I1696" s="59"/>
      <c r="J1696" s="59"/>
      <c r="K1696" s="59"/>
      <c r="L1696" s="59"/>
      <c r="M1696" s="59"/>
    </row>
    <row r="1697" spans="3:13" x14ac:dyDescent="0.2">
      <c r="C1697" s="17"/>
      <c r="D1697" s="17"/>
      <c r="E1697" s="17"/>
      <c r="F1697" s="17"/>
      <c r="G1697" s="17"/>
      <c r="H1697" s="59"/>
      <c r="I1697" s="59"/>
      <c r="J1697" s="59"/>
      <c r="K1697" s="59"/>
      <c r="L1697" s="59"/>
      <c r="M1697" s="59"/>
    </row>
    <row r="1698" spans="3:13" x14ac:dyDescent="0.2">
      <c r="C1698" s="17"/>
      <c r="D1698" s="17"/>
      <c r="E1698" s="17"/>
      <c r="F1698" s="17"/>
      <c r="G1698" s="17"/>
      <c r="H1698" s="59"/>
      <c r="I1698" s="59"/>
      <c r="J1698" s="59"/>
      <c r="K1698" s="59"/>
      <c r="L1698" s="59"/>
      <c r="M1698" s="59"/>
    </row>
    <row r="1699" spans="3:13" x14ac:dyDescent="0.2">
      <c r="C1699" s="17"/>
      <c r="D1699" s="17"/>
      <c r="E1699" s="17"/>
      <c r="F1699" s="17"/>
      <c r="G1699" s="17"/>
      <c r="H1699" s="59"/>
      <c r="I1699" s="59"/>
      <c r="J1699" s="59"/>
      <c r="K1699" s="59"/>
      <c r="L1699" s="59"/>
      <c r="M1699" s="59"/>
    </row>
    <row r="1700" spans="3:13" x14ac:dyDescent="0.2">
      <c r="C1700" s="17"/>
      <c r="D1700" s="17"/>
      <c r="E1700" s="17"/>
      <c r="F1700" s="17"/>
      <c r="G1700" s="17"/>
      <c r="H1700" s="59"/>
      <c r="I1700" s="59"/>
      <c r="J1700" s="59"/>
      <c r="K1700" s="59"/>
      <c r="L1700" s="59"/>
      <c r="M1700" s="59"/>
    </row>
    <row r="1701" spans="3:13" x14ac:dyDescent="0.2">
      <c r="C1701" s="17"/>
      <c r="D1701" s="17"/>
      <c r="E1701" s="17"/>
      <c r="F1701" s="17"/>
      <c r="G1701" s="17"/>
      <c r="H1701" s="59"/>
      <c r="I1701" s="59"/>
      <c r="J1701" s="59"/>
      <c r="K1701" s="59"/>
      <c r="L1701" s="59"/>
      <c r="M1701" s="59"/>
    </row>
    <row r="1702" spans="3:13" x14ac:dyDescent="0.2">
      <c r="C1702" s="17"/>
      <c r="D1702" s="17"/>
      <c r="E1702" s="17"/>
      <c r="F1702" s="17"/>
      <c r="G1702" s="17"/>
      <c r="H1702" s="59"/>
      <c r="I1702" s="59"/>
      <c r="J1702" s="59"/>
      <c r="K1702" s="59"/>
      <c r="L1702" s="59"/>
      <c r="M1702" s="59"/>
    </row>
    <row r="1703" spans="3:13" x14ac:dyDescent="0.2">
      <c r="C1703" s="17"/>
      <c r="D1703" s="17"/>
      <c r="E1703" s="17"/>
      <c r="F1703" s="17"/>
      <c r="G1703" s="17"/>
      <c r="H1703" s="59"/>
      <c r="I1703" s="59"/>
      <c r="J1703" s="59"/>
      <c r="K1703" s="59"/>
      <c r="L1703" s="59"/>
      <c r="M1703" s="59"/>
    </row>
    <row r="1704" spans="3:13" x14ac:dyDescent="0.2">
      <c r="C1704" s="17"/>
      <c r="D1704" s="17"/>
      <c r="E1704" s="17"/>
      <c r="F1704" s="17"/>
      <c r="G1704" s="17"/>
      <c r="H1704" s="59"/>
      <c r="I1704" s="59"/>
      <c r="J1704" s="59"/>
      <c r="K1704" s="59"/>
      <c r="L1704" s="59"/>
      <c r="M1704" s="59"/>
    </row>
    <row r="1705" spans="3:13" x14ac:dyDescent="0.2">
      <c r="C1705" s="17"/>
      <c r="D1705" s="17"/>
      <c r="E1705" s="17"/>
      <c r="F1705" s="17"/>
      <c r="G1705" s="17"/>
      <c r="H1705" s="59"/>
      <c r="I1705" s="59"/>
      <c r="J1705" s="59"/>
      <c r="K1705" s="59"/>
      <c r="L1705" s="59"/>
      <c r="M1705" s="59"/>
    </row>
    <row r="1706" spans="3:13" x14ac:dyDescent="0.2">
      <c r="C1706" s="17"/>
      <c r="D1706" s="17"/>
      <c r="E1706" s="17"/>
      <c r="F1706" s="17"/>
      <c r="G1706" s="17"/>
      <c r="H1706" s="59"/>
      <c r="I1706" s="59"/>
      <c r="J1706" s="59"/>
      <c r="K1706" s="59"/>
      <c r="L1706" s="59"/>
      <c r="M1706" s="59"/>
    </row>
    <row r="1707" spans="3:13" x14ac:dyDescent="0.2">
      <c r="C1707" s="17"/>
      <c r="D1707" s="17"/>
      <c r="E1707" s="17"/>
      <c r="F1707" s="17"/>
      <c r="G1707" s="17"/>
      <c r="H1707" s="59"/>
      <c r="I1707" s="59"/>
      <c r="J1707" s="59"/>
      <c r="K1707" s="59"/>
      <c r="L1707" s="59"/>
      <c r="M1707" s="59"/>
    </row>
    <row r="1708" spans="3:13" x14ac:dyDescent="0.2">
      <c r="C1708" s="17"/>
      <c r="D1708" s="17"/>
      <c r="E1708" s="17"/>
      <c r="F1708" s="17"/>
      <c r="G1708" s="17"/>
      <c r="H1708" s="59"/>
      <c r="I1708" s="59"/>
      <c r="J1708" s="59"/>
      <c r="K1708" s="59"/>
      <c r="L1708" s="59"/>
      <c r="M1708" s="59"/>
    </row>
    <row r="1709" spans="3:13" x14ac:dyDescent="0.2">
      <c r="C1709" s="17"/>
      <c r="D1709" s="17"/>
      <c r="E1709" s="17"/>
      <c r="F1709" s="17"/>
      <c r="G1709" s="17"/>
      <c r="H1709" s="59"/>
      <c r="I1709" s="59"/>
      <c r="J1709" s="59"/>
      <c r="K1709" s="59"/>
      <c r="L1709" s="59"/>
      <c r="M1709" s="59"/>
    </row>
    <row r="1710" spans="3:13" x14ac:dyDescent="0.2">
      <c r="C1710" s="17"/>
      <c r="D1710" s="17"/>
      <c r="E1710" s="17"/>
      <c r="F1710" s="17"/>
      <c r="G1710" s="17"/>
      <c r="H1710" s="59"/>
      <c r="I1710" s="59"/>
      <c r="J1710" s="59"/>
      <c r="K1710" s="59"/>
      <c r="L1710" s="59"/>
      <c r="M1710" s="59"/>
    </row>
    <row r="1711" spans="3:13" x14ac:dyDescent="0.2">
      <c r="C1711" s="17"/>
      <c r="D1711" s="17"/>
      <c r="E1711" s="17"/>
      <c r="F1711" s="17"/>
      <c r="G1711" s="17"/>
      <c r="H1711" s="59"/>
      <c r="I1711" s="59"/>
      <c r="J1711" s="59"/>
      <c r="K1711" s="59"/>
      <c r="L1711" s="59"/>
      <c r="M1711" s="59"/>
    </row>
    <row r="1712" spans="3:13" x14ac:dyDescent="0.2">
      <c r="C1712" s="17"/>
      <c r="D1712" s="17"/>
      <c r="E1712" s="17"/>
      <c r="F1712" s="17"/>
      <c r="G1712" s="17"/>
      <c r="H1712" s="59"/>
      <c r="I1712" s="59"/>
      <c r="J1712" s="59"/>
      <c r="K1712" s="59"/>
      <c r="L1712" s="59"/>
      <c r="M1712" s="59"/>
    </row>
    <row r="1713" spans="3:13" x14ac:dyDescent="0.2">
      <c r="C1713" s="17"/>
      <c r="D1713" s="17"/>
      <c r="E1713" s="17"/>
      <c r="F1713" s="17"/>
      <c r="G1713" s="17"/>
      <c r="H1713" s="59"/>
      <c r="I1713" s="59"/>
      <c r="J1713" s="59"/>
      <c r="K1713" s="59"/>
      <c r="L1713" s="59"/>
      <c r="M1713" s="59"/>
    </row>
    <row r="1714" spans="3:13" x14ac:dyDescent="0.2">
      <c r="C1714" s="17"/>
      <c r="D1714" s="17"/>
      <c r="E1714" s="17"/>
      <c r="F1714" s="17"/>
      <c r="G1714" s="17"/>
      <c r="H1714" s="59"/>
      <c r="I1714" s="59"/>
      <c r="J1714" s="59"/>
      <c r="K1714" s="59"/>
      <c r="L1714" s="59"/>
      <c r="M1714" s="59"/>
    </row>
    <row r="1715" spans="3:13" x14ac:dyDescent="0.2">
      <c r="C1715" s="17"/>
      <c r="D1715" s="17"/>
      <c r="E1715" s="17"/>
      <c r="F1715" s="17"/>
      <c r="G1715" s="17"/>
      <c r="H1715" s="59"/>
      <c r="I1715" s="59"/>
      <c r="J1715" s="59"/>
      <c r="K1715" s="59"/>
      <c r="L1715" s="59"/>
      <c r="M1715" s="59"/>
    </row>
    <row r="1716" spans="3:13" x14ac:dyDescent="0.2">
      <c r="C1716" s="17"/>
      <c r="D1716" s="17"/>
      <c r="E1716" s="17"/>
      <c r="F1716" s="17"/>
      <c r="G1716" s="17"/>
      <c r="H1716" s="59"/>
      <c r="I1716" s="59"/>
      <c r="J1716" s="59"/>
      <c r="K1716" s="59"/>
      <c r="L1716" s="59"/>
      <c r="M1716" s="59"/>
    </row>
    <row r="1717" spans="3:13" x14ac:dyDescent="0.2">
      <c r="C1717" s="17"/>
      <c r="D1717" s="17"/>
      <c r="E1717" s="17"/>
      <c r="F1717" s="17"/>
      <c r="G1717" s="17"/>
      <c r="H1717" s="59"/>
      <c r="I1717" s="59"/>
      <c r="J1717" s="59"/>
      <c r="K1717" s="59"/>
      <c r="L1717" s="59"/>
      <c r="M1717" s="59"/>
    </row>
    <row r="1718" spans="3:13" x14ac:dyDescent="0.2">
      <c r="C1718" s="17"/>
      <c r="D1718" s="17"/>
      <c r="E1718" s="17"/>
      <c r="F1718" s="17"/>
      <c r="G1718" s="17"/>
      <c r="H1718" s="59"/>
      <c r="I1718" s="59"/>
      <c r="J1718" s="59"/>
      <c r="K1718" s="59"/>
      <c r="L1718" s="59"/>
      <c r="M1718" s="59"/>
    </row>
    <row r="1719" spans="3:13" x14ac:dyDescent="0.2">
      <c r="C1719" s="17"/>
      <c r="D1719" s="17"/>
      <c r="E1719" s="17"/>
      <c r="F1719" s="17"/>
      <c r="G1719" s="17"/>
      <c r="H1719" s="59"/>
      <c r="I1719" s="59"/>
      <c r="J1719" s="59"/>
      <c r="K1719" s="59"/>
      <c r="L1719" s="59"/>
      <c r="M1719" s="59"/>
    </row>
    <row r="1720" spans="3:13" x14ac:dyDescent="0.2">
      <c r="C1720" s="17"/>
      <c r="D1720" s="17"/>
      <c r="E1720" s="17"/>
      <c r="F1720" s="17"/>
      <c r="G1720" s="17"/>
      <c r="H1720" s="59"/>
      <c r="I1720" s="59"/>
      <c r="J1720" s="59"/>
      <c r="K1720" s="59"/>
      <c r="L1720" s="59"/>
      <c r="M1720" s="59"/>
    </row>
    <row r="1721" spans="3:13" x14ac:dyDescent="0.2">
      <c r="C1721" s="17"/>
      <c r="D1721" s="17"/>
      <c r="E1721" s="17"/>
      <c r="F1721" s="17"/>
      <c r="G1721" s="17"/>
      <c r="H1721" s="59"/>
      <c r="I1721" s="59"/>
      <c r="J1721" s="59"/>
      <c r="K1721" s="59"/>
      <c r="L1721" s="59"/>
      <c r="M1721" s="59"/>
    </row>
    <row r="1722" spans="3:13" x14ac:dyDescent="0.2">
      <c r="C1722" s="17"/>
      <c r="D1722" s="17"/>
      <c r="E1722" s="17"/>
      <c r="F1722" s="17"/>
      <c r="G1722" s="17"/>
      <c r="H1722" s="59"/>
      <c r="I1722" s="59"/>
      <c r="J1722" s="59"/>
      <c r="K1722" s="59"/>
      <c r="L1722" s="59"/>
      <c r="M1722" s="59"/>
    </row>
    <row r="1723" spans="3:13" x14ac:dyDescent="0.2">
      <c r="C1723" s="17"/>
      <c r="D1723" s="17"/>
      <c r="E1723" s="17"/>
      <c r="F1723" s="17"/>
      <c r="G1723" s="17"/>
      <c r="H1723" s="59"/>
      <c r="I1723" s="59"/>
      <c r="J1723" s="59"/>
      <c r="K1723" s="59"/>
      <c r="L1723" s="59"/>
      <c r="M1723" s="59"/>
    </row>
    <row r="1724" spans="3:13" x14ac:dyDescent="0.2">
      <c r="C1724" s="17"/>
      <c r="D1724" s="17"/>
      <c r="E1724" s="17"/>
      <c r="F1724" s="17"/>
      <c r="G1724" s="17"/>
      <c r="H1724" s="59"/>
      <c r="I1724" s="59"/>
      <c r="J1724" s="59"/>
      <c r="K1724" s="59"/>
      <c r="L1724" s="59"/>
      <c r="M1724" s="59"/>
    </row>
    <row r="1725" spans="3:13" x14ac:dyDescent="0.2">
      <c r="C1725" s="17"/>
      <c r="D1725" s="17"/>
      <c r="E1725" s="17"/>
      <c r="F1725" s="17"/>
      <c r="G1725" s="17"/>
      <c r="H1725" s="59"/>
      <c r="I1725" s="59"/>
      <c r="J1725" s="59"/>
      <c r="K1725" s="59"/>
      <c r="L1725" s="59"/>
      <c r="M1725" s="59"/>
    </row>
    <row r="1726" spans="3:13" x14ac:dyDescent="0.2">
      <c r="C1726" s="17"/>
      <c r="D1726" s="17"/>
      <c r="E1726" s="17"/>
      <c r="F1726" s="17"/>
      <c r="G1726" s="17"/>
      <c r="H1726" s="59"/>
      <c r="I1726" s="59"/>
      <c r="J1726" s="59"/>
      <c r="K1726" s="59"/>
      <c r="L1726" s="59"/>
      <c r="M1726" s="59"/>
    </row>
    <row r="1727" spans="3:13" x14ac:dyDescent="0.2">
      <c r="C1727" s="17"/>
      <c r="D1727" s="17"/>
      <c r="E1727" s="17"/>
      <c r="F1727" s="17"/>
      <c r="G1727" s="17"/>
      <c r="H1727" s="59"/>
      <c r="I1727" s="59"/>
      <c r="J1727" s="59"/>
      <c r="K1727" s="59"/>
      <c r="L1727" s="59"/>
      <c r="M1727" s="59"/>
    </row>
    <row r="1728" spans="3:13" x14ac:dyDescent="0.2">
      <c r="C1728" s="17"/>
      <c r="D1728" s="17"/>
      <c r="E1728" s="17"/>
      <c r="F1728" s="17"/>
      <c r="G1728" s="17"/>
      <c r="H1728" s="59"/>
      <c r="I1728" s="59"/>
      <c r="J1728" s="59"/>
      <c r="K1728" s="59"/>
      <c r="L1728" s="59"/>
      <c r="M1728" s="59"/>
    </row>
    <row r="1729" spans="3:13" x14ac:dyDescent="0.2">
      <c r="C1729" s="17"/>
      <c r="D1729" s="17"/>
      <c r="E1729" s="17"/>
      <c r="F1729" s="17"/>
      <c r="G1729" s="17"/>
      <c r="H1729" s="59"/>
      <c r="I1729" s="59"/>
      <c r="J1729" s="59"/>
      <c r="K1729" s="59"/>
      <c r="L1729" s="59"/>
      <c r="M1729" s="59"/>
    </row>
    <row r="1730" spans="3:13" x14ac:dyDescent="0.2">
      <c r="C1730" s="17"/>
      <c r="D1730" s="17"/>
      <c r="E1730" s="17"/>
      <c r="F1730" s="17"/>
      <c r="G1730" s="17"/>
      <c r="H1730" s="59"/>
      <c r="I1730" s="59"/>
      <c r="J1730" s="59"/>
      <c r="K1730" s="59"/>
      <c r="L1730" s="59"/>
      <c r="M1730" s="59"/>
    </row>
    <row r="1731" spans="3:13" x14ac:dyDescent="0.2">
      <c r="C1731" s="17"/>
      <c r="D1731" s="17"/>
      <c r="E1731" s="17"/>
      <c r="F1731" s="17"/>
      <c r="G1731" s="17"/>
      <c r="H1731" s="59"/>
      <c r="I1731" s="59"/>
      <c r="J1731" s="59"/>
      <c r="K1731" s="59"/>
      <c r="L1731" s="59"/>
      <c r="M1731" s="59"/>
    </row>
    <row r="1732" spans="3:13" x14ac:dyDescent="0.2">
      <c r="C1732" s="17"/>
      <c r="D1732" s="17"/>
      <c r="E1732" s="17"/>
      <c r="F1732" s="17"/>
      <c r="G1732" s="17"/>
      <c r="H1732" s="59"/>
      <c r="I1732" s="59"/>
      <c r="J1732" s="59"/>
      <c r="K1732" s="59"/>
      <c r="L1732" s="59"/>
      <c r="M1732" s="59"/>
    </row>
    <row r="1733" spans="3:13" x14ac:dyDescent="0.2">
      <c r="C1733" s="17"/>
      <c r="D1733" s="17"/>
      <c r="E1733" s="17"/>
      <c r="F1733" s="17"/>
      <c r="G1733" s="17"/>
      <c r="H1733" s="59"/>
      <c r="I1733" s="59"/>
      <c r="J1733" s="59"/>
      <c r="K1733" s="59"/>
      <c r="L1733" s="59"/>
      <c r="M1733" s="59"/>
    </row>
    <row r="1734" spans="3:13" x14ac:dyDescent="0.2">
      <c r="C1734" s="17"/>
      <c r="D1734" s="17"/>
      <c r="E1734" s="17"/>
      <c r="F1734" s="17"/>
      <c r="G1734" s="17"/>
      <c r="H1734" s="59"/>
      <c r="I1734" s="59"/>
      <c r="J1734" s="59"/>
      <c r="K1734" s="59"/>
      <c r="L1734" s="59"/>
      <c r="M1734" s="59"/>
    </row>
    <row r="1735" spans="3:13" x14ac:dyDescent="0.2">
      <c r="C1735" s="17"/>
      <c r="D1735" s="17"/>
      <c r="E1735" s="17"/>
      <c r="F1735" s="17"/>
      <c r="G1735" s="17"/>
      <c r="H1735" s="59"/>
      <c r="I1735" s="59"/>
      <c r="J1735" s="59"/>
      <c r="K1735" s="59"/>
      <c r="L1735" s="59"/>
      <c r="M1735" s="59"/>
    </row>
    <row r="1736" spans="3:13" x14ac:dyDescent="0.2">
      <c r="C1736" s="17"/>
      <c r="D1736" s="17"/>
      <c r="E1736" s="17"/>
      <c r="F1736" s="17"/>
      <c r="G1736" s="17"/>
      <c r="H1736" s="59"/>
      <c r="I1736" s="59"/>
      <c r="J1736" s="59"/>
      <c r="K1736" s="59"/>
      <c r="L1736" s="59"/>
      <c r="M1736" s="59"/>
    </row>
    <row r="1737" spans="3:13" x14ac:dyDescent="0.2">
      <c r="C1737" s="17"/>
      <c r="D1737" s="17"/>
      <c r="E1737" s="17"/>
      <c r="F1737" s="17"/>
      <c r="G1737" s="17"/>
      <c r="H1737" s="59"/>
      <c r="I1737" s="59"/>
      <c r="J1737" s="59"/>
      <c r="K1737" s="59"/>
      <c r="L1737" s="59"/>
      <c r="M1737" s="59"/>
    </row>
    <row r="1738" spans="3:13" x14ac:dyDescent="0.2">
      <c r="C1738" s="17"/>
      <c r="D1738" s="17"/>
      <c r="E1738" s="17"/>
      <c r="F1738" s="17"/>
      <c r="G1738" s="17"/>
      <c r="H1738" s="59"/>
      <c r="I1738" s="59"/>
      <c r="J1738" s="59"/>
      <c r="K1738" s="59"/>
      <c r="L1738" s="59"/>
      <c r="M1738" s="59"/>
    </row>
    <row r="1739" spans="3:13" x14ac:dyDescent="0.2">
      <c r="C1739" s="17"/>
      <c r="D1739" s="17"/>
      <c r="E1739" s="17"/>
      <c r="F1739" s="17"/>
      <c r="G1739" s="17"/>
      <c r="H1739" s="59"/>
      <c r="I1739" s="59"/>
      <c r="J1739" s="59"/>
      <c r="K1739" s="59"/>
      <c r="L1739" s="59"/>
      <c r="M1739" s="59"/>
    </row>
    <row r="1740" spans="3:13" x14ac:dyDescent="0.2">
      <c r="C1740" s="17"/>
      <c r="D1740" s="17"/>
      <c r="E1740" s="17"/>
      <c r="F1740" s="17"/>
      <c r="G1740" s="17"/>
      <c r="H1740" s="59"/>
      <c r="I1740" s="59"/>
      <c r="J1740" s="59"/>
      <c r="K1740" s="59"/>
      <c r="L1740" s="59"/>
      <c r="M1740" s="59"/>
    </row>
    <row r="1741" spans="3:13" x14ac:dyDescent="0.2">
      <c r="C1741" s="17"/>
      <c r="D1741" s="17"/>
      <c r="E1741" s="17"/>
      <c r="F1741" s="17"/>
      <c r="G1741" s="17"/>
      <c r="H1741" s="59"/>
      <c r="I1741" s="59"/>
      <c r="J1741" s="59"/>
      <c r="K1741" s="59"/>
      <c r="L1741" s="59"/>
      <c r="M1741" s="59"/>
    </row>
    <row r="1742" spans="3:13" x14ac:dyDescent="0.2">
      <c r="C1742" s="17"/>
      <c r="D1742" s="17"/>
      <c r="E1742" s="17"/>
      <c r="F1742" s="17"/>
      <c r="G1742" s="17"/>
      <c r="H1742" s="59"/>
      <c r="I1742" s="59"/>
      <c r="J1742" s="59"/>
      <c r="K1742" s="59"/>
      <c r="L1742" s="59"/>
      <c r="M1742" s="59"/>
    </row>
    <row r="1743" spans="3:13" x14ac:dyDescent="0.2">
      <c r="C1743" s="17"/>
      <c r="D1743" s="17"/>
      <c r="E1743" s="17"/>
      <c r="F1743" s="17"/>
      <c r="G1743" s="17"/>
      <c r="H1743" s="59"/>
      <c r="I1743" s="59"/>
      <c r="J1743" s="59"/>
      <c r="K1743" s="59"/>
      <c r="L1743" s="59"/>
      <c r="M1743" s="59"/>
    </row>
    <row r="1744" spans="3:13" x14ac:dyDescent="0.2">
      <c r="C1744" s="17"/>
      <c r="D1744" s="17"/>
      <c r="E1744" s="17"/>
      <c r="F1744" s="17"/>
      <c r="G1744" s="17"/>
      <c r="H1744" s="59"/>
      <c r="I1744" s="59"/>
      <c r="J1744" s="59"/>
      <c r="K1744" s="59"/>
      <c r="L1744" s="59"/>
      <c r="M1744" s="59"/>
    </row>
    <row r="1745" spans="3:13" x14ac:dyDescent="0.2">
      <c r="C1745" s="17"/>
      <c r="D1745" s="17"/>
      <c r="E1745" s="17"/>
      <c r="F1745" s="17"/>
      <c r="G1745" s="17"/>
      <c r="H1745" s="59"/>
      <c r="I1745" s="59"/>
      <c r="J1745" s="59"/>
      <c r="K1745" s="59"/>
      <c r="L1745" s="59"/>
      <c r="M1745" s="59"/>
    </row>
    <row r="1746" spans="3:13" x14ac:dyDescent="0.2">
      <c r="C1746" s="17"/>
      <c r="D1746" s="17"/>
      <c r="E1746" s="17"/>
      <c r="F1746" s="17"/>
      <c r="G1746" s="17"/>
      <c r="H1746" s="59"/>
      <c r="I1746" s="59"/>
      <c r="J1746" s="59"/>
      <c r="K1746" s="59"/>
      <c r="L1746" s="59"/>
      <c r="M1746" s="59"/>
    </row>
    <row r="1747" spans="3:13" x14ac:dyDescent="0.2">
      <c r="C1747" s="17"/>
      <c r="D1747" s="17"/>
      <c r="E1747" s="17"/>
      <c r="F1747" s="17"/>
      <c r="G1747" s="17"/>
      <c r="H1747" s="59"/>
      <c r="I1747" s="59"/>
      <c r="J1747" s="59"/>
      <c r="K1747" s="59"/>
      <c r="L1747" s="59"/>
      <c r="M1747" s="59"/>
    </row>
    <row r="1748" spans="3:13" x14ac:dyDescent="0.2">
      <c r="C1748" s="17"/>
      <c r="D1748" s="17"/>
      <c r="E1748" s="17"/>
      <c r="F1748" s="17"/>
      <c r="G1748" s="17"/>
      <c r="H1748" s="59"/>
      <c r="I1748" s="59"/>
      <c r="J1748" s="59"/>
      <c r="K1748" s="59"/>
      <c r="L1748" s="59"/>
      <c r="M1748" s="59"/>
    </row>
    <row r="1749" spans="3:13" x14ac:dyDescent="0.2">
      <c r="C1749" s="17"/>
      <c r="D1749" s="17"/>
      <c r="E1749" s="17"/>
      <c r="F1749" s="17"/>
      <c r="G1749" s="17"/>
      <c r="H1749" s="59"/>
      <c r="I1749" s="59"/>
      <c r="J1749" s="59"/>
      <c r="K1749" s="59"/>
      <c r="L1749" s="59"/>
      <c r="M1749" s="59"/>
    </row>
    <row r="1750" spans="3:13" x14ac:dyDescent="0.2">
      <c r="C1750" s="17"/>
      <c r="D1750" s="17"/>
      <c r="E1750" s="17"/>
      <c r="F1750" s="17"/>
      <c r="G1750" s="17"/>
      <c r="H1750" s="59"/>
      <c r="I1750" s="59"/>
      <c r="J1750" s="59"/>
      <c r="K1750" s="59"/>
      <c r="L1750" s="59"/>
      <c r="M1750" s="59"/>
    </row>
    <row r="1751" spans="3:13" x14ac:dyDescent="0.2">
      <c r="C1751" s="17"/>
      <c r="D1751" s="17"/>
      <c r="E1751" s="17"/>
      <c r="F1751" s="17"/>
      <c r="G1751" s="17"/>
      <c r="H1751" s="59"/>
      <c r="I1751" s="59"/>
      <c r="J1751" s="59"/>
      <c r="K1751" s="59"/>
      <c r="L1751" s="59"/>
      <c r="M1751" s="59"/>
    </row>
    <row r="1752" spans="3:13" x14ac:dyDescent="0.2">
      <c r="C1752" s="17"/>
      <c r="D1752" s="17"/>
      <c r="E1752" s="17"/>
      <c r="F1752" s="17"/>
      <c r="G1752" s="17"/>
      <c r="H1752" s="59"/>
      <c r="I1752" s="59"/>
      <c r="J1752" s="59"/>
      <c r="K1752" s="59"/>
      <c r="L1752" s="59"/>
      <c r="M1752" s="59"/>
    </row>
    <row r="1753" spans="3:13" x14ac:dyDescent="0.2">
      <c r="C1753" s="17"/>
      <c r="D1753" s="17"/>
      <c r="E1753" s="17"/>
      <c r="F1753" s="17"/>
      <c r="G1753" s="17"/>
      <c r="H1753" s="59"/>
      <c r="I1753" s="59"/>
      <c r="J1753" s="59"/>
      <c r="K1753" s="59"/>
      <c r="L1753" s="59"/>
      <c r="M1753" s="59"/>
    </row>
    <row r="1754" spans="3:13" x14ac:dyDescent="0.2">
      <c r="C1754" s="17"/>
      <c r="D1754" s="17"/>
      <c r="E1754" s="17"/>
      <c r="F1754" s="17"/>
      <c r="G1754" s="17"/>
      <c r="H1754" s="59"/>
      <c r="I1754" s="59"/>
      <c r="J1754" s="59"/>
      <c r="K1754" s="59"/>
      <c r="L1754" s="59"/>
      <c r="M1754" s="59"/>
    </row>
    <row r="1755" spans="3:13" x14ac:dyDescent="0.2">
      <c r="C1755" s="17"/>
      <c r="D1755" s="17"/>
      <c r="E1755" s="17"/>
      <c r="F1755" s="17"/>
      <c r="G1755" s="17"/>
      <c r="H1755" s="59"/>
      <c r="I1755" s="59"/>
      <c r="J1755" s="59"/>
      <c r="K1755" s="59"/>
      <c r="L1755" s="59"/>
      <c r="M1755" s="59"/>
    </row>
    <row r="1756" spans="3:13" x14ac:dyDescent="0.2">
      <c r="C1756" s="17"/>
      <c r="D1756" s="17"/>
      <c r="E1756" s="17"/>
      <c r="F1756" s="17"/>
      <c r="G1756" s="17"/>
      <c r="H1756" s="59"/>
      <c r="I1756" s="59"/>
      <c r="J1756" s="59"/>
      <c r="K1756" s="59"/>
      <c r="L1756" s="59"/>
      <c r="M1756" s="59"/>
    </row>
    <row r="1757" spans="3:13" x14ac:dyDescent="0.2">
      <c r="C1757" s="17"/>
      <c r="D1757" s="17"/>
      <c r="E1757" s="17"/>
      <c r="F1757" s="17"/>
      <c r="G1757" s="17"/>
      <c r="H1757" s="59"/>
      <c r="I1757" s="59"/>
      <c r="J1757" s="59"/>
      <c r="K1757" s="59"/>
      <c r="L1757" s="59"/>
      <c r="M1757" s="59"/>
    </row>
    <row r="1758" spans="3:13" x14ac:dyDescent="0.2">
      <c r="C1758" s="17"/>
      <c r="D1758" s="17"/>
      <c r="E1758" s="17"/>
      <c r="F1758" s="17"/>
      <c r="G1758" s="17"/>
      <c r="H1758" s="59"/>
      <c r="I1758" s="59"/>
      <c r="J1758" s="59"/>
      <c r="K1758" s="59"/>
      <c r="L1758" s="59"/>
      <c r="M1758" s="59"/>
    </row>
    <row r="1759" spans="3:13" x14ac:dyDescent="0.2">
      <c r="C1759" s="17"/>
      <c r="D1759" s="17"/>
      <c r="E1759" s="17"/>
      <c r="F1759" s="17"/>
      <c r="G1759" s="17"/>
      <c r="H1759" s="59"/>
      <c r="I1759" s="59"/>
      <c r="J1759" s="59"/>
      <c r="K1759" s="59"/>
      <c r="L1759" s="59"/>
      <c r="M1759" s="59"/>
    </row>
    <row r="1760" spans="3:13" x14ac:dyDescent="0.2">
      <c r="C1760" s="17"/>
      <c r="D1760" s="17"/>
      <c r="E1760" s="17"/>
      <c r="F1760" s="17"/>
      <c r="G1760" s="17"/>
      <c r="H1760" s="59"/>
      <c r="I1760" s="59"/>
      <c r="J1760" s="59"/>
      <c r="K1760" s="59"/>
      <c r="L1760" s="59"/>
      <c r="M1760" s="59"/>
    </row>
    <row r="1761" spans="3:13" x14ac:dyDescent="0.2">
      <c r="C1761" s="17"/>
      <c r="D1761" s="17"/>
      <c r="E1761" s="17"/>
      <c r="F1761" s="17"/>
      <c r="G1761" s="17"/>
      <c r="H1761" s="59"/>
      <c r="I1761" s="59"/>
      <c r="J1761" s="59"/>
      <c r="K1761" s="59"/>
      <c r="L1761" s="59"/>
      <c r="M1761" s="59"/>
    </row>
    <row r="1762" spans="3:13" x14ac:dyDescent="0.2">
      <c r="C1762" s="17"/>
      <c r="D1762" s="17"/>
      <c r="E1762" s="17"/>
      <c r="F1762" s="17"/>
      <c r="G1762" s="17"/>
      <c r="H1762" s="59"/>
      <c r="I1762" s="59"/>
      <c r="J1762" s="59"/>
      <c r="K1762" s="59"/>
      <c r="L1762" s="59"/>
      <c r="M1762" s="59"/>
    </row>
    <row r="1763" spans="3:13" x14ac:dyDescent="0.2">
      <c r="C1763" s="17"/>
      <c r="D1763" s="17"/>
      <c r="E1763" s="17"/>
      <c r="F1763" s="17"/>
      <c r="G1763" s="17"/>
      <c r="H1763" s="59"/>
      <c r="I1763" s="59"/>
      <c r="J1763" s="59"/>
      <c r="K1763" s="59"/>
      <c r="L1763" s="59"/>
      <c r="M1763" s="59"/>
    </row>
    <row r="1764" spans="3:13" x14ac:dyDescent="0.2">
      <c r="C1764" s="17"/>
      <c r="D1764" s="17"/>
      <c r="E1764" s="17"/>
      <c r="F1764" s="17"/>
      <c r="G1764" s="17"/>
      <c r="H1764" s="59"/>
      <c r="I1764" s="59"/>
      <c r="J1764" s="59"/>
      <c r="K1764" s="59"/>
      <c r="L1764" s="59"/>
      <c r="M1764" s="59"/>
    </row>
    <row r="1765" spans="3:13" x14ac:dyDescent="0.2">
      <c r="C1765" s="17"/>
      <c r="D1765" s="17"/>
      <c r="E1765" s="17"/>
      <c r="F1765" s="17"/>
      <c r="G1765" s="17"/>
      <c r="H1765" s="59"/>
      <c r="I1765" s="59"/>
      <c r="J1765" s="59"/>
      <c r="K1765" s="59"/>
      <c r="L1765" s="59"/>
      <c r="M1765" s="59"/>
    </row>
    <row r="1766" spans="3:13" x14ac:dyDescent="0.2">
      <c r="C1766" s="17"/>
      <c r="D1766" s="17"/>
      <c r="E1766" s="17"/>
      <c r="F1766" s="17"/>
      <c r="G1766" s="17"/>
      <c r="H1766" s="59"/>
      <c r="I1766" s="59"/>
      <c r="J1766" s="59"/>
      <c r="K1766" s="59"/>
      <c r="L1766" s="59"/>
      <c r="M1766" s="59"/>
    </row>
    <row r="1767" spans="3:13" x14ac:dyDescent="0.2">
      <c r="C1767" s="17"/>
      <c r="D1767" s="17"/>
      <c r="E1767" s="17"/>
      <c r="F1767" s="17"/>
      <c r="G1767" s="17"/>
      <c r="H1767" s="59"/>
      <c r="I1767" s="59"/>
      <c r="J1767" s="59"/>
      <c r="K1767" s="59"/>
      <c r="L1767" s="59"/>
      <c r="M1767" s="59"/>
    </row>
    <row r="1768" spans="3:13" x14ac:dyDescent="0.2">
      <c r="C1768" s="17"/>
      <c r="D1768" s="17"/>
      <c r="E1768" s="17"/>
      <c r="F1768" s="17"/>
      <c r="G1768" s="17"/>
      <c r="H1768" s="59"/>
      <c r="I1768" s="59"/>
      <c r="J1768" s="59"/>
      <c r="K1768" s="59"/>
      <c r="L1768" s="59"/>
      <c r="M1768" s="59"/>
    </row>
    <row r="1769" spans="3:13" x14ac:dyDescent="0.2">
      <c r="C1769" s="17"/>
      <c r="D1769" s="17"/>
      <c r="E1769" s="17"/>
      <c r="F1769" s="17"/>
      <c r="G1769" s="17"/>
      <c r="H1769" s="59"/>
      <c r="I1769" s="59"/>
      <c r="J1769" s="59"/>
      <c r="K1769" s="59"/>
      <c r="L1769" s="59"/>
      <c r="M1769" s="59"/>
    </row>
    <row r="1770" spans="3:13" x14ac:dyDescent="0.2">
      <c r="C1770" s="17"/>
      <c r="D1770" s="17"/>
      <c r="E1770" s="17"/>
      <c r="F1770" s="17"/>
      <c r="G1770" s="17"/>
      <c r="H1770" s="59"/>
      <c r="I1770" s="59"/>
      <c r="J1770" s="59"/>
      <c r="K1770" s="59"/>
      <c r="L1770" s="59"/>
      <c r="M1770" s="59"/>
    </row>
    <row r="1771" spans="3:13" x14ac:dyDescent="0.2">
      <c r="C1771" s="17"/>
      <c r="D1771" s="17"/>
      <c r="E1771" s="17"/>
      <c r="F1771" s="17"/>
      <c r="G1771" s="17"/>
      <c r="H1771" s="59"/>
      <c r="I1771" s="59"/>
      <c r="J1771" s="59"/>
      <c r="K1771" s="59"/>
      <c r="L1771" s="59"/>
      <c r="M1771" s="59"/>
    </row>
    <row r="1772" spans="3:13" x14ac:dyDescent="0.2">
      <c r="C1772" s="17"/>
      <c r="D1772" s="17"/>
      <c r="E1772" s="17"/>
      <c r="F1772" s="17"/>
      <c r="G1772" s="17"/>
      <c r="H1772" s="59"/>
      <c r="I1772" s="59"/>
      <c r="J1772" s="59"/>
      <c r="K1772" s="59"/>
      <c r="L1772" s="59"/>
      <c r="M1772" s="59"/>
    </row>
    <row r="1773" spans="3:13" x14ac:dyDescent="0.2">
      <c r="C1773" s="17"/>
      <c r="D1773" s="17"/>
      <c r="E1773" s="17"/>
      <c r="F1773" s="17"/>
      <c r="G1773" s="17"/>
      <c r="H1773" s="59"/>
      <c r="I1773" s="59"/>
      <c r="J1773" s="59"/>
      <c r="K1773" s="59"/>
      <c r="L1773" s="59"/>
      <c r="M1773" s="59"/>
    </row>
    <row r="1774" spans="3:13" x14ac:dyDescent="0.2">
      <c r="C1774" s="17"/>
      <c r="D1774" s="17"/>
      <c r="E1774" s="17"/>
      <c r="F1774" s="17"/>
      <c r="G1774" s="17"/>
      <c r="H1774" s="59"/>
      <c r="I1774" s="59"/>
      <c r="J1774" s="59"/>
      <c r="K1774" s="59"/>
      <c r="L1774" s="59"/>
      <c r="M1774" s="59"/>
    </row>
    <row r="1775" spans="3:13" x14ac:dyDescent="0.2">
      <c r="C1775" s="17"/>
      <c r="D1775" s="17"/>
      <c r="E1775" s="17"/>
      <c r="F1775" s="17"/>
      <c r="G1775" s="17"/>
      <c r="H1775" s="59"/>
      <c r="I1775" s="59"/>
      <c r="J1775" s="59"/>
      <c r="K1775" s="59"/>
      <c r="L1775" s="59"/>
      <c r="M1775" s="59"/>
    </row>
    <row r="1776" spans="3:13" x14ac:dyDescent="0.2">
      <c r="C1776" s="17"/>
      <c r="D1776" s="17"/>
      <c r="E1776" s="17"/>
      <c r="F1776" s="17"/>
      <c r="G1776" s="17"/>
      <c r="H1776" s="59"/>
      <c r="I1776" s="59"/>
      <c r="J1776" s="59"/>
      <c r="K1776" s="59"/>
      <c r="L1776" s="59"/>
      <c r="M1776" s="59"/>
    </row>
    <row r="1777" spans="3:13" x14ac:dyDescent="0.2">
      <c r="C1777" s="17"/>
      <c r="D1777" s="17"/>
      <c r="E1777" s="17"/>
      <c r="F1777" s="17"/>
      <c r="G1777" s="17"/>
      <c r="H1777" s="59"/>
      <c r="I1777" s="59"/>
      <c r="J1777" s="59"/>
      <c r="K1777" s="59"/>
      <c r="L1777" s="59"/>
      <c r="M1777" s="59"/>
    </row>
    <row r="1778" spans="3:13" x14ac:dyDescent="0.2">
      <c r="C1778" s="17"/>
      <c r="D1778" s="17"/>
      <c r="E1778" s="17"/>
      <c r="F1778" s="17"/>
      <c r="G1778" s="17"/>
      <c r="H1778" s="59"/>
      <c r="I1778" s="59"/>
      <c r="J1778" s="59"/>
      <c r="K1778" s="59"/>
      <c r="L1778" s="59"/>
      <c r="M1778" s="59"/>
    </row>
    <row r="1779" spans="3:13" x14ac:dyDescent="0.2">
      <c r="C1779" s="17"/>
      <c r="D1779" s="17"/>
      <c r="E1779" s="17"/>
      <c r="F1779" s="17"/>
      <c r="G1779" s="17"/>
      <c r="H1779" s="59"/>
      <c r="I1779" s="59"/>
      <c r="J1779" s="59"/>
      <c r="K1779" s="59"/>
      <c r="L1779" s="59"/>
      <c r="M1779" s="59"/>
    </row>
    <row r="1780" spans="3:13" x14ac:dyDescent="0.2">
      <c r="C1780" s="17"/>
      <c r="D1780" s="17"/>
      <c r="E1780" s="17"/>
      <c r="F1780" s="17"/>
      <c r="G1780" s="17"/>
      <c r="H1780" s="59"/>
      <c r="I1780" s="59"/>
      <c r="J1780" s="59"/>
      <c r="K1780" s="59"/>
      <c r="L1780" s="59"/>
      <c r="M1780" s="59"/>
    </row>
    <row r="1781" spans="3:13" x14ac:dyDescent="0.2">
      <c r="C1781" s="17"/>
      <c r="D1781" s="17"/>
      <c r="E1781" s="17"/>
      <c r="F1781" s="17"/>
      <c r="G1781" s="17"/>
      <c r="H1781" s="59"/>
      <c r="I1781" s="59"/>
      <c r="J1781" s="59"/>
      <c r="K1781" s="59"/>
      <c r="L1781" s="59"/>
      <c r="M1781" s="59"/>
    </row>
    <row r="1782" spans="3:13" x14ac:dyDescent="0.2">
      <c r="C1782" s="17"/>
      <c r="D1782" s="17"/>
      <c r="E1782" s="17"/>
      <c r="F1782" s="17"/>
      <c r="G1782" s="17"/>
      <c r="H1782" s="59"/>
      <c r="I1782" s="59"/>
      <c r="J1782" s="59"/>
      <c r="K1782" s="59"/>
      <c r="L1782" s="59"/>
      <c r="M1782" s="59"/>
    </row>
    <row r="1783" spans="3:13" x14ac:dyDescent="0.2">
      <c r="C1783" s="17"/>
      <c r="D1783" s="17"/>
      <c r="E1783" s="17"/>
      <c r="F1783" s="17"/>
      <c r="G1783" s="17"/>
      <c r="H1783" s="59"/>
      <c r="I1783" s="59"/>
      <c r="J1783" s="59"/>
      <c r="K1783" s="59"/>
      <c r="L1783" s="59"/>
      <c r="M1783" s="59"/>
    </row>
    <row r="1784" spans="3:13" x14ac:dyDescent="0.2">
      <c r="C1784" s="17"/>
      <c r="D1784" s="17"/>
      <c r="E1784" s="17"/>
      <c r="F1784" s="17"/>
      <c r="G1784" s="17"/>
      <c r="H1784" s="59"/>
      <c r="I1784" s="59"/>
      <c r="J1784" s="59"/>
      <c r="K1784" s="59"/>
      <c r="L1784" s="59"/>
      <c r="M1784" s="59"/>
    </row>
    <row r="1785" spans="3:13" x14ac:dyDescent="0.2">
      <c r="C1785" s="17"/>
      <c r="D1785" s="17"/>
      <c r="E1785" s="17"/>
      <c r="F1785" s="17"/>
      <c r="G1785" s="17"/>
      <c r="H1785" s="59"/>
      <c r="I1785" s="59"/>
      <c r="J1785" s="59"/>
      <c r="K1785" s="59"/>
      <c r="L1785" s="59"/>
      <c r="M1785" s="59"/>
    </row>
    <row r="1786" spans="3:13" x14ac:dyDescent="0.2">
      <c r="C1786" s="17"/>
      <c r="D1786" s="17"/>
      <c r="E1786" s="17"/>
      <c r="F1786" s="17"/>
      <c r="G1786" s="17"/>
      <c r="H1786" s="59"/>
      <c r="I1786" s="59"/>
      <c r="J1786" s="59"/>
      <c r="K1786" s="59"/>
      <c r="L1786" s="59"/>
      <c r="M1786" s="59"/>
    </row>
    <row r="1787" spans="3:13" x14ac:dyDescent="0.2">
      <c r="C1787" s="17"/>
      <c r="D1787" s="17"/>
      <c r="E1787" s="17"/>
      <c r="F1787" s="17"/>
      <c r="G1787" s="17"/>
      <c r="H1787" s="59"/>
      <c r="I1787" s="59"/>
      <c r="J1787" s="59"/>
      <c r="K1787" s="59"/>
      <c r="L1787" s="59"/>
      <c r="M1787" s="59"/>
    </row>
    <row r="1788" spans="3:13" x14ac:dyDescent="0.2">
      <c r="C1788" s="17"/>
      <c r="D1788" s="17"/>
      <c r="E1788" s="17"/>
      <c r="F1788" s="17"/>
      <c r="G1788" s="17"/>
      <c r="H1788" s="59"/>
      <c r="I1788" s="59"/>
      <c r="J1788" s="59"/>
      <c r="K1788" s="59"/>
      <c r="L1788" s="59"/>
      <c r="M1788" s="59"/>
    </row>
    <row r="1789" spans="3:13" x14ac:dyDescent="0.2">
      <c r="C1789" s="17"/>
      <c r="D1789" s="17"/>
      <c r="E1789" s="17"/>
      <c r="F1789" s="17"/>
      <c r="G1789" s="17"/>
      <c r="H1789" s="59"/>
      <c r="I1789" s="59"/>
      <c r="J1789" s="59"/>
      <c r="K1789" s="59"/>
      <c r="L1789" s="59"/>
      <c r="M1789" s="59"/>
    </row>
    <row r="1790" spans="3:13" x14ac:dyDescent="0.2">
      <c r="C1790" s="17"/>
      <c r="D1790" s="17"/>
      <c r="E1790" s="17"/>
      <c r="F1790" s="17"/>
      <c r="G1790" s="17"/>
      <c r="H1790" s="59"/>
      <c r="I1790" s="59"/>
      <c r="J1790" s="59"/>
      <c r="K1790" s="59"/>
      <c r="L1790" s="59"/>
      <c r="M1790" s="59"/>
    </row>
    <row r="1791" spans="3:13" x14ac:dyDescent="0.2">
      <c r="C1791" s="17"/>
      <c r="D1791" s="17"/>
      <c r="E1791" s="17"/>
      <c r="F1791" s="17"/>
      <c r="G1791" s="17"/>
      <c r="H1791" s="59"/>
      <c r="I1791" s="59"/>
      <c r="J1791" s="59"/>
      <c r="K1791" s="59"/>
      <c r="L1791" s="59"/>
      <c r="M1791" s="59"/>
    </row>
    <row r="1792" spans="3:13" x14ac:dyDescent="0.2">
      <c r="C1792" s="17"/>
      <c r="D1792" s="17"/>
      <c r="E1792" s="17"/>
      <c r="F1792" s="17"/>
      <c r="G1792" s="17"/>
      <c r="H1792" s="59"/>
      <c r="I1792" s="59"/>
      <c r="J1792" s="59"/>
      <c r="K1792" s="59"/>
      <c r="L1792" s="59"/>
      <c r="M1792" s="59"/>
    </row>
    <row r="1793" spans="3:13" x14ac:dyDescent="0.2">
      <c r="C1793" s="17"/>
      <c r="D1793" s="17"/>
      <c r="E1793" s="17"/>
      <c r="F1793" s="17"/>
      <c r="G1793" s="17"/>
      <c r="H1793" s="59"/>
      <c r="I1793" s="59"/>
      <c r="J1793" s="59"/>
      <c r="K1793" s="59"/>
      <c r="L1793" s="59"/>
      <c r="M1793" s="59"/>
    </row>
    <row r="1794" spans="3:13" x14ac:dyDescent="0.2">
      <c r="C1794" s="17"/>
      <c r="D1794" s="17"/>
      <c r="E1794" s="17"/>
      <c r="F1794" s="17"/>
      <c r="G1794" s="17"/>
      <c r="H1794" s="59"/>
      <c r="I1794" s="59"/>
      <c r="J1794" s="59"/>
      <c r="K1794" s="59"/>
      <c r="L1794" s="59"/>
      <c r="M1794" s="59"/>
    </row>
    <row r="1795" spans="3:13" x14ac:dyDescent="0.2">
      <c r="C1795" s="17"/>
      <c r="D1795" s="17"/>
      <c r="E1795" s="17"/>
      <c r="F1795" s="17"/>
      <c r="G1795" s="17"/>
      <c r="H1795" s="59"/>
      <c r="I1795" s="59"/>
      <c r="J1795" s="59"/>
      <c r="K1795" s="59"/>
      <c r="L1795" s="59"/>
      <c r="M1795" s="59"/>
    </row>
    <row r="1796" spans="3:13" x14ac:dyDescent="0.2">
      <c r="C1796" s="17"/>
      <c r="D1796" s="17"/>
      <c r="E1796" s="17"/>
      <c r="F1796" s="17"/>
      <c r="G1796" s="17"/>
      <c r="H1796" s="59"/>
      <c r="I1796" s="59"/>
      <c r="J1796" s="59"/>
      <c r="K1796" s="59"/>
      <c r="L1796" s="59"/>
      <c r="M1796" s="59"/>
    </row>
    <row r="1797" spans="3:13" x14ac:dyDescent="0.2">
      <c r="C1797" s="17"/>
      <c r="D1797" s="17"/>
      <c r="E1797" s="17"/>
      <c r="F1797" s="17"/>
      <c r="G1797" s="17"/>
      <c r="H1797" s="59"/>
      <c r="I1797" s="59"/>
      <c r="J1797" s="59"/>
      <c r="K1797" s="59"/>
      <c r="L1797" s="59"/>
      <c r="M1797" s="59"/>
    </row>
    <row r="1798" spans="3:13" x14ac:dyDescent="0.2">
      <c r="C1798" s="17"/>
      <c r="D1798" s="17"/>
      <c r="E1798" s="17"/>
      <c r="F1798" s="17"/>
      <c r="G1798" s="17"/>
      <c r="H1798" s="59"/>
      <c r="I1798" s="59"/>
      <c r="J1798" s="59"/>
      <c r="K1798" s="59"/>
      <c r="L1798" s="59"/>
      <c r="M1798" s="59"/>
    </row>
    <row r="1799" spans="3:13" x14ac:dyDescent="0.2">
      <c r="C1799" s="17"/>
      <c r="D1799" s="17"/>
      <c r="E1799" s="17"/>
      <c r="F1799" s="17"/>
      <c r="G1799" s="17"/>
      <c r="H1799" s="59"/>
      <c r="I1799" s="59"/>
      <c r="J1799" s="59"/>
      <c r="K1799" s="59"/>
      <c r="L1799" s="59"/>
      <c r="M1799" s="59"/>
    </row>
    <row r="1800" spans="3:13" x14ac:dyDescent="0.2">
      <c r="C1800" s="17"/>
      <c r="D1800" s="17"/>
      <c r="E1800" s="17"/>
      <c r="F1800" s="17"/>
      <c r="G1800" s="17"/>
      <c r="H1800" s="59"/>
      <c r="I1800" s="59"/>
      <c r="J1800" s="59"/>
      <c r="K1800" s="59"/>
      <c r="L1800" s="59"/>
      <c r="M1800" s="59"/>
    </row>
    <row r="1801" spans="3:13" x14ac:dyDescent="0.2">
      <c r="C1801" s="17"/>
      <c r="D1801" s="17"/>
      <c r="E1801" s="17"/>
      <c r="F1801" s="17"/>
      <c r="G1801" s="17"/>
      <c r="H1801" s="59"/>
      <c r="I1801" s="59"/>
      <c r="J1801" s="59"/>
      <c r="K1801" s="59"/>
      <c r="L1801" s="59"/>
      <c r="M1801" s="59"/>
    </row>
    <row r="1802" spans="3:13" x14ac:dyDescent="0.2">
      <c r="C1802" s="17"/>
      <c r="D1802" s="17"/>
      <c r="E1802" s="17"/>
      <c r="F1802" s="17"/>
      <c r="G1802" s="17"/>
      <c r="H1802" s="59"/>
      <c r="I1802" s="59"/>
      <c r="J1802" s="59"/>
      <c r="K1802" s="59"/>
      <c r="L1802" s="59"/>
      <c r="M1802" s="59"/>
    </row>
    <row r="1803" spans="3:13" x14ac:dyDescent="0.2">
      <c r="C1803" s="17"/>
      <c r="D1803" s="17"/>
      <c r="E1803" s="17"/>
      <c r="F1803" s="17"/>
      <c r="G1803" s="17"/>
      <c r="H1803" s="59"/>
      <c r="I1803" s="59"/>
      <c r="J1803" s="59"/>
      <c r="K1803" s="59"/>
      <c r="L1803" s="59"/>
      <c r="M1803" s="59"/>
    </row>
    <row r="1804" spans="3:13" x14ac:dyDescent="0.2">
      <c r="C1804" s="17"/>
      <c r="D1804" s="17"/>
      <c r="E1804" s="17"/>
      <c r="F1804" s="17"/>
      <c r="G1804" s="17"/>
      <c r="H1804" s="59"/>
      <c r="I1804" s="59"/>
      <c r="J1804" s="59"/>
      <c r="K1804" s="59"/>
      <c r="L1804" s="59"/>
      <c r="M1804" s="59"/>
    </row>
    <row r="1805" spans="3:13" x14ac:dyDescent="0.2">
      <c r="C1805" s="17"/>
      <c r="D1805" s="17"/>
      <c r="E1805" s="17"/>
      <c r="F1805" s="17"/>
      <c r="G1805" s="17"/>
      <c r="H1805" s="59"/>
      <c r="I1805" s="59"/>
      <c r="J1805" s="59"/>
      <c r="K1805" s="59"/>
      <c r="L1805" s="59"/>
      <c r="M1805" s="59"/>
    </row>
    <row r="1806" spans="3:13" x14ac:dyDescent="0.2">
      <c r="C1806" s="17"/>
      <c r="D1806" s="17"/>
      <c r="E1806" s="17"/>
      <c r="F1806" s="17"/>
      <c r="G1806" s="17"/>
      <c r="H1806" s="59"/>
      <c r="I1806" s="59"/>
      <c r="J1806" s="59"/>
      <c r="K1806" s="59"/>
      <c r="L1806" s="59"/>
      <c r="M1806" s="59"/>
    </row>
    <row r="1807" spans="3:13" x14ac:dyDescent="0.2">
      <c r="C1807" s="17"/>
      <c r="D1807" s="17"/>
      <c r="E1807" s="17"/>
      <c r="F1807" s="17"/>
      <c r="G1807" s="17"/>
      <c r="H1807" s="59"/>
      <c r="I1807" s="59"/>
      <c r="J1807" s="59"/>
      <c r="K1807" s="59"/>
      <c r="L1807" s="59"/>
      <c r="M1807" s="59"/>
    </row>
    <row r="1808" spans="3:13" x14ac:dyDescent="0.2">
      <c r="C1808" s="17"/>
      <c r="D1808" s="17"/>
      <c r="E1808" s="17"/>
      <c r="F1808" s="17"/>
      <c r="G1808" s="17"/>
      <c r="H1808" s="59"/>
      <c r="I1808" s="59"/>
      <c r="J1808" s="59"/>
      <c r="K1808" s="59"/>
      <c r="L1808" s="59"/>
      <c r="M1808" s="59"/>
    </row>
    <row r="1809" spans="3:13" x14ac:dyDescent="0.2">
      <c r="C1809" s="17"/>
      <c r="D1809" s="17"/>
      <c r="E1809" s="17"/>
      <c r="F1809" s="17"/>
      <c r="G1809" s="17"/>
      <c r="H1809" s="59"/>
      <c r="I1809" s="59"/>
      <c r="J1809" s="59"/>
      <c r="K1809" s="59"/>
      <c r="L1809" s="59"/>
      <c r="M1809" s="59"/>
    </row>
    <row r="1810" spans="3:13" x14ac:dyDescent="0.2">
      <c r="C1810" s="17"/>
      <c r="D1810" s="17"/>
      <c r="E1810" s="17"/>
      <c r="F1810" s="17"/>
      <c r="G1810" s="17"/>
      <c r="H1810" s="59"/>
      <c r="I1810" s="59"/>
      <c r="J1810" s="59"/>
      <c r="K1810" s="59"/>
      <c r="L1810" s="59"/>
      <c r="M1810" s="59"/>
    </row>
    <row r="1811" spans="3:13" x14ac:dyDescent="0.2">
      <c r="C1811" s="17"/>
      <c r="D1811" s="17"/>
      <c r="E1811" s="17"/>
      <c r="F1811" s="17"/>
      <c r="G1811" s="17"/>
      <c r="H1811" s="59"/>
      <c r="I1811" s="59"/>
      <c r="J1811" s="59"/>
      <c r="K1811" s="59"/>
      <c r="L1811" s="59"/>
      <c r="M1811" s="59"/>
    </row>
    <row r="1812" spans="3:13" x14ac:dyDescent="0.2">
      <c r="C1812" s="17"/>
      <c r="D1812" s="17"/>
      <c r="E1812" s="17"/>
      <c r="F1812" s="17"/>
      <c r="G1812" s="17"/>
      <c r="H1812" s="59"/>
      <c r="I1812" s="59"/>
      <c r="J1812" s="59"/>
      <c r="K1812" s="59"/>
      <c r="L1812" s="59"/>
      <c r="M1812" s="59"/>
    </row>
    <row r="1813" spans="3:13" x14ac:dyDescent="0.2">
      <c r="C1813" s="17"/>
      <c r="D1813" s="17"/>
      <c r="E1813" s="17"/>
      <c r="F1813" s="17"/>
      <c r="G1813" s="17"/>
      <c r="H1813" s="59"/>
      <c r="I1813" s="59"/>
      <c r="J1813" s="59"/>
      <c r="K1813" s="59"/>
      <c r="L1813" s="59"/>
      <c r="M1813" s="59"/>
    </row>
    <row r="1814" spans="3:13" x14ac:dyDescent="0.2">
      <c r="C1814" s="17"/>
      <c r="D1814" s="17"/>
      <c r="E1814" s="17"/>
      <c r="F1814" s="17"/>
      <c r="G1814" s="17"/>
      <c r="H1814" s="59"/>
      <c r="I1814" s="59"/>
      <c r="J1814" s="59"/>
      <c r="K1814" s="59"/>
      <c r="L1814" s="59"/>
      <c r="M1814" s="59"/>
    </row>
    <row r="1815" spans="3:13" x14ac:dyDescent="0.2">
      <c r="C1815" s="17"/>
      <c r="D1815" s="17"/>
      <c r="E1815" s="17"/>
      <c r="F1815" s="17"/>
      <c r="G1815" s="17"/>
      <c r="H1815" s="59"/>
      <c r="I1815" s="59"/>
      <c r="J1815" s="59"/>
      <c r="K1815" s="59"/>
      <c r="L1815" s="59"/>
      <c r="M1815" s="59"/>
    </row>
    <row r="1816" spans="3:13" x14ac:dyDescent="0.2">
      <c r="C1816" s="17"/>
      <c r="D1816" s="17"/>
      <c r="E1816" s="17"/>
      <c r="F1816" s="17"/>
      <c r="G1816" s="17"/>
      <c r="H1816" s="59"/>
      <c r="I1816" s="59"/>
      <c r="J1816" s="59"/>
      <c r="K1816" s="59"/>
      <c r="L1816" s="59"/>
      <c r="M1816" s="59"/>
    </row>
    <row r="1817" spans="3:13" x14ac:dyDescent="0.2">
      <c r="C1817" s="17"/>
      <c r="D1817" s="17"/>
      <c r="E1817" s="17"/>
      <c r="F1817" s="17"/>
      <c r="G1817" s="17"/>
      <c r="H1817" s="59"/>
      <c r="I1817" s="59"/>
      <c r="J1817" s="59"/>
      <c r="K1817" s="59"/>
      <c r="L1817" s="59"/>
      <c r="M1817" s="59"/>
    </row>
    <row r="1818" spans="3:13" x14ac:dyDescent="0.2">
      <c r="C1818" s="17"/>
      <c r="D1818" s="17"/>
      <c r="E1818" s="17"/>
      <c r="F1818" s="17"/>
      <c r="G1818" s="17"/>
      <c r="H1818" s="59"/>
      <c r="I1818" s="59"/>
      <c r="J1818" s="59"/>
      <c r="K1818" s="59"/>
      <c r="L1818" s="59"/>
      <c r="M1818" s="59"/>
    </row>
    <row r="1819" spans="3:13" x14ac:dyDescent="0.2">
      <c r="C1819" s="17"/>
      <c r="D1819" s="17"/>
      <c r="E1819" s="17"/>
      <c r="F1819" s="17"/>
      <c r="G1819" s="17"/>
      <c r="H1819" s="59"/>
      <c r="I1819" s="59"/>
      <c r="J1819" s="59"/>
      <c r="K1819" s="59"/>
      <c r="L1819" s="59"/>
      <c r="M1819" s="59"/>
    </row>
    <row r="1820" spans="3:13" x14ac:dyDescent="0.2">
      <c r="C1820" s="17"/>
      <c r="D1820" s="17"/>
      <c r="E1820" s="17"/>
      <c r="F1820" s="17"/>
      <c r="G1820" s="17"/>
      <c r="H1820" s="59"/>
      <c r="I1820" s="59"/>
      <c r="J1820" s="59"/>
      <c r="K1820" s="59"/>
      <c r="L1820" s="59"/>
      <c r="M1820" s="59"/>
    </row>
    <row r="1821" spans="3:13" x14ac:dyDescent="0.2">
      <c r="C1821" s="17"/>
      <c r="D1821" s="17"/>
      <c r="E1821" s="17"/>
      <c r="F1821" s="17"/>
      <c r="G1821" s="17"/>
      <c r="H1821" s="59"/>
      <c r="I1821" s="59"/>
      <c r="J1821" s="59"/>
      <c r="K1821" s="59"/>
      <c r="L1821" s="59"/>
      <c r="M1821" s="59"/>
    </row>
    <row r="1822" spans="3:13" x14ac:dyDescent="0.2">
      <c r="C1822" s="17"/>
      <c r="D1822" s="17"/>
      <c r="E1822" s="17"/>
      <c r="F1822" s="17"/>
      <c r="G1822" s="17"/>
      <c r="H1822" s="59"/>
      <c r="I1822" s="59"/>
      <c r="J1822" s="59"/>
      <c r="K1822" s="59"/>
      <c r="L1822" s="59"/>
      <c r="M1822" s="59"/>
    </row>
    <row r="1823" spans="3:13" x14ac:dyDescent="0.2">
      <c r="C1823" s="17"/>
      <c r="D1823" s="17"/>
      <c r="E1823" s="17"/>
      <c r="F1823" s="17"/>
      <c r="G1823" s="17"/>
      <c r="H1823" s="59"/>
      <c r="I1823" s="59"/>
      <c r="J1823" s="59"/>
      <c r="K1823" s="59"/>
      <c r="L1823" s="59"/>
      <c r="M1823" s="59"/>
    </row>
    <row r="1824" spans="3:13" x14ac:dyDescent="0.2">
      <c r="C1824" s="17"/>
      <c r="D1824" s="17"/>
      <c r="E1824" s="17"/>
      <c r="F1824" s="17"/>
      <c r="G1824" s="17"/>
      <c r="H1824" s="59"/>
      <c r="I1824" s="59"/>
      <c r="J1824" s="59"/>
      <c r="K1824" s="59"/>
      <c r="L1824" s="59"/>
      <c r="M1824" s="59"/>
    </row>
    <row r="1825" spans="3:13" x14ac:dyDescent="0.2">
      <c r="C1825" s="17"/>
      <c r="D1825" s="17"/>
      <c r="E1825" s="17"/>
      <c r="F1825" s="17"/>
      <c r="G1825" s="17"/>
      <c r="H1825" s="59"/>
      <c r="I1825" s="59"/>
      <c r="J1825" s="59"/>
      <c r="K1825" s="59"/>
      <c r="L1825" s="59"/>
      <c r="M1825" s="59"/>
    </row>
    <row r="1826" spans="3:13" x14ac:dyDescent="0.2">
      <c r="C1826" s="17"/>
      <c r="D1826" s="17"/>
      <c r="E1826" s="17"/>
      <c r="F1826" s="17"/>
      <c r="G1826" s="17"/>
      <c r="H1826" s="59"/>
      <c r="I1826" s="59"/>
      <c r="J1826" s="59"/>
      <c r="K1826" s="59"/>
      <c r="L1826" s="59"/>
      <c r="M1826" s="59"/>
    </row>
    <row r="1827" spans="3:13" x14ac:dyDescent="0.2">
      <c r="C1827" s="17"/>
      <c r="D1827" s="17"/>
      <c r="E1827" s="17"/>
      <c r="F1827" s="17"/>
      <c r="G1827" s="17"/>
      <c r="H1827" s="59"/>
      <c r="I1827" s="59"/>
      <c r="J1827" s="59"/>
      <c r="K1827" s="59"/>
      <c r="L1827" s="59"/>
      <c r="M1827" s="59"/>
    </row>
    <row r="1828" spans="3:13" x14ac:dyDescent="0.2">
      <c r="C1828" s="17"/>
      <c r="D1828" s="17"/>
      <c r="E1828" s="17"/>
      <c r="F1828" s="17"/>
      <c r="G1828" s="17"/>
      <c r="H1828" s="59"/>
      <c r="I1828" s="59"/>
      <c r="J1828" s="59"/>
      <c r="K1828" s="59"/>
      <c r="L1828" s="59"/>
      <c r="M1828" s="59"/>
    </row>
    <row r="1829" spans="3:13" x14ac:dyDescent="0.2">
      <c r="C1829" s="17"/>
      <c r="D1829" s="17"/>
      <c r="E1829" s="17"/>
      <c r="F1829" s="17"/>
      <c r="G1829" s="17"/>
      <c r="H1829" s="59"/>
      <c r="I1829" s="59"/>
      <c r="J1829" s="59"/>
      <c r="K1829" s="59"/>
      <c r="L1829" s="59"/>
      <c r="M1829" s="59"/>
    </row>
    <row r="1830" spans="3:13" x14ac:dyDescent="0.2">
      <c r="C1830" s="17"/>
      <c r="D1830" s="17"/>
      <c r="E1830" s="17"/>
      <c r="F1830" s="17"/>
      <c r="G1830" s="17"/>
      <c r="H1830" s="59"/>
      <c r="I1830" s="59"/>
      <c r="J1830" s="59"/>
      <c r="K1830" s="59"/>
      <c r="L1830" s="59"/>
      <c r="M1830" s="59"/>
    </row>
    <row r="1831" spans="3:13" x14ac:dyDescent="0.2">
      <c r="C1831" s="17"/>
      <c r="D1831" s="17"/>
      <c r="E1831" s="17"/>
      <c r="F1831" s="17"/>
      <c r="G1831" s="17"/>
      <c r="H1831" s="59"/>
      <c r="I1831" s="59"/>
      <c r="J1831" s="59"/>
      <c r="K1831" s="59"/>
      <c r="L1831" s="59"/>
      <c r="M1831" s="59"/>
    </row>
    <row r="1832" spans="3:13" x14ac:dyDescent="0.2">
      <c r="C1832" s="17"/>
      <c r="D1832" s="17"/>
      <c r="E1832" s="17"/>
      <c r="F1832" s="17"/>
      <c r="G1832" s="17"/>
      <c r="H1832" s="59"/>
      <c r="I1832" s="59"/>
      <c r="J1832" s="59"/>
      <c r="K1832" s="59"/>
      <c r="L1832" s="59"/>
      <c r="M1832" s="59"/>
    </row>
    <row r="1833" spans="3:13" x14ac:dyDescent="0.2">
      <c r="C1833" s="17"/>
      <c r="D1833" s="17"/>
      <c r="E1833" s="17"/>
      <c r="F1833" s="17"/>
      <c r="G1833" s="17"/>
      <c r="H1833" s="59"/>
      <c r="I1833" s="59"/>
      <c r="J1833" s="59"/>
      <c r="K1833" s="59"/>
      <c r="L1833" s="59"/>
      <c r="M1833" s="59"/>
    </row>
    <row r="1834" spans="3:13" x14ac:dyDescent="0.2">
      <c r="C1834" s="17"/>
      <c r="D1834" s="17"/>
      <c r="E1834" s="17"/>
      <c r="F1834" s="17"/>
      <c r="G1834" s="17"/>
      <c r="H1834" s="59"/>
      <c r="I1834" s="59"/>
      <c r="J1834" s="59"/>
      <c r="K1834" s="59"/>
      <c r="L1834" s="59"/>
      <c r="M1834" s="59"/>
    </row>
    <row r="1835" spans="3:13" x14ac:dyDescent="0.2">
      <c r="C1835" s="17"/>
      <c r="D1835" s="17"/>
      <c r="E1835" s="17"/>
      <c r="F1835" s="17"/>
      <c r="G1835" s="17"/>
      <c r="H1835" s="59"/>
      <c r="I1835" s="59"/>
      <c r="J1835" s="59"/>
      <c r="K1835" s="59"/>
      <c r="L1835" s="59"/>
      <c r="M1835" s="59"/>
    </row>
    <row r="1836" spans="3:13" x14ac:dyDescent="0.2">
      <c r="C1836" s="17"/>
      <c r="D1836" s="17"/>
      <c r="E1836" s="17"/>
      <c r="F1836" s="17"/>
      <c r="G1836" s="17"/>
      <c r="H1836" s="59"/>
      <c r="I1836" s="59"/>
      <c r="J1836" s="59"/>
      <c r="K1836" s="59"/>
      <c r="L1836" s="59"/>
      <c r="M1836" s="59"/>
    </row>
    <row r="1837" spans="3:13" x14ac:dyDescent="0.2">
      <c r="C1837" s="17"/>
      <c r="D1837" s="17"/>
      <c r="E1837" s="17"/>
      <c r="F1837" s="17"/>
      <c r="G1837" s="17"/>
      <c r="H1837" s="59"/>
      <c r="I1837" s="59"/>
      <c r="J1837" s="59"/>
      <c r="K1837" s="59"/>
      <c r="L1837" s="59"/>
      <c r="M1837" s="59"/>
    </row>
    <row r="1838" spans="3:13" x14ac:dyDescent="0.2">
      <c r="C1838" s="17"/>
      <c r="D1838" s="17"/>
      <c r="E1838" s="17"/>
      <c r="F1838" s="17"/>
      <c r="G1838" s="17"/>
      <c r="H1838" s="59"/>
      <c r="I1838" s="59"/>
      <c r="J1838" s="59"/>
      <c r="K1838" s="59"/>
      <c r="L1838" s="59"/>
      <c r="M1838" s="59"/>
    </row>
    <row r="1839" spans="3:13" x14ac:dyDescent="0.2">
      <c r="C1839" s="17"/>
      <c r="D1839" s="17"/>
      <c r="E1839" s="17"/>
      <c r="F1839" s="17"/>
      <c r="G1839" s="17"/>
      <c r="H1839" s="59"/>
      <c r="I1839" s="59"/>
      <c r="J1839" s="59"/>
      <c r="K1839" s="59"/>
      <c r="L1839" s="59"/>
      <c r="M1839" s="59"/>
    </row>
    <row r="1840" spans="3:13" x14ac:dyDescent="0.2">
      <c r="C1840" s="17"/>
      <c r="D1840" s="17"/>
      <c r="E1840" s="17"/>
      <c r="F1840" s="17"/>
      <c r="G1840" s="17"/>
      <c r="H1840" s="59"/>
      <c r="I1840" s="59"/>
      <c r="J1840" s="59"/>
      <c r="K1840" s="59"/>
      <c r="L1840" s="59"/>
      <c r="M1840" s="59"/>
    </row>
    <row r="1841" spans="3:13" x14ac:dyDescent="0.2">
      <c r="C1841" s="17"/>
      <c r="D1841" s="17"/>
      <c r="E1841" s="17"/>
      <c r="F1841" s="17"/>
      <c r="G1841" s="17"/>
      <c r="H1841" s="59"/>
      <c r="I1841" s="59"/>
      <c r="J1841" s="59"/>
      <c r="K1841" s="59"/>
      <c r="L1841" s="59"/>
      <c r="M1841" s="59"/>
    </row>
    <row r="1842" spans="3:13" x14ac:dyDescent="0.2">
      <c r="C1842" s="17"/>
      <c r="D1842" s="17"/>
      <c r="E1842" s="17"/>
      <c r="F1842" s="17"/>
      <c r="G1842" s="17"/>
      <c r="H1842" s="59"/>
      <c r="I1842" s="59"/>
      <c r="J1842" s="59"/>
      <c r="K1842" s="59"/>
      <c r="L1842" s="59"/>
      <c r="M1842" s="59"/>
    </row>
    <row r="1843" spans="3:13" x14ac:dyDescent="0.2">
      <c r="C1843" s="17"/>
      <c r="D1843" s="17"/>
      <c r="E1843" s="17"/>
      <c r="F1843" s="17"/>
      <c r="G1843" s="17"/>
      <c r="H1843" s="59"/>
      <c r="I1843" s="59"/>
      <c r="J1843" s="59"/>
      <c r="K1843" s="59"/>
      <c r="L1843" s="59"/>
      <c r="M1843" s="59"/>
    </row>
    <row r="1844" spans="3:13" x14ac:dyDescent="0.2">
      <c r="C1844" s="17"/>
      <c r="D1844" s="17"/>
      <c r="E1844" s="17"/>
      <c r="F1844" s="17"/>
      <c r="G1844" s="17"/>
      <c r="H1844" s="59"/>
      <c r="I1844" s="59"/>
      <c r="J1844" s="59"/>
      <c r="K1844" s="59"/>
      <c r="L1844" s="59"/>
      <c r="M1844" s="59"/>
    </row>
    <row r="1845" spans="3:13" x14ac:dyDescent="0.2">
      <c r="C1845" s="17"/>
      <c r="D1845" s="17"/>
      <c r="E1845" s="17"/>
      <c r="F1845" s="17"/>
      <c r="G1845" s="17"/>
      <c r="H1845" s="59"/>
      <c r="I1845" s="59"/>
      <c r="J1845" s="59"/>
      <c r="K1845" s="59"/>
      <c r="L1845" s="59"/>
      <c r="M1845" s="59"/>
    </row>
    <row r="1846" spans="3:13" x14ac:dyDescent="0.2">
      <c r="C1846" s="17"/>
      <c r="D1846" s="17"/>
      <c r="E1846" s="17"/>
      <c r="F1846" s="17"/>
      <c r="G1846" s="17"/>
      <c r="H1846" s="59"/>
      <c r="I1846" s="59"/>
      <c r="J1846" s="59"/>
      <c r="K1846" s="59"/>
      <c r="L1846" s="59"/>
      <c r="M1846" s="59"/>
    </row>
    <row r="1847" spans="3:13" x14ac:dyDescent="0.2">
      <c r="C1847" s="17"/>
      <c r="D1847" s="17"/>
      <c r="E1847" s="17"/>
      <c r="F1847" s="17"/>
      <c r="G1847" s="17"/>
      <c r="H1847" s="59"/>
      <c r="I1847" s="59"/>
      <c r="J1847" s="59"/>
      <c r="K1847" s="59"/>
      <c r="L1847" s="59"/>
      <c r="M1847" s="59"/>
    </row>
    <row r="1848" spans="3:13" x14ac:dyDescent="0.2">
      <c r="C1848" s="17"/>
      <c r="D1848" s="17"/>
      <c r="E1848" s="17"/>
      <c r="F1848" s="17"/>
      <c r="G1848" s="17"/>
      <c r="H1848" s="59"/>
      <c r="I1848" s="59"/>
      <c r="J1848" s="59"/>
      <c r="K1848" s="59"/>
      <c r="L1848" s="59"/>
      <c r="M1848" s="59"/>
    </row>
    <row r="1849" spans="3:13" x14ac:dyDescent="0.2">
      <c r="C1849" s="17"/>
      <c r="D1849" s="17"/>
      <c r="E1849" s="17"/>
      <c r="F1849" s="17"/>
      <c r="G1849" s="17"/>
      <c r="H1849" s="59"/>
      <c r="I1849" s="59"/>
      <c r="J1849" s="59"/>
      <c r="K1849" s="59"/>
      <c r="L1849" s="59"/>
      <c r="M1849" s="59"/>
    </row>
    <row r="1850" spans="3:13" x14ac:dyDescent="0.2">
      <c r="C1850" s="17"/>
      <c r="D1850" s="17"/>
      <c r="E1850" s="17"/>
      <c r="F1850" s="17"/>
      <c r="G1850" s="17"/>
      <c r="H1850" s="59"/>
      <c r="I1850" s="59"/>
      <c r="J1850" s="59"/>
      <c r="K1850" s="59"/>
      <c r="L1850" s="59"/>
      <c r="M1850" s="59"/>
    </row>
    <row r="1851" spans="3:13" x14ac:dyDescent="0.2">
      <c r="C1851" s="17"/>
      <c r="D1851" s="17"/>
      <c r="E1851" s="17"/>
      <c r="F1851" s="17"/>
      <c r="G1851" s="17"/>
      <c r="H1851" s="59"/>
      <c r="I1851" s="59"/>
      <c r="J1851" s="59"/>
      <c r="K1851" s="59"/>
      <c r="L1851" s="59"/>
      <c r="M1851" s="59"/>
    </row>
    <row r="1852" spans="3:13" x14ac:dyDescent="0.2">
      <c r="C1852" s="17"/>
      <c r="D1852" s="17"/>
      <c r="E1852" s="17"/>
      <c r="F1852" s="17"/>
      <c r="G1852" s="17"/>
      <c r="H1852" s="59"/>
      <c r="I1852" s="59"/>
      <c r="J1852" s="59"/>
      <c r="K1852" s="59"/>
      <c r="L1852" s="59"/>
      <c r="M1852" s="59"/>
    </row>
    <row r="1853" spans="3:13" x14ac:dyDescent="0.2">
      <c r="C1853" s="17"/>
      <c r="D1853" s="17"/>
      <c r="E1853" s="17"/>
      <c r="F1853" s="17"/>
      <c r="G1853" s="17"/>
      <c r="H1853" s="59"/>
      <c r="I1853" s="59"/>
      <c r="J1853" s="59"/>
      <c r="K1853" s="59"/>
      <c r="L1853" s="59"/>
      <c r="M1853" s="59"/>
    </row>
    <row r="1854" spans="3:13" x14ac:dyDescent="0.2">
      <c r="C1854" s="17"/>
      <c r="D1854" s="17"/>
      <c r="E1854" s="17"/>
      <c r="F1854" s="17"/>
      <c r="G1854" s="17"/>
      <c r="H1854" s="59"/>
      <c r="I1854" s="59"/>
      <c r="J1854" s="59"/>
      <c r="K1854" s="59"/>
      <c r="L1854" s="59"/>
      <c r="M1854" s="59"/>
    </row>
    <row r="1855" spans="3:13" x14ac:dyDescent="0.2">
      <c r="C1855" s="17"/>
      <c r="D1855" s="17"/>
      <c r="E1855" s="17"/>
      <c r="F1855" s="17"/>
      <c r="G1855" s="17"/>
      <c r="H1855" s="59"/>
      <c r="I1855" s="59"/>
      <c r="J1855" s="59"/>
      <c r="K1855" s="59"/>
      <c r="L1855" s="59"/>
      <c r="M1855" s="59"/>
    </row>
    <row r="1856" spans="3:13" x14ac:dyDescent="0.2">
      <c r="C1856" s="17"/>
      <c r="D1856" s="17"/>
      <c r="E1856" s="17"/>
      <c r="F1856" s="17"/>
      <c r="G1856" s="17"/>
      <c r="H1856" s="59"/>
      <c r="I1856" s="59"/>
      <c r="J1856" s="59"/>
      <c r="K1856" s="59"/>
      <c r="L1856" s="59"/>
      <c r="M1856" s="59"/>
    </row>
    <row r="1857" spans="3:13" x14ac:dyDescent="0.2">
      <c r="C1857" s="17"/>
      <c r="D1857" s="17"/>
      <c r="E1857" s="17"/>
      <c r="F1857" s="17"/>
      <c r="G1857" s="17"/>
      <c r="H1857" s="59"/>
      <c r="I1857" s="59"/>
      <c r="J1857" s="59"/>
      <c r="K1857" s="59"/>
      <c r="L1857" s="59"/>
      <c r="M1857" s="59"/>
    </row>
    <row r="1858" spans="3:13" x14ac:dyDescent="0.2">
      <c r="C1858" s="17"/>
      <c r="D1858" s="17"/>
      <c r="E1858" s="17"/>
      <c r="F1858" s="17"/>
      <c r="G1858" s="17"/>
      <c r="H1858" s="59"/>
      <c r="I1858" s="59"/>
      <c r="J1858" s="59"/>
      <c r="K1858" s="59"/>
      <c r="L1858" s="59"/>
      <c r="M1858" s="59"/>
    </row>
    <row r="1859" spans="3:13" x14ac:dyDescent="0.2">
      <c r="C1859" s="17"/>
      <c r="D1859" s="17"/>
      <c r="E1859" s="17"/>
      <c r="F1859" s="17"/>
      <c r="G1859" s="17"/>
      <c r="H1859" s="59"/>
      <c r="I1859" s="59"/>
      <c r="J1859" s="59"/>
      <c r="K1859" s="59"/>
      <c r="L1859" s="59"/>
      <c r="M1859" s="59"/>
    </row>
    <row r="1860" spans="3:13" x14ac:dyDescent="0.2">
      <c r="C1860" s="17"/>
      <c r="D1860" s="17"/>
      <c r="E1860" s="17"/>
      <c r="F1860" s="17"/>
      <c r="G1860" s="17"/>
      <c r="H1860" s="59"/>
      <c r="I1860" s="59"/>
      <c r="J1860" s="59"/>
      <c r="K1860" s="59"/>
      <c r="L1860" s="59"/>
      <c r="M1860" s="59"/>
    </row>
    <row r="1861" spans="3:13" x14ac:dyDescent="0.2">
      <c r="C1861" s="17"/>
      <c r="D1861" s="17"/>
      <c r="E1861" s="17"/>
      <c r="F1861" s="17"/>
      <c r="G1861" s="17"/>
      <c r="H1861" s="59"/>
      <c r="I1861" s="59"/>
      <c r="J1861" s="59"/>
      <c r="K1861" s="59"/>
      <c r="L1861" s="59"/>
      <c r="M1861" s="59"/>
    </row>
    <row r="1862" spans="3:13" x14ac:dyDescent="0.2">
      <c r="C1862" s="17"/>
      <c r="D1862" s="17"/>
      <c r="E1862" s="17"/>
      <c r="F1862" s="17"/>
      <c r="G1862" s="17"/>
      <c r="H1862" s="59"/>
      <c r="I1862" s="59"/>
      <c r="J1862" s="59"/>
      <c r="K1862" s="59"/>
      <c r="L1862" s="59"/>
      <c r="M1862" s="59"/>
    </row>
    <row r="1863" spans="3:13" x14ac:dyDescent="0.2">
      <c r="C1863" s="17"/>
      <c r="D1863" s="17"/>
      <c r="E1863" s="17"/>
      <c r="F1863" s="17"/>
      <c r="G1863" s="17"/>
      <c r="H1863" s="59"/>
      <c r="I1863" s="59"/>
      <c r="J1863" s="59"/>
      <c r="K1863" s="59"/>
      <c r="L1863" s="59"/>
      <c r="M1863" s="59"/>
    </row>
    <row r="1864" spans="3:13" x14ac:dyDescent="0.2">
      <c r="C1864" s="17"/>
      <c r="D1864" s="17"/>
      <c r="E1864" s="17"/>
      <c r="F1864" s="17"/>
      <c r="G1864" s="17"/>
      <c r="H1864" s="59"/>
      <c r="I1864" s="59"/>
      <c r="J1864" s="59"/>
      <c r="K1864" s="59"/>
      <c r="L1864" s="59"/>
      <c r="M1864" s="59"/>
    </row>
    <row r="1865" spans="3:13" x14ac:dyDescent="0.2">
      <c r="C1865" s="17"/>
      <c r="D1865" s="17"/>
      <c r="E1865" s="17"/>
      <c r="F1865" s="17"/>
      <c r="G1865" s="17"/>
      <c r="H1865" s="59"/>
      <c r="I1865" s="59"/>
      <c r="J1865" s="59"/>
      <c r="K1865" s="59"/>
      <c r="L1865" s="59"/>
      <c r="M1865" s="59"/>
    </row>
    <row r="1866" spans="3:13" x14ac:dyDescent="0.2">
      <c r="C1866" s="17"/>
      <c r="D1866" s="17"/>
      <c r="E1866" s="17"/>
      <c r="F1866" s="17"/>
      <c r="G1866" s="17"/>
      <c r="H1866" s="59"/>
      <c r="I1866" s="59"/>
      <c r="J1866" s="59"/>
      <c r="K1866" s="59"/>
      <c r="L1866" s="59"/>
      <c r="M1866" s="59"/>
    </row>
    <row r="1867" spans="3:13" x14ac:dyDescent="0.2">
      <c r="C1867" s="17"/>
      <c r="D1867" s="17"/>
      <c r="E1867" s="17"/>
      <c r="F1867" s="17"/>
      <c r="G1867" s="17"/>
      <c r="H1867" s="59"/>
      <c r="I1867" s="59"/>
      <c r="J1867" s="59"/>
      <c r="K1867" s="59"/>
      <c r="L1867" s="59"/>
      <c r="M1867" s="59"/>
    </row>
    <row r="1868" spans="3:13" x14ac:dyDescent="0.2">
      <c r="C1868" s="17"/>
      <c r="D1868" s="17"/>
      <c r="E1868" s="17"/>
      <c r="F1868" s="17"/>
      <c r="G1868" s="17"/>
      <c r="H1868" s="59"/>
      <c r="I1868" s="59"/>
      <c r="J1868" s="59"/>
      <c r="K1868" s="59"/>
      <c r="L1868" s="59"/>
      <c r="M1868" s="59"/>
    </row>
    <row r="1869" spans="3:13" x14ac:dyDescent="0.2">
      <c r="C1869" s="17"/>
      <c r="D1869" s="17"/>
      <c r="E1869" s="17"/>
      <c r="F1869" s="17"/>
      <c r="G1869" s="17"/>
      <c r="H1869" s="59"/>
      <c r="I1869" s="59"/>
      <c r="J1869" s="59"/>
      <c r="K1869" s="59"/>
      <c r="L1869" s="59"/>
      <c r="M1869" s="59"/>
    </row>
    <row r="1870" spans="3:13" x14ac:dyDescent="0.2">
      <c r="C1870" s="17"/>
      <c r="D1870" s="17"/>
      <c r="E1870" s="17"/>
      <c r="F1870" s="17"/>
      <c r="G1870" s="17"/>
      <c r="H1870" s="59"/>
      <c r="I1870" s="59"/>
      <c r="J1870" s="59"/>
      <c r="K1870" s="59"/>
      <c r="L1870" s="59"/>
      <c r="M1870" s="59"/>
    </row>
    <row r="1871" spans="3:13" x14ac:dyDescent="0.2">
      <c r="C1871" s="17"/>
      <c r="D1871" s="17"/>
      <c r="E1871" s="17"/>
      <c r="F1871" s="17"/>
      <c r="G1871" s="17"/>
      <c r="H1871" s="59"/>
      <c r="I1871" s="59"/>
      <c r="J1871" s="59"/>
      <c r="K1871" s="59"/>
      <c r="L1871" s="59"/>
      <c r="M1871" s="59"/>
    </row>
    <row r="1872" spans="3:13" x14ac:dyDescent="0.2">
      <c r="C1872" s="17"/>
      <c r="D1872" s="17"/>
      <c r="E1872" s="17"/>
      <c r="F1872" s="17"/>
      <c r="G1872" s="17"/>
      <c r="H1872" s="59"/>
      <c r="I1872" s="59"/>
      <c r="J1872" s="59"/>
      <c r="K1872" s="59"/>
      <c r="L1872" s="59"/>
      <c r="M1872" s="59"/>
    </row>
    <row r="1873" spans="3:13" x14ac:dyDescent="0.2">
      <c r="C1873" s="17"/>
      <c r="D1873" s="17"/>
      <c r="E1873" s="17"/>
      <c r="F1873" s="17"/>
      <c r="G1873" s="17"/>
      <c r="H1873" s="59"/>
      <c r="I1873" s="59"/>
      <c r="J1873" s="59"/>
      <c r="K1873" s="59"/>
      <c r="L1873" s="59"/>
      <c r="M1873" s="59"/>
    </row>
    <row r="1874" spans="3:13" x14ac:dyDescent="0.2">
      <c r="C1874" s="17"/>
      <c r="D1874" s="17"/>
      <c r="E1874" s="17"/>
      <c r="F1874" s="17"/>
      <c r="G1874" s="17"/>
      <c r="H1874" s="59"/>
      <c r="I1874" s="59"/>
      <c r="J1874" s="59"/>
      <c r="K1874" s="59"/>
      <c r="L1874" s="59"/>
      <c r="M1874" s="59"/>
    </row>
    <row r="1875" spans="3:13" x14ac:dyDescent="0.2">
      <c r="C1875" s="17"/>
      <c r="D1875" s="17"/>
      <c r="E1875" s="17"/>
      <c r="F1875" s="17"/>
      <c r="G1875" s="17"/>
      <c r="H1875" s="59"/>
      <c r="I1875" s="59"/>
      <c r="J1875" s="59"/>
      <c r="K1875" s="59"/>
      <c r="L1875" s="59"/>
      <c r="M1875" s="59"/>
    </row>
    <row r="1876" spans="3:13" x14ac:dyDescent="0.2">
      <c r="C1876" s="17"/>
      <c r="D1876" s="17"/>
      <c r="E1876" s="17"/>
      <c r="F1876" s="17"/>
      <c r="G1876" s="17"/>
      <c r="H1876" s="59"/>
      <c r="I1876" s="59"/>
      <c r="J1876" s="59"/>
      <c r="K1876" s="59"/>
      <c r="L1876" s="59"/>
      <c r="M1876" s="59"/>
    </row>
    <row r="1877" spans="3:13" x14ac:dyDescent="0.2">
      <c r="C1877" s="17"/>
      <c r="D1877" s="17"/>
      <c r="E1877" s="17"/>
      <c r="F1877" s="17"/>
      <c r="G1877" s="17"/>
      <c r="H1877" s="59"/>
      <c r="I1877" s="59"/>
      <c r="J1877" s="59"/>
      <c r="K1877" s="59"/>
      <c r="L1877" s="59"/>
      <c r="M1877" s="59"/>
    </row>
    <row r="1878" spans="3:13" x14ac:dyDescent="0.2">
      <c r="C1878" s="17"/>
      <c r="D1878" s="17"/>
      <c r="E1878" s="17"/>
      <c r="F1878" s="17"/>
      <c r="G1878" s="17"/>
      <c r="H1878" s="59"/>
      <c r="I1878" s="59"/>
      <c r="J1878" s="59"/>
      <c r="K1878" s="59"/>
      <c r="L1878" s="59"/>
      <c r="M1878" s="59"/>
    </row>
    <row r="1879" spans="3:13" x14ac:dyDescent="0.2">
      <c r="C1879" s="17"/>
      <c r="D1879" s="17"/>
      <c r="E1879" s="17"/>
      <c r="F1879" s="17"/>
      <c r="G1879" s="17"/>
      <c r="H1879" s="59"/>
      <c r="I1879" s="59"/>
      <c r="J1879" s="59"/>
      <c r="K1879" s="59"/>
      <c r="L1879" s="59"/>
      <c r="M1879" s="59"/>
    </row>
    <row r="1880" spans="3:13" x14ac:dyDescent="0.2">
      <c r="C1880" s="17"/>
      <c r="D1880" s="17"/>
      <c r="E1880" s="17"/>
      <c r="F1880" s="17"/>
      <c r="G1880" s="17"/>
      <c r="H1880" s="59"/>
      <c r="I1880" s="59"/>
      <c r="J1880" s="59"/>
      <c r="K1880" s="59"/>
      <c r="L1880" s="59"/>
      <c r="M1880" s="59"/>
    </row>
    <row r="1881" spans="3:13" x14ac:dyDescent="0.2">
      <c r="C1881" s="17"/>
      <c r="D1881" s="17"/>
      <c r="E1881" s="17"/>
      <c r="F1881" s="17"/>
      <c r="G1881" s="17"/>
      <c r="H1881" s="59"/>
      <c r="I1881" s="59"/>
      <c r="J1881" s="59"/>
      <c r="K1881" s="59"/>
      <c r="L1881" s="59"/>
      <c r="M1881" s="59"/>
    </row>
    <row r="1882" spans="3:13" x14ac:dyDescent="0.2">
      <c r="C1882" s="17"/>
      <c r="D1882" s="17"/>
      <c r="E1882" s="17"/>
      <c r="F1882" s="17"/>
      <c r="G1882" s="17"/>
      <c r="H1882" s="59"/>
      <c r="I1882" s="59"/>
      <c r="J1882" s="59"/>
      <c r="K1882" s="59"/>
      <c r="L1882" s="59"/>
      <c r="M1882" s="59"/>
    </row>
    <row r="1883" spans="3:13" x14ac:dyDescent="0.2">
      <c r="C1883" s="17"/>
      <c r="D1883" s="17"/>
      <c r="E1883" s="17"/>
      <c r="F1883" s="17"/>
      <c r="G1883" s="17"/>
      <c r="H1883" s="59"/>
      <c r="I1883" s="59"/>
      <c r="J1883" s="59"/>
      <c r="K1883" s="59"/>
      <c r="L1883" s="59"/>
      <c r="M1883" s="59"/>
    </row>
    <row r="1884" spans="3:13" x14ac:dyDescent="0.2">
      <c r="C1884" s="17"/>
      <c r="D1884" s="17"/>
      <c r="E1884" s="17"/>
      <c r="F1884" s="17"/>
      <c r="G1884" s="17"/>
      <c r="H1884" s="59"/>
      <c r="I1884" s="59"/>
      <c r="J1884" s="59"/>
      <c r="K1884" s="59"/>
      <c r="L1884" s="59"/>
      <c r="M1884" s="59"/>
    </row>
    <row r="1885" spans="3:13" x14ac:dyDescent="0.2">
      <c r="C1885" s="17"/>
      <c r="D1885" s="17"/>
      <c r="E1885" s="17"/>
      <c r="F1885" s="17"/>
      <c r="G1885" s="17"/>
      <c r="H1885" s="59"/>
      <c r="I1885" s="59"/>
      <c r="J1885" s="59"/>
      <c r="K1885" s="59"/>
      <c r="L1885" s="59"/>
      <c r="M1885" s="59"/>
    </row>
    <row r="1886" spans="3:13" x14ac:dyDescent="0.2">
      <c r="C1886" s="17"/>
      <c r="D1886" s="17"/>
      <c r="E1886" s="17"/>
      <c r="F1886" s="17"/>
      <c r="G1886" s="17"/>
      <c r="H1886" s="59"/>
      <c r="I1886" s="59"/>
      <c r="J1886" s="59"/>
      <c r="K1886" s="59"/>
      <c r="L1886" s="59"/>
      <c r="M1886" s="59"/>
    </row>
    <row r="1887" spans="3:13" x14ac:dyDescent="0.2">
      <c r="C1887" s="17"/>
      <c r="D1887" s="17"/>
      <c r="E1887" s="17"/>
      <c r="F1887" s="17"/>
      <c r="G1887" s="17"/>
      <c r="H1887" s="59"/>
      <c r="I1887" s="59"/>
      <c r="J1887" s="59"/>
      <c r="K1887" s="59"/>
      <c r="L1887" s="59"/>
      <c r="M1887" s="59"/>
    </row>
    <row r="1888" spans="3:13" x14ac:dyDescent="0.2">
      <c r="C1888" s="17"/>
      <c r="D1888" s="17"/>
      <c r="E1888" s="17"/>
      <c r="F1888" s="17"/>
      <c r="G1888" s="17"/>
      <c r="H1888" s="59"/>
      <c r="I1888" s="59"/>
      <c r="J1888" s="59"/>
      <c r="K1888" s="59"/>
      <c r="L1888" s="59"/>
      <c r="M1888" s="59"/>
    </row>
    <row r="1889" spans="3:13" x14ac:dyDescent="0.2">
      <c r="C1889" s="17"/>
      <c r="D1889" s="17"/>
      <c r="E1889" s="17"/>
      <c r="F1889" s="17"/>
      <c r="G1889" s="17"/>
      <c r="H1889" s="59"/>
      <c r="I1889" s="59"/>
      <c r="J1889" s="59"/>
      <c r="K1889" s="59"/>
      <c r="L1889" s="59"/>
      <c r="M1889" s="59"/>
    </row>
    <row r="1890" spans="3:13" x14ac:dyDescent="0.2">
      <c r="C1890" s="17"/>
      <c r="D1890" s="17"/>
      <c r="E1890" s="17"/>
      <c r="F1890" s="17"/>
      <c r="G1890" s="17"/>
      <c r="H1890" s="59"/>
      <c r="I1890" s="59"/>
      <c r="J1890" s="59"/>
      <c r="K1890" s="59"/>
      <c r="L1890" s="59"/>
      <c r="M1890" s="59"/>
    </row>
    <row r="1891" spans="3:13" x14ac:dyDescent="0.2">
      <c r="C1891" s="17"/>
      <c r="D1891" s="17"/>
      <c r="E1891" s="17"/>
      <c r="F1891" s="17"/>
      <c r="G1891" s="17"/>
      <c r="H1891" s="59"/>
      <c r="I1891" s="59"/>
      <c r="J1891" s="59"/>
      <c r="K1891" s="59"/>
      <c r="L1891" s="59"/>
      <c r="M1891" s="59"/>
    </row>
    <row r="1892" spans="3:13" x14ac:dyDescent="0.2">
      <c r="C1892" s="17"/>
      <c r="D1892" s="17"/>
      <c r="E1892" s="17"/>
      <c r="F1892" s="17"/>
      <c r="G1892" s="17"/>
      <c r="H1892" s="59"/>
      <c r="I1892" s="59"/>
      <c r="J1892" s="59"/>
      <c r="K1892" s="59"/>
      <c r="L1892" s="59"/>
      <c r="M1892" s="59"/>
    </row>
    <row r="1893" spans="3:13" x14ac:dyDescent="0.2">
      <c r="C1893" s="17"/>
      <c r="D1893" s="17"/>
      <c r="E1893" s="17"/>
      <c r="F1893" s="17"/>
      <c r="G1893" s="17"/>
      <c r="H1893" s="59"/>
      <c r="I1893" s="59"/>
      <c r="J1893" s="59"/>
      <c r="K1893" s="59"/>
      <c r="L1893" s="59"/>
      <c r="M1893" s="59"/>
    </row>
    <row r="1894" spans="3:13" x14ac:dyDescent="0.2">
      <c r="C1894" s="17"/>
      <c r="D1894" s="17"/>
      <c r="E1894" s="17"/>
      <c r="F1894" s="17"/>
      <c r="G1894" s="17"/>
      <c r="H1894" s="59"/>
      <c r="I1894" s="59"/>
      <c r="J1894" s="59"/>
      <c r="K1894" s="59"/>
      <c r="L1894" s="59"/>
      <c r="M1894" s="59"/>
    </row>
    <row r="1895" spans="3:13" x14ac:dyDescent="0.2">
      <c r="C1895" s="17"/>
      <c r="D1895" s="17"/>
      <c r="E1895" s="17"/>
      <c r="F1895" s="17"/>
      <c r="G1895" s="17"/>
      <c r="H1895" s="59"/>
      <c r="I1895" s="59"/>
      <c r="J1895" s="59"/>
      <c r="K1895" s="59"/>
      <c r="L1895" s="59"/>
      <c r="M1895" s="59"/>
    </row>
    <row r="1896" spans="3:13" x14ac:dyDescent="0.2">
      <c r="C1896" s="17"/>
      <c r="D1896" s="17"/>
      <c r="E1896" s="17"/>
      <c r="F1896" s="17"/>
      <c r="G1896" s="17"/>
      <c r="H1896" s="59"/>
      <c r="I1896" s="59"/>
      <c r="J1896" s="59"/>
      <c r="K1896" s="59"/>
      <c r="L1896" s="59"/>
      <c r="M1896" s="59"/>
    </row>
    <row r="1897" spans="3:13" x14ac:dyDescent="0.2">
      <c r="C1897" s="17"/>
      <c r="D1897" s="17"/>
      <c r="E1897" s="17"/>
      <c r="F1897" s="17"/>
      <c r="G1897" s="17"/>
      <c r="H1897" s="59"/>
      <c r="I1897" s="59"/>
      <c r="J1897" s="59"/>
      <c r="K1897" s="59"/>
      <c r="L1897" s="59"/>
      <c r="M1897" s="59"/>
    </row>
    <row r="1898" spans="3:13" x14ac:dyDescent="0.2">
      <c r="C1898" s="17"/>
      <c r="D1898" s="17"/>
      <c r="E1898" s="17"/>
      <c r="F1898" s="17"/>
      <c r="G1898" s="17"/>
      <c r="H1898" s="59"/>
      <c r="I1898" s="59"/>
      <c r="J1898" s="59"/>
      <c r="K1898" s="59"/>
      <c r="L1898" s="59"/>
      <c r="M1898" s="59"/>
    </row>
    <row r="1899" spans="3:13" x14ac:dyDescent="0.2">
      <c r="C1899" s="17"/>
      <c r="D1899" s="17"/>
      <c r="E1899" s="17"/>
      <c r="F1899" s="17"/>
      <c r="G1899" s="17"/>
      <c r="H1899" s="59"/>
      <c r="I1899" s="59"/>
      <c r="J1899" s="59"/>
      <c r="K1899" s="59"/>
      <c r="L1899" s="59"/>
      <c r="M1899" s="59"/>
    </row>
    <row r="1900" spans="3:13" x14ac:dyDescent="0.2">
      <c r="C1900" s="17"/>
      <c r="D1900" s="17"/>
      <c r="E1900" s="17"/>
      <c r="F1900" s="17"/>
      <c r="G1900" s="17"/>
      <c r="H1900" s="59"/>
      <c r="I1900" s="59"/>
      <c r="J1900" s="59"/>
      <c r="K1900" s="59"/>
      <c r="L1900" s="59"/>
      <c r="M1900" s="59"/>
    </row>
    <row r="1901" spans="3:13" x14ac:dyDescent="0.2">
      <c r="C1901" s="17"/>
      <c r="D1901" s="17"/>
      <c r="E1901" s="17"/>
      <c r="F1901" s="17"/>
      <c r="G1901" s="17"/>
      <c r="H1901" s="59"/>
      <c r="I1901" s="59"/>
      <c r="J1901" s="59"/>
      <c r="K1901" s="59"/>
      <c r="L1901" s="59"/>
      <c r="M1901" s="59"/>
    </row>
    <row r="1902" spans="3:13" x14ac:dyDescent="0.2">
      <c r="C1902" s="17"/>
      <c r="D1902" s="17"/>
      <c r="E1902" s="17"/>
      <c r="F1902" s="17"/>
      <c r="G1902" s="17"/>
      <c r="H1902" s="59"/>
      <c r="I1902" s="59"/>
      <c r="J1902" s="59"/>
      <c r="K1902" s="59"/>
      <c r="L1902" s="59"/>
      <c r="M1902" s="59"/>
    </row>
    <row r="1903" spans="3:13" x14ac:dyDescent="0.2">
      <c r="C1903" s="17"/>
      <c r="D1903" s="17"/>
      <c r="E1903" s="17"/>
      <c r="F1903" s="17"/>
      <c r="G1903" s="17"/>
      <c r="H1903" s="59"/>
      <c r="I1903" s="59"/>
      <c r="J1903" s="59"/>
      <c r="K1903" s="59"/>
      <c r="L1903" s="59"/>
      <c r="M1903" s="59"/>
    </row>
    <row r="1904" spans="3:13" x14ac:dyDescent="0.2">
      <c r="C1904" s="17"/>
      <c r="D1904" s="17"/>
      <c r="E1904" s="17"/>
      <c r="F1904" s="17"/>
      <c r="G1904" s="17"/>
      <c r="H1904" s="59"/>
      <c r="I1904" s="59"/>
      <c r="J1904" s="59"/>
      <c r="K1904" s="59"/>
      <c r="L1904" s="59"/>
      <c r="M1904" s="59"/>
    </row>
    <row r="1905" spans="3:13" x14ac:dyDescent="0.2">
      <c r="C1905" s="17"/>
      <c r="D1905" s="17"/>
      <c r="E1905" s="17"/>
      <c r="F1905" s="17"/>
      <c r="G1905" s="17"/>
      <c r="H1905" s="59"/>
      <c r="I1905" s="59"/>
      <c r="J1905" s="59"/>
      <c r="K1905" s="59"/>
      <c r="L1905" s="59"/>
      <c r="M1905" s="59"/>
    </row>
    <row r="1906" spans="3:13" x14ac:dyDescent="0.2">
      <c r="C1906" s="17"/>
      <c r="D1906" s="17"/>
      <c r="E1906" s="17"/>
      <c r="F1906" s="17"/>
      <c r="G1906" s="17"/>
      <c r="H1906" s="59"/>
      <c r="I1906" s="59"/>
      <c r="J1906" s="59"/>
      <c r="K1906" s="59"/>
      <c r="L1906" s="59"/>
      <c r="M1906" s="59"/>
    </row>
    <row r="1907" spans="3:13" x14ac:dyDescent="0.2">
      <c r="C1907" s="17"/>
      <c r="D1907" s="17"/>
      <c r="E1907" s="17"/>
      <c r="F1907" s="17"/>
      <c r="G1907" s="17"/>
      <c r="H1907" s="59"/>
      <c r="I1907" s="59"/>
      <c r="J1907" s="59"/>
      <c r="K1907" s="59"/>
      <c r="L1907" s="59"/>
      <c r="M1907" s="59"/>
    </row>
    <row r="1908" spans="3:13" x14ac:dyDescent="0.2">
      <c r="C1908" s="17"/>
      <c r="D1908" s="17"/>
      <c r="E1908" s="17"/>
      <c r="F1908" s="17"/>
      <c r="G1908" s="17"/>
      <c r="H1908" s="59"/>
      <c r="I1908" s="59"/>
      <c r="J1908" s="59"/>
      <c r="K1908" s="59"/>
      <c r="L1908" s="59"/>
      <c r="M1908" s="59"/>
    </row>
    <row r="1909" spans="3:13" x14ac:dyDescent="0.2">
      <c r="C1909" s="17"/>
      <c r="D1909" s="17"/>
      <c r="E1909" s="17"/>
      <c r="F1909" s="17"/>
      <c r="G1909" s="17"/>
      <c r="H1909" s="59"/>
      <c r="I1909" s="59"/>
      <c r="J1909" s="59"/>
      <c r="K1909" s="59"/>
      <c r="L1909" s="59"/>
      <c r="M1909" s="59"/>
    </row>
    <row r="1910" spans="3:13" x14ac:dyDescent="0.2">
      <c r="C1910" s="17"/>
      <c r="D1910" s="17"/>
      <c r="E1910" s="17"/>
      <c r="F1910" s="17"/>
      <c r="G1910" s="17"/>
      <c r="H1910" s="59"/>
      <c r="I1910" s="59"/>
      <c r="J1910" s="59"/>
      <c r="K1910" s="59"/>
      <c r="L1910" s="59"/>
      <c r="M1910" s="59"/>
    </row>
    <row r="1911" spans="3:13" x14ac:dyDescent="0.2">
      <c r="C1911" s="17"/>
      <c r="D1911" s="17"/>
      <c r="E1911" s="17"/>
      <c r="F1911" s="17"/>
      <c r="G1911" s="17"/>
      <c r="H1911" s="59"/>
      <c r="I1911" s="59"/>
      <c r="J1911" s="59"/>
      <c r="K1911" s="59"/>
      <c r="L1911" s="59"/>
      <c r="M1911" s="59"/>
    </row>
    <row r="1912" spans="3:13" x14ac:dyDescent="0.2">
      <c r="C1912" s="17"/>
      <c r="D1912" s="17"/>
      <c r="E1912" s="17"/>
      <c r="F1912" s="17"/>
      <c r="G1912" s="17"/>
      <c r="H1912" s="59"/>
      <c r="I1912" s="59"/>
      <c r="J1912" s="59"/>
      <c r="K1912" s="59"/>
      <c r="L1912" s="59"/>
      <c r="M1912" s="59"/>
    </row>
    <row r="1913" spans="3:13" x14ac:dyDescent="0.2">
      <c r="C1913" s="17"/>
      <c r="D1913" s="17"/>
      <c r="E1913" s="17"/>
      <c r="F1913" s="17"/>
      <c r="G1913" s="17"/>
      <c r="H1913" s="59"/>
      <c r="I1913" s="59"/>
      <c r="J1913" s="59"/>
      <c r="K1913" s="59"/>
      <c r="L1913" s="59"/>
      <c r="M1913" s="59"/>
    </row>
    <row r="1914" spans="3:13" x14ac:dyDescent="0.2">
      <c r="C1914" s="17"/>
      <c r="D1914" s="17"/>
      <c r="E1914" s="17"/>
      <c r="F1914" s="17"/>
      <c r="G1914" s="17"/>
      <c r="H1914" s="59"/>
      <c r="I1914" s="59"/>
      <c r="J1914" s="59"/>
      <c r="K1914" s="59"/>
      <c r="L1914" s="59"/>
      <c r="M1914" s="59"/>
    </row>
    <row r="1915" spans="3:13" x14ac:dyDescent="0.2">
      <c r="C1915" s="17"/>
      <c r="D1915" s="17"/>
      <c r="E1915" s="17"/>
      <c r="F1915" s="17"/>
      <c r="G1915" s="17"/>
      <c r="H1915" s="59"/>
      <c r="I1915" s="59"/>
      <c r="J1915" s="59"/>
      <c r="K1915" s="59"/>
      <c r="L1915" s="59"/>
      <c r="M1915" s="59"/>
    </row>
    <row r="1916" spans="3:13" x14ac:dyDescent="0.2">
      <c r="C1916" s="17"/>
      <c r="D1916" s="17"/>
      <c r="E1916" s="17"/>
      <c r="F1916" s="17"/>
      <c r="G1916" s="17"/>
      <c r="H1916" s="59"/>
      <c r="I1916" s="59"/>
      <c r="J1916" s="59"/>
      <c r="K1916" s="59"/>
      <c r="L1916" s="59"/>
      <c r="M1916" s="59"/>
    </row>
    <row r="1917" spans="3:13" x14ac:dyDescent="0.2">
      <c r="C1917" s="17"/>
      <c r="D1917" s="17"/>
      <c r="E1917" s="17"/>
      <c r="F1917" s="17"/>
      <c r="G1917" s="17"/>
      <c r="H1917" s="59"/>
      <c r="I1917" s="59"/>
      <c r="J1917" s="59"/>
      <c r="K1917" s="59"/>
      <c r="L1917" s="59"/>
      <c r="M1917" s="59"/>
    </row>
    <row r="1918" spans="3:13" x14ac:dyDescent="0.2">
      <c r="C1918" s="17"/>
      <c r="D1918" s="17"/>
      <c r="E1918" s="17"/>
      <c r="F1918" s="17"/>
      <c r="G1918" s="17"/>
      <c r="H1918" s="59"/>
      <c r="I1918" s="59"/>
      <c r="J1918" s="59"/>
      <c r="K1918" s="59"/>
      <c r="L1918" s="59"/>
      <c r="M1918" s="59"/>
    </row>
    <row r="1919" spans="3:13" x14ac:dyDescent="0.2">
      <c r="C1919" s="17"/>
      <c r="D1919" s="17"/>
      <c r="E1919" s="17"/>
      <c r="F1919" s="17"/>
      <c r="G1919" s="17"/>
      <c r="H1919" s="59"/>
      <c r="I1919" s="59"/>
      <c r="J1919" s="59"/>
      <c r="K1919" s="59"/>
      <c r="L1919" s="59"/>
      <c r="M1919" s="59"/>
    </row>
    <row r="1920" spans="3:13" x14ac:dyDescent="0.2">
      <c r="C1920" s="17"/>
      <c r="D1920" s="17"/>
      <c r="E1920" s="17"/>
      <c r="F1920" s="17"/>
      <c r="G1920" s="17"/>
      <c r="H1920" s="59"/>
      <c r="I1920" s="59"/>
      <c r="J1920" s="59"/>
      <c r="K1920" s="59"/>
      <c r="L1920" s="59"/>
      <c r="M1920" s="59"/>
    </row>
    <row r="1921" spans="3:13" x14ac:dyDescent="0.2">
      <c r="C1921" s="17"/>
      <c r="D1921" s="17"/>
      <c r="E1921" s="17"/>
      <c r="F1921" s="17"/>
      <c r="G1921" s="17"/>
      <c r="H1921" s="59"/>
      <c r="I1921" s="59"/>
      <c r="J1921" s="59"/>
      <c r="K1921" s="59"/>
      <c r="L1921" s="59"/>
      <c r="M1921" s="59"/>
    </row>
    <row r="1922" spans="3:13" x14ac:dyDescent="0.2">
      <c r="C1922" s="17"/>
      <c r="D1922" s="17"/>
      <c r="E1922" s="17"/>
      <c r="F1922" s="17"/>
      <c r="G1922" s="17"/>
      <c r="H1922" s="59"/>
      <c r="I1922" s="59"/>
      <c r="J1922" s="59"/>
      <c r="K1922" s="59"/>
      <c r="L1922" s="59"/>
      <c r="M1922" s="59"/>
    </row>
    <row r="1923" spans="3:13" x14ac:dyDescent="0.2">
      <c r="C1923" s="17"/>
      <c r="D1923" s="17"/>
      <c r="E1923" s="17"/>
      <c r="F1923" s="17"/>
      <c r="G1923" s="17"/>
      <c r="H1923" s="59"/>
      <c r="I1923" s="59"/>
      <c r="J1923" s="59"/>
      <c r="K1923" s="59"/>
      <c r="L1923" s="59"/>
      <c r="M1923" s="59"/>
    </row>
    <row r="1924" spans="3:13" x14ac:dyDescent="0.2">
      <c r="C1924" s="17"/>
      <c r="D1924" s="17"/>
      <c r="E1924" s="17"/>
      <c r="F1924" s="17"/>
      <c r="G1924" s="17"/>
      <c r="H1924" s="59"/>
      <c r="I1924" s="59"/>
      <c r="J1924" s="59"/>
      <c r="K1924" s="59"/>
      <c r="L1924" s="59"/>
      <c r="M1924" s="59"/>
    </row>
    <row r="1925" spans="3:13" x14ac:dyDescent="0.2">
      <c r="C1925" s="17"/>
      <c r="D1925" s="17"/>
      <c r="E1925" s="17"/>
      <c r="F1925" s="17"/>
      <c r="G1925" s="17"/>
      <c r="H1925" s="59"/>
      <c r="I1925" s="59"/>
      <c r="J1925" s="59"/>
      <c r="K1925" s="59"/>
      <c r="L1925" s="59"/>
      <c r="M1925" s="59"/>
    </row>
    <row r="1926" spans="3:13" x14ac:dyDescent="0.2">
      <c r="C1926" s="17"/>
      <c r="D1926" s="17"/>
      <c r="E1926" s="17"/>
      <c r="F1926" s="17"/>
      <c r="G1926" s="17"/>
      <c r="H1926" s="59"/>
      <c r="I1926" s="59"/>
      <c r="J1926" s="59"/>
      <c r="K1926" s="59"/>
      <c r="L1926" s="59"/>
      <c r="M1926" s="59"/>
    </row>
    <row r="1927" spans="3:13" x14ac:dyDescent="0.2">
      <c r="C1927" s="17"/>
      <c r="D1927" s="17"/>
      <c r="E1927" s="17"/>
      <c r="F1927" s="17"/>
      <c r="G1927" s="17"/>
      <c r="H1927" s="59"/>
      <c r="I1927" s="59"/>
      <c r="J1927" s="59"/>
      <c r="K1927" s="59"/>
      <c r="L1927" s="59"/>
      <c r="M1927" s="59"/>
    </row>
    <row r="1928" spans="3:13" x14ac:dyDescent="0.2">
      <c r="C1928" s="17"/>
      <c r="D1928" s="17"/>
      <c r="E1928" s="17"/>
      <c r="F1928" s="17"/>
      <c r="G1928" s="17"/>
      <c r="H1928" s="59"/>
      <c r="I1928" s="59"/>
      <c r="J1928" s="59"/>
      <c r="K1928" s="59"/>
      <c r="L1928" s="59"/>
      <c r="M1928" s="59"/>
    </row>
    <row r="1929" spans="3:13" x14ac:dyDescent="0.2">
      <c r="C1929" s="17"/>
      <c r="D1929" s="17"/>
      <c r="E1929" s="17"/>
      <c r="F1929" s="17"/>
      <c r="G1929" s="17"/>
      <c r="H1929" s="59"/>
      <c r="I1929" s="59"/>
      <c r="J1929" s="59"/>
      <c r="K1929" s="59"/>
      <c r="L1929" s="59"/>
      <c r="M1929" s="59"/>
    </row>
    <row r="1930" spans="3:13" x14ac:dyDescent="0.2">
      <c r="C1930" s="17"/>
      <c r="D1930" s="17"/>
      <c r="E1930" s="17"/>
      <c r="F1930" s="17"/>
      <c r="G1930" s="17"/>
      <c r="H1930" s="59"/>
      <c r="I1930" s="59"/>
      <c r="J1930" s="59"/>
      <c r="K1930" s="59"/>
      <c r="L1930" s="59"/>
      <c r="M1930" s="59"/>
    </row>
    <row r="1931" spans="3:13" x14ac:dyDescent="0.2">
      <c r="C1931" s="17"/>
      <c r="D1931" s="17"/>
      <c r="E1931" s="17"/>
      <c r="F1931" s="17"/>
      <c r="G1931" s="17"/>
      <c r="H1931" s="59"/>
      <c r="I1931" s="59"/>
      <c r="J1931" s="59"/>
      <c r="K1931" s="59"/>
      <c r="L1931" s="59"/>
      <c r="M1931" s="59"/>
    </row>
    <row r="1932" spans="3:13" x14ac:dyDescent="0.2">
      <c r="C1932" s="17"/>
      <c r="D1932" s="17"/>
      <c r="E1932" s="17"/>
      <c r="F1932" s="17"/>
      <c r="G1932" s="17"/>
      <c r="H1932" s="59"/>
      <c r="I1932" s="59"/>
      <c r="J1932" s="59"/>
      <c r="K1932" s="59"/>
      <c r="L1932" s="59"/>
      <c r="M1932" s="59"/>
    </row>
    <row r="1933" spans="3:13" x14ac:dyDescent="0.2">
      <c r="C1933" s="17"/>
      <c r="D1933" s="17"/>
      <c r="E1933" s="17"/>
      <c r="F1933" s="17"/>
      <c r="G1933" s="17"/>
      <c r="H1933" s="59"/>
      <c r="I1933" s="59"/>
      <c r="J1933" s="59"/>
      <c r="K1933" s="59"/>
      <c r="L1933" s="59"/>
      <c r="M1933" s="59"/>
    </row>
    <row r="1934" spans="3:13" x14ac:dyDescent="0.2">
      <c r="C1934" s="17"/>
      <c r="D1934" s="17"/>
      <c r="E1934" s="17"/>
      <c r="F1934" s="17"/>
      <c r="G1934" s="17"/>
      <c r="H1934" s="59"/>
      <c r="I1934" s="59"/>
      <c r="J1934" s="59"/>
      <c r="K1934" s="59"/>
      <c r="L1934" s="59"/>
      <c r="M1934" s="59"/>
    </row>
    <row r="1935" spans="3:13" x14ac:dyDescent="0.2">
      <c r="C1935" s="17"/>
      <c r="D1935" s="17"/>
      <c r="E1935" s="17"/>
      <c r="F1935" s="17"/>
      <c r="G1935" s="17"/>
      <c r="H1935" s="59"/>
      <c r="I1935" s="59"/>
      <c r="J1935" s="59"/>
      <c r="K1935" s="59"/>
      <c r="L1935" s="59"/>
      <c r="M1935" s="59"/>
    </row>
    <row r="1936" spans="3:13" x14ac:dyDescent="0.2">
      <c r="C1936" s="17"/>
      <c r="D1936" s="17"/>
      <c r="E1936" s="17"/>
      <c r="F1936" s="17"/>
      <c r="G1936" s="17"/>
      <c r="H1936" s="59"/>
      <c r="I1936" s="59"/>
      <c r="J1936" s="59"/>
      <c r="K1936" s="59"/>
      <c r="L1936" s="59"/>
      <c r="M1936" s="59"/>
    </row>
    <row r="1937" spans="3:13" x14ac:dyDescent="0.2">
      <c r="C1937" s="17"/>
      <c r="D1937" s="17"/>
      <c r="E1937" s="17"/>
      <c r="F1937" s="17"/>
      <c r="G1937" s="17"/>
      <c r="H1937" s="59"/>
      <c r="I1937" s="59"/>
      <c r="J1937" s="59"/>
      <c r="K1937" s="59"/>
      <c r="L1937" s="59"/>
      <c r="M1937" s="59"/>
    </row>
    <row r="1938" spans="3:13" x14ac:dyDescent="0.2">
      <c r="C1938" s="17"/>
      <c r="D1938" s="17"/>
      <c r="E1938" s="17"/>
      <c r="F1938" s="17"/>
      <c r="G1938" s="17"/>
      <c r="H1938" s="59"/>
      <c r="I1938" s="59"/>
      <c r="J1938" s="59"/>
      <c r="K1938" s="59"/>
      <c r="L1938" s="59"/>
      <c r="M1938" s="59"/>
    </row>
    <row r="1939" spans="3:13" x14ac:dyDescent="0.2">
      <c r="C1939" s="17"/>
      <c r="D1939" s="17"/>
      <c r="E1939" s="17"/>
      <c r="F1939" s="17"/>
      <c r="G1939" s="17"/>
      <c r="H1939" s="59"/>
      <c r="I1939" s="59"/>
      <c r="J1939" s="59"/>
      <c r="K1939" s="59"/>
      <c r="L1939" s="59"/>
      <c r="M1939" s="59"/>
    </row>
    <row r="1940" spans="3:13" x14ac:dyDescent="0.2">
      <c r="C1940" s="17"/>
      <c r="D1940" s="17"/>
      <c r="E1940" s="17"/>
      <c r="F1940" s="17"/>
      <c r="G1940" s="17"/>
      <c r="H1940" s="59"/>
      <c r="I1940" s="59"/>
      <c r="J1940" s="59"/>
      <c r="K1940" s="59"/>
      <c r="L1940" s="59"/>
      <c r="M1940" s="59"/>
    </row>
    <row r="1941" spans="3:13" x14ac:dyDescent="0.2">
      <c r="C1941" s="17"/>
      <c r="D1941" s="17"/>
      <c r="E1941" s="17"/>
      <c r="F1941" s="17"/>
      <c r="G1941" s="17"/>
      <c r="H1941" s="59"/>
      <c r="I1941" s="59"/>
      <c r="J1941" s="59"/>
      <c r="K1941" s="59"/>
      <c r="L1941" s="59"/>
      <c r="M1941" s="59"/>
    </row>
    <row r="1942" spans="3:13" x14ac:dyDescent="0.2">
      <c r="C1942" s="17"/>
      <c r="D1942" s="17"/>
      <c r="E1942" s="17"/>
      <c r="F1942" s="17"/>
      <c r="G1942" s="17"/>
      <c r="H1942" s="59"/>
      <c r="I1942" s="59"/>
      <c r="J1942" s="59"/>
      <c r="K1942" s="59"/>
      <c r="L1942" s="59"/>
      <c r="M1942" s="59"/>
    </row>
    <row r="1943" spans="3:13" x14ac:dyDescent="0.2">
      <c r="C1943" s="17"/>
      <c r="D1943" s="17"/>
      <c r="E1943" s="17"/>
      <c r="F1943" s="17"/>
      <c r="G1943" s="17"/>
      <c r="H1943" s="59"/>
      <c r="I1943" s="59"/>
      <c r="J1943" s="59"/>
      <c r="K1943" s="59"/>
      <c r="L1943" s="59"/>
      <c r="M1943" s="59"/>
    </row>
    <row r="1944" spans="3:13" x14ac:dyDescent="0.2">
      <c r="C1944" s="17"/>
      <c r="D1944" s="17"/>
      <c r="E1944" s="17"/>
      <c r="F1944" s="17"/>
      <c r="G1944" s="17"/>
      <c r="H1944" s="59"/>
      <c r="I1944" s="59"/>
      <c r="J1944" s="59"/>
      <c r="K1944" s="59"/>
      <c r="L1944" s="59"/>
      <c r="M1944" s="59"/>
    </row>
    <row r="1945" spans="3:13" x14ac:dyDescent="0.2">
      <c r="C1945" s="17"/>
      <c r="D1945" s="17"/>
      <c r="E1945" s="17"/>
      <c r="F1945" s="17"/>
      <c r="G1945" s="17"/>
      <c r="H1945" s="59"/>
      <c r="I1945" s="59"/>
      <c r="J1945" s="59"/>
      <c r="K1945" s="59"/>
      <c r="L1945" s="59"/>
      <c r="M1945" s="59"/>
    </row>
    <row r="1946" spans="3:13" x14ac:dyDescent="0.2">
      <c r="C1946" s="17"/>
      <c r="D1946" s="17"/>
      <c r="E1946" s="17"/>
      <c r="F1946" s="17"/>
      <c r="G1946" s="17"/>
      <c r="H1946" s="59"/>
      <c r="I1946" s="59"/>
      <c r="J1946" s="59"/>
      <c r="K1946" s="59"/>
      <c r="L1946" s="59"/>
      <c r="M1946" s="59"/>
    </row>
    <row r="1947" spans="3:13" x14ac:dyDescent="0.2">
      <c r="C1947" s="17"/>
      <c r="D1947" s="17"/>
      <c r="E1947" s="17"/>
      <c r="F1947" s="17"/>
      <c r="G1947" s="17"/>
      <c r="H1947" s="59"/>
      <c r="I1947" s="59"/>
      <c r="J1947" s="59"/>
      <c r="K1947" s="59"/>
      <c r="L1947" s="59"/>
      <c r="M1947" s="59"/>
    </row>
    <row r="1948" spans="3:13" x14ac:dyDescent="0.2">
      <c r="C1948" s="17"/>
      <c r="D1948" s="17"/>
      <c r="E1948" s="17"/>
      <c r="F1948" s="17"/>
      <c r="G1948" s="17"/>
      <c r="H1948" s="59"/>
      <c r="I1948" s="59"/>
      <c r="J1948" s="59"/>
      <c r="K1948" s="59"/>
      <c r="L1948" s="59"/>
      <c r="M1948" s="59"/>
    </row>
    <row r="1949" spans="3:13" x14ac:dyDescent="0.2">
      <c r="C1949" s="17"/>
      <c r="D1949" s="17"/>
      <c r="E1949" s="17"/>
      <c r="F1949" s="17"/>
      <c r="G1949" s="17"/>
      <c r="H1949" s="59"/>
      <c r="I1949" s="59"/>
      <c r="J1949" s="59"/>
      <c r="K1949" s="59"/>
      <c r="L1949" s="59"/>
      <c r="M1949" s="59"/>
    </row>
    <row r="1950" spans="3:13" x14ac:dyDescent="0.2">
      <c r="C1950" s="17"/>
      <c r="D1950" s="17"/>
      <c r="E1950" s="17"/>
      <c r="F1950" s="17"/>
      <c r="G1950" s="17"/>
      <c r="H1950" s="59"/>
      <c r="I1950" s="59"/>
      <c r="J1950" s="59"/>
      <c r="K1950" s="59"/>
      <c r="L1950" s="59"/>
      <c r="M1950" s="59"/>
    </row>
    <row r="1951" spans="3:13" x14ac:dyDescent="0.2">
      <c r="C1951" s="17"/>
      <c r="D1951" s="17"/>
      <c r="E1951" s="17"/>
      <c r="F1951" s="17"/>
      <c r="G1951" s="17"/>
      <c r="H1951" s="59"/>
      <c r="I1951" s="59"/>
      <c r="J1951" s="59"/>
      <c r="K1951" s="59"/>
      <c r="L1951" s="59"/>
      <c r="M1951" s="59"/>
    </row>
    <row r="1952" spans="3:13" x14ac:dyDescent="0.2">
      <c r="C1952" s="17"/>
      <c r="D1952" s="17"/>
      <c r="E1952" s="17"/>
      <c r="F1952" s="17"/>
      <c r="G1952" s="17"/>
      <c r="H1952" s="59"/>
      <c r="I1952" s="59"/>
      <c r="J1952" s="59"/>
      <c r="K1952" s="59"/>
      <c r="L1952" s="59"/>
      <c r="M1952" s="59"/>
    </row>
    <row r="1953" spans="3:13" x14ac:dyDescent="0.2">
      <c r="C1953" s="17"/>
      <c r="D1953" s="17"/>
      <c r="E1953" s="17"/>
      <c r="F1953" s="17"/>
      <c r="G1953" s="17"/>
      <c r="H1953" s="59"/>
      <c r="I1953" s="59"/>
      <c r="J1953" s="59"/>
      <c r="K1953" s="59"/>
      <c r="L1953" s="59"/>
      <c r="M1953" s="59"/>
    </row>
    <row r="1954" spans="3:13" x14ac:dyDescent="0.2">
      <c r="C1954" s="17"/>
      <c r="D1954" s="17"/>
      <c r="E1954" s="17"/>
      <c r="F1954" s="17"/>
      <c r="G1954" s="17"/>
      <c r="H1954" s="59"/>
      <c r="I1954" s="59"/>
      <c r="J1954" s="59"/>
      <c r="K1954" s="59"/>
      <c r="L1954" s="59"/>
      <c r="M1954" s="59"/>
    </row>
    <row r="1955" spans="3:13" x14ac:dyDescent="0.2">
      <c r="C1955" s="17"/>
      <c r="D1955" s="17"/>
      <c r="E1955" s="17"/>
      <c r="F1955" s="17"/>
      <c r="G1955" s="17"/>
      <c r="H1955" s="59"/>
      <c r="I1955" s="59"/>
      <c r="J1955" s="59"/>
      <c r="K1955" s="59"/>
      <c r="L1955" s="59"/>
      <c r="M1955" s="59"/>
    </row>
    <row r="1956" spans="3:13" x14ac:dyDescent="0.2">
      <c r="C1956" s="17"/>
      <c r="D1956" s="17"/>
      <c r="E1956" s="17"/>
      <c r="F1956" s="17"/>
      <c r="G1956" s="17"/>
      <c r="H1956" s="59"/>
      <c r="I1956" s="59"/>
      <c r="J1956" s="59"/>
      <c r="K1956" s="59"/>
      <c r="L1956" s="59"/>
      <c r="M1956" s="59"/>
    </row>
    <row r="1957" spans="3:13" x14ac:dyDescent="0.2">
      <c r="C1957" s="17"/>
      <c r="D1957" s="17"/>
      <c r="E1957" s="17"/>
      <c r="F1957" s="17"/>
      <c r="G1957" s="17"/>
      <c r="H1957" s="59"/>
      <c r="I1957" s="59"/>
      <c r="J1957" s="59"/>
      <c r="K1957" s="59"/>
      <c r="L1957" s="59"/>
      <c r="M1957" s="59"/>
    </row>
    <row r="1958" spans="3:13" x14ac:dyDescent="0.2">
      <c r="C1958" s="17"/>
      <c r="D1958" s="17"/>
      <c r="E1958" s="17"/>
      <c r="F1958" s="17"/>
      <c r="G1958" s="17"/>
      <c r="H1958" s="59"/>
      <c r="I1958" s="59"/>
      <c r="J1958" s="59"/>
      <c r="K1958" s="59"/>
      <c r="L1958" s="59"/>
      <c r="M1958" s="59"/>
    </row>
    <row r="1959" spans="3:13" x14ac:dyDescent="0.2">
      <c r="C1959" s="17"/>
      <c r="D1959" s="17"/>
      <c r="E1959" s="17"/>
      <c r="F1959" s="17"/>
      <c r="G1959" s="17"/>
      <c r="H1959" s="59"/>
      <c r="I1959" s="59"/>
      <c r="J1959" s="59"/>
      <c r="K1959" s="59"/>
      <c r="L1959" s="59"/>
      <c r="M1959" s="59"/>
    </row>
    <row r="1960" spans="3:13" x14ac:dyDescent="0.2">
      <c r="C1960" s="17"/>
      <c r="D1960" s="17"/>
      <c r="E1960" s="17"/>
      <c r="F1960" s="17"/>
      <c r="G1960" s="17"/>
      <c r="H1960" s="59"/>
      <c r="I1960" s="59"/>
      <c r="J1960" s="59"/>
      <c r="K1960" s="59"/>
      <c r="L1960" s="59"/>
      <c r="M1960" s="59"/>
    </row>
    <row r="1961" spans="3:13" x14ac:dyDescent="0.2">
      <c r="C1961" s="17"/>
      <c r="D1961" s="17"/>
      <c r="E1961" s="17"/>
      <c r="F1961" s="17"/>
      <c r="G1961" s="17"/>
      <c r="H1961" s="59"/>
      <c r="I1961" s="59"/>
      <c r="J1961" s="59"/>
      <c r="K1961" s="59"/>
      <c r="L1961" s="59"/>
      <c r="M1961" s="59"/>
    </row>
    <row r="1962" spans="3:13" x14ac:dyDescent="0.2">
      <c r="C1962" s="17"/>
      <c r="D1962" s="17"/>
      <c r="E1962" s="17"/>
      <c r="F1962" s="17"/>
      <c r="G1962" s="17"/>
      <c r="H1962" s="59"/>
      <c r="I1962" s="59"/>
      <c r="J1962" s="59"/>
      <c r="K1962" s="59"/>
      <c r="L1962" s="59"/>
      <c r="M1962" s="59"/>
    </row>
    <row r="1963" spans="3:13" x14ac:dyDescent="0.2">
      <c r="C1963" s="17"/>
      <c r="D1963" s="17"/>
      <c r="E1963" s="17"/>
      <c r="F1963" s="17"/>
      <c r="G1963" s="17"/>
      <c r="H1963" s="59"/>
      <c r="I1963" s="59"/>
      <c r="J1963" s="59"/>
      <c r="K1963" s="59"/>
      <c r="L1963" s="59"/>
      <c r="M1963" s="59"/>
    </row>
    <row r="1964" spans="3:13" x14ac:dyDescent="0.2">
      <c r="C1964" s="17"/>
      <c r="D1964" s="17"/>
      <c r="E1964" s="17"/>
      <c r="F1964" s="17"/>
      <c r="G1964" s="17"/>
      <c r="H1964" s="59"/>
      <c r="I1964" s="59"/>
      <c r="J1964" s="59"/>
      <c r="K1964" s="59"/>
      <c r="L1964" s="59"/>
      <c r="M1964" s="59"/>
    </row>
    <row r="1965" spans="3:13" x14ac:dyDescent="0.2">
      <c r="C1965" s="17"/>
      <c r="D1965" s="17"/>
      <c r="E1965" s="17"/>
      <c r="F1965" s="17"/>
      <c r="G1965" s="17"/>
      <c r="H1965" s="59"/>
      <c r="I1965" s="59"/>
      <c r="J1965" s="59"/>
      <c r="K1965" s="59"/>
      <c r="L1965" s="59"/>
      <c r="M1965" s="59"/>
    </row>
    <row r="1966" spans="3:13" x14ac:dyDescent="0.2">
      <c r="C1966" s="17"/>
      <c r="D1966" s="17"/>
      <c r="E1966" s="17"/>
      <c r="F1966" s="17"/>
      <c r="G1966" s="17"/>
      <c r="H1966" s="59"/>
      <c r="I1966" s="59"/>
      <c r="J1966" s="59"/>
      <c r="K1966" s="59"/>
      <c r="L1966" s="59"/>
      <c r="M1966" s="59"/>
    </row>
    <row r="1967" spans="3:13" x14ac:dyDescent="0.2">
      <c r="C1967" s="17"/>
      <c r="D1967" s="17"/>
      <c r="E1967" s="17"/>
      <c r="F1967" s="17"/>
      <c r="G1967" s="17"/>
      <c r="H1967" s="59"/>
      <c r="I1967" s="59"/>
      <c r="J1967" s="59"/>
      <c r="K1967" s="59"/>
      <c r="L1967" s="59"/>
      <c r="M1967" s="59"/>
    </row>
    <row r="1968" spans="3:13" x14ac:dyDescent="0.2">
      <c r="C1968" s="17"/>
      <c r="D1968" s="17"/>
      <c r="E1968" s="17"/>
      <c r="F1968" s="17"/>
      <c r="G1968" s="17"/>
      <c r="H1968" s="59"/>
      <c r="I1968" s="59"/>
      <c r="J1968" s="59"/>
      <c r="K1968" s="59"/>
      <c r="L1968" s="59"/>
      <c r="M1968" s="59"/>
    </row>
    <row r="1969" spans="3:13" x14ac:dyDescent="0.2">
      <c r="C1969" s="17"/>
      <c r="D1969" s="17"/>
      <c r="E1969" s="17"/>
      <c r="F1969" s="17"/>
      <c r="G1969" s="17"/>
      <c r="H1969" s="59"/>
      <c r="I1969" s="59"/>
      <c r="J1969" s="59"/>
      <c r="K1969" s="59"/>
      <c r="L1969" s="59"/>
      <c r="M1969" s="59"/>
    </row>
    <row r="1970" spans="3:13" x14ac:dyDescent="0.2">
      <c r="C1970" s="17"/>
      <c r="D1970" s="17"/>
      <c r="E1970" s="17"/>
      <c r="F1970" s="17"/>
      <c r="G1970" s="17"/>
      <c r="H1970" s="59"/>
      <c r="I1970" s="59"/>
      <c r="J1970" s="59"/>
      <c r="K1970" s="59"/>
      <c r="L1970" s="59"/>
      <c r="M1970" s="59"/>
    </row>
    <row r="1971" spans="3:13" x14ac:dyDescent="0.2">
      <c r="C1971" s="17"/>
      <c r="D1971" s="17"/>
      <c r="E1971" s="17"/>
      <c r="F1971" s="17"/>
      <c r="G1971" s="17"/>
      <c r="H1971" s="59"/>
      <c r="I1971" s="59"/>
      <c r="J1971" s="59"/>
      <c r="K1971" s="59"/>
      <c r="L1971" s="59"/>
      <c r="M1971" s="59"/>
    </row>
    <row r="1972" spans="3:13" x14ac:dyDescent="0.2">
      <c r="C1972" s="17"/>
      <c r="D1972" s="17"/>
      <c r="E1972" s="17"/>
      <c r="F1972" s="17"/>
      <c r="G1972" s="17"/>
      <c r="H1972" s="59"/>
      <c r="I1972" s="59"/>
      <c r="J1972" s="59"/>
      <c r="K1972" s="59"/>
      <c r="L1972" s="59"/>
      <c r="M1972" s="59"/>
    </row>
    <row r="1973" spans="3:13" x14ac:dyDescent="0.2">
      <c r="C1973" s="17"/>
      <c r="D1973" s="17"/>
      <c r="E1973" s="17"/>
      <c r="F1973" s="17"/>
      <c r="G1973" s="17"/>
      <c r="H1973" s="59"/>
      <c r="I1973" s="59"/>
      <c r="J1973" s="59"/>
      <c r="K1973" s="59"/>
      <c r="L1973" s="59"/>
      <c r="M1973" s="59"/>
    </row>
    <row r="1974" spans="3:13" x14ac:dyDescent="0.2">
      <c r="C1974" s="17"/>
      <c r="D1974" s="17"/>
      <c r="E1974" s="17"/>
      <c r="F1974" s="17"/>
      <c r="G1974" s="17"/>
      <c r="H1974" s="59"/>
      <c r="I1974" s="59"/>
      <c r="J1974" s="59"/>
      <c r="K1974" s="59"/>
      <c r="L1974" s="59"/>
      <c r="M1974" s="59"/>
    </row>
    <row r="1975" spans="3:13" x14ac:dyDescent="0.2">
      <c r="C1975" s="17"/>
      <c r="D1975" s="17"/>
      <c r="E1975" s="17"/>
      <c r="F1975" s="17"/>
      <c r="G1975" s="17"/>
      <c r="H1975" s="59"/>
      <c r="I1975" s="59"/>
      <c r="J1975" s="59"/>
      <c r="K1975" s="59"/>
      <c r="L1975" s="59"/>
      <c r="M1975" s="59"/>
    </row>
    <row r="1976" spans="3:13" x14ac:dyDescent="0.2">
      <c r="C1976" s="17"/>
      <c r="D1976" s="17"/>
      <c r="E1976" s="17"/>
      <c r="F1976" s="17"/>
      <c r="G1976" s="17"/>
      <c r="H1976" s="59"/>
      <c r="I1976" s="59"/>
      <c r="J1976" s="59"/>
      <c r="K1976" s="59"/>
      <c r="L1976" s="59"/>
      <c r="M1976" s="59"/>
    </row>
    <row r="1977" spans="3:13" x14ac:dyDescent="0.2">
      <c r="C1977" s="17"/>
      <c r="D1977" s="17"/>
      <c r="E1977" s="17"/>
      <c r="F1977" s="17"/>
      <c r="G1977" s="17"/>
      <c r="H1977" s="59"/>
      <c r="I1977" s="59"/>
      <c r="J1977" s="59"/>
      <c r="K1977" s="59"/>
      <c r="L1977" s="59"/>
      <c r="M1977" s="59"/>
    </row>
    <row r="1978" spans="3:13" x14ac:dyDescent="0.2">
      <c r="C1978" s="17"/>
      <c r="D1978" s="17"/>
      <c r="E1978" s="17"/>
      <c r="F1978" s="17"/>
      <c r="G1978" s="17"/>
      <c r="H1978" s="59"/>
      <c r="I1978" s="59"/>
      <c r="J1978" s="59"/>
      <c r="K1978" s="59"/>
      <c r="L1978" s="59"/>
      <c r="M1978" s="59"/>
    </row>
    <row r="1979" spans="3:13" x14ac:dyDescent="0.2">
      <c r="C1979" s="17"/>
      <c r="D1979" s="17"/>
      <c r="E1979" s="17"/>
      <c r="F1979" s="17"/>
      <c r="G1979" s="17"/>
      <c r="H1979" s="59"/>
      <c r="I1979" s="59"/>
      <c r="J1979" s="59"/>
      <c r="K1979" s="59"/>
      <c r="L1979" s="59"/>
      <c r="M1979" s="59"/>
    </row>
    <row r="1980" spans="3:13" x14ac:dyDescent="0.2">
      <c r="C1980" s="17"/>
      <c r="D1980" s="17"/>
      <c r="E1980" s="17"/>
      <c r="F1980" s="17"/>
      <c r="G1980" s="17"/>
      <c r="H1980" s="59"/>
      <c r="I1980" s="59"/>
      <c r="J1980" s="59"/>
      <c r="K1980" s="59"/>
      <c r="L1980" s="59"/>
      <c r="M1980" s="59"/>
    </row>
    <row r="1981" spans="3:13" x14ac:dyDescent="0.2">
      <c r="C1981" s="17"/>
      <c r="D1981" s="17"/>
      <c r="E1981" s="17"/>
      <c r="F1981" s="17"/>
      <c r="G1981" s="17"/>
      <c r="H1981" s="59"/>
      <c r="I1981" s="59"/>
      <c r="J1981" s="59"/>
      <c r="K1981" s="59"/>
      <c r="L1981" s="59"/>
      <c r="M1981" s="59"/>
    </row>
    <row r="1982" spans="3:13" x14ac:dyDescent="0.2">
      <c r="C1982" s="17"/>
      <c r="D1982" s="17"/>
      <c r="E1982" s="17"/>
      <c r="F1982" s="17"/>
      <c r="G1982" s="17"/>
      <c r="H1982" s="59"/>
      <c r="I1982" s="59"/>
      <c r="J1982" s="59"/>
      <c r="K1982" s="59"/>
      <c r="L1982" s="59"/>
      <c r="M1982" s="59"/>
    </row>
    <row r="1983" spans="3:13" x14ac:dyDescent="0.2">
      <c r="C1983" s="17"/>
      <c r="D1983" s="17"/>
      <c r="E1983" s="17"/>
      <c r="F1983" s="17"/>
      <c r="G1983" s="17"/>
      <c r="H1983" s="59"/>
      <c r="I1983" s="59"/>
      <c r="J1983" s="59"/>
      <c r="K1983" s="59"/>
      <c r="L1983" s="59"/>
      <c r="M1983" s="59"/>
    </row>
    <row r="1984" spans="3:13" x14ac:dyDescent="0.2">
      <c r="C1984" s="17"/>
      <c r="D1984" s="17"/>
      <c r="E1984" s="17"/>
      <c r="F1984" s="17"/>
      <c r="G1984" s="17"/>
      <c r="H1984" s="59"/>
      <c r="I1984" s="59"/>
      <c r="J1984" s="59"/>
      <c r="K1984" s="59"/>
      <c r="L1984" s="59"/>
      <c r="M1984" s="59"/>
    </row>
    <row r="1985" spans="3:13" x14ac:dyDescent="0.2">
      <c r="C1985" s="17"/>
      <c r="D1985" s="17"/>
      <c r="E1985" s="17"/>
      <c r="F1985" s="17"/>
      <c r="G1985" s="17"/>
      <c r="H1985" s="59"/>
      <c r="I1985" s="59"/>
      <c r="J1985" s="59"/>
      <c r="K1985" s="59"/>
      <c r="L1985" s="59"/>
      <c r="M1985" s="59"/>
    </row>
    <row r="1986" spans="3:13" x14ac:dyDescent="0.2">
      <c r="C1986" s="17"/>
      <c r="D1986" s="17"/>
      <c r="E1986" s="17"/>
      <c r="F1986" s="17"/>
      <c r="G1986" s="17"/>
      <c r="H1986" s="59"/>
      <c r="I1986" s="59"/>
      <c r="J1986" s="59"/>
      <c r="K1986" s="59"/>
      <c r="L1986" s="59"/>
      <c r="M1986" s="59"/>
    </row>
    <row r="1987" spans="3:13" x14ac:dyDescent="0.2">
      <c r="C1987" s="17"/>
      <c r="D1987" s="17"/>
      <c r="E1987" s="17"/>
      <c r="F1987" s="17"/>
      <c r="G1987" s="17"/>
      <c r="H1987" s="59"/>
      <c r="I1987" s="59"/>
      <c r="J1987" s="59"/>
      <c r="K1987" s="59"/>
      <c r="L1987" s="59"/>
      <c r="M1987" s="59"/>
    </row>
    <row r="1988" spans="3:13" x14ac:dyDescent="0.2">
      <c r="C1988" s="17"/>
      <c r="D1988" s="17"/>
      <c r="E1988" s="17"/>
      <c r="F1988" s="17"/>
      <c r="G1988" s="17"/>
      <c r="H1988" s="59"/>
      <c r="I1988" s="59"/>
      <c r="J1988" s="59"/>
      <c r="K1988" s="59"/>
      <c r="L1988" s="59"/>
      <c r="M1988" s="59"/>
    </row>
    <row r="1989" spans="3:13" x14ac:dyDescent="0.2">
      <c r="C1989" s="17"/>
      <c r="D1989" s="17"/>
      <c r="E1989" s="17"/>
      <c r="F1989" s="17"/>
      <c r="G1989" s="17"/>
      <c r="H1989" s="59"/>
      <c r="I1989" s="59"/>
      <c r="J1989" s="59"/>
      <c r="K1989" s="59"/>
      <c r="L1989" s="59"/>
      <c r="M1989" s="59"/>
    </row>
    <row r="1990" spans="3:13" x14ac:dyDescent="0.2">
      <c r="C1990" s="17"/>
      <c r="D1990" s="17"/>
      <c r="E1990" s="17"/>
      <c r="F1990" s="17"/>
      <c r="G1990" s="17"/>
      <c r="H1990" s="59"/>
      <c r="I1990" s="59"/>
      <c r="J1990" s="59"/>
      <c r="K1990" s="59"/>
      <c r="L1990" s="59"/>
      <c r="M1990" s="59"/>
    </row>
    <row r="1991" spans="3:13" x14ac:dyDescent="0.2">
      <c r="C1991" s="17"/>
      <c r="D1991" s="17"/>
      <c r="E1991" s="17"/>
      <c r="F1991" s="17"/>
      <c r="G1991" s="17"/>
      <c r="H1991" s="59"/>
      <c r="I1991" s="59"/>
      <c r="J1991" s="59"/>
      <c r="K1991" s="59"/>
      <c r="L1991" s="59"/>
      <c r="M1991" s="59"/>
    </row>
    <row r="1992" spans="3:13" x14ac:dyDescent="0.2">
      <c r="C1992" s="17"/>
      <c r="D1992" s="17"/>
      <c r="E1992" s="17"/>
      <c r="F1992" s="17"/>
      <c r="G1992" s="17"/>
      <c r="H1992" s="59"/>
      <c r="I1992" s="59"/>
      <c r="J1992" s="59"/>
      <c r="K1992" s="59"/>
      <c r="L1992" s="59"/>
      <c r="M1992" s="59"/>
    </row>
    <row r="1993" spans="3:13" x14ac:dyDescent="0.2">
      <c r="C1993" s="17"/>
      <c r="D1993" s="17"/>
      <c r="E1993" s="17"/>
      <c r="F1993" s="17"/>
      <c r="G1993" s="17"/>
      <c r="H1993" s="59"/>
      <c r="I1993" s="59"/>
      <c r="J1993" s="59"/>
      <c r="K1993" s="59"/>
      <c r="L1993" s="59"/>
      <c r="M1993" s="59"/>
    </row>
    <row r="1994" spans="3:13" x14ac:dyDescent="0.2">
      <c r="C1994" s="17"/>
      <c r="D1994" s="17"/>
      <c r="E1994" s="17"/>
      <c r="F1994" s="17"/>
      <c r="G1994" s="17"/>
      <c r="H1994" s="59"/>
      <c r="I1994" s="59"/>
      <c r="J1994" s="59"/>
      <c r="K1994" s="59"/>
      <c r="L1994" s="59"/>
      <c r="M1994" s="59"/>
    </row>
    <row r="1995" spans="3:13" x14ac:dyDescent="0.2">
      <c r="C1995" s="17"/>
      <c r="D1995" s="17"/>
      <c r="E1995" s="17"/>
      <c r="F1995" s="17"/>
      <c r="G1995" s="17"/>
      <c r="H1995" s="59"/>
      <c r="I1995" s="59"/>
      <c r="J1995" s="59"/>
      <c r="K1995" s="59"/>
      <c r="L1995" s="59"/>
      <c r="M1995" s="59"/>
    </row>
    <row r="1996" spans="3:13" x14ac:dyDescent="0.2">
      <c r="C1996" s="17"/>
      <c r="D1996" s="17"/>
      <c r="E1996" s="17"/>
      <c r="F1996" s="17"/>
      <c r="G1996" s="17"/>
      <c r="H1996" s="59"/>
      <c r="I1996" s="59"/>
      <c r="J1996" s="59"/>
      <c r="K1996" s="59"/>
      <c r="L1996" s="59"/>
      <c r="M1996" s="59"/>
    </row>
    <row r="1997" spans="3:13" x14ac:dyDescent="0.2">
      <c r="C1997" s="17"/>
      <c r="D1997" s="17"/>
      <c r="E1997" s="17"/>
      <c r="F1997" s="17"/>
      <c r="G1997" s="17"/>
      <c r="H1997" s="59"/>
      <c r="I1997" s="59"/>
      <c r="J1997" s="59"/>
      <c r="K1997" s="59"/>
      <c r="L1997" s="59"/>
      <c r="M1997" s="59"/>
    </row>
    <row r="1998" spans="3:13" x14ac:dyDescent="0.2">
      <c r="C1998" s="17"/>
      <c r="D1998" s="17"/>
      <c r="E1998" s="17"/>
      <c r="F1998" s="17"/>
      <c r="G1998" s="17"/>
      <c r="H1998" s="59"/>
      <c r="I1998" s="59"/>
      <c r="J1998" s="59"/>
      <c r="K1998" s="59"/>
      <c r="L1998" s="59"/>
      <c r="M1998" s="59"/>
    </row>
    <row r="1999" spans="3:13" x14ac:dyDescent="0.2">
      <c r="C1999" s="17"/>
      <c r="D1999" s="17"/>
      <c r="E1999" s="17"/>
      <c r="F1999" s="17"/>
      <c r="G1999" s="17"/>
      <c r="H1999" s="59"/>
      <c r="I1999" s="59"/>
      <c r="J1999" s="59"/>
      <c r="K1999" s="59"/>
      <c r="L1999" s="59"/>
      <c r="M1999" s="59"/>
    </row>
    <row r="2000" spans="3:13" x14ac:dyDescent="0.2">
      <c r="C2000" s="17"/>
      <c r="D2000" s="17"/>
      <c r="E2000" s="17"/>
      <c r="F2000" s="17"/>
      <c r="G2000" s="17"/>
      <c r="H2000" s="59"/>
      <c r="I2000" s="59"/>
      <c r="J2000" s="59"/>
      <c r="K2000" s="59"/>
      <c r="L2000" s="59"/>
      <c r="M2000" s="59"/>
    </row>
    <row r="2001" spans="3:13" x14ac:dyDescent="0.2">
      <c r="C2001" s="17"/>
      <c r="D2001" s="17"/>
      <c r="E2001" s="17"/>
      <c r="F2001" s="17"/>
      <c r="G2001" s="17"/>
      <c r="H2001" s="59"/>
      <c r="I2001" s="59"/>
      <c r="J2001" s="59"/>
      <c r="K2001" s="59"/>
      <c r="L2001" s="59"/>
      <c r="M2001" s="59"/>
    </row>
    <row r="2002" spans="3:13" x14ac:dyDescent="0.2">
      <c r="C2002" s="17"/>
      <c r="D2002" s="17"/>
      <c r="E2002" s="17"/>
      <c r="F2002" s="17"/>
      <c r="G2002" s="17"/>
      <c r="H2002" s="59"/>
      <c r="I2002" s="59"/>
      <c r="J2002" s="59"/>
      <c r="K2002" s="59"/>
      <c r="L2002" s="59"/>
      <c r="M2002" s="59"/>
    </row>
    <row r="2003" spans="3:13" x14ac:dyDescent="0.2">
      <c r="C2003" s="17"/>
      <c r="D2003" s="17"/>
      <c r="E2003" s="17"/>
      <c r="F2003" s="17"/>
      <c r="G2003" s="17"/>
      <c r="H2003" s="59"/>
      <c r="I2003" s="59"/>
      <c r="J2003" s="59"/>
      <c r="K2003" s="59"/>
      <c r="L2003" s="59"/>
      <c r="M2003" s="59"/>
    </row>
    <row r="2004" spans="3:13" x14ac:dyDescent="0.2">
      <c r="C2004" s="17"/>
      <c r="D2004" s="17"/>
      <c r="E2004" s="17"/>
      <c r="F2004" s="17"/>
      <c r="G2004" s="17"/>
      <c r="H2004" s="59"/>
      <c r="I2004" s="59"/>
      <c r="J2004" s="59"/>
      <c r="K2004" s="59"/>
      <c r="L2004" s="59"/>
      <c r="M2004" s="59"/>
    </row>
    <row r="2005" spans="3:13" x14ac:dyDescent="0.2">
      <c r="C2005" s="17"/>
      <c r="D2005" s="17"/>
      <c r="E2005" s="17"/>
      <c r="F2005" s="17"/>
      <c r="G2005" s="17"/>
      <c r="H2005" s="59"/>
      <c r="I2005" s="59"/>
      <c r="J2005" s="59"/>
      <c r="K2005" s="59"/>
      <c r="L2005" s="59"/>
      <c r="M2005" s="59"/>
    </row>
    <row r="2006" spans="3:13" x14ac:dyDescent="0.2">
      <c r="C2006" s="17"/>
      <c r="D2006" s="17"/>
      <c r="E2006" s="17"/>
      <c r="F2006" s="17"/>
      <c r="G2006" s="17"/>
      <c r="H2006" s="59"/>
      <c r="I2006" s="59"/>
      <c r="J2006" s="59"/>
      <c r="K2006" s="59"/>
      <c r="L2006" s="59"/>
      <c r="M2006" s="59"/>
    </row>
    <row r="2007" spans="3:13" x14ac:dyDescent="0.2">
      <c r="C2007" s="17"/>
      <c r="D2007" s="17"/>
      <c r="E2007" s="17"/>
      <c r="F2007" s="17"/>
      <c r="G2007" s="17"/>
      <c r="H2007" s="59"/>
      <c r="I2007" s="59"/>
      <c r="J2007" s="59"/>
      <c r="K2007" s="59"/>
      <c r="L2007" s="59"/>
      <c r="M2007" s="59"/>
    </row>
    <row r="2008" spans="3:13" x14ac:dyDescent="0.2">
      <c r="C2008" s="17"/>
      <c r="D2008" s="17"/>
      <c r="E2008" s="17"/>
      <c r="F2008" s="17"/>
      <c r="G2008" s="17"/>
      <c r="H2008" s="59"/>
      <c r="I2008" s="59"/>
      <c r="J2008" s="59"/>
      <c r="K2008" s="59"/>
      <c r="L2008" s="59"/>
      <c r="M2008" s="59"/>
    </row>
    <row r="2009" spans="3:13" x14ac:dyDescent="0.2">
      <c r="C2009" s="17"/>
      <c r="D2009" s="17"/>
      <c r="E2009" s="17"/>
      <c r="F2009" s="17"/>
      <c r="G2009" s="17"/>
      <c r="H2009" s="59"/>
      <c r="I2009" s="59"/>
      <c r="J2009" s="59"/>
      <c r="K2009" s="59"/>
      <c r="L2009" s="59"/>
      <c r="M2009" s="59"/>
    </row>
    <row r="2010" spans="3:13" x14ac:dyDescent="0.2">
      <c r="C2010" s="17"/>
      <c r="D2010" s="17"/>
      <c r="E2010" s="17"/>
      <c r="F2010" s="17"/>
      <c r="G2010" s="17"/>
      <c r="H2010" s="59"/>
      <c r="I2010" s="59"/>
      <c r="J2010" s="59"/>
      <c r="K2010" s="59"/>
      <c r="L2010" s="59"/>
      <c r="M2010" s="59"/>
    </row>
    <row r="2011" spans="3:13" x14ac:dyDescent="0.2">
      <c r="C2011" s="17"/>
      <c r="D2011" s="17"/>
      <c r="E2011" s="17"/>
      <c r="F2011" s="17"/>
      <c r="G2011" s="17"/>
      <c r="H2011" s="59"/>
      <c r="I2011" s="59"/>
      <c r="J2011" s="59"/>
      <c r="K2011" s="59"/>
      <c r="L2011" s="59"/>
      <c r="M2011" s="59"/>
    </row>
    <row r="2012" spans="3:13" x14ac:dyDescent="0.2">
      <c r="C2012" s="17"/>
      <c r="D2012" s="17"/>
      <c r="E2012" s="17"/>
      <c r="F2012" s="17"/>
      <c r="G2012" s="17"/>
      <c r="H2012" s="59"/>
      <c r="I2012" s="59"/>
      <c r="J2012" s="59"/>
      <c r="K2012" s="59"/>
      <c r="L2012" s="59"/>
      <c r="M2012" s="59"/>
    </row>
    <row r="2013" spans="3:13" x14ac:dyDescent="0.2">
      <c r="C2013" s="17"/>
      <c r="D2013" s="17"/>
      <c r="E2013" s="17"/>
      <c r="F2013" s="17"/>
      <c r="G2013" s="17"/>
      <c r="H2013" s="59"/>
      <c r="I2013" s="59"/>
      <c r="J2013" s="59"/>
      <c r="K2013" s="59"/>
      <c r="L2013" s="59"/>
      <c r="M2013" s="59"/>
    </row>
    <row r="2014" spans="3:13" x14ac:dyDescent="0.2">
      <c r="C2014" s="17"/>
      <c r="D2014" s="17"/>
      <c r="E2014" s="17"/>
      <c r="F2014" s="17"/>
      <c r="G2014" s="17"/>
      <c r="H2014" s="59"/>
      <c r="I2014" s="59"/>
      <c r="J2014" s="59"/>
      <c r="K2014" s="59"/>
      <c r="L2014" s="59"/>
      <c r="M2014" s="59"/>
    </row>
    <row r="2015" spans="3:13" x14ac:dyDescent="0.2">
      <c r="C2015" s="17"/>
      <c r="D2015" s="17"/>
      <c r="E2015" s="17"/>
      <c r="F2015" s="17"/>
      <c r="G2015" s="17"/>
      <c r="H2015" s="59"/>
      <c r="I2015" s="59"/>
      <c r="J2015" s="59"/>
      <c r="K2015" s="59"/>
      <c r="L2015" s="59"/>
      <c r="M2015" s="59"/>
    </row>
    <row r="2016" spans="3:13" x14ac:dyDescent="0.2">
      <c r="C2016" s="17"/>
      <c r="D2016" s="17"/>
      <c r="E2016" s="17"/>
      <c r="F2016" s="17"/>
      <c r="G2016" s="17"/>
      <c r="H2016" s="59"/>
      <c r="I2016" s="59"/>
      <c r="J2016" s="59"/>
      <c r="K2016" s="59"/>
      <c r="L2016" s="59"/>
      <c r="M2016" s="59"/>
    </row>
    <row r="2017" spans="3:13" x14ac:dyDescent="0.2">
      <c r="C2017" s="17"/>
      <c r="D2017" s="17"/>
      <c r="E2017" s="17"/>
      <c r="F2017" s="17"/>
      <c r="G2017" s="17"/>
      <c r="H2017" s="59"/>
      <c r="I2017" s="59"/>
      <c r="J2017" s="59"/>
      <c r="K2017" s="59"/>
      <c r="L2017" s="59"/>
      <c r="M2017" s="59"/>
    </row>
    <row r="2018" spans="3:13" x14ac:dyDescent="0.2">
      <c r="C2018" s="17"/>
      <c r="D2018" s="17"/>
      <c r="E2018" s="17"/>
      <c r="F2018" s="17"/>
      <c r="G2018" s="17"/>
      <c r="H2018" s="59"/>
      <c r="I2018" s="59"/>
      <c r="J2018" s="59"/>
      <c r="K2018" s="59"/>
      <c r="L2018" s="59"/>
      <c r="M2018" s="59"/>
    </row>
    <row r="2019" spans="3:13" x14ac:dyDescent="0.2">
      <c r="C2019" s="17"/>
      <c r="D2019" s="17"/>
      <c r="E2019" s="17"/>
      <c r="F2019" s="17"/>
      <c r="G2019" s="17"/>
      <c r="H2019" s="59"/>
      <c r="I2019" s="59"/>
      <c r="J2019" s="59"/>
      <c r="K2019" s="59"/>
      <c r="L2019" s="59"/>
      <c r="M2019" s="59"/>
    </row>
    <row r="2020" spans="3:13" x14ac:dyDescent="0.2">
      <c r="C2020" s="17"/>
      <c r="D2020" s="17"/>
      <c r="E2020" s="17"/>
      <c r="F2020" s="17"/>
      <c r="G2020" s="17"/>
      <c r="H2020" s="59"/>
      <c r="I2020" s="59"/>
      <c r="J2020" s="59"/>
      <c r="K2020" s="59"/>
      <c r="L2020" s="59"/>
      <c r="M2020" s="59"/>
    </row>
    <row r="2021" spans="3:13" x14ac:dyDescent="0.2">
      <c r="C2021" s="17"/>
      <c r="D2021" s="17"/>
      <c r="E2021" s="17"/>
      <c r="F2021" s="17"/>
      <c r="G2021" s="17"/>
      <c r="H2021" s="59"/>
      <c r="I2021" s="59"/>
      <c r="J2021" s="59"/>
      <c r="K2021" s="59"/>
      <c r="L2021" s="59"/>
      <c r="M2021" s="59"/>
    </row>
    <row r="2022" spans="3:13" x14ac:dyDescent="0.2">
      <c r="C2022" s="17"/>
      <c r="D2022" s="17"/>
      <c r="E2022" s="17"/>
      <c r="F2022" s="17"/>
      <c r="G2022" s="17"/>
      <c r="H2022" s="59"/>
      <c r="I2022" s="59"/>
      <c r="J2022" s="59"/>
      <c r="K2022" s="59"/>
      <c r="L2022" s="59"/>
      <c r="M2022" s="59"/>
    </row>
    <row r="2023" spans="3:13" x14ac:dyDescent="0.2">
      <c r="C2023" s="17"/>
      <c r="D2023" s="17"/>
      <c r="E2023" s="17"/>
      <c r="F2023" s="17"/>
      <c r="G2023" s="17"/>
      <c r="H2023" s="59"/>
      <c r="I2023" s="59"/>
      <c r="J2023" s="59"/>
      <c r="K2023" s="59"/>
      <c r="L2023" s="59"/>
      <c r="M2023" s="59"/>
    </row>
    <row r="2024" spans="3:13" x14ac:dyDescent="0.2">
      <c r="C2024" s="17"/>
      <c r="D2024" s="17"/>
      <c r="E2024" s="17"/>
      <c r="F2024" s="17"/>
      <c r="G2024" s="17"/>
      <c r="H2024" s="59"/>
      <c r="I2024" s="59"/>
      <c r="J2024" s="59"/>
      <c r="K2024" s="59"/>
      <c r="L2024" s="59"/>
      <c r="M2024" s="59"/>
    </row>
    <row r="2025" spans="3:13" x14ac:dyDescent="0.2">
      <c r="C2025" s="17"/>
      <c r="D2025" s="17"/>
      <c r="E2025" s="17"/>
      <c r="F2025" s="17"/>
      <c r="G2025" s="17"/>
      <c r="H2025" s="59"/>
      <c r="I2025" s="59"/>
      <c r="J2025" s="59"/>
      <c r="K2025" s="59"/>
      <c r="L2025" s="59"/>
      <c r="M2025" s="59"/>
    </row>
    <row r="2026" spans="3:13" x14ac:dyDescent="0.2">
      <c r="C2026" s="17"/>
      <c r="D2026" s="17"/>
      <c r="E2026" s="17"/>
      <c r="F2026" s="17"/>
      <c r="G2026" s="17"/>
      <c r="H2026" s="59"/>
      <c r="I2026" s="59"/>
      <c r="J2026" s="59"/>
      <c r="K2026" s="59"/>
      <c r="L2026" s="59"/>
      <c r="M2026" s="59"/>
    </row>
    <row r="2027" spans="3:13" x14ac:dyDescent="0.2">
      <c r="C2027" s="17"/>
      <c r="D2027" s="17"/>
      <c r="E2027" s="17"/>
      <c r="F2027" s="17"/>
      <c r="G2027" s="17"/>
      <c r="H2027" s="59"/>
      <c r="I2027" s="59"/>
      <c r="J2027" s="59"/>
      <c r="K2027" s="59"/>
      <c r="L2027" s="59"/>
      <c r="M2027" s="59"/>
    </row>
    <row r="2028" spans="3:13" x14ac:dyDescent="0.2">
      <c r="C2028" s="17"/>
      <c r="D2028" s="17"/>
      <c r="E2028" s="17"/>
      <c r="F2028" s="17"/>
      <c r="G2028" s="17"/>
      <c r="H2028" s="59"/>
      <c r="I2028" s="59"/>
      <c r="J2028" s="59"/>
      <c r="K2028" s="59"/>
      <c r="L2028" s="59"/>
      <c r="M2028" s="59"/>
    </row>
    <row r="2029" spans="3:13" x14ac:dyDescent="0.2">
      <c r="C2029" s="17"/>
      <c r="D2029" s="17"/>
      <c r="E2029" s="17"/>
      <c r="F2029" s="17"/>
      <c r="G2029" s="17"/>
      <c r="H2029" s="59"/>
      <c r="I2029" s="59"/>
      <c r="J2029" s="59"/>
      <c r="K2029" s="59"/>
      <c r="L2029" s="59"/>
      <c r="M2029" s="59"/>
    </row>
    <row r="2030" spans="3:13" x14ac:dyDescent="0.2">
      <c r="C2030" s="17"/>
      <c r="D2030" s="17"/>
      <c r="E2030" s="17"/>
      <c r="F2030" s="17"/>
      <c r="G2030" s="17"/>
      <c r="H2030" s="59"/>
      <c r="I2030" s="59"/>
      <c r="J2030" s="59"/>
      <c r="K2030" s="59"/>
      <c r="L2030" s="59"/>
      <c r="M2030" s="59"/>
    </row>
    <row r="2031" spans="3:13" x14ac:dyDescent="0.2">
      <c r="C2031" s="17"/>
      <c r="D2031" s="17"/>
      <c r="E2031" s="17"/>
      <c r="F2031" s="17"/>
      <c r="G2031" s="17"/>
      <c r="H2031" s="59"/>
      <c r="I2031" s="59"/>
      <c r="J2031" s="59"/>
      <c r="K2031" s="59"/>
      <c r="L2031" s="59"/>
      <c r="M2031" s="59"/>
    </row>
    <row r="2032" spans="3:13" x14ac:dyDescent="0.2">
      <c r="C2032" s="17"/>
      <c r="D2032" s="17"/>
      <c r="E2032" s="17"/>
      <c r="F2032" s="17"/>
      <c r="G2032" s="17"/>
      <c r="H2032" s="59"/>
      <c r="I2032" s="59"/>
      <c r="J2032" s="59"/>
      <c r="K2032" s="59"/>
      <c r="L2032" s="59"/>
      <c r="M2032" s="59"/>
    </row>
    <row r="2033" spans="3:13" x14ac:dyDescent="0.2">
      <c r="C2033" s="17"/>
      <c r="D2033" s="17"/>
      <c r="E2033" s="17"/>
      <c r="F2033" s="17"/>
      <c r="G2033" s="17"/>
      <c r="H2033" s="59"/>
      <c r="I2033" s="59"/>
      <c r="J2033" s="59"/>
      <c r="K2033" s="59"/>
      <c r="L2033" s="59"/>
      <c r="M2033" s="59"/>
    </row>
    <row r="2034" spans="3:13" x14ac:dyDescent="0.2">
      <c r="C2034" s="17"/>
      <c r="D2034" s="17"/>
      <c r="E2034" s="17"/>
      <c r="F2034" s="17"/>
      <c r="G2034" s="17"/>
      <c r="H2034" s="59"/>
      <c r="I2034" s="59"/>
      <c r="J2034" s="59"/>
      <c r="K2034" s="59"/>
      <c r="L2034" s="59"/>
      <c r="M2034" s="59"/>
    </row>
    <row r="2035" spans="3:13" x14ac:dyDescent="0.2">
      <c r="C2035" s="17"/>
      <c r="D2035" s="17"/>
      <c r="E2035" s="17"/>
      <c r="F2035" s="17"/>
      <c r="G2035" s="17"/>
      <c r="H2035" s="59"/>
      <c r="I2035" s="59"/>
      <c r="J2035" s="59"/>
      <c r="K2035" s="59"/>
      <c r="L2035" s="59"/>
      <c r="M2035" s="59"/>
    </row>
    <row r="2036" spans="3:13" x14ac:dyDescent="0.2">
      <c r="C2036" s="17"/>
      <c r="D2036" s="17"/>
      <c r="E2036" s="17"/>
      <c r="F2036" s="17"/>
      <c r="G2036" s="17"/>
      <c r="H2036" s="59"/>
      <c r="I2036" s="59"/>
      <c r="J2036" s="59"/>
      <c r="K2036" s="59"/>
      <c r="L2036" s="59"/>
      <c r="M2036" s="59"/>
    </row>
    <row r="2037" spans="3:13" x14ac:dyDescent="0.2">
      <c r="C2037" s="17"/>
      <c r="D2037" s="17"/>
      <c r="E2037" s="17"/>
      <c r="F2037" s="17"/>
      <c r="G2037" s="17"/>
      <c r="H2037" s="59"/>
      <c r="I2037" s="59"/>
      <c r="J2037" s="59"/>
      <c r="K2037" s="59"/>
      <c r="L2037" s="59"/>
      <c r="M2037" s="59"/>
    </row>
    <row r="2038" spans="3:13" x14ac:dyDescent="0.2">
      <c r="C2038" s="17"/>
      <c r="D2038" s="17"/>
      <c r="E2038" s="17"/>
      <c r="F2038" s="17"/>
      <c r="G2038" s="17"/>
      <c r="H2038" s="59"/>
      <c r="I2038" s="59"/>
      <c r="J2038" s="59"/>
      <c r="K2038" s="59"/>
      <c r="L2038" s="59"/>
      <c r="M2038" s="59"/>
    </row>
    <row r="2039" spans="3:13" x14ac:dyDescent="0.2">
      <c r="C2039" s="17"/>
      <c r="D2039" s="17"/>
      <c r="E2039" s="17"/>
      <c r="F2039" s="17"/>
      <c r="G2039" s="17"/>
      <c r="H2039" s="59"/>
      <c r="I2039" s="59"/>
      <c r="J2039" s="59"/>
      <c r="K2039" s="59"/>
      <c r="L2039" s="59"/>
      <c r="M2039" s="59"/>
    </row>
    <row r="2040" spans="3:13" x14ac:dyDescent="0.2">
      <c r="C2040" s="17"/>
      <c r="D2040" s="17"/>
      <c r="E2040" s="17"/>
      <c r="F2040" s="17"/>
      <c r="G2040" s="17"/>
      <c r="H2040" s="59"/>
      <c r="I2040" s="59"/>
      <c r="J2040" s="59"/>
      <c r="K2040" s="59"/>
      <c r="L2040" s="59"/>
      <c r="M2040" s="59"/>
    </row>
    <row r="2041" spans="3:13" x14ac:dyDescent="0.2">
      <c r="C2041" s="17"/>
      <c r="D2041" s="17"/>
      <c r="E2041" s="17"/>
      <c r="F2041" s="17"/>
      <c r="G2041" s="17"/>
      <c r="H2041" s="59"/>
      <c r="I2041" s="59"/>
      <c r="J2041" s="59"/>
      <c r="K2041" s="59"/>
      <c r="L2041" s="59"/>
      <c r="M2041" s="59"/>
    </row>
    <row r="2042" spans="3:13" x14ac:dyDescent="0.2">
      <c r="C2042" s="17"/>
      <c r="D2042" s="17"/>
      <c r="E2042" s="17"/>
      <c r="F2042" s="17"/>
      <c r="G2042" s="17"/>
      <c r="H2042" s="59"/>
      <c r="I2042" s="59"/>
      <c r="J2042" s="59"/>
      <c r="K2042" s="59"/>
      <c r="L2042" s="59"/>
      <c r="M2042" s="59"/>
    </row>
    <row r="2043" spans="3:13" x14ac:dyDescent="0.2">
      <c r="C2043" s="17"/>
      <c r="D2043" s="17"/>
      <c r="E2043" s="17"/>
      <c r="F2043" s="17"/>
      <c r="G2043" s="17"/>
      <c r="H2043" s="59"/>
      <c r="I2043" s="59"/>
      <c r="J2043" s="59"/>
      <c r="K2043" s="59"/>
      <c r="L2043" s="59"/>
      <c r="M2043" s="59"/>
    </row>
    <row r="2044" spans="3:13" x14ac:dyDescent="0.2">
      <c r="C2044" s="17"/>
      <c r="D2044" s="17"/>
      <c r="E2044" s="17"/>
      <c r="F2044" s="17"/>
      <c r="G2044" s="17"/>
      <c r="H2044" s="59"/>
      <c r="I2044" s="59"/>
      <c r="J2044" s="59"/>
      <c r="K2044" s="59"/>
      <c r="L2044" s="59"/>
      <c r="M2044" s="59"/>
    </row>
    <row r="2045" spans="3:13" x14ac:dyDescent="0.2">
      <c r="C2045" s="17"/>
      <c r="D2045" s="17"/>
      <c r="E2045" s="17"/>
      <c r="F2045" s="17"/>
      <c r="G2045" s="17"/>
      <c r="H2045" s="59"/>
      <c r="I2045" s="59"/>
      <c r="J2045" s="59"/>
      <c r="K2045" s="59"/>
      <c r="L2045" s="59"/>
      <c r="M2045" s="59"/>
    </row>
    <row r="2046" spans="3:13" x14ac:dyDescent="0.2">
      <c r="C2046" s="17"/>
      <c r="D2046" s="17"/>
      <c r="E2046" s="17"/>
      <c r="F2046" s="17"/>
      <c r="G2046" s="17"/>
      <c r="H2046" s="59"/>
      <c r="I2046" s="59"/>
      <c r="J2046" s="59"/>
      <c r="K2046" s="59"/>
      <c r="L2046" s="59"/>
      <c r="M2046" s="59"/>
    </row>
    <row r="2047" spans="3:13" x14ac:dyDescent="0.2">
      <c r="C2047" s="17"/>
      <c r="D2047" s="17"/>
      <c r="E2047" s="17"/>
      <c r="F2047" s="17"/>
      <c r="G2047" s="17"/>
      <c r="H2047" s="59"/>
      <c r="I2047" s="59"/>
      <c r="J2047" s="59"/>
      <c r="K2047" s="59"/>
      <c r="L2047" s="59"/>
      <c r="M2047" s="59"/>
    </row>
    <row r="2048" spans="3:13" x14ac:dyDescent="0.2">
      <c r="C2048" s="17"/>
      <c r="D2048" s="17"/>
      <c r="E2048" s="17"/>
      <c r="F2048" s="17"/>
      <c r="G2048" s="17"/>
      <c r="H2048" s="59"/>
      <c r="I2048" s="59"/>
      <c r="J2048" s="59"/>
      <c r="K2048" s="59"/>
      <c r="L2048" s="59"/>
      <c r="M2048" s="59"/>
    </row>
    <row r="2049" spans="3:13" x14ac:dyDescent="0.2">
      <c r="C2049" s="17"/>
      <c r="D2049" s="17"/>
      <c r="E2049" s="17"/>
      <c r="F2049" s="17"/>
      <c r="G2049" s="17"/>
      <c r="H2049" s="59"/>
      <c r="I2049" s="59"/>
      <c r="J2049" s="59"/>
      <c r="K2049" s="59"/>
      <c r="L2049" s="59"/>
      <c r="M2049" s="59"/>
    </row>
    <row r="2050" spans="3:13" x14ac:dyDescent="0.2">
      <c r="C2050" s="17"/>
      <c r="D2050" s="17"/>
      <c r="E2050" s="17"/>
      <c r="F2050" s="17"/>
      <c r="G2050" s="17"/>
      <c r="H2050" s="59"/>
      <c r="I2050" s="59"/>
      <c r="J2050" s="59"/>
      <c r="K2050" s="59"/>
      <c r="L2050" s="59"/>
      <c r="M2050" s="59"/>
    </row>
    <row r="2051" spans="3:13" x14ac:dyDescent="0.2">
      <c r="C2051" s="17"/>
      <c r="D2051" s="17"/>
      <c r="E2051" s="17"/>
      <c r="F2051" s="17"/>
      <c r="G2051" s="17"/>
      <c r="H2051" s="59"/>
      <c r="I2051" s="59"/>
      <c r="J2051" s="59"/>
      <c r="K2051" s="59"/>
      <c r="L2051" s="59"/>
      <c r="M2051" s="59"/>
    </row>
    <row r="2052" spans="3:13" x14ac:dyDescent="0.2">
      <c r="C2052" s="17"/>
      <c r="D2052" s="17"/>
      <c r="E2052" s="17"/>
      <c r="F2052" s="17"/>
      <c r="G2052" s="17"/>
      <c r="H2052" s="59"/>
      <c r="I2052" s="59"/>
      <c r="J2052" s="59"/>
      <c r="K2052" s="59"/>
      <c r="L2052" s="59"/>
      <c r="M2052" s="59"/>
    </row>
    <row r="2053" spans="3:13" x14ac:dyDescent="0.2">
      <c r="C2053" s="17"/>
      <c r="D2053" s="17"/>
      <c r="E2053" s="17"/>
      <c r="F2053" s="17"/>
      <c r="G2053" s="17"/>
      <c r="H2053" s="59"/>
      <c r="I2053" s="59"/>
      <c r="J2053" s="59"/>
      <c r="K2053" s="59"/>
      <c r="L2053" s="59"/>
      <c r="M2053" s="59"/>
    </row>
    <row r="2054" spans="3:13" x14ac:dyDescent="0.2">
      <c r="C2054" s="17"/>
      <c r="D2054" s="17"/>
      <c r="E2054" s="17"/>
      <c r="F2054" s="17"/>
      <c r="G2054" s="17"/>
      <c r="H2054" s="59"/>
      <c r="I2054" s="59"/>
      <c r="J2054" s="59"/>
      <c r="K2054" s="59"/>
      <c r="L2054" s="59"/>
      <c r="M2054" s="59"/>
    </row>
    <row r="2055" spans="3:13" x14ac:dyDescent="0.2">
      <c r="C2055" s="17"/>
      <c r="D2055" s="17"/>
      <c r="E2055" s="17"/>
      <c r="F2055" s="17"/>
      <c r="G2055" s="17"/>
      <c r="H2055" s="59"/>
      <c r="I2055" s="59"/>
      <c r="J2055" s="59"/>
      <c r="K2055" s="59"/>
      <c r="L2055" s="59"/>
      <c r="M2055" s="59"/>
    </row>
    <row r="2056" spans="3:13" x14ac:dyDescent="0.2">
      <c r="C2056" s="17"/>
      <c r="D2056" s="17"/>
      <c r="E2056" s="17"/>
      <c r="F2056" s="17"/>
      <c r="G2056" s="17"/>
      <c r="H2056" s="59"/>
      <c r="I2056" s="59"/>
      <c r="J2056" s="59"/>
      <c r="K2056" s="59"/>
      <c r="L2056" s="59"/>
      <c r="M2056" s="59"/>
    </row>
    <row r="2057" spans="3:13" x14ac:dyDescent="0.2">
      <c r="C2057" s="17"/>
      <c r="D2057" s="17"/>
      <c r="E2057" s="17"/>
      <c r="F2057" s="17"/>
      <c r="G2057" s="17"/>
      <c r="H2057" s="59"/>
      <c r="I2057" s="59"/>
      <c r="J2057" s="59"/>
      <c r="K2057" s="59"/>
      <c r="L2057" s="59"/>
      <c r="M2057" s="59"/>
    </row>
    <row r="2058" spans="3:13" x14ac:dyDescent="0.2">
      <c r="C2058" s="17"/>
      <c r="D2058" s="17"/>
      <c r="E2058" s="17"/>
      <c r="F2058" s="17"/>
      <c r="G2058" s="17"/>
      <c r="H2058" s="59"/>
      <c r="I2058" s="59"/>
      <c r="J2058" s="59"/>
      <c r="K2058" s="59"/>
      <c r="L2058" s="59"/>
      <c r="M2058" s="59"/>
    </row>
    <row r="2059" spans="3:13" x14ac:dyDescent="0.2">
      <c r="C2059" s="17"/>
      <c r="D2059" s="17"/>
      <c r="E2059" s="17"/>
      <c r="F2059" s="17"/>
      <c r="G2059" s="17"/>
      <c r="H2059" s="59"/>
      <c r="I2059" s="59"/>
      <c r="J2059" s="59"/>
      <c r="K2059" s="59"/>
      <c r="L2059" s="59"/>
      <c r="M2059" s="59"/>
    </row>
    <row r="2060" spans="3:13" x14ac:dyDescent="0.2">
      <c r="C2060" s="17"/>
      <c r="D2060" s="17"/>
      <c r="E2060" s="17"/>
      <c r="F2060" s="17"/>
      <c r="G2060" s="17"/>
      <c r="H2060" s="59"/>
      <c r="I2060" s="59"/>
      <c r="J2060" s="59"/>
      <c r="K2060" s="59"/>
      <c r="L2060" s="59"/>
      <c r="M2060" s="59"/>
    </row>
    <row r="2061" spans="3:13" x14ac:dyDescent="0.2">
      <c r="C2061" s="17"/>
      <c r="D2061" s="17"/>
      <c r="E2061" s="17"/>
      <c r="F2061" s="17"/>
      <c r="G2061" s="17"/>
      <c r="H2061" s="59"/>
      <c r="I2061" s="59"/>
      <c r="J2061" s="59"/>
      <c r="K2061" s="59"/>
      <c r="L2061" s="59"/>
      <c r="M2061" s="59"/>
    </row>
    <row r="2062" spans="3:13" x14ac:dyDescent="0.2">
      <c r="C2062" s="17"/>
      <c r="D2062" s="17"/>
      <c r="E2062" s="17"/>
      <c r="F2062" s="17"/>
      <c r="G2062" s="17"/>
      <c r="H2062" s="59"/>
      <c r="I2062" s="59"/>
      <c r="J2062" s="59"/>
      <c r="K2062" s="59"/>
      <c r="L2062" s="59"/>
      <c r="M2062" s="59"/>
    </row>
    <row r="2063" spans="3:13" x14ac:dyDescent="0.2">
      <c r="C2063" s="17"/>
      <c r="D2063" s="17"/>
      <c r="E2063" s="17"/>
      <c r="F2063" s="17"/>
      <c r="G2063" s="17"/>
      <c r="H2063" s="59"/>
      <c r="I2063" s="59"/>
      <c r="J2063" s="59"/>
      <c r="K2063" s="59"/>
      <c r="L2063" s="59"/>
      <c r="M2063" s="59"/>
    </row>
    <row r="2064" spans="3:13" x14ac:dyDescent="0.2">
      <c r="C2064" s="17"/>
      <c r="D2064" s="17"/>
      <c r="E2064" s="17"/>
      <c r="F2064" s="17"/>
      <c r="G2064" s="17"/>
      <c r="H2064" s="59"/>
      <c r="I2064" s="59"/>
      <c r="J2064" s="59"/>
      <c r="K2064" s="59"/>
      <c r="L2064" s="59"/>
      <c r="M2064" s="59"/>
    </row>
    <row r="2065" spans="3:13" x14ac:dyDescent="0.2">
      <c r="C2065" s="17"/>
      <c r="D2065" s="17"/>
      <c r="E2065" s="17"/>
      <c r="F2065" s="17"/>
      <c r="G2065" s="17"/>
      <c r="H2065" s="59"/>
      <c r="I2065" s="59"/>
      <c r="J2065" s="59"/>
      <c r="K2065" s="59"/>
      <c r="L2065" s="59"/>
      <c r="M2065" s="59"/>
    </row>
    <row r="2066" spans="3:13" x14ac:dyDescent="0.2">
      <c r="C2066" s="17"/>
      <c r="D2066" s="17"/>
      <c r="E2066" s="17"/>
      <c r="F2066" s="17"/>
      <c r="G2066" s="17"/>
      <c r="H2066" s="59"/>
      <c r="I2066" s="59"/>
      <c r="J2066" s="59"/>
      <c r="K2066" s="59"/>
      <c r="L2066" s="59"/>
      <c r="M2066" s="59"/>
    </row>
    <row r="2067" spans="3:13" x14ac:dyDescent="0.2">
      <c r="C2067" s="17"/>
      <c r="D2067" s="17"/>
      <c r="E2067" s="17"/>
      <c r="F2067" s="17"/>
      <c r="G2067" s="17"/>
      <c r="H2067" s="59"/>
      <c r="I2067" s="59"/>
      <c r="J2067" s="59"/>
      <c r="K2067" s="59"/>
      <c r="L2067" s="59"/>
      <c r="M2067" s="59"/>
    </row>
    <row r="2068" spans="3:13" x14ac:dyDescent="0.2">
      <c r="C2068" s="17"/>
      <c r="D2068" s="17"/>
      <c r="E2068" s="17"/>
      <c r="F2068" s="17"/>
      <c r="G2068" s="17"/>
      <c r="H2068" s="59"/>
      <c r="I2068" s="59"/>
      <c r="J2068" s="59"/>
      <c r="K2068" s="59"/>
      <c r="L2068" s="59"/>
      <c r="M2068" s="59"/>
    </row>
    <row r="2069" spans="3:13" x14ac:dyDescent="0.2">
      <c r="C2069" s="17"/>
      <c r="D2069" s="17"/>
      <c r="E2069" s="17"/>
      <c r="F2069" s="17"/>
      <c r="G2069" s="17"/>
      <c r="H2069" s="59"/>
      <c r="I2069" s="59"/>
      <c r="J2069" s="59"/>
      <c r="K2069" s="59"/>
      <c r="L2069" s="59"/>
      <c r="M2069" s="59"/>
    </row>
    <row r="2070" spans="3:13" x14ac:dyDescent="0.2">
      <c r="C2070" s="17"/>
      <c r="D2070" s="17"/>
      <c r="E2070" s="17"/>
      <c r="F2070" s="17"/>
      <c r="G2070" s="17"/>
      <c r="H2070" s="59"/>
      <c r="I2070" s="59"/>
      <c r="J2070" s="59"/>
      <c r="K2070" s="59"/>
      <c r="L2070" s="59"/>
      <c r="M2070" s="59"/>
    </row>
    <row r="2071" spans="3:13" x14ac:dyDescent="0.2">
      <c r="C2071" s="17"/>
      <c r="D2071" s="17"/>
      <c r="E2071" s="17"/>
      <c r="F2071" s="17"/>
      <c r="G2071" s="17"/>
      <c r="H2071" s="59"/>
      <c r="I2071" s="59"/>
      <c r="J2071" s="59"/>
      <c r="K2071" s="59"/>
      <c r="L2071" s="59"/>
      <c r="M2071" s="59"/>
    </row>
    <row r="2072" spans="3:13" x14ac:dyDescent="0.2">
      <c r="C2072" s="17"/>
      <c r="D2072" s="17"/>
      <c r="E2072" s="17"/>
      <c r="F2072" s="17"/>
      <c r="G2072" s="17"/>
      <c r="H2072" s="59"/>
      <c r="I2072" s="59"/>
      <c r="J2072" s="59"/>
      <c r="K2072" s="59"/>
      <c r="L2072" s="59"/>
      <c r="M2072" s="59"/>
    </row>
    <row r="2073" spans="3:13" x14ac:dyDescent="0.2">
      <c r="C2073" s="17"/>
      <c r="D2073" s="17"/>
      <c r="E2073" s="17"/>
      <c r="F2073" s="17"/>
      <c r="G2073" s="17"/>
      <c r="H2073" s="59"/>
      <c r="I2073" s="59"/>
      <c r="J2073" s="59"/>
      <c r="K2073" s="59"/>
      <c r="L2073" s="59"/>
      <c r="M2073" s="59"/>
    </row>
    <row r="2074" spans="3:13" x14ac:dyDescent="0.2">
      <c r="C2074" s="17"/>
      <c r="D2074" s="17"/>
      <c r="E2074" s="17"/>
      <c r="F2074" s="17"/>
      <c r="G2074" s="17"/>
      <c r="H2074" s="59"/>
      <c r="I2074" s="59"/>
      <c r="J2074" s="59"/>
      <c r="K2074" s="59"/>
      <c r="L2074" s="59"/>
      <c r="M2074" s="59"/>
    </row>
    <row r="2075" spans="3:13" x14ac:dyDescent="0.2">
      <c r="C2075" s="17"/>
      <c r="D2075" s="17"/>
      <c r="E2075" s="17"/>
      <c r="F2075" s="17"/>
      <c r="G2075" s="17"/>
      <c r="H2075" s="59"/>
      <c r="I2075" s="59"/>
      <c r="J2075" s="59"/>
      <c r="K2075" s="59"/>
      <c r="L2075" s="59"/>
      <c r="M2075" s="59"/>
    </row>
    <row r="2076" spans="3:13" x14ac:dyDescent="0.2">
      <c r="C2076" s="17"/>
      <c r="D2076" s="17"/>
      <c r="E2076" s="17"/>
      <c r="F2076" s="17"/>
      <c r="G2076" s="17"/>
      <c r="H2076" s="59"/>
      <c r="I2076" s="59"/>
      <c r="J2076" s="59"/>
      <c r="K2076" s="59"/>
      <c r="L2076" s="59"/>
      <c r="M2076" s="59"/>
    </row>
    <row r="2077" spans="3:13" x14ac:dyDescent="0.2">
      <c r="C2077" s="17"/>
      <c r="D2077" s="17"/>
      <c r="E2077" s="17"/>
      <c r="F2077" s="17"/>
      <c r="G2077" s="17"/>
      <c r="H2077" s="59"/>
      <c r="I2077" s="59"/>
      <c r="J2077" s="59"/>
      <c r="K2077" s="59"/>
      <c r="L2077" s="59"/>
      <c r="M2077" s="59"/>
    </row>
    <row r="2078" spans="3:13" x14ac:dyDescent="0.2">
      <c r="C2078" s="17"/>
      <c r="D2078" s="17"/>
      <c r="E2078" s="17"/>
      <c r="F2078" s="17"/>
      <c r="G2078" s="17"/>
      <c r="H2078" s="59"/>
      <c r="I2078" s="59"/>
      <c r="J2078" s="59"/>
      <c r="K2078" s="59"/>
      <c r="L2078" s="59"/>
      <c r="M2078" s="59"/>
    </row>
    <row r="2079" spans="3:13" x14ac:dyDescent="0.2">
      <c r="C2079" s="17"/>
      <c r="D2079" s="17"/>
      <c r="E2079" s="17"/>
      <c r="F2079" s="17"/>
      <c r="G2079" s="17"/>
      <c r="H2079" s="59"/>
      <c r="I2079" s="59"/>
      <c r="J2079" s="59"/>
      <c r="K2079" s="59"/>
      <c r="L2079" s="59"/>
      <c r="M2079" s="59"/>
    </row>
    <row r="2080" spans="3:13" x14ac:dyDescent="0.2">
      <c r="C2080" s="17"/>
      <c r="D2080" s="17"/>
      <c r="E2080" s="17"/>
      <c r="F2080" s="17"/>
      <c r="G2080" s="17"/>
      <c r="H2080" s="59"/>
      <c r="I2080" s="59"/>
      <c r="J2080" s="59"/>
      <c r="K2080" s="59"/>
      <c r="L2080" s="59"/>
      <c r="M2080" s="59"/>
    </row>
    <row r="2081" spans="3:13" x14ac:dyDescent="0.2">
      <c r="C2081" s="17"/>
      <c r="D2081" s="17"/>
      <c r="E2081" s="17"/>
      <c r="F2081" s="17"/>
      <c r="G2081" s="17"/>
      <c r="H2081" s="59"/>
      <c r="I2081" s="59"/>
      <c r="J2081" s="59"/>
      <c r="K2081" s="59"/>
      <c r="L2081" s="59"/>
      <c r="M2081" s="59"/>
    </row>
    <row r="2082" spans="3:13" x14ac:dyDescent="0.2">
      <c r="C2082" s="17"/>
      <c r="D2082" s="17"/>
      <c r="E2082" s="17"/>
      <c r="F2082" s="17"/>
      <c r="G2082" s="17"/>
      <c r="H2082" s="59"/>
      <c r="I2082" s="59"/>
      <c r="J2082" s="59"/>
      <c r="K2082" s="59"/>
      <c r="L2082" s="59"/>
      <c r="M2082" s="59"/>
    </row>
    <row r="2083" spans="3:13" x14ac:dyDescent="0.2">
      <c r="C2083" s="17"/>
      <c r="D2083" s="17"/>
      <c r="E2083" s="17"/>
      <c r="F2083" s="17"/>
      <c r="G2083" s="17"/>
      <c r="H2083" s="59"/>
      <c r="I2083" s="59"/>
      <c r="J2083" s="59"/>
      <c r="K2083" s="59"/>
      <c r="L2083" s="59"/>
      <c r="M2083" s="59"/>
    </row>
    <row r="2084" spans="3:13" x14ac:dyDescent="0.2">
      <c r="C2084" s="17"/>
      <c r="D2084" s="17"/>
      <c r="E2084" s="17"/>
      <c r="F2084" s="17"/>
      <c r="G2084" s="17"/>
      <c r="H2084" s="59"/>
      <c r="I2084" s="59"/>
      <c r="J2084" s="59"/>
      <c r="K2084" s="59"/>
      <c r="L2084" s="59"/>
      <c r="M2084" s="59"/>
    </row>
    <row r="2085" spans="3:13" x14ac:dyDescent="0.2">
      <c r="C2085" s="17"/>
      <c r="D2085" s="17"/>
      <c r="E2085" s="17"/>
      <c r="F2085" s="17"/>
      <c r="G2085" s="17"/>
      <c r="H2085" s="59"/>
      <c r="I2085" s="59"/>
      <c r="J2085" s="59"/>
      <c r="K2085" s="59"/>
      <c r="L2085" s="59"/>
      <c r="M2085" s="59"/>
    </row>
    <row r="2086" spans="3:13" x14ac:dyDescent="0.2">
      <c r="C2086" s="17"/>
      <c r="D2086" s="17"/>
      <c r="E2086" s="17"/>
      <c r="F2086" s="17"/>
      <c r="G2086" s="17"/>
      <c r="H2086" s="59"/>
      <c r="I2086" s="59"/>
      <c r="J2086" s="59"/>
      <c r="K2086" s="59"/>
      <c r="L2086" s="59"/>
      <c r="M2086" s="59"/>
    </row>
    <row r="2087" spans="3:13" x14ac:dyDescent="0.2">
      <c r="C2087" s="17"/>
      <c r="D2087" s="17"/>
      <c r="E2087" s="17"/>
      <c r="F2087" s="17"/>
      <c r="G2087" s="17"/>
      <c r="H2087" s="59"/>
      <c r="I2087" s="59"/>
      <c r="J2087" s="59"/>
      <c r="K2087" s="59"/>
      <c r="L2087" s="59"/>
      <c r="M2087" s="59"/>
    </row>
    <row r="2088" spans="3:13" x14ac:dyDescent="0.2">
      <c r="C2088" s="17"/>
      <c r="D2088" s="17"/>
      <c r="E2088" s="17"/>
      <c r="F2088" s="17"/>
      <c r="G2088" s="17"/>
      <c r="H2088" s="59"/>
      <c r="I2088" s="59"/>
      <c r="J2088" s="59"/>
      <c r="K2088" s="59"/>
      <c r="L2088" s="59"/>
      <c r="M2088" s="59"/>
    </row>
    <row r="2089" spans="3:13" x14ac:dyDescent="0.2">
      <c r="C2089" s="17"/>
      <c r="D2089" s="17"/>
      <c r="E2089" s="17"/>
      <c r="F2089" s="17"/>
      <c r="G2089" s="17"/>
      <c r="H2089" s="59"/>
      <c r="I2089" s="59"/>
      <c r="J2089" s="59"/>
      <c r="K2089" s="59"/>
      <c r="L2089" s="59"/>
      <c r="M2089" s="59"/>
    </row>
    <row r="2090" spans="3:13" x14ac:dyDescent="0.2">
      <c r="C2090" s="17"/>
      <c r="D2090" s="17"/>
      <c r="E2090" s="17"/>
      <c r="F2090" s="17"/>
      <c r="G2090" s="17"/>
      <c r="H2090" s="59"/>
      <c r="I2090" s="59"/>
      <c r="J2090" s="59"/>
      <c r="K2090" s="59"/>
      <c r="L2090" s="59"/>
      <c r="M2090" s="59"/>
    </row>
    <row r="2091" spans="3:13" x14ac:dyDescent="0.2">
      <c r="C2091" s="17"/>
      <c r="D2091" s="17"/>
      <c r="E2091" s="17"/>
      <c r="F2091" s="17"/>
      <c r="G2091" s="17"/>
      <c r="H2091" s="59"/>
      <c r="I2091" s="59"/>
      <c r="J2091" s="59"/>
      <c r="K2091" s="59"/>
      <c r="L2091" s="59"/>
      <c r="M2091" s="59"/>
    </row>
    <row r="2092" spans="3:13" x14ac:dyDescent="0.2">
      <c r="C2092" s="17"/>
      <c r="D2092" s="17"/>
      <c r="E2092" s="17"/>
      <c r="F2092" s="17"/>
      <c r="G2092" s="17"/>
      <c r="H2092" s="59"/>
      <c r="I2092" s="59"/>
      <c r="J2092" s="59"/>
      <c r="K2092" s="59"/>
      <c r="L2092" s="59"/>
      <c r="M2092" s="59"/>
    </row>
    <row r="2093" spans="3:13" x14ac:dyDescent="0.2">
      <c r="C2093" s="17"/>
      <c r="D2093" s="17"/>
      <c r="E2093" s="17"/>
      <c r="F2093" s="17"/>
      <c r="G2093" s="17"/>
      <c r="H2093" s="59"/>
      <c r="I2093" s="59"/>
      <c r="J2093" s="59"/>
      <c r="K2093" s="59"/>
      <c r="L2093" s="59"/>
      <c r="M2093" s="59"/>
    </row>
    <row r="2094" spans="3:13" x14ac:dyDescent="0.2">
      <c r="C2094" s="17"/>
      <c r="D2094" s="17"/>
      <c r="E2094" s="17"/>
      <c r="F2094" s="17"/>
      <c r="G2094" s="17"/>
      <c r="H2094" s="59"/>
      <c r="I2094" s="59"/>
      <c r="J2094" s="59"/>
      <c r="K2094" s="59"/>
      <c r="L2094" s="59"/>
      <c r="M2094" s="59"/>
    </row>
    <row r="2095" spans="3:13" x14ac:dyDescent="0.2">
      <c r="C2095" s="17"/>
      <c r="D2095" s="17"/>
      <c r="E2095" s="17"/>
      <c r="F2095" s="17"/>
      <c r="G2095" s="17"/>
      <c r="H2095" s="59"/>
      <c r="I2095" s="59"/>
      <c r="J2095" s="59"/>
      <c r="K2095" s="59"/>
      <c r="L2095" s="59"/>
      <c r="M2095" s="59"/>
    </row>
    <row r="2096" spans="3:13" x14ac:dyDescent="0.2">
      <c r="C2096" s="17"/>
      <c r="D2096" s="17"/>
      <c r="E2096" s="17"/>
      <c r="F2096" s="17"/>
      <c r="G2096" s="17"/>
      <c r="H2096" s="59"/>
      <c r="I2096" s="59"/>
      <c r="J2096" s="59"/>
      <c r="K2096" s="59"/>
      <c r="L2096" s="59"/>
      <c r="M2096" s="59"/>
    </row>
    <row r="2097" spans="3:13" x14ac:dyDescent="0.2">
      <c r="C2097" s="17"/>
      <c r="D2097" s="17"/>
      <c r="E2097" s="17"/>
      <c r="F2097" s="17"/>
      <c r="G2097" s="17"/>
      <c r="H2097" s="59"/>
      <c r="I2097" s="59"/>
      <c r="J2097" s="59"/>
      <c r="K2097" s="59"/>
      <c r="L2097" s="59"/>
      <c r="M2097" s="59"/>
    </row>
    <row r="2098" spans="3:13" x14ac:dyDescent="0.2">
      <c r="C2098" s="17"/>
      <c r="D2098" s="17"/>
      <c r="E2098" s="17"/>
      <c r="F2098" s="17"/>
      <c r="G2098" s="17"/>
      <c r="H2098" s="59"/>
      <c r="I2098" s="59"/>
      <c r="J2098" s="59"/>
      <c r="K2098" s="59"/>
      <c r="L2098" s="59"/>
      <c r="M2098" s="59"/>
    </row>
    <row r="2099" spans="3:13" x14ac:dyDescent="0.2">
      <c r="C2099" s="17"/>
      <c r="D2099" s="17"/>
      <c r="E2099" s="17"/>
      <c r="F2099" s="17"/>
      <c r="G2099" s="17"/>
      <c r="H2099" s="59"/>
      <c r="I2099" s="59"/>
      <c r="J2099" s="59"/>
      <c r="K2099" s="59"/>
      <c r="L2099" s="59"/>
      <c r="M2099" s="59"/>
    </row>
    <row r="2100" spans="3:13" x14ac:dyDescent="0.2">
      <c r="C2100" s="17"/>
      <c r="D2100" s="17"/>
      <c r="E2100" s="17"/>
      <c r="F2100" s="17"/>
      <c r="G2100" s="17"/>
      <c r="H2100" s="59"/>
      <c r="I2100" s="59"/>
      <c r="J2100" s="59"/>
      <c r="K2100" s="59"/>
      <c r="L2100" s="59"/>
      <c r="M2100" s="59"/>
    </row>
    <row r="2101" spans="3:13" x14ac:dyDescent="0.2">
      <c r="C2101" s="17"/>
      <c r="D2101" s="17"/>
      <c r="E2101" s="17"/>
      <c r="F2101" s="17"/>
      <c r="G2101" s="17"/>
      <c r="H2101" s="59"/>
      <c r="I2101" s="59"/>
      <c r="J2101" s="59"/>
      <c r="K2101" s="59"/>
      <c r="L2101" s="59"/>
      <c r="M2101" s="59"/>
    </row>
    <row r="2102" spans="3:13" x14ac:dyDescent="0.2">
      <c r="C2102" s="17"/>
      <c r="D2102" s="17"/>
      <c r="E2102" s="17"/>
      <c r="F2102" s="17"/>
      <c r="G2102" s="17"/>
      <c r="H2102" s="59"/>
      <c r="I2102" s="59"/>
      <c r="J2102" s="59"/>
      <c r="K2102" s="59"/>
      <c r="L2102" s="59"/>
      <c r="M2102" s="59"/>
    </row>
    <row r="2103" spans="3:13" x14ac:dyDescent="0.2">
      <c r="C2103" s="17"/>
      <c r="D2103" s="17"/>
      <c r="E2103" s="17"/>
      <c r="F2103" s="17"/>
      <c r="G2103" s="17"/>
      <c r="H2103" s="59"/>
      <c r="I2103" s="59"/>
      <c r="J2103" s="59"/>
      <c r="K2103" s="59"/>
      <c r="L2103" s="59"/>
      <c r="M2103" s="59"/>
    </row>
    <row r="2104" spans="3:13" x14ac:dyDescent="0.2">
      <c r="C2104" s="17"/>
      <c r="D2104" s="17"/>
      <c r="E2104" s="17"/>
      <c r="F2104" s="17"/>
      <c r="G2104" s="17"/>
      <c r="H2104" s="59"/>
      <c r="I2104" s="59"/>
      <c r="J2104" s="59"/>
      <c r="K2104" s="59"/>
      <c r="L2104" s="59"/>
      <c r="M2104" s="59"/>
    </row>
    <row r="2105" spans="3:13" x14ac:dyDescent="0.2">
      <c r="C2105" s="17"/>
      <c r="D2105" s="17"/>
      <c r="E2105" s="17"/>
      <c r="F2105" s="17"/>
      <c r="G2105" s="17"/>
      <c r="H2105" s="59"/>
      <c r="I2105" s="59"/>
      <c r="J2105" s="59"/>
      <c r="K2105" s="59"/>
      <c r="L2105" s="59"/>
      <c r="M2105" s="59"/>
    </row>
    <row r="2106" spans="3:13" x14ac:dyDescent="0.2">
      <c r="C2106" s="17"/>
      <c r="D2106" s="17"/>
      <c r="E2106" s="17"/>
      <c r="F2106" s="17"/>
      <c r="G2106" s="17"/>
      <c r="H2106" s="59"/>
      <c r="I2106" s="59"/>
      <c r="J2106" s="59"/>
      <c r="K2106" s="59"/>
      <c r="L2106" s="59"/>
      <c r="M2106" s="59"/>
    </row>
    <row r="2107" spans="3:13" x14ac:dyDescent="0.2">
      <c r="C2107" s="17"/>
      <c r="D2107" s="17"/>
      <c r="E2107" s="17"/>
      <c r="F2107" s="17"/>
      <c r="G2107" s="17"/>
      <c r="H2107" s="59"/>
      <c r="I2107" s="59"/>
      <c r="J2107" s="59"/>
      <c r="K2107" s="59"/>
      <c r="L2107" s="59"/>
      <c r="M2107" s="59"/>
    </row>
    <row r="2108" spans="3:13" x14ac:dyDescent="0.2">
      <c r="C2108" s="17"/>
      <c r="D2108" s="17"/>
      <c r="E2108" s="17"/>
      <c r="F2108" s="17"/>
      <c r="G2108" s="17"/>
      <c r="H2108" s="59"/>
      <c r="I2108" s="59"/>
      <c r="J2108" s="59"/>
      <c r="K2108" s="59"/>
      <c r="L2108" s="59"/>
      <c r="M2108" s="59"/>
    </row>
    <row r="2109" spans="3:13" x14ac:dyDescent="0.2">
      <c r="C2109" s="17"/>
      <c r="D2109" s="17"/>
      <c r="E2109" s="17"/>
      <c r="F2109" s="17"/>
      <c r="G2109" s="17"/>
      <c r="H2109" s="59"/>
      <c r="I2109" s="59"/>
      <c r="J2109" s="59"/>
      <c r="K2109" s="59"/>
      <c r="L2109" s="59"/>
      <c r="M2109" s="59"/>
    </row>
    <row r="2110" spans="3:13" x14ac:dyDescent="0.2">
      <c r="C2110" s="17"/>
      <c r="D2110" s="17"/>
      <c r="E2110" s="17"/>
      <c r="F2110" s="17"/>
      <c r="G2110" s="17"/>
      <c r="H2110" s="59"/>
      <c r="I2110" s="59"/>
      <c r="J2110" s="59"/>
      <c r="K2110" s="59"/>
      <c r="L2110" s="59"/>
      <c r="M2110" s="59"/>
    </row>
    <row r="2111" spans="3:13" x14ac:dyDescent="0.2">
      <c r="C2111" s="17"/>
      <c r="D2111" s="17"/>
      <c r="E2111" s="17"/>
      <c r="F2111" s="17"/>
      <c r="G2111" s="17"/>
      <c r="H2111" s="59"/>
      <c r="I2111" s="59"/>
      <c r="J2111" s="59"/>
      <c r="K2111" s="59"/>
      <c r="L2111" s="59"/>
      <c r="M2111" s="59"/>
    </row>
    <row r="2112" spans="3:13" x14ac:dyDescent="0.2">
      <c r="C2112" s="17"/>
      <c r="D2112" s="17"/>
      <c r="E2112" s="17"/>
      <c r="F2112" s="17"/>
      <c r="G2112" s="17"/>
      <c r="H2112" s="59"/>
      <c r="I2112" s="59"/>
      <c r="J2112" s="59"/>
      <c r="K2112" s="59"/>
      <c r="L2112" s="59"/>
      <c r="M2112" s="59"/>
    </row>
    <row r="2113" spans="3:13" x14ac:dyDescent="0.2">
      <c r="C2113" s="17"/>
      <c r="D2113" s="17"/>
      <c r="E2113" s="17"/>
      <c r="F2113" s="17"/>
      <c r="G2113" s="17"/>
      <c r="H2113" s="59"/>
      <c r="I2113" s="59"/>
      <c r="J2113" s="59"/>
      <c r="K2113" s="59"/>
      <c r="L2113" s="59"/>
      <c r="M2113" s="59"/>
    </row>
    <row r="2114" spans="3:13" x14ac:dyDescent="0.2">
      <c r="C2114" s="17"/>
      <c r="D2114" s="17"/>
      <c r="E2114" s="17"/>
      <c r="F2114" s="17"/>
      <c r="G2114" s="17"/>
      <c r="H2114" s="59"/>
      <c r="I2114" s="59"/>
      <c r="J2114" s="59"/>
      <c r="K2114" s="59"/>
      <c r="L2114" s="59"/>
      <c r="M2114" s="59"/>
    </row>
    <row r="2115" spans="3:13" x14ac:dyDescent="0.2">
      <c r="C2115" s="17"/>
      <c r="D2115" s="17"/>
      <c r="E2115" s="17"/>
      <c r="F2115" s="17"/>
      <c r="G2115" s="17"/>
      <c r="H2115" s="59"/>
      <c r="I2115" s="59"/>
      <c r="J2115" s="59"/>
      <c r="K2115" s="59"/>
      <c r="L2115" s="59"/>
      <c r="M2115" s="59"/>
    </row>
    <row r="2116" spans="3:13" x14ac:dyDescent="0.2">
      <c r="C2116" s="17"/>
      <c r="D2116" s="17"/>
      <c r="E2116" s="17"/>
      <c r="F2116" s="17"/>
      <c r="G2116" s="17"/>
      <c r="H2116" s="59"/>
      <c r="I2116" s="59"/>
      <c r="J2116" s="59"/>
      <c r="K2116" s="59"/>
      <c r="L2116" s="59"/>
      <c r="M2116" s="59"/>
    </row>
    <row r="2117" spans="3:13" x14ac:dyDescent="0.2">
      <c r="C2117" s="17"/>
      <c r="D2117" s="17"/>
      <c r="E2117" s="17"/>
      <c r="F2117" s="17"/>
      <c r="G2117" s="17"/>
      <c r="H2117" s="59"/>
      <c r="I2117" s="59"/>
      <c r="J2117" s="59"/>
      <c r="K2117" s="59"/>
      <c r="L2117" s="59"/>
      <c r="M2117" s="59"/>
    </row>
    <row r="2118" spans="3:13" x14ac:dyDescent="0.2">
      <c r="C2118" s="17"/>
      <c r="D2118" s="17"/>
      <c r="E2118" s="17"/>
      <c r="F2118" s="17"/>
      <c r="G2118" s="17"/>
      <c r="H2118" s="59"/>
      <c r="I2118" s="59"/>
      <c r="J2118" s="59"/>
      <c r="K2118" s="59"/>
      <c r="L2118" s="59"/>
      <c r="M2118" s="59"/>
    </row>
    <row r="2119" spans="3:13" x14ac:dyDescent="0.2">
      <c r="C2119" s="17"/>
      <c r="D2119" s="17"/>
      <c r="E2119" s="17"/>
      <c r="F2119" s="17"/>
      <c r="G2119" s="17"/>
      <c r="H2119" s="59"/>
      <c r="I2119" s="59"/>
      <c r="J2119" s="59"/>
      <c r="K2119" s="59"/>
      <c r="L2119" s="59"/>
      <c r="M2119" s="59"/>
    </row>
    <row r="2120" spans="3:13" x14ac:dyDescent="0.2">
      <c r="C2120" s="17"/>
      <c r="D2120" s="17"/>
      <c r="E2120" s="17"/>
      <c r="F2120" s="17"/>
      <c r="G2120" s="17"/>
      <c r="H2120" s="59"/>
      <c r="I2120" s="59"/>
      <c r="J2120" s="59"/>
      <c r="K2120" s="59"/>
      <c r="L2120" s="59"/>
      <c r="M2120" s="59"/>
    </row>
    <row r="2121" spans="3:13" x14ac:dyDescent="0.2">
      <c r="C2121" s="17"/>
      <c r="D2121" s="17"/>
      <c r="E2121" s="17"/>
      <c r="F2121" s="17"/>
      <c r="G2121" s="17"/>
      <c r="H2121" s="59"/>
      <c r="I2121" s="59"/>
      <c r="J2121" s="59"/>
      <c r="K2121" s="59"/>
      <c r="L2121" s="59"/>
      <c r="M2121" s="59"/>
    </row>
    <row r="2122" spans="3:13" x14ac:dyDescent="0.2">
      <c r="C2122" s="17"/>
      <c r="D2122" s="17"/>
      <c r="E2122" s="17"/>
      <c r="F2122" s="17"/>
      <c r="G2122" s="17"/>
      <c r="H2122" s="59"/>
      <c r="I2122" s="59"/>
      <c r="J2122" s="59"/>
      <c r="K2122" s="59"/>
      <c r="L2122" s="59"/>
      <c r="M2122" s="59"/>
    </row>
    <row r="2123" spans="3:13" x14ac:dyDescent="0.2">
      <c r="C2123" s="17"/>
      <c r="D2123" s="17"/>
      <c r="E2123" s="17"/>
      <c r="F2123" s="17"/>
      <c r="G2123" s="17"/>
      <c r="H2123" s="59"/>
      <c r="I2123" s="59"/>
      <c r="J2123" s="59"/>
      <c r="K2123" s="59"/>
      <c r="L2123" s="59"/>
      <c r="M2123" s="59"/>
    </row>
    <row r="2124" spans="3:13" x14ac:dyDescent="0.2">
      <c r="C2124" s="17"/>
      <c r="D2124" s="17"/>
      <c r="E2124" s="17"/>
      <c r="F2124" s="17"/>
      <c r="G2124" s="17"/>
      <c r="H2124" s="59"/>
      <c r="I2124" s="59"/>
      <c r="J2124" s="59"/>
      <c r="K2124" s="59"/>
      <c r="L2124" s="59"/>
      <c r="M2124" s="59"/>
    </row>
    <row r="2125" spans="3:13" x14ac:dyDescent="0.2">
      <c r="C2125" s="17"/>
      <c r="D2125" s="17"/>
      <c r="E2125" s="17"/>
      <c r="F2125" s="17"/>
      <c r="G2125" s="17"/>
      <c r="H2125" s="59"/>
      <c r="I2125" s="59"/>
      <c r="J2125" s="59"/>
      <c r="K2125" s="59"/>
      <c r="L2125" s="59"/>
      <c r="M2125" s="59"/>
    </row>
    <row r="2126" spans="3:13" x14ac:dyDescent="0.2">
      <c r="C2126" s="17"/>
      <c r="D2126" s="17"/>
      <c r="E2126" s="17"/>
      <c r="F2126" s="17"/>
      <c r="G2126" s="17"/>
      <c r="H2126" s="59"/>
      <c r="I2126" s="59"/>
      <c r="J2126" s="59"/>
      <c r="K2126" s="59"/>
      <c r="L2126" s="59"/>
      <c r="M2126" s="59"/>
    </row>
    <row r="2127" spans="3:13" x14ac:dyDescent="0.2">
      <c r="C2127" s="17"/>
      <c r="D2127" s="17"/>
      <c r="E2127" s="17"/>
      <c r="F2127" s="17"/>
      <c r="G2127" s="17"/>
      <c r="H2127" s="59"/>
      <c r="I2127" s="59"/>
      <c r="J2127" s="59"/>
      <c r="K2127" s="59"/>
      <c r="L2127" s="59"/>
      <c r="M2127" s="59"/>
    </row>
    <row r="2128" spans="3:13" x14ac:dyDescent="0.2">
      <c r="C2128" s="17"/>
      <c r="D2128" s="17"/>
      <c r="E2128" s="17"/>
      <c r="F2128" s="17"/>
      <c r="G2128" s="17"/>
      <c r="H2128" s="59"/>
      <c r="I2128" s="59"/>
      <c r="J2128" s="59"/>
      <c r="K2128" s="59"/>
      <c r="L2128" s="59"/>
      <c r="M2128" s="59"/>
    </row>
    <row r="2129" spans="3:13" x14ac:dyDescent="0.2">
      <c r="C2129" s="17"/>
      <c r="D2129" s="17"/>
      <c r="E2129" s="17"/>
      <c r="F2129" s="17"/>
      <c r="G2129" s="17"/>
      <c r="H2129" s="59"/>
      <c r="I2129" s="59"/>
      <c r="J2129" s="59"/>
      <c r="K2129" s="59"/>
      <c r="L2129" s="59"/>
      <c r="M2129" s="59"/>
    </row>
    <row r="2130" spans="3:13" x14ac:dyDescent="0.2">
      <c r="C2130" s="17"/>
      <c r="D2130" s="17"/>
      <c r="E2130" s="17"/>
      <c r="F2130" s="17"/>
      <c r="G2130" s="17"/>
      <c r="H2130" s="59"/>
      <c r="I2130" s="59"/>
      <c r="J2130" s="59"/>
      <c r="K2130" s="59"/>
      <c r="L2130" s="59"/>
      <c r="M2130" s="59"/>
    </row>
    <row r="2131" spans="3:13" x14ac:dyDescent="0.2">
      <c r="C2131" s="17"/>
      <c r="D2131" s="17"/>
      <c r="E2131" s="17"/>
      <c r="F2131" s="17"/>
      <c r="G2131" s="17"/>
      <c r="H2131" s="59"/>
      <c r="I2131" s="59"/>
      <c r="J2131" s="59"/>
      <c r="K2131" s="59"/>
      <c r="L2131" s="59"/>
      <c r="M2131" s="59"/>
    </row>
    <row r="2132" spans="3:13" x14ac:dyDescent="0.2">
      <c r="C2132" s="17"/>
      <c r="D2132" s="17"/>
      <c r="E2132" s="17"/>
      <c r="F2132" s="17"/>
      <c r="G2132" s="17"/>
      <c r="H2132" s="59"/>
      <c r="I2132" s="59"/>
      <c r="J2132" s="59"/>
      <c r="K2132" s="59"/>
      <c r="L2132" s="59"/>
      <c r="M2132" s="59"/>
    </row>
    <row r="2133" spans="3:13" x14ac:dyDescent="0.2">
      <c r="C2133" s="17"/>
      <c r="D2133" s="17"/>
      <c r="E2133" s="17"/>
      <c r="F2133" s="17"/>
      <c r="G2133" s="17"/>
      <c r="H2133" s="59"/>
      <c r="I2133" s="59"/>
      <c r="J2133" s="59"/>
      <c r="K2133" s="59"/>
      <c r="L2133" s="59"/>
      <c r="M2133" s="59"/>
    </row>
    <row r="2134" spans="3:13" x14ac:dyDescent="0.2">
      <c r="C2134" s="17"/>
      <c r="D2134" s="17"/>
      <c r="E2134" s="17"/>
      <c r="F2134" s="17"/>
      <c r="G2134" s="17"/>
      <c r="H2134" s="59"/>
      <c r="I2134" s="59"/>
      <c r="J2134" s="59"/>
      <c r="K2134" s="59"/>
      <c r="L2134" s="59"/>
      <c r="M2134" s="59"/>
    </row>
    <row r="2135" spans="3:13" x14ac:dyDescent="0.2">
      <c r="C2135" s="17"/>
      <c r="D2135" s="17"/>
      <c r="E2135" s="17"/>
      <c r="F2135" s="17"/>
      <c r="G2135" s="17"/>
      <c r="H2135" s="59"/>
      <c r="I2135" s="59"/>
      <c r="J2135" s="59"/>
      <c r="K2135" s="59"/>
      <c r="L2135" s="59"/>
      <c r="M2135" s="59"/>
    </row>
    <row r="2136" spans="3:13" x14ac:dyDescent="0.2">
      <c r="C2136" s="17"/>
      <c r="D2136" s="17"/>
      <c r="E2136" s="17"/>
      <c r="F2136" s="17"/>
      <c r="G2136" s="17"/>
      <c r="H2136" s="59"/>
      <c r="I2136" s="59"/>
      <c r="J2136" s="59"/>
      <c r="K2136" s="59"/>
      <c r="L2136" s="59"/>
      <c r="M2136" s="59"/>
    </row>
    <row r="2137" spans="3:13" x14ac:dyDescent="0.2">
      <c r="C2137" s="17"/>
      <c r="D2137" s="17"/>
      <c r="E2137" s="17"/>
      <c r="F2137" s="17"/>
      <c r="G2137" s="17"/>
      <c r="H2137" s="59"/>
      <c r="I2137" s="59"/>
      <c r="J2137" s="59"/>
      <c r="K2137" s="59"/>
      <c r="L2137" s="59"/>
      <c r="M2137" s="59"/>
    </row>
    <row r="2138" spans="3:13" x14ac:dyDescent="0.2">
      <c r="C2138" s="17"/>
      <c r="D2138" s="17"/>
      <c r="E2138" s="17"/>
      <c r="F2138" s="17"/>
      <c r="G2138" s="17"/>
      <c r="H2138" s="59"/>
      <c r="I2138" s="59"/>
      <c r="J2138" s="59"/>
      <c r="K2138" s="59"/>
      <c r="L2138" s="59"/>
      <c r="M2138" s="59"/>
    </row>
    <row r="2139" spans="3:13" x14ac:dyDescent="0.2">
      <c r="C2139" s="17"/>
      <c r="D2139" s="17"/>
      <c r="E2139" s="17"/>
      <c r="F2139" s="17"/>
      <c r="G2139" s="17"/>
      <c r="H2139" s="59"/>
      <c r="I2139" s="59"/>
      <c r="J2139" s="59"/>
      <c r="K2139" s="59"/>
      <c r="L2139" s="59"/>
      <c r="M2139" s="59"/>
    </row>
    <row r="2140" spans="3:13" x14ac:dyDescent="0.2">
      <c r="C2140" s="17"/>
      <c r="D2140" s="17"/>
      <c r="E2140" s="17"/>
      <c r="F2140" s="17"/>
      <c r="G2140" s="17"/>
      <c r="H2140" s="59"/>
      <c r="I2140" s="59"/>
      <c r="J2140" s="59"/>
      <c r="K2140" s="59"/>
      <c r="L2140" s="59"/>
      <c r="M2140" s="59"/>
    </row>
    <row r="2141" spans="3:13" x14ac:dyDescent="0.2">
      <c r="C2141" s="17"/>
      <c r="D2141" s="17"/>
      <c r="E2141" s="17"/>
      <c r="F2141" s="17"/>
      <c r="G2141" s="17"/>
      <c r="H2141" s="59"/>
      <c r="I2141" s="59"/>
      <c r="J2141" s="59"/>
      <c r="K2141" s="59"/>
      <c r="L2141" s="59"/>
      <c r="M2141" s="59"/>
    </row>
    <row r="2142" spans="3:13" x14ac:dyDescent="0.2">
      <c r="C2142" s="17"/>
      <c r="D2142" s="17"/>
      <c r="E2142" s="17"/>
      <c r="F2142" s="17"/>
      <c r="G2142" s="17"/>
      <c r="H2142" s="59"/>
      <c r="I2142" s="59"/>
      <c r="J2142" s="59"/>
      <c r="K2142" s="59"/>
      <c r="L2142" s="59"/>
      <c r="M2142" s="59"/>
    </row>
    <row r="2143" spans="3:13" x14ac:dyDescent="0.2">
      <c r="C2143" s="17"/>
      <c r="D2143" s="17"/>
      <c r="E2143" s="17"/>
      <c r="F2143" s="17"/>
      <c r="G2143" s="17"/>
      <c r="H2143" s="59"/>
      <c r="I2143" s="59"/>
      <c r="J2143" s="59"/>
      <c r="K2143" s="59"/>
      <c r="L2143" s="59"/>
      <c r="M2143" s="59"/>
    </row>
    <row r="2144" spans="3:13" x14ac:dyDescent="0.2">
      <c r="C2144" s="17"/>
      <c r="D2144" s="17"/>
      <c r="E2144" s="17"/>
      <c r="F2144" s="17"/>
      <c r="G2144" s="17"/>
      <c r="H2144" s="59"/>
      <c r="I2144" s="59"/>
      <c r="J2144" s="59"/>
      <c r="K2144" s="59"/>
      <c r="L2144" s="59"/>
      <c r="M2144" s="59"/>
    </row>
    <row r="2145" spans="3:13" x14ac:dyDescent="0.2">
      <c r="C2145" s="17"/>
      <c r="D2145" s="17"/>
      <c r="E2145" s="17"/>
      <c r="F2145" s="17"/>
      <c r="G2145" s="17"/>
      <c r="H2145" s="59"/>
      <c r="I2145" s="59"/>
      <c r="J2145" s="59"/>
      <c r="K2145" s="59"/>
      <c r="L2145" s="59"/>
      <c r="M2145" s="59"/>
    </row>
    <row r="2146" spans="3:13" x14ac:dyDescent="0.2">
      <c r="C2146" s="17"/>
      <c r="D2146" s="17"/>
      <c r="E2146" s="17"/>
      <c r="F2146" s="17"/>
      <c r="G2146" s="17"/>
      <c r="H2146" s="59"/>
      <c r="I2146" s="59"/>
      <c r="J2146" s="59"/>
      <c r="K2146" s="59"/>
      <c r="L2146" s="59"/>
      <c r="M2146" s="59"/>
    </row>
    <row r="2147" spans="3:13" x14ac:dyDescent="0.2">
      <c r="C2147" s="17"/>
      <c r="D2147" s="17"/>
      <c r="E2147" s="17"/>
      <c r="F2147" s="17"/>
      <c r="G2147" s="17"/>
      <c r="H2147" s="59"/>
      <c r="I2147" s="59"/>
      <c r="J2147" s="59"/>
      <c r="K2147" s="59"/>
      <c r="L2147" s="59"/>
      <c r="M2147" s="59"/>
    </row>
    <row r="2148" spans="3:13" x14ac:dyDescent="0.2">
      <c r="C2148" s="17"/>
      <c r="D2148" s="17"/>
      <c r="E2148" s="17"/>
      <c r="F2148" s="17"/>
      <c r="G2148" s="17"/>
      <c r="H2148" s="59"/>
      <c r="I2148" s="59"/>
      <c r="J2148" s="59"/>
      <c r="K2148" s="59"/>
      <c r="L2148" s="59"/>
      <c r="M2148" s="59"/>
    </row>
    <row r="2149" spans="3:13" x14ac:dyDescent="0.2">
      <c r="C2149" s="17"/>
      <c r="D2149" s="17"/>
      <c r="E2149" s="17"/>
      <c r="F2149" s="17"/>
      <c r="G2149" s="17"/>
      <c r="H2149" s="59"/>
      <c r="I2149" s="59"/>
      <c r="J2149" s="59"/>
      <c r="K2149" s="59"/>
      <c r="L2149" s="59"/>
      <c r="M2149" s="59"/>
    </row>
    <row r="2150" spans="3:13" x14ac:dyDescent="0.2">
      <c r="C2150" s="17"/>
      <c r="D2150" s="17"/>
      <c r="E2150" s="17"/>
      <c r="F2150" s="17"/>
      <c r="G2150" s="17"/>
      <c r="H2150" s="59"/>
      <c r="I2150" s="59"/>
      <c r="J2150" s="59"/>
      <c r="K2150" s="59"/>
      <c r="L2150" s="59"/>
      <c r="M2150" s="59"/>
    </row>
    <row r="2151" spans="3:13" x14ac:dyDescent="0.2">
      <c r="C2151" s="17"/>
      <c r="D2151" s="17"/>
      <c r="E2151" s="17"/>
      <c r="F2151" s="17"/>
      <c r="G2151" s="17"/>
      <c r="H2151" s="59"/>
      <c r="I2151" s="59"/>
      <c r="J2151" s="59"/>
      <c r="K2151" s="59"/>
      <c r="L2151" s="59"/>
      <c r="M2151" s="59"/>
    </row>
    <row r="2152" spans="3:13" x14ac:dyDescent="0.2">
      <c r="C2152" s="17"/>
      <c r="D2152" s="17"/>
      <c r="E2152" s="17"/>
      <c r="F2152" s="17"/>
      <c r="G2152" s="17"/>
      <c r="H2152" s="59"/>
      <c r="I2152" s="59"/>
      <c r="J2152" s="59"/>
      <c r="K2152" s="59"/>
      <c r="L2152" s="59"/>
      <c r="M2152" s="59"/>
    </row>
    <row r="2153" spans="3:13" x14ac:dyDescent="0.2">
      <c r="C2153" s="17"/>
      <c r="D2153" s="17"/>
      <c r="E2153" s="17"/>
      <c r="F2153" s="17"/>
      <c r="G2153" s="17"/>
      <c r="H2153" s="59"/>
      <c r="I2153" s="59"/>
      <c r="J2153" s="59"/>
      <c r="K2153" s="59"/>
      <c r="L2153" s="59"/>
      <c r="M2153" s="59"/>
    </row>
    <row r="2154" spans="3:13" x14ac:dyDescent="0.2">
      <c r="C2154" s="17"/>
      <c r="D2154" s="17"/>
      <c r="E2154" s="17"/>
      <c r="F2154" s="17"/>
      <c r="G2154" s="17"/>
      <c r="H2154" s="59"/>
      <c r="I2154" s="59"/>
      <c r="J2154" s="59"/>
      <c r="K2154" s="59"/>
      <c r="L2154" s="59"/>
      <c r="M2154" s="59"/>
    </row>
    <row r="2155" spans="3:13" x14ac:dyDescent="0.2">
      <c r="C2155" s="17"/>
      <c r="D2155" s="17"/>
      <c r="E2155" s="17"/>
      <c r="F2155" s="17"/>
      <c r="G2155" s="17"/>
      <c r="H2155" s="59"/>
      <c r="I2155" s="59"/>
      <c r="J2155" s="59"/>
      <c r="K2155" s="59"/>
      <c r="L2155" s="59"/>
      <c r="M2155" s="59"/>
    </row>
    <row r="2156" spans="3:13" x14ac:dyDescent="0.2">
      <c r="C2156" s="17"/>
      <c r="D2156" s="17"/>
      <c r="E2156" s="17"/>
      <c r="F2156" s="17"/>
      <c r="G2156" s="17"/>
      <c r="H2156" s="59"/>
      <c r="I2156" s="59"/>
      <c r="J2156" s="59"/>
      <c r="K2156" s="59"/>
      <c r="L2156" s="59"/>
      <c r="M2156" s="59"/>
    </row>
    <row r="2157" spans="3:13" x14ac:dyDescent="0.2">
      <c r="C2157" s="17"/>
      <c r="D2157" s="17"/>
      <c r="E2157" s="17"/>
      <c r="F2157" s="17"/>
      <c r="G2157" s="17"/>
      <c r="H2157" s="59"/>
      <c r="I2157" s="59"/>
      <c r="J2157" s="59"/>
      <c r="K2157" s="59"/>
      <c r="L2157" s="59"/>
      <c r="M2157" s="59"/>
    </row>
    <row r="2158" spans="3:13" x14ac:dyDescent="0.2">
      <c r="C2158" s="17"/>
      <c r="D2158" s="17"/>
      <c r="E2158" s="17"/>
      <c r="F2158" s="17"/>
      <c r="G2158" s="17"/>
      <c r="H2158" s="59"/>
      <c r="I2158" s="59"/>
      <c r="J2158" s="59"/>
      <c r="K2158" s="59"/>
      <c r="L2158" s="59"/>
      <c r="M2158" s="59"/>
    </row>
    <row r="2159" spans="3:13" x14ac:dyDescent="0.2">
      <c r="C2159" s="17"/>
      <c r="D2159" s="17"/>
      <c r="E2159" s="17"/>
      <c r="F2159" s="17"/>
      <c r="G2159" s="17"/>
      <c r="H2159" s="59"/>
      <c r="I2159" s="59"/>
      <c r="J2159" s="59"/>
      <c r="K2159" s="59"/>
      <c r="L2159" s="59"/>
      <c r="M2159" s="59"/>
    </row>
    <row r="2160" spans="3:13" x14ac:dyDescent="0.2">
      <c r="C2160" s="17"/>
      <c r="D2160" s="17"/>
      <c r="E2160" s="17"/>
      <c r="F2160" s="17"/>
      <c r="G2160" s="17"/>
      <c r="H2160" s="59"/>
      <c r="I2160" s="59"/>
      <c r="J2160" s="59"/>
      <c r="K2160" s="59"/>
      <c r="L2160" s="59"/>
      <c r="M2160" s="59"/>
    </row>
    <row r="2161" spans="3:13" x14ac:dyDescent="0.2">
      <c r="C2161" s="17"/>
      <c r="D2161" s="17"/>
      <c r="E2161" s="17"/>
      <c r="F2161" s="17"/>
      <c r="G2161" s="17"/>
      <c r="H2161" s="59"/>
      <c r="I2161" s="59"/>
      <c r="J2161" s="59"/>
      <c r="K2161" s="59"/>
      <c r="L2161" s="59"/>
      <c r="M2161" s="59"/>
    </row>
    <row r="2162" spans="3:13" x14ac:dyDescent="0.2">
      <c r="C2162" s="17"/>
      <c r="D2162" s="17"/>
      <c r="E2162" s="17"/>
      <c r="F2162" s="17"/>
      <c r="G2162" s="17"/>
      <c r="H2162" s="59"/>
      <c r="I2162" s="59"/>
      <c r="J2162" s="59"/>
      <c r="K2162" s="59"/>
      <c r="L2162" s="59"/>
      <c r="M2162" s="59"/>
    </row>
    <row r="2163" spans="3:13" x14ac:dyDescent="0.2">
      <c r="C2163" s="17"/>
      <c r="D2163" s="17"/>
      <c r="E2163" s="17"/>
      <c r="F2163" s="17"/>
      <c r="G2163" s="17"/>
      <c r="H2163" s="59"/>
      <c r="I2163" s="59"/>
      <c r="J2163" s="59"/>
      <c r="K2163" s="59"/>
      <c r="L2163" s="59"/>
      <c r="M2163" s="59"/>
    </row>
    <row r="2164" spans="3:13" x14ac:dyDescent="0.2">
      <c r="C2164" s="17"/>
      <c r="D2164" s="17"/>
      <c r="E2164" s="17"/>
      <c r="F2164" s="17"/>
      <c r="G2164" s="17"/>
      <c r="H2164" s="59"/>
      <c r="I2164" s="59"/>
      <c r="J2164" s="59"/>
      <c r="K2164" s="59"/>
      <c r="L2164" s="59"/>
      <c r="M2164" s="59"/>
    </row>
    <row r="2165" spans="3:13" x14ac:dyDescent="0.2">
      <c r="C2165" s="17"/>
      <c r="D2165" s="17"/>
      <c r="E2165" s="17"/>
      <c r="F2165" s="17"/>
      <c r="G2165" s="17"/>
      <c r="H2165" s="59"/>
      <c r="I2165" s="59"/>
      <c r="J2165" s="59"/>
      <c r="K2165" s="59"/>
      <c r="L2165" s="59"/>
      <c r="M2165" s="59"/>
    </row>
    <row r="2166" spans="3:13" x14ac:dyDescent="0.2">
      <c r="C2166" s="17"/>
      <c r="D2166" s="17"/>
      <c r="E2166" s="17"/>
      <c r="F2166" s="17"/>
      <c r="G2166" s="17"/>
      <c r="H2166" s="59"/>
      <c r="I2166" s="59"/>
      <c r="J2166" s="59"/>
      <c r="K2166" s="59"/>
      <c r="L2166" s="59"/>
      <c r="M2166" s="59"/>
    </row>
    <row r="2167" spans="3:13" x14ac:dyDescent="0.2">
      <c r="C2167" s="17"/>
      <c r="D2167" s="17"/>
      <c r="E2167" s="17"/>
      <c r="F2167" s="17"/>
      <c r="G2167" s="17"/>
      <c r="H2167" s="59"/>
      <c r="I2167" s="59"/>
      <c r="J2167" s="59"/>
      <c r="K2167" s="59"/>
      <c r="L2167" s="59"/>
      <c r="M2167" s="59"/>
    </row>
    <row r="2168" spans="3:13" x14ac:dyDescent="0.2">
      <c r="C2168" s="17"/>
      <c r="D2168" s="17"/>
      <c r="E2168" s="17"/>
      <c r="F2168" s="17"/>
      <c r="G2168" s="17"/>
      <c r="H2168" s="59"/>
      <c r="I2168" s="59"/>
      <c r="J2168" s="59"/>
      <c r="K2168" s="59"/>
      <c r="L2168" s="59"/>
      <c r="M2168" s="59"/>
    </row>
    <row r="2169" spans="3:13" x14ac:dyDescent="0.2">
      <c r="C2169" s="17"/>
      <c r="D2169" s="17"/>
      <c r="E2169" s="17"/>
      <c r="F2169" s="17"/>
      <c r="G2169" s="17"/>
      <c r="H2169" s="59"/>
      <c r="I2169" s="59"/>
      <c r="J2169" s="59"/>
      <c r="K2169" s="59"/>
      <c r="L2169" s="59"/>
      <c r="M2169" s="59"/>
    </row>
    <row r="2170" spans="3:13" x14ac:dyDescent="0.2">
      <c r="C2170" s="17"/>
      <c r="D2170" s="17"/>
      <c r="E2170" s="17"/>
      <c r="F2170" s="17"/>
      <c r="G2170" s="17"/>
      <c r="H2170" s="59"/>
      <c r="I2170" s="59"/>
      <c r="J2170" s="59"/>
      <c r="K2170" s="59"/>
      <c r="L2170" s="59"/>
      <c r="M2170" s="59"/>
    </row>
    <row r="2171" spans="3:13" x14ac:dyDescent="0.2">
      <c r="C2171" s="17"/>
      <c r="D2171" s="17"/>
      <c r="E2171" s="17"/>
      <c r="F2171" s="17"/>
      <c r="G2171" s="17"/>
      <c r="H2171" s="59"/>
      <c r="I2171" s="59"/>
      <c r="J2171" s="59"/>
      <c r="K2171" s="59"/>
      <c r="L2171" s="59"/>
      <c r="M2171" s="59"/>
    </row>
    <row r="2172" spans="3:13" x14ac:dyDescent="0.2">
      <c r="C2172" s="17"/>
      <c r="D2172" s="17"/>
      <c r="E2172" s="17"/>
      <c r="F2172" s="17"/>
      <c r="G2172" s="17"/>
      <c r="H2172" s="59"/>
      <c r="I2172" s="59"/>
      <c r="J2172" s="59"/>
      <c r="K2172" s="59"/>
      <c r="L2172" s="59"/>
      <c r="M2172" s="59"/>
    </row>
    <row r="2173" spans="3:13" x14ac:dyDescent="0.2">
      <c r="C2173" s="17"/>
      <c r="D2173" s="17"/>
      <c r="E2173" s="17"/>
      <c r="F2173" s="17"/>
      <c r="G2173" s="17"/>
      <c r="H2173" s="59"/>
      <c r="I2173" s="59"/>
      <c r="J2173" s="59"/>
      <c r="K2173" s="59"/>
      <c r="L2173" s="59"/>
      <c r="M2173" s="59"/>
    </row>
    <row r="2174" spans="3:13" x14ac:dyDescent="0.2">
      <c r="C2174" s="17"/>
      <c r="D2174" s="17"/>
      <c r="E2174" s="17"/>
      <c r="F2174" s="17"/>
      <c r="G2174" s="17"/>
      <c r="H2174" s="59"/>
      <c r="I2174" s="59"/>
      <c r="J2174" s="59"/>
      <c r="K2174" s="59"/>
      <c r="L2174" s="59"/>
      <c r="M2174" s="59"/>
    </row>
    <row r="2175" spans="3:13" x14ac:dyDescent="0.2">
      <c r="C2175" s="17"/>
      <c r="D2175" s="17"/>
      <c r="E2175" s="17"/>
      <c r="F2175" s="17"/>
      <c r="G2175" s="17"/>
      <c r="H2175" s="59"/>
      <c r="I2175" s="59"/>
      <c r="J2175" s="59"/>
      <c r="K2175" s="59"/>
      <c r="L2175" s="59"/>
      <c r="M2175" s="59"/>
    </row>
    <row r="2176" spans="3:13" x14ac:dyDescent="0.2">
      <c r="C2176" s="17"/>
      <c r="D2176" s="17"/>
      <c r="E2176" s="17"/>
      <c r="F2176" s="17"/>
      <c r="G2176" s="17"/>
      <c r="H2176" s="59"/>
      <c r="I2176" s="59"/>
      <c r="J2176" s="59"/>
      <c r="K2176" s="59"/>
      <c r="L2176" s="59"/>
      <c r="M2176" s="59"/>
    </row>
    <row r="2177" spans="3:13" x14ac:dyDescent="0.2">
      <c r="C2177" s="17"/>
      <c r="D2177" s="17"/>
      <c r="E2177" s="17"/>
      <c r="F2177" s="17"/>
      <c r="G2177" s="17"/>
      <c r="H2177" s="59"/>
      <c r="I2177" s="59"/>
      <c r="J2177" s="59"/>
      <c r="K2177" s="59"/>
      <c r="L2177" s="59"/>
      <c r="M2177" s="59"/>
    </row>
    <row r="2178" spans="3:13" x14ac:dyDescent="0.2">
      <c r="C2178" s="17"/>
      <c r="D2178" s="17"/>
      <c r="E2178" s="17"/>
      <c r="F2178" s="17"/>
      <c r="G2178" s="17"/>
      <c r="H2178" s="59"/>
      <c r="I2178" s="59"/>
      <c r="J2178" s="59"/>
      <c r="K2178" s="59"/>
      <c r="L2178" s="59"/>
      <c r="M2178" s="59"/>
    </row>
    <row r="2179" spans="3:13" x14ac:dyDescent="0.2">
      <c r="C2179" s="17"/>
      <c r="D2179" s="17"/>
      <c r="E2179" s="17"/>
      <c r="F2179" s="17"/>
      <c r="G2179" s="17"/>
      <c r="H2179" s="59"/>
      <c r="I2179" s="59"/>
      <c r="J2179" s="59"/>
      <c r="K2179" s="59"/>
      <c r="L2179" s="59"/>
      <c r="M2179" s="59"/>
    </row>
    <row r="2180" spans="3:13" x14ac:dyDescent="0.2">
      <c r="C2180" s="17"/>
      <c r="D2180" s="17"/>
      <c r="E2180" s="17"/>
      <c r="F2180" s="17"/>
      <c r="G2180" s="17"/>
      <c r="H2180" s="59"/>
      <c r="I2180" s="59"/>
      <c r="J2180" s="59"/>
      <c r="K2180" s="59"/>
      <c r="L2180" s="59"/>
      <c r="M2180" s="59"/>
    </row>
    <row r="2181" spans="3:13" x14ac:dyDescent="0.2">
      <c r="C2181" s="17"/>
      <c r="D2181" s="17"/>
      <c r="E2181" s="17"/>
      <c r="F2181" s="17"/>
      <c r="G2181" s="17"/>
      <c r="H2181" s="59"/>
      <c r="I2181" s="59"/>
      <c r="J2181" s="59"/>
      <c r="K2181" s="59"/>
      <c r="L2181" s="59"/>
      <c r="M2181" s="59"/>
    </row>
    <row r="2182" spans="3:13" x14ac:dyDescent="0.2">
      <c r="C2182" s="17"/>
      <c r="D2182" s="17"/>
      <c r="E2182" s="17"/>
      <c r="F2182" s="17"/>
      <c r="G2182" s="17"/>
      <c r="H2182" s="59"/>
      <c r="I2182" s="59"/>
      <c r="J2182" s="59"/>
      <c r="K2182" s="59"/>
      <c r="L2182" s="59"/>
      <c r="M2182" s="59"/>
    </row>
    <row r="2183" spans="3:13" x14ac:dyDescent="0.2">
      <c r="C2183" s="17"/>
      <c r="D2183" s="17"/>
      <c r="E2183" s="17"/>
      <c r="F2183" s="17"/>
      <c r="G2183" s="17"/>
      <c r="H2183" s="59"/>
      <c r="I2183" s="59"/>
      <c r="J2183" s="59"/>
      <c r="K2183" s="59"/>
      <c r="L2183" s="59"/>
      <c r="M2183" s="59"/>
    </row>
    <row r="2184" spans="3:13" x14ac:dyDescent="0.2">
      <c r="C2184" s="17"/>
      <c r="D2184" s="17"/>
      <c r="E2184" s="17"/>
      <c r="F2184" s="17"/>
      <c r="G2184" s="17"/>
      <c r="H2184" s="59"/>
      <c r="I2184" s="59"/>
      <c r="J2184" s="59"/>
      <c r="K2184" s="59"/>
      <c r="L2184" s="59"/>
      <c r="M2184" s="59"/>
    </row>
    <row r="2185" spans="3:13" x14ac:dyDescent="0.2">
      <c r="C2185" s="17"/>
      <c r="D2185" s="17"/>
      <c r="E2185" s="17"/>
      <c r="F2185" s="17"/>
      <c r="G2185" s="17"/>
      <c r="H2185" s="59"/>
      <c r="I2185" s="59"/>
      <c r="J2185" s="59"/>
      <c r="K2185" s="59"/>
      <c r="L2185" s="59"/>
      <c r="M2185" s="59"/>
    </row>
    <row r="2186" spans="3:13" x14ac:dyDescent="0.2">
      <c r="C2186" s="17"/>
      <c r="D2186" s="17"/>
      <c r="E2186" s="17"/>
      <c r="F2186" s="17"/>
      <c r="G2186" s="17"/>
      <c r="H2186" s="59"/>
      <c r="I2186" s="59"/>
      <c r="J2186" s="59"/>
      <c r="K2186" s="59"/>
      <c r="L2186" s="59"/>
      <c r="M2186" s="59"/>
    </row>
    <row r="2187" spans="3:13" x14ac:dyDescent="0.2">
      <c r="C2187" s="17"/>
      <c r="D2187" s="17"/>
      <c r="E2187" s="17"/>
      <c r="F2187" s="17"/>
      <c r="G2187" s="17"/>
      <c r="H2187" s="59"/>
      <c r="I2187" s="59"/>
      <c r="J2187" s="59"/>
      <c r="K2187" s="59"/>
      <c r="L2187" s="59"/>
      <c r="M2187" s="59"/>
    </row>
    <row r="2188" spans="3:13" x14ac:dyDescent="0.2">
      <c r="C2188" s="17"/>
      <c r="D2188" s="17"/>
      <c r="E2188" s="17"/>
      <c r="F2188" s="17"/>
      <c r="G2188" s="17"/>
      <c r="H2188" s="59"/>
      <c r="I2188" s="59"/>
      <c r="J2188" s="59"/>
      <c r="K2188" s="59"/>
      <c r="L2188" s="59"/>
      <c r="M2188" s="59"/>
    </row>
    <row r="2189" spans="3:13" x14ac:dyDescent="0.2">
      <c r="C2189" s="17"/>
      <c r="D2189" s="17"/>
      <c r="E2189" s="17"/>
      <c r="F2189" s="17"/>
      <c r="G2189" s="17"/>
      <c r="H2189" s="59"/>
      <c r="I2189" s="59"/>
      <c r="J2189" s="59"/>
      <c r="K2189" s="59"/>
      <c r="L2189" s="59"/>
      <c r="M2189" s="59"/>
    </row>
    <row r="2190" spans="3:13" x14ac:dyDescent="0.2">
      <c r="C2190" s="17"/>
      <c r="D2190" s="17"/>
      <c r="E2190" s="17"/>
      <c r="F2190" s="17"/>
      <c r="G2190" s="17"/>
      <c r="H2190" s="59"/>
      <c r="I2190" s="59"/>
      <c r="J2190" s="59"/>
      <c r="K2190" s="59"/>
      <c r="L2190" s="59"/>
      <c r="M2190" s="59"/>
    </row>
    <row r="2191" spans="3:13" x14ac:dyDescent="0.2">
      <c r="C2191" s="17"/>
      <c r="D2191" s="17"/>
      <c r="E2191" s="17"/>
      <c r="F2191" s="17"/>
      <c r="G2191" s="17"/>
      <c r="H2191" s="59"/>
      <c r="I2191" s="59"/>
      <c r="J2191" s="59"/>
      <c r="K2191" s="59"/>
      <c r="L2191" s="59"/>
      <c r="M2191" s="59"/>
    </row>
    <row r="2192" spans="3:13" x14ac:dyDescent="0.2">
      <c r="C2192" s="17"/>
      <c r="D2192" s="17"/>
      <c r="E2192" s="17"/>
      <c r="F2192" s="17"/>
      <c r="G2192" s="17"/>
      <c r="H2192" s="59"/>
      <c r="I2192" s="59"/>
      <c r="J2192" s="59"/>
      <c r="K2192" s="59"/>
      <c r="L2192" s="59"/>
      <c r="M2192" s="59"/>
    </row>
    <row r="2193" spans="3:13" x14ac:dyDescent="0.2">
      <c r="C2193" s="17"/>
      <c r="D2193" s="17"/>
      <c r="E2193" s="17"/>
      <c r="F2193" s="17"/>
      <c r="G2193" s="17"/>
      <c r="H2193" s="59"/>
      <c r="I2193" s="59"/>
      <c r="J2193" s="59"/>
      <c r="K2193" s="59"/>
      <c r="L2193" s="59"/>
      <c r="M2193" s="59"/>
    </row>
    <row r="2194" spans="3:13" x14ac:dyDescent="0.2">
      <c r="C2194" s="17"/>
      <c r="D2194" s="17"/>
      <c r="E2194" s="17"/>
      <c r="F2194" s="17"/>
      <c r="G2194" s="17"/>
      <c r="H2194" s="59"/>
      <c r="I2194" s="59"/>
      <c r="J2194" s="59"/>
      <c r="K2194" s="59"/>
      <c r="L2194" s="59"/>
      <c r="M2194" s="59"/>
    </row>
    <row r="2195" spans="3:13" x14ac:dyDescent="0.2">
      <c r="C2195" s="17"/>
      <c r="D2195" s="17"/>
      <c r="E2195" s="17"/>
      <c r="F2195" s="17"/>
      <c r="G2195" s="17"/>
      <c r="H2195" s="59"/>
      <c r="I2195" s="59"/>
      <c r="J2195" s="59"/>
      <c r="K2195" s="59"/>
      <c r="L2195" s="59"/>
      <c r="M2195" s="59"/>
    </row>
    <row r="2196" spans="3:13" x14ac:dyDescent="0.2">
      <c r="C2196" s="17"/>
      <c r="D2196" s="17"/>
      <c r="E2196" s="17"/>
      <c r="F2196" s="17"/>
      <c r="G2196" s="17"/>
      <c r="H2196" s="59"/>
      <c r="I2196" s="59"/>
      <c r="J2196" s="59"/>
      <c r="K2196" s="59"/>
      <c r="L2196" s="59"/>
      <c r="M2196" s="59"/>
    </row>
    <row r="2197" spans="3:13" x14ac:dyDescent="0.2">
      <c r="C2197" s="17"/>
      <c r="D2197" s="17"/>
      <c r="E2197" s="17"/>
      <c r="F2197" s="17"/>
      <c r="G2197" s="17"/>
      <c r="H2197" s="59"/>
      <c r="I2197" s="59"/>
      <c r="J2197" s="59"/>
      <c r="K2197" s="59"/>
      <c r="L2197" s="59"/>
      <c r="M2197" s="59"/>
    </row>
    <row r="2198" spans="3:13" x14ac:dyDescent="0.2">
      <c r="C2198" s="17"/>
      <c r="D2198" s="17"/>
      <c r="E2198" s="17"/>
      <c r="F2198" s="17"/>
      <c r="G2198" s="17"/>
      <c r="H2198" s="59"/>
      <c r="I2198" s="59"/>
      <c r="J2198" s="59"/>
      <c r="K2198" s="59"/>
      <c r="L2198" s="59"/>
      <c r="M2198" s="59"/>
    </row>
    <row r="2199" spans="3:13" x14ac:dyDescent="0.2">
      <c r="C2199" s="17"/>
      <c r="D2199" s="17"/>
      <c r="E2199" s="17"/>
      <c r="F2199" s="17"/>
      <c r="G2199" s="17"/>
      <c r="H2199" s="59"/>
      <c r="I2199" s="59"/>
      <c r="J2199" s="59"/>
      <c r="K2199" s="59"/>
      <c r="L2199" s="59"/>
      <c r="M2199" s="59"/>
    </row>
    <row r="2200" spans="3:13" x14ac:dyDescent="0.2">
      <c r="C2200" s="17"/>
      <c r="D2200" s="17"/>
      <c r="E2200" s="17"/>
      <c r="F2200" s="17"/>
      <c r="G2200" s="17"/>
      <c r="H2200" s="59"/>
      <c r="I2200" s="59"/>
      <c r="J2200" s="59"/>
      <c r="K2200" s="59"/>
      <c r="L2200" s="59"/>
      <c r="M2200" s="59"/>
    </row>
    <row r="2201" spans="3:13" x14ac:dyDescent="0.2">
      <c r="C2201" s="17"/>
      <c r="D2201" s="17"/>
      <c r="E2201" s="17"/>
      <c r="F2201" s="17"/>
      <c r="G2201" s="17"/>
      <c r="H2201" s="59"/>
      <c r="I2201" s="59"/>
      <c r="J2201" s="59"/>
      <c r="K2201" s="59"/>
      <c r="L2201" s="59"/>
      <c r="M2201" s="59"/>
    </row>
    <row r="2202" spans="3:13" x14ac:dyDescent="0.2">
      <c r="C2202" s="17"/>
      <c r="D2202" s="17"/>
      <c r="E2202" s="17"/>
      <c r="F2202" s="17"/>
      <c r="G2202" s="17"/>
      <c r="H2202" s="59"/>
      <c r="I2202" s="59"/>
      <c r="J2202" s="59"/>
      <c r="K2202" s="59"/>
      <c r="L2202" s="59"/>
      <c r="M2202" s="59"/>
    </row>
    <row r="2203" spans="3:13" x14ac:dyDescent="0.2">
      <c r="C2203" s="17"/>
      <c r="D2203" s="17"/>
      <c r="E2203" s="17"/>
      <c r="F2203" s="17"/>
      <c r="G2203" s="17"/>
      <c r="H2203" s="59"/>
      <c r="I2203" s="59"/>
      <c r="J2203" s="59"/>
      <c r="K2203" s="59"/>
      <c r="L2203" s="59"/>
      <c r="M2203" s="59"/>
    </row>
    <row r="2204" spans="3:13" x14ac:dyDescent="0.2">
      <c r="C2204" s="17"/>
      <c r="D2204" s="17"/>
      <c r="E2204" s="17"/>
      <c r="F2204" s="17"/>
      <c r="G2204" s="17"/>
      <c r="H2204" s="59"/>
      <c r="I2204" s="59"/>
      <c r="J2204" s="59"/>
      <c r="K2204" s="59"/>
      <c r="L2204" s="59"/>
      <c r="M2204" s="59"/>
    </row>
    <row r="2205" spans="3:13" x14ac:dyDescent="0.2">
      <c r="C2205" s="17"/>
      <c r="D2205" s="17"/>
      <c r="E2205" s="17"/>
      <c r="F2205" s="17"/>
      <c r="G2205" s="17"/>
      <c r="H2205" s="59"/>
      <c r="I2205" s="59"/>
      <c r="J2205" s="59"/>
      <c r="K2205" s="59"/>
      <c r="L2205" s="59"/>
      <c r="M2205" s="59"/>
    </row>
    <row r="2206" spans="3:13" x14ac:dyDescent="0.2">
      <c r="C2206" s="17"/>
      <c r="D2206" s="17"/>
      <c r="E2206" s="17"/>
      <c r="F2206" s="17"/>
      <c r="G2206" s="17"/>
      <c r="H2206" s="59"/>
      <c r="I2206" s="59"/>
      <c r="J2206" s="59"/>
      <c r="K2206" s="59"/>
      <c r="L2206" s="59"/>
      <c r="M2206" s="59"/>
    </row>
    <row r="2207" spans="3:13" x14ac:dyDescent="0.2">
      <c r="C2207" s="17"/>
      <c r="D2207" s="17"/>
      <c r="E2207" s="17"/>
      <c r="F2207" s="17"/>
      <c r="G2207" s="17"/>
      <c r="H2207" s="59"/>
      <c r="I2207" s="59"/>
      <c r="J2207" s="59"/>
      <c r="K2207" s="59"/>
      <c r="L2207" s="59"/>
      <c r="M2207" s="59"/>
    </row>
    <row r="2208" spans="3:13" x14ac:dyDescent="0.2">
      <c r="C2208" s="17"/>
      <c r="D2208" s="17"/>
      <c r="E2208" s="17"/>
      <c r="F2208" s="17"/>
      <c r="G2208" s="17"/>
      <c r="H2208" s="59"/>
      <c r="I2208" s="59"/>
      <c r="J2208" s="59"/>
      <c r="K2208" s="59"/>
      <c r="L2208" s="59"/>
      <c r="M2208" s="59"/>
    </row>
    <row r="2209" spans="3:13" x14ac:dyDescent="0.2">
      <c r="C2209" s="17"/>
      <c r="D2209" s="17"/>
      <c r="E2209" s="17"/>
      <c r="F2209" s="17"/>
      <c r="G2209" s="17"/>
      <c r="H2209" s="59"/>
      <c r="I2209" s="59"/>
      <c r="J2209" s="59"/>
      <c r="K2209" s="59"/>
      <c r="L2209" s="59"/>
      <c r="M2209" s="59"/>
    </row>
    <row r="2210" spans="3:13" x14ac:dyDescent="0.2">
      <c r="C2210" s="17"/>
      <c r="D2210" s="17"/>
      <c r="E2210" s="17"/>
      <c r="F2210" s="17"/>
      <c r="G2210" s="17"/>
      <c r="H2210" s="59"/>
      <c r="I2210" s="59"/>
      <c r="J2210" s="59"/>
      <c r="K2210" s="59"/>
      <c r="L2210" s="59"/>
      <c r="M2210" s="59"/>
    </row>
    <row r="2211" spans="3:13" x14ac:dyDescent="0.2">
      <c r="C2211" s="17"/>
      <c r="D2211" s="17"/>
      <c r="E2211" s="17"/>
      <c r="F2211" s="17"/>
      <c r="G2211" s="17"/>
      <c r="H2211" s="59"/>
      <c r="I2211" s="59"/>
      <c r="J2211" s="59"/>
      <c r="K2211" s="59"/>
      <c r="L2211" s="59"/>
      <c r="M2211" s="59"/>
    </row>
    <row r="2212" spans="3:13" x14ac:dyDescent="0.2">
      <c r="C2212" s="17"/>
      <c r="D2212" s="17"/>
      <c r="E2212" s="17"/>
      <c r="F2212" s="17"/>
      <c r="G2212" s="17"/>
      <c r="H2212" s="59"/>
      <c r="I2212" s="59"/>
      <c r="J2212" s="59"/>
      <c r="K2212" s="59"/>
      <c r="L2212" s="59"/>
      <c r="M2212" s="59"/>
    </row>
    <row r="2213" spans="3:13" x14ac:dyDescent="0.2">
      <c r="C2213" s="17"/>
      <c r="D2213" s="17"/>
      <c r="E2213" s="17"/>
      <c r="F2213" s="17"/>
      <c r="G2213" s="17"/>
      <c r="H2213" s="59"/>
      <c r="I2213" s="59"/>
      <c r="J2213" s="59"/>
      <c r="K2213" s="59"/>
      <c r="L2213" s="59"/>
      <c r="M2213" s="59"/>
    </row>
    <row r="2214" spans="3:13" x14ac:dyDescent="0.2">
      <c r="C2214" s="17"/>
      <c r="D2214" s="17"/>
      <c r="E2214" s="17"/>
      <c r="F2214" s="17"/>
      <c r="G2214" s="17"/>
      <c r="H2214" s="59"/>
      <c r="I2214" s="59"/>
      <c r="J2214" s="59"/>
      <c r="K2214" s="59"/>
      <c r="L2214" s="59"/>
      <c r="M2214" s="59"/>
    </row>
    <row r="2215" spans="3:13" x14ac:dyDescent="0.2">
      <c r="C2215" s="17"/>
      <c r="D2215" s="17"/>
      <c r="E2215" s="17"/>
      <c r="F2215" s="17"/>
      <c r="G2215" s="17"/>
      <c r="H2215" s="59"/>
      <c r="I2215" s="59"/>
      <c r="J2215" s="59"/>
      <c r="K2215" s="59"/>
      <c r="L2215" s="59"/>
      <c r="M2215" s="59"/>
    </row>
    <row r="2216" spans="3:13" x14ac:dyDescent="0.2">
      <c r="C2216" s="17"/>
      <c r="D2216" s="17"/>
      <c r="E2216" s="17"/>
      <c r="F2216" s="17"/>
      <c r="G2216" s="17"/>
      <c r="H2216" s="59"/>
      <c r="I2216" s="59"/>
      <c r="J2216" s="59"/>
      <c r="K2216" s="59"/>
      <c r="L2216" s="59"/>
      <c r="M2216" s="59"/>
    </row>
    <row r="2217" spans="3:13" x14ac:dyDescent="0.2">
      <c r="C2217" s="17"/>
      <c r="D2217" s="17"/>
      <c r="E2217" s="17"/>
      <c r="F2217" s="17"/>
      <c r="G2217" s="17"/>
      <c r="H2217" s="59"/>
      <c r="I2217" s="59"/>
      <c r="J2217" s="59"/>
      <c r="K2217" s="59"/>
      <c r="L2217" s="59"/>
      <c r="M2217" s="59"/>
    </row>
    <row r="2218" spans="3:13" x14ac:dyDescent="0.2">
      <c r="C2218" s="17"/>
      <c r="D2218" s="17"/>
      <c r="E2218" s="17"/>
      <c r="F2218" s="17"/>
      <c r="G2218" s="17"/>
      <c r="H2218" s="59"/>
      <c r="I2218" s="59"/>
      <c r="J2218" s="59"/>
      <c r="K2218" s="59"/>
      <c r="L2218" s="59"/>
      <c r="M2218" s="59"/>
    </row>
    <row r="2219" spans="3:13" x14ac:dyDescent="0.2">
      <c r="C2219" s="17"/>
      <c r="D2219" s="17"/>
      <c r="E2219" s="17"/>
      <c r="F2219" s="17"/>
      <c r="G2219" s="17"/>
      <c r="H2219" s="59"/>
      <c r="I2219" s="59"/>
      <c r="J2219" s="59"/>
      <c r="K2219" s="59"/>
      <c r="L2219" s="59"/>
      <c r="M2219" s="59"/>
    </row>
    <row r="2220" spans="3:13" x14ac:dyDescent="0.2">
      <c r="C2220" s="17"/>
      <c r="D2220" s="17"/>
      <c r="E2220" s="17"/>
      <c r="F2220" s="17"/>
      <c r="G2220" s="17"/>
      <c r="H2220" s="59"/>
      <c r="I2220" s="59"/>
      <c r="J2220" s="59"/>
      <c r="K2220" s="59"/>
      <c r="L2220" s="59"/>
      <c r="M2220" s="59"/>
    </row>
    <row r="2221" spans="3:13" x14ac:dyDescent="0.2">
      <c r="C2221" s="17"/>
      <c r="D2221" s="17"/>
      <c r="E2221" s="17"/>
      <c r="F2221" s="17"/>
      <c r="G2221" s="17"/>
      <c r="H2221" s="59"/>
      <c r="I2221" s="59"/>
      <c r="J2221" s="59"/>
      <c r="K2221" s="59"/>
      <c r="L2221" s="59"/>
      <c r="M2221" s="59"/>
    </row>
    <row r="2222" spans="3:13" x14ac:dyDescent="0.2">
      <c r="C2222" s="17"/>
      <c r="D2222" s="17"/>
      <c r="E2222" s="17"/>
      <c r="F2222" s="17"/>
      <c r="G2222" s="17"/>
      <c r="H2222" s="59"/>
      <c r="I2222" s="59"/>
      <c r="J2222" s="59"/>
      <c r="K2222" s="59"/>
      <c r="L2222" s="59"/>
      <c r="M2222" s="59"/>
    </row>
    <row r="2223" spans="3:13" x14ac:dyDescent="0.2">
      <c r="C2223" s="17"/>
      <c r="D2223" s="17"/>
      <c r="E2223" s="17"/>
      <c r="F2223" s="17"/>
      <c r="G2223" s="17"/>
      <c r="H2223" s="59"/>
      <c r="I2223" s="59"/>
      <c r="J2223" s="59"/>
      <c r="K2223" s="59"/>
      <c r="L2223" s="59"/>
      <c r="M2223" s="59"/>
    </row>
    <row r="2224" spans="3:13" x14ac:dyDescent="0.2">
      <c r="C2224" s="17"/>
      <c r="D2224" s="17"/>
      <c r="E2224" s="17"/>
      <c r="F2224" s="17"/>
      <c r="G2224" s="17"/>
      <c r="H2224" s="59"/>
      <c r="I2224" s="59"/>
      <c r="J2224" s="59"/>
      <c r="K2224" s="59"/>
      <c r="L2224" s="59"/>
      <c r="M2224" s="59"/>
    </row>
    <row r="2225" spans="3:13" x14ac:dyDescent="0.2">
      <c r="C2225" s="17"/>
      <c r="D2225" s="17"/>
      <c r="E2225" s="17"/>
      <c r="F2225" s="17"/>
      <c r="G2225" s="17"/>
      <c r="H2225" s="59"/>
      <c r="I2225" s="59"/>
      <c r="J2225" s="59"/>
      <c r="K2225" s="59"/>
      <c r="L2225" s="59"/>
      <c r="M2225" s="59"/>
    </row>
    <row r="2226" spans="3:13" x14ac:dyDescent="0.2">
      <c r="C2226" s="17"/>
      <c r="D2226" s="17"/>
      <c r="E2226" s="17"/>
      <c r="F2226" s="17"/>
      <c r="G2226" s="17"/>
      <c r="H2226" s="59"/>
      <c r="I2226" s="59"/>
      <c r="J2226" s="59"/>
      <c r="K2226" s="59"/>
      <c r="L2226" s="59"/>
      <c r="M2226" s="59"/>
    </row>
    <row r="2227" spans="3:13" x14ac:dyDescent="0.2">
      <c r="C2227" s="17"/>
      <c r="D2227" s="17"/>
      <c r="E2227" s="17"/>
      <c r="F2227" s="17"/>
      <c r="G2227" s="17"/>
      <c r="H2227" s="59"/>
      <c r="I2227" s="59"/>
      <c r="J2227" s="59"/>
      <c r="K2227" s="59"/>
      <c r="L2227" s="59"/>
      <c r="M2227" s="59"/>
    </row>
    <row r="2228" spans="3:13" x14ac:dyDescent="0.2">
      <c r="C2228" s="17"/>
      <c r="D2228" s="17"/>
      <c r="E2228" s="17"/>
      <c r="F2228" s="17"/>
      <c r="G2228" s="17"/>
      <c r="H2228" s="59"/>
      <c r="I2228" s="59"/>
      <c r="J2228" s="59"/>
      <c r="K2228" s="59"/>
      <c r="L2228" s="59"/>
      <c r="M2228" s="59"/>
    </row>
    <row r="2229" spans="3:13" x14ac:dyDescent="0.2">
      <c r="C2229" s="17"/>
      <c r="D2229" s="17"/>
      <c r="E2229" s="17"/>
      <c r="F2229" s="17"/>
      <c r="G2229" s="17"/>
      <c r="H2229" s="59"/>
      <c r="I2229" s="59"/>
      <c r="J2229" s="59"/>
      <c r="K2229" s="59"/>
      <c r="L2229" s="59"/>
      <c r="M2229" s="59"/>
    </row>
    <row r="2230" spans="3:13" x14ac:dyDescent="0.2">
      <c r="C2230" s="17"/>
      <c r="D2230" s="17"/>
      <c r="E2230" s="17"/>
      <c r="F2230" s="17"/>
      <c r="G2230" s="17"/>
      <c r="H2230" s="59"/>
      <c r="I2230" s="59"/>
      <c r="J2230" s="59"/>
      <c r="K2230" s="59"/>
      <c r="L2230" s="59"/>
      <c r="M2230" s="59"/>
    </row>
    <row r="2231" spans="3:13" x14ac:dyDescent="0.2">
      <c r="C2231" s="17"/>
      <c r="D2231" s="17"/>
      <c r="E2231" s="17"/>
      <c r="F2231" s="17"/>
      <c r="G2231" s="17"/>
      <c r="H2231" s="59"/>
      <c r="I2231" s="59"/>
      <c r="J2231" s="59"/>
      <c r="K2231" s="59"/>
      <c r="L2231" s="59"/>
      <c r="M2231" s="59"/>
    </row>
    <row r="2232" spans="3:13" x14ac:dyDescent="0.2">
      <c r="C2232" s="17"/>
      <c r="D2232" s="17"/>
      <c r="E2232" s="17"/>
      <c r="F2232" s="17"/>
      <c r="G2232" s="17"/>
      <c r="H2232" s="59"/>
      <c r="I2232" s="59"/>
      <c r="J2232" s="59"/>
      <c r="K2232" s="59"/>
      <c r="L2232" s="59"/>
      <c r="M2232" s="59"/>
    </row>
    <row r="2233" spans="3:13" x14ac:dyDescent="0.2">
      <c r="C2233" s="17"/>
      <c r="D2233" s="17"/>
      <c r="E2233" s="17"/>
      <c r="F2233" s="17"/>
      <c r="G2233" s="17"/>
      <c r="H2233" s="59"/>
      <c r="I2233" s="59"/>
      <c r="J2233" s="59"/>
      <c r="K2233" s="59"/>
      <c r="L2233" s="59"/>
      <c r="M2233" s="59"/>
    </row>
    <row r="2234" spans="3:13" x14ac:dyDescent="0.2">
      <c r="C2234" s="17"/>
      <c r="D2234" s="17"/>
      <c r="E2234" s="17"/>
      <c r="F2234" s="17"/>
      <c r="G2234" s="17"/>
      <c r="H2234" s="59"/>
      <c r="I2234" s="59"/>
      <c r="J2234" s="59"/>
      <c r="K2234" s="59"/>
      <c r="L2234" s="59"/>
      <c r="M2234" s="59"/>
    </row>
    <row r="2235" spans="3:13" x14ac:dyDescent="0.2">
      <c r="C2235" s="17"/>
      <c r="D2235" s="17"/>
      <c r="E2235" s="17"/>
      <c r="F2235" s="17"/>
      <c r="G2235" s="17"/>
      <c r="H2235" s="59"/>
      <c r="I2235" s="59"/>
      <c r="J2235" s="59"/>
      <c r="K2235" s="59"/>
      <c r="L2235" s="59"/>
      <c r="M2235" s="59"/>
    </row>
    <row r="2236" spans="3:13" x14ac:dyDescent="0.2">
      <c r="C2236" s="17"/>
      <c r="D2236" s="17"/>
      <c r="E2236" s="17"/>
      <c r="F2236" s="17"/>
      <c r="G2236" s="17"/>
      <c r="H2236" s="59"/>
      <c r="I2236" s="59"/>
      <c r="J2236" s="59"/>
      <c r="K2236" s="59"/>
      <c r="L2236" s="59"/>
      <c r="M2236" s="59"/>
    </row>
    <row r="2237" spans="3:13" x14ac:dyDescent="0.2">
      <c r="C2237" s="17"/>
      <c r="D2237" s="17"/>
      <c r="E2237" s="17"/>
      <c r="F2237" s="17"/>
      <c r="G2237" s="17"/>
      <c r="H2237" s="59"/>
      <c r="I2237" s="59"/>
      <c r="J2237" s="59"/>
      <c r="K2237" s="59"/>
      <c r="L2237" s="59"/>
      <c r="M2237" s="59"/>
    </row>
    <row r="2238" spans="3:13" x14ac:dyDescent="0.2">
      <c r="C2238" s="17"/>
      <c r="D2238" s="17"/>
      <c r="E2238" s="17"/>
      <c r="F2238" s="17"/>
      <c r="G2238" s="17"/>
      <c r="H2238" s="59"/>
      <c r="I2238" s="59"/>
      <c r="J2238" s="59"/>
      <c r="K2238" s="59"/>
      <c r="L2238" s="59"/>
      <c r="M2238" s="59"/>
    </row>
    <row r="2239" spans="3:13" x14ac:dyDescent="0.2">
      <c r="C2239" s="17"/>
      <c r="D2239" s="17"/>
      <c r="E2239" s="17"/>
      <c r="F2239" s="17"/>
      <c r="G2239" s="17"/>
      <c r="H2239" s="59"/>
      <c r="I2239" s="59"/>
      <c r="J2239" s="59"/>
      <c r="K2239" s="59"/>
      <c r="L2239" s="59"/>
      <c r="M2239" s="59"/>
    </row>
    <row r="2240" spans="3:13" x14ac:dyDescent="0.2">
      <c r="C2240" s="17"/>
      <c r="D2240" s="17"/>
      <c r="E2240" s="17"/>
      <c r="F2240" s="17"/>
      <c r="G2240" s="17"/>
      <c r="H2240" s="59"/>
      <c r="I2240" s="59"/>
      <c r="J2240" s="59"/>
      <c r="K2240" s="59"/>
      <c r="L2240" s="59"/>
      <c r="M2240" s="59"/>
    </row>
    <row r="2241" spans="3:13" x14ac:dyDescent="0.2">
      <c r="C2241" s="17"/>
      <c r="D2241" s="17"/>
      <c r="E2241" s="17"/>
      <c r="F2241" s="17"/>
      <c r="G2241" s="17"/>
      <c r="H2241" s="59"/>
      <c r="I2241" s="59"/>
      <c r="J2241" s="59"/>
      <c r="K2241" s="59"/>
      <c r="L2241" s="59"/>
      <c r="M2241" s="59"/>
    </row>
    <row r="2242" spans="3:13" x14ac:dyDescent="0.2">
      <c r="C2242" s="17"/>
      <c r="D2242" s="17"/>
      <c r="E2242" s="17"/>
      <c r="F2242" s="17"/>
      <c r="G2242" s="17"/>
      <c r="H2242" s="59"/>
      <c r="I2242" s="59"/>
      <c r="J2242" s="59"/>
      <c r="K2242" s="59"/>
      <c r="L2242" s="59"/>
      <c r="M2242" s="59"/>
    </row>
    <row r="2243" spans="3:13" x14ac:dyDescent="0.2">
      <c r="C2243" s="17"/>
      <c r="D2243" s="17"/>
      <c r="E2243" s="17"/>
      <c r="F2243" s="17"/>
      <c r="G2243" s="17"/>
      <c r="H2243" s="59"/>
      <c r="I2243" s="59"/>
      <c r="J2243" s="59"/>
      <c r="K2243" s="59"/>
      <c r="L2243" s="59"/>
      <c r="M2243" s="59"/>
    </row>
    <row r="2244" spans="3:13" x14ac:dyDescent="0.2">
      <c r="C2244" s="17"/>
      <c r="D2244" s="17"/>
      <c r="E2244" s="17"/>
      <c r="F2244" s="17"/>
      <c r="G2244" s="17"/>
      <c r="H2244" s="59"/>
      <c r="I2244" s="59"/>
      <c r="J2244" s="59"/>
      <c r="K2244" s="59"/>
      <c r="L2244" s="59"/>
      <c r="M2244" s="59"/>
    </row>
    <row r="2245" spans="3:13" x14ac:dyDescent="0.2">
      <c r="C2245" s="17"/>
      <c r="D2245" s="17"/>
      <c r="E2245" s="17"/>
      <c r="F2245" s="17"/>
      <c r="G2245" s="17"/>
      <c r="H2245" s="59"/>
      <c r="I2245" s="59"/>
      <c r="J2245" s="59"/>
      <c r="K2245" s="59"/>
      <c r="L2245" s="59"/>
      <c r="M2245" s="59"/>
    </row>
    <row r="2246" spans="3:13" x14ac:dyDescent="0.2">
      <c r="C2246" s="17"/>
      <c r="D2246" s="17"/>
      <c r="E2246" s="17"/>
      <c r="F2246" s="17"/>
      <c r="G2246" s="17"/>
      <c r="H2246" s="59"/>
      <c r="I2246" s="59"/>
      <c r="J2246" s="59"/>
      <c r="K2246" s="59"/>
      <c r="L2246" s="59"/>
      <c r="M2246" s="59"/>
    </row>
    <row r="2247" spans="3:13" x14ac:dyDescent="0.2">
      <c r="C2247" s="17"/>
      <c r="D2247" s="17"/>
      <c r="E2247" s="17"/>
      <c r="F2247" s="17"/>
      <c r="G2247" s="17"/>
      <c r="H2247" s="59"/>
      <c r="I2247" s="59"/>
      <c r="J2247" s="59"/>
      <c r="K2247" s="59"/>
      <c r="L2247" s="59"/>
      <c r="M2247" s="59"/>
    </row>
    <row r="2248" spans="3:13" x14ac:dyDescent="0.2">
      <c r="C2248" s="17"/>
      <c r="D2248" s="17"/>
      <c r="E2248" s="17"/>
      <c r="F2248" s="17"/>
      <c r="G2248" s="17"/>
      <c r="H2248" s="59"/>
      <c r="I2248" s="59"/>
      <c r="J2248" s="59"/>
      <c r="K2248" s="59"/>
      <c r="L2248" s="59"/>
      <c r="M2248" s="59"/>
    </row>
    <row r="2249" spans="3:13" x14ac:dyDescent="0.2">
      <c r="C2249" s="17"/>
      <c r="D2249" s="17"/>
      <c r="E2249" s="17"/>
      <c r="F2249" s="17"/>
      <c r="G2249" s="17"/>
      <c r="H2249" s="59"/>
      <c r="I2249" s="59"/>
      <c r="J2249" s="59"/>
      <c r="K2249" s="59"/>
      <c r="L2249" s="59"/>
      <c r="M2249" s="59"/>
    </row>
    <row r="2250" spans="3:13" x14ac:dyDescent="0.2">
      <c r="C2250" s="17"/>
      <c r="D2250" s="17"/>
      <c r="E2250" s="17"/>
      <c r="F2250" s="17"/>
      <c r="G2250" s="17"/>
      <c r="H2250" s="59"/>
      <c r="I2250" s="59"/>
      <c r="J2250" s="59"/>
      <c r="K2250" s="59"/>
      <c r="L2250" s="59"/>
      <c r="M2250" s="59"/>
    </row>
    <row r="2251" spans="3:13" x14ac:dyDescent="0.2">
      <c r="C2251" s="17"/>
      <c r="D2251" s="17"/>
      <c r="E2251" s="17"/>
      <c r="F2251" s="17"/>
      <c r="G2251" s="17"/>
      <c r="H2251" s="59"/>
      <c r="I2251" s="59"/>
      <c r="J2251" s="59"/>
      <c r="K2251" s="59"/>
      <c r="L2251" s="59"/>
      <c r="M2251" s="59"/>
    </row>
    <row r="2252" spans="3:13" x14ac:dyDescent="0.2">
      <c r="C2252" s="17"/>
      <c r="D2252" s="17"/>
      <c r="E2252" s="17"/>
      <c r="F2252" s="17"/>
      <c r="G2252" s="17"/>
      <c r="H2252" s="59"/>
      <c r="I2252" s="59"/>
      <c r="J2252" s="59"/>
      <c r="K2252" s="59"/>
      <c r="L2252" s="59"/>
      <c r="M2252" s="59"/>
    </row>
    <row r="2253" spans="3:13" x14ac:dyDescent="0.2">
      <c r="C2253" s="17"/>
      <c r="D2253" s="17"/>
      <c r="E2253" s="17"/>
      <c r="F2253" s="17"/>
      <c r="G2253" s="17"/>
      <c r="H2253" s="59"/>
      <c r="I2253" s="59"/>
      <c r="J2253" s="59"/>
      <c r="K2253" s="59"/>
      <c r="L2253" s="59"/>
      <c r="M2253" s="59"/>
    </row>
    <row r="2254" spans="3:13" x14ac:dyDescent="0.2">
      <c r="C2254" s="17"/>
      <c r="D2254" s="17"/>
      <c r="E2254" s="17"/>
      <c r="F2254" s="17"/>
      <c r="G2254" s="17"/>
      <c r="H2254" s="59"/>
      <c r="I2254" s="59"/>
      <c r="J2254" s="59"/>
      <c r="K2254" s="59"/>
      <c r="L2254" s="59"/>
      <c r="M2254" s="59"/>
    </row>
    <row r="2255" spans="3:13" x14ac:dyDescent="0.2">
      <c r="C2255" s="17"/>
      <c r="D2255" s="17"/>
      <c r="E2255" s="17"/>
      <c r="F2255" s="17"/>
      <c r="G2255" s="17"/>
      <c r="H2255" s="59"/>
      <c r="I2255" s="59"/>
      <c r="J2255" s="59"/>
      <c r="K2255" s="59"/>
      <c r="L2255" s="59"/>
      <c r="M2255" s="59"/>
    </row>
    <row r="2256" spans="3:13" x14ac:dyDescent="0.2">
      <c r="C2256" s="17"/>
      <c r="D2256" s="17"/>
      <c r="E2256" s="17"/>
      <c r="F2256" s="17"/>
      <c r="G2256" s="17"/>
      <c r="H2256" s="59"/>
      <c r="I2256" s="59"/>
      <c r="J2256" s="59"/>
      <c r="K2256" s="59"/>
      <c r="L2256" s="59"/>
      <c r="M2256" s="59"/>
    </row>
    <row r="2257" spans="3:13" x14ac:dyDescent="0.2">
      <c r="C2257" s="17"/>
      <c r="D2257" s="17"/>
      <c r="E2257" s="17"/>
      <c r="F2257" s="17"/>
      <c r="G2257" s="17"/>
      <c r="H2257" s="59"/>
      <c r="I2257" s="59"/>
      <c r="J2257" s="59"/>
      <c r="K2257" s="59"/>
      <c r="L2257" s="59"/>
      <c r="M2257" s="59"/>
    </row>
    <row r="2258" spans="3:13" x14ac:dyDescent="0.2">
      <c r="C2258" s="17"/>
      <c r="D2258" s="17"/>
      <c r="E2258" s="17"/>
      <c r="F2258" s="17"/>
      <c r="G2258" s="17"/>
      <c r="H2258" s="59"/>
      <c r="I2258" s="59"/>
      <c r="J2258" s="59"/>
      <c r="K2258" s="59"/>
      <c r="L2258" s="59"/>
      <c r="M2258" s="59"/>
    </row>
    <row r="2259" spans="3:13" x14ac:dyDescent="0.2">
      <c r="C2259" s="17"/>
      <c r="D2259" s="17"/>
      <c r="E2259" s="17"/>
      <c r="F2259" s="17"/>
      <c r="G2259" s="17"/>
      <c r="H2259" s="59"/>
      <c r="I2259" s="59"/>
      <c r="J2259" s="59"/>
      <c r="K2259" s="59"/>
      <c r="L2259" s="59"/>
      <c r="M2259" s="59"/>
    </row>
    <row r="2260" spans="3:13" x14ac:dyDescent="0.2">
      <c r="C2260" s="17"/>
      <c r="D2260" s="17"/>
      <c r="E2260" s="17"/>
      <c r="F2260" s="17"/>
      <c r="G2260" s="17"/>
      <c r="H2260" s="59"/>
      <c r="I2260" s="59"/>
      <c r="J2260" s="59"/>
      <c r="K2260" s="59"/>
      <c r="L2260" s="59"/>
      <c r="M2260" s="59"/>
    </row>
    <row r="2261" spans="3:13" x14ac:dyDescent="0.2">
      <c r="C2261" s="17"/>
      <c r="D2261" s="17"/>
      <c r="E2261" s="17"/>
      <c r="F2261" s="17"/>
      <c r="G2261" s="17"/>
      <c r="H2261" s="59"/>
      <c r="I2261" s="59"/>
      <c r="J2261" s="59"/>
      <c r="K2261" s="59"/>
      <c r="L2261" s="59"/>
      <c r="M2261" s="59"/>
    </row>
    <row r="2262" spans="3:13" x14ac:dyDescent="0.2">
      <c r="C2262" s="17"/>
      <c r="D2262" s="17"/>
      <c r="E2262" s="17"/>
      <c r="F2262" s="17"/>
      <c r="G2262" s="17"/>
      <c r="H2262" s="59"/>
      <c r="I2262" s="59"/>
      <c r="J2262" s="59"/>
      <c r="K2262" s="59"/>
      <c r="L2262" s="59"/>
      <c r="M2262" s="59"/>
    </row>
    <row r="2263" spans="3:13" x14ac:dyDescent="0.2">
      <c r="C2263" s="17"/>
      <c r="D2263" s="17"/>
      <c r="E2263" s="17"/>
      <c r="F2263" s="17"/>
      <c r="G2263" s="17"/>
      <c r="H2263" s="59"/>
      <c r="I2263" s="59"/>
      <c r="J2263" s="59"/>
      <c r="K2263" s="59"/>
      <c r="L2263" s="59"/>
      <c r="M2263" s="59"/>
    </row>
    <row r="2264" spans="3:13" x14ac:dyDescent="0.2">
      <c r="C2264" s="17"/>
      <c r="D2264" s="17"/>
      <c r="E2264" s="17"/>
      <c r="F2264" s="17"/>
      <c r="G2264" s="17"/>
      <c r="H2264" s="59"/>
      <c r="I2264" s="59"/>
      <c r="J2264" s="59"/>
      <c r="K2264" s="59"/>
      <c r="L2264" s="59"/>
      <c r="M2264" s="59"/>
    </row>
    <row r="2265" spans="3:13" x14ac:dyDescent="0.2">
      <c r="C2265" s="17"/>
      <c r="D2265" s="17"/>
      <c r="E2265" s="17"/>
      <c r="F2265" s="17"/>
      <c r="G2265" s="17"/>
      <c r="H2265" s="59"/>
      <c r="I2265" s="59"/>
      <c r="J2265" s="59"/>
      <c r="K2265" s="59"/>
      <c r="L2265" s="59"/>
      <c r="M2265" s="59"/>
    </row>
    <row r="2266" spans="3:13" x14ac:dyDescent="0.2">
      <c r="C2266" s="17"/>
      <c r="D2266" s="17"/>
      <c r="E2266" s="17"/>
      <c r="F2266" s="17"/>
      <c r="G2266" s="17"/>
      <c r="H2266" s="59"/>
      <c r="I2266" s="59"/>
      <c r="J2266" s="59"/>
      <c r="K2266" s="59"/>
      <c r="L2266" s="59"/>
      <c r="M2266" s="59"/>
    </row>
    <row r="2267" spans="3:13" x14ac:dyDescent="0.2">
      <c r="C2267" s="17"/>
      <c r="D2267" s="17"/>
      <c r="E2267" s="17"/>
      <c r="F2267" s="17"/>
      <c r="G2267" s="17"/>
      <c r="H2267" s="59"/>
      <c r="I2267" s="59"/>
      <c r="J2267" s="59"/>
      <c r="K2267" s="59"/>
      <c r="L2267" s="59"/>
      <c r="M2267" s="59"/>
    </row>
    <row r="2268" spans="3:13" x14ac:dyDescent="0.2">
      <c r="C2268" s="17"/>
      <c r="D2268" s="17"/>
      <c r="E2268" s="17"/>
      <c r="F2268" s="17"/>
      <c r="G2268" s="17"/>
      <c r="H2268" s="59"/>
      <c r="I2268" s="59"/>
      <c r="J2268" s="59"/>
      <c r="K2268" s="59"/>
      <c r="L2268" s="59"/>
      <c r="M2268" s="59"/>
    </row>
    <row r="2269" spans="3:13" x14ac:dyDescent="0.2">
      <c r="C2269" s="17"/>
      <c r="D2269" s="17"/>
      <c r="E2269" s="17"/>
      <c r="F2269" s="17"/>
      <c r="G2269" s="17"/>
      <c r="H2269" s="59"/>
      <c r="I2269" s="59"/>
      <c r="J2269" s="59"/>
      <c r="K2269" s="59"/>
      <c r="L2269" s="59"/>
      <c r="M2269" s="59"/>
    </row>
    <row r="2270" spans="3:13" x14ac:dyDescent="0.2">
      <c r="C2270" s="17"/>
      <c r="D2270" s="17"/>
      <c r="E2270" s="17"/>
      <c r="F2270" s="17"/>
      <c r="G2270" s="17"/>
      <c r="H2270" s="59"/>
      <c r="I2270" s="59"/>
      <c r="J2270" s="59"/>
      <c r="K2270" s="59"/>
      <c r="L2270" s="59"/>
      <c r="M2270" s="59"/>
    </row>
    <row r="2271" spans="3:13" x14ac:dyDescent="0.2">
      <c r="C2271" s="17"/>
      <c r="D2271" s="17"/>
      <c r="E2271" s="17"/>
      <c r="F2271" s="17"/>
      <c r="G2271" s="17"/>
      <c r="H2271" s="59"/>
      <c r="I2271" s="59"/>
      <c r="J2271" s="59"/>
      <c r="K2271" s="59"/>
      <c r="L2271" s="59"/>
      <c r="M2271" s="59"/>
    </row>
    <row r="2272" spans="3:13" x14ac:dyDescent="0.2">
      <c r="C2272" s="17"/>
      <c r="D2272" s="17"/>
      <c r="E2272" s="17"/>
      <c r="F2272" s="17"/>
      <c r="G2272" s="17"/>
      <c r="H2272" s="59"/>
      <c r="I2272" s="59"/>
      <c r="J2272" s="59"/>
      <c r="K2272" s="59"/>
      <c r="L2272" s="59"/>
      <c r="M2272" s="59"/>
    </row>
    <row r="2273" spans="3:13" x14ac:dyDescent="0.2">
      <c r="C2273" s="17"/>
      <c r="D2273" s="17"/>
      <c r="E2273" s="17"/>
      <c r="F2273" s="17"/>
      <c r="G2273" s="17"/>
      <c r="H2273" s="59"/>
      <c r="I2273" s="59"/>
      <c r="J2273" s="59"/>
      <c r="K2273" s="59"/>
      <c r="L2273" s="59"/>
      <c r="M2273" s="59"/>
    </row>
    <row r="2274" spans="3:13" x14ac:dyDescent="0.2">
      <c r="C2274" s="17"/>
      <c r="D2274" s="17"/>
      <c r="E2274" s="17"/>
      <c r="F2274" s="17"/>
      <c r="G2274" s="17"/>
      <c r="H2274" s="59"/>
      <c r="I2274" s="59"/>
      <c r="J2274" s="59"/>
      <c r="K2274" s="59"/>
      <c r="L2274" s="59"/>
      <c r="M2274" s="59"/>
    </row>
    <row r="2275" spans="3:13" x14ac:dyDescent="0.2">
      <c r="C2275" s="17"/>
      <c r="D2275" s="17"/>
      <c r="E2275" s="17"/>
      <c r="F2275" s="17"/>
      <c r="G2275" s="17"/>
      <c r="H2275" s="59"/>
      <c r="I2275" s="59"/>
      <c r="J2275" s="59"/>
      <c r="K2275" s="59"/>
      <c r="L2275" s="59"/>
      <c r="M2275" s="59"/>
    </row>
    <row r="2276" spans="3:13" x14ac:dyDescent="0.2">
      <c r="C2276" s="17"/>
      <c r="D2276" s="17"/>
      <c r="E2276" s="17"/>
      <c r="F2276" s="17"/>
      <c r="G2276" s="17"/>
      <c r="H2276" s="59"/>
      <c r="I2276" s="59"/>
      <c r="J2276" s="59"/>
      <c r="K2276" s="59"/>
      <c r="L2276" s="59"/>
      <c r="M2276" s="59"/>
    </row>
    <row r="2277" spans="3:13" x14ac:dyDescent="0.2">
      <c r="C2277" s="17"/>
      <c r="D2277" s="17"/>
      <c r="E2277" s="17"/>
      <c r="F2277" s="17"/>
      <c r="G2277" s="17"/>
      <c r="H2277" s="59"/>
      <c r="I2277" s="59"/>
      <c r="J2277" s="59"/>
      <c r="K2277" s="59"/>
      <c r="L2277" s="59"/>
      <c r="M2277" s="59"/>
    </row>
    <row r="2278" spans="3:13" x14ac:dyDescent="0.2">
      <c r="C2278" s="17"/>
      <c r="D2278" s="17"/>
      <c r="E2278" s="17"/>
      <c r="F2278" s="17"/>
      <c r="G2278" s="17"/>
      <c r="H2278" s="59"/>
      <c r="I2278" s="59"/>
      <c r="J2278" s="59"/>
      <c r="K2278" s="59"/>
      <c r="L2278" s="59"/>
      <c r="M2278" s="59"/>
    </row>
    <row r="2279" spans="3:13" x14ac:dyDescent="0.2">
      <c r="C2279" s="17"/>
      <c r="D2279" s="17"/>
      <c r="E2279" s="17"/>
      <c r="F2279" s="17"/>
      <c r="G2279" s="17"/>
      <c r="H2279" s="59"/>
      <c r="I2279" s="59"/>
      <c r="J2279" s="59"/>
      <c r="K2279" s="59"/>
      <c r="L2279" s="59"/>
      <c r="M2279" s="59"/>
    </row>
    <row r="2280" spans="3:13" x14ac:dyDescent="0.2">
      <c r="C2280" s="17"/>
      <c r="D2280" s="17"/>
      <c r="E2280" s="17"/>
      <c r="F2280" s="17"/>
      <c r="G2280" s="17"/>
      <c r="H2280" s="59"/>
      <c r="I2280" s="59"/>
      <c r="J2280" s="59"/>
      <c r="K2280" s="59"/>
      <c r="L2280" s="59"/>
      <c r="M2280" s="59"/>
    </row>
    <row r="2281" spans="3:13" x14ac:dyDescent="0.2">
      <c r="C2281" s="17"/>
      <c r="D2281" s="17"/>
      <c r="E2281" s="17"/>
      <c r="F2281" s="17"/>
      <c r="G2281" s="17"/>
      <c r="H2281" s="59"/>
      <c r="I2281" s="59"/>
      <c r="J2281" s="59"/>
      <c r="K2281" s="59"/>
      <c r="L2281" s="59"/>
      <c r="M2281" s="59"/>
    </row>
    <row r="2282" spans="3:13" x14ac:dyDescent="0.2">
      <c r="C2282" s="17"/>
      <c r="D2282" s="17"/>
      <c r="E2282" s="17"/>
      <c r="F2282" s="17"/>
      <c r="G2282" s="17"/>
      <c r="H2282" s="59"/>
      <c r="I2282" s="59"/>
      <c r="J2282" s="59"/>
      <c r="K2282" s="59"/>
      <c r="L2282" s="59"/>
      <c r="M2282" s="59"/>
    </row>
    <row r="2283" spans="3:13" x14ac:dyDescent="0.2">
      <c r="C2283" s="17"/>
      <c r="D2283" s="17"/>
      <c r="E2283" s="17"/>
      <c r="F2283" s="17"/>
      <c r="G2283" s="17"/>
      <c r="H2283" s="59"/>
      <c r="I2283" s="59"/>
      <c r="J2283" s="59"/>
      <c r="K2283" s="59"/>
      <c r="L2283" s="59"/>
      <c r="M2283" s="59"/>
    </row>
    <row r="2284" spans="3:13" x14ac:dyDescent="0.2">
      <c r="C2284" s="17"/>
      <c r="D2284" s="17"/>
      <c r="E2284" s="17"/>
      <c r="F2284" s="17"/>
      <c r="G2284" s="17"/>
      <c r="H2284" s="59"/>
      <c r="I2284" s="59"/>
      <c r="J2284" s="59"/>
      <c r="K2284" s="59"/>
      <c r="L2284" s="59"/>
      <c r="M2284" s="59"/>
    </row>
    <row r="2285" spans="3:13" x14ac:dyDescent="0.2">
      <c r="C2285" s="17"/>
      <c r="D2285" s="17"/>
      <c r="E2285" s="17"/>
      <c r="F2285" s="17"/>
      <c r="G2285" s="17"/>
      <c r="H2285" s="59"/>
      <c r="I2285" s="59"/>
      <c r="J2285" s="59"/>
      <c r="K2285" s="59"/>
      <c r="L2285" s="59"/>
      <c r="M2285" s="59"/>
    </row>
    <row r="2286" spans="3:13" x14ac:dyDescent="0.2">
      <c r="C2286" s="17"/>
      <c r="D2286" s="17"/>
      <c r="E2286" s="17"/>
      <c r="F2286" s="17"/>
      <c r="G2286" s="17"/>
      <c r="H2286" s="59"/>
      <c r="I2286" s="59"/>
      <c r="J2286" s="59"/>
      <c r="K2286" s="59"/>
      <c r="L2286" s="59"/>
      <c r="M2286" s="59"/>
    </row>
    <row r="2287" spans="3:13" x14ac:dyDescent="0.2">
      <c r="C2287" s="17"/>
      <c r="D2287" s="17"/>
      <c r="E2287" s="17"/>
      <c r="F2287" s="17"/>
      <c r="G2287" s="17"/>
      <c r="H2287" s="59"/>
      <c r="I2287" s="59"/>
      <c r="J2287" s="59"/>
      <c r="K2287" s="59"/>
      <c r="L2287" s="59"/>
      <c r="M2287" s="59"/>
    </row>
    <row r="2288" spans="3:13" x14ac:dyDescent="0.2">
      <c r="C2288" s="17"/>
      <c r="D2288" s="17"/>
      <c r="E2288" s="17"/>
      <c r="F2288" s="17"/>
      <c r="G2288" s="17"/>
      <c r="H2288" s="59"/>
      <c r="I2288" s="59"/>
      <c r="J2288" s="59"/>
      <c r="K2288" s="59"/>
      <c r="L2288" s="59"/>
      <c r="M2288" s="59"/>
    </row>
    <row r="2289" spans="3:13" x14ac:dyDescent="0.2">
      <c r="C2289" s="17"/>
      <c r="D2289" s="17"/>
      <c r="E2289" s="17"/>
      <c r="F2289" s="17"/>
      <c r="G2289" s="17"/>
      <c r="H2289" s="59"/>
      <c r="I2289" s="59"/>
      <c r="J2289" s="59"/>
      <c r="K2289" s="59"/>
      <c r="L2289" s="59"/>
      <c r="M2289" s="59"/>
    </row>
    <row r="2290" spans="3:13" x14ac:dyDescent="0.2">
      <c r="C2290" s="17"/>
      <c r="D2290" s="17"/>
      <c r="E2290" s="17"/>
      <c r="F2290" s="17"/>
      <c r="G2290" s="17"/>
      <c r="H2290" s="59"/>
      <c r="I2290" s="59"/>
      <c r="J2290" s="59"/>
      <c r="K2290" s="59"/>
      <c r="L2290" s="59"/>
      <c r="M2290" s="59"/>
    </row>
    <row r="2291" spans="3:13" x14ac:dyDescent="0.2">
      <c r="C2291" s="17"/>
      <c r="D2291" s="17"/>
      <c r="E2291" s="17"/>
      <c r="F2291" s="17"/>
      <c r="G2291" s="17"/>
      <c r="H2291" s="59"/>
      <c r="I2291" s="59"/>
      <c r="J2291" s="59"/>
      <c r="K2291" s="59"/>
      <c r="L2291" s="59"/>
      <c r="M2291" s="59"/>
    </row>
    <row r="2292" spans="3:13" x14ac:dyDescent="0.2">
      <c r="C2292" s="17"/>
      <c r="D2292" s="17"/>
      <c r="E2292" s="17"/>
      <c r="F2292" s="17"/>
      <c r="G2292" s="17"/>
      <c r="H2292" s="59"/>
      <c r="I2292" s="59"/>
      <c r="J2292" s="59"/>
      <c r="K2292" s="59"/>
      <c r="L2292" s="59"/>
      <c r="M2292" s="59"/>
    </row>
    <row r="2293" spans="3:13" x14ac:dyDescent="0.2">
      <c r="C2293" s="17"/>
      <c r="D2293" s="17"/>
      <c r="E2293" s="17"/>
      <c r="F2293" s="17"/>
      <c r="G2293" s="17"/>
      <c r="H2293" s="59"/>
      <c r="I2293" s="59"/>
      <c r="J2293" s="59"/>
      <c r="K2293" s="59"/>
      <c r="L2293" s="59"/>
      <c r="M2293" s="59"/>
    </row>
    <row r="2294" spans="3:13" x14ac:dyDescent="0.2">
      <c r="C2294" s="17"/>
      <c r="D2294" s="17"/>
      <c r="E2294" s="17"/>
      <c r="F2294" s="17"/>
      <c r="G2294" s="17"/>
      <c r="H2294" s="59"/>
      <c r="I2294" s="59"/>
      <c r="J2294" s="59"/>
      <c r="K2294" s="59"/>
      <c r="L2294" s="59"/>
      <c r="M2294" s="59"/>
    </row>
    <row r="2295" spans="3:13" x14ac:dyDescent="0.2">
      <c r="C2295" s="17"/>
      <c r="D2295" s="17"/>
      <c r="E2295" s="17"/>
      <c r="F2295" s="17"/>
      <c r="G2295" s="17"/>
      <c r="H2295" s="59"/>
      <c r="I2295" s="59"/>
      <c r="J2295" s="59"/>
      <c r="K2295" s="59"/>
      <c r="L2295" s="59"/>
      <c r="M2295" s="59"/>
    </row>
    <row r="2296" spans="3:13" x14ac:dyDescent="0.2">
      <c r="C2296" s="17"/>
      <c r="D2296" s="17"/>
      <c r="E2296" s="17"/>
      <c r="F2296" s="17"/>
      <c r="G2296" s="17"/>
      <c r="H2296" s="59"/>
      <c r="I2296" s="59"/>
      <c r="J2296" s="59"/>
      <c r="K2296" s="59"/>
      <c r="L2296" s="59"/>
      <c r="M2296" s="59"/>
    </row>
    <row r="2297" spans="3:13" x14ac:dyDescent="0.2">
      <c r="C2297" s="17"/>
      <c r="D2297" s="17"/>
      <c r="E2297" s="17"/>
      <c r="F2297" s="17"/>
      <c r="G2297" s="17"/>
      <c r="H2297" s="59"/>
      <c r="I2297" s="59"/>
      <c r="J2297" s="59"/>
      <c r="K2297" s="59"/>
      <c r="L2297" s="59"/>
      <c r="M2297" s="59"/>
    </row>
    <row r="2298" spans="3:13" x14ac:dyDescent="0.2">
      <c r="C2298" s="17"/>
      <c r="D2298" s="17"/>
      <c r="E2298" s="17"/>
      <c r="F2298" s="17"/>
      <c r="G2298" s="17"/>
      <c r="H2298" s="59"/>
      <c r="I2298" s="59"/>
      <c r="J2298" s="59"/>
      <c r="K2298" s="59"/>
      <c r="L2298" s="59"/>
      <c r="M2298" s="59"/>
    </row>
    <row r="2299" spans="3:13" x14ac:dyDescent="0.2">
      <c r="C2299" s="17"/>
      <c r="D2299" s="17"/>
      <c r="E2299" s="17"/>
      <c r="F2299" s="17"/>
      <c r="G2299" s="17"/>
      <c r="H2299" s="59"/>
      <c r="I2299" s="59"/>
      <c r="J2299" s="59"/>
      <c r="K2299" s="59"/>
      <c r="L2299" s="59"/>
      <c r="M2299" s="59"/>
    </row>
    <row r="2300" spans="3:13" x14ac:dyDescent="0.2">
      <c r="C2300" s="17"/>
      <c r="D2300" s="17"/>
      <c r="E2300" s="17"/>
      <c r="F2300" s="17"/>
      <c r="G2300" s="17"/>
      <c r="H2300" s="59"/>
      <c r="I2300" s="59"/>
      <c r="J2300" s="59"/>
      <c r="K2300" s="59"/>
      <c r="L2300" s="59"/>
      <c r="M2300" s="59"/>
    </row>
    <row r="2301" spans="3:13" x14ac:dyDescent="0.2">
      <c r="C2301" s="17"/>
      <c r="D2301" s="17"/>
      <c r="E2301" s="17"/>
      <c r="F2301" s="17"/>
      <c r="G2301" s="17"/>
      <c r="H2301" s="59"/>
      <c r="I2301" s="59"/>
      <c r="J2301" s="59"/>
      <c r="K2301" s="59"/>
      <c r="L2301" s="59"/>
      <c r="M2301" s="59"/>
    </row>
    <row r="2302" spans="3:13" x14ac:dyDescent="0.2">
      <c r="C2302" s="17"/>
      <c r="D2302" s="17"/>
      <c r="E2302" s="17"/>
      <c r="F2302" s="17"/>
      <c r="G2302" s="17"/>
      <c r="H2302" s="59"/>
      <c r="I2302" s="59"/>
      <c r="J2302" s="59"/>
      <c r="K2302" s="59"/>
      <c r="L2302" s="59"/>
      <c r="M2302" s="59"/>
    </row>
    <row r="2303" spans="3:13" x14ac:dyDescent="0.2">
      <c r="C2303" s="17"/>
      <c r="D2303" s="17"/>
      <c r="E2303" s="17"/>
      <c r="F2303" s="17"/>
      <c r="G2303" s="17"/>
      <c r="H2303" s="59"/>
      <c r="I2303" s="59"/>
      <c r="J2303" s="59"/>
      <c r="K2303" s="59"/>
      <c r="L2303" s="59"/>
      <c r="M2303" s="59"/>
    </row>
    <row r="2304" spans="3:13" x14ac:dyDescent="0.2">
      <c r="C2304" s="17"/>
      <c r="D2304" s="17"/>
      <c r="E2304" s="17"/>
      <c r="F2304" s="17"/>
      <c r="G2304" s="17"/>
      <c r="H2304" s="59"/>
      <c r="I2304" s="59"/>
      <c r="J2304" s="59"/>
      <c r="K2304" s="59"/>
      <c r="L2304" s="59"/>
      <c r="M2304" s="59"/>
    </row>
    <row r="2305" spans="3:13" x14ac:dyDescent="0.2">
      <c r="C2305" s="17"/>
      <c r="D2305" s="17"/>
      <c r="E2305" s="17"/>
      <c r="F2305" s="17"/>
      <c r="G2305" s="17"/>
      <c r="H2305" s="59"/>
      <c r="I2305" s="59"/>
      <c r="J2305" s="59"/>
      <c r="K2305" s="59"/>
      <c r="L2305" s="59"/>
      <c r="M2305" s="59"/>
    </row>
    <row r="2306" spans="3:13" x14ac:dyDescent="0.2">
      <c r="C2306" s="17"/>
      <c r="D2306" s="17"/>
      <c r="E2306" s="17"/>
      <c r="F2306" s="17"/>
      <c r="G2306" s="17"/>
      <c r="H2306" s="59"/>
      <c r="I2306" s="59"/>
      <c r="J2306" s="59"/>
      <c r="K2306" s="59"/>
      <c r="L2306" s="59"/>
      <c r="M2306" s="59"/>
    </row>
    <row r="2307" spans="3:13" x14ac:dyDescent="0.2">
      <c r="C2307" s="17"/>
      <c r="D2307" s="17"/>
      <c r="E2307" s="17"/>
      <c r="F2307" s="17"/>
      <c r="G2307" s="17"/>
      <c r="H2307" s="59"/>
      <c r="I2307" s="59"/>
      <c r="J2307" s="59"/>
      <c r="K2307" s="59"/>
      <c r="L2307" s="59"/>
      <c r="M2307" s="59"/>
    </row>
    <row r="2308" spans="3:13" x14ac:dyDescent="0.2">
      <c r="C2308" s="17"/>
      <c r="D2308" s="17"/>
      <c r="E2308" s="17"/>
      <c r="F2308" s="17"/>
      <c r="G2308" s="17"/>
      <c r="H2308" s="59"/>
      <c r="I2308" s="59"/>
      <c r="J2308" s="59"/>
      <c r="K2308" s="59"/>
      <c r="L2308" s="59"/>
      <c r="M2308" s="59"/>
    </row>
    <row r="2309" spans="3:13" x14ac:dyDescent="0.2">
      <c r="C2309" s="17"/>
      <c r="D2309" s="17"/>
      <c r="E2309" s="17"/>
      <c r="F2309" s="17"/>
      <c r="G2309" s="17"/>
      <c r="H2309" s="59"/>
      <c r="I2309" s="59"/>
      <c r="J2309" s="59"/>
      <c r="K2309" s="59"/>
      <c r="L2309" s="59"/>
      <c r="M2309" s="59"/>
    </row>
    <row r="2310" spans="3:13" x14ac:dyDescent="0.2">
      <c r="C2310" s="17"/>
      <c r="D2310" s="17"/>
      <c r="E2310" s="17"/>
      <c r="F2310" s="17"/>
      <c r="G2310" s="17"/>
      <c r="H2310" s="59"/>
      <c r="I2310" s="59"/>
      <c r="J2310" s="59"/>
      <c r="K2310" s="59"/>
      <c r="L2310" s="59"/>
      <c r="M2310" s="59"/>
    </row>
    <row r="2311" spans="3:13" x14ac:dyDescent="0.2">
      <c r="C2311" s="17"/>
      <c r="D2311" s="17"/>
      <c r="E2311" s="17"/>
      <c r="F2311" s="17"/>
      <c r="G2311" s="17"/>
      <c r="H2311" s="59"/>
      <c r="I2311" s="59"/>
      <c r="J2311" s="59"/>
      <c r="K2311" s="59"/>
      <c r="L2311" s="59"/>
      <c r="M2311" s="59"/>
    </row>
    <row r="2312" spans="3:13" x14ac:dyDescent="0.2">
      <c r="C2312" s="17"/>
      <c r="D2312" s="17"/>
      <c r="E2312" s="17"/>
      <c r="F2312" s="17"/>
      <c r="G2312" s="17"/>
      <c r="H2312" s="59"/>
      <c r="I2312" s="59"/>
      <c r="J2312" s="59"/>
      <c r="K2312" s="59"/>
      <c r="L2312" s="59"/>
      <c r="M2312" s="59"/>
    </row>
    <row r="2313" spans="3:13" x14ac:dyDescent="0.2">
      <c r="C2313" s="17"/>
      <c r="D2313" s="17"/>
      <c r="E2313" s="17"/>
      <c r="F2313" s="17"/>
      <c r="G2313" s="17"/>
      <c r="H2313" s="59"/>
      <c r="I2313" s="59"/>
      <c r="J2313" s="59"/>
      <c r="K2313" s="59"/>
      <c r="L2313" s="59"/>
      <c r="M2313" s="59"/>
    </row>
    <row r="2314" spans="3:13" x14ac:dyDescent="0.2">
      <c r="C2314" s="17"/>
      <c r="D2314" s="17"/>
      <c r="E2314" s="17"/>
      <c r="F2314" s="17"/>
      <c r="G2314" s="17"/>
      <c r="H2314" s="59"/>
      <c r="I2314" s="59"/>
      <c r="J2314" s="59"/>
      <c r="K2314" s="59"/>
      <c r="L2314" s="59"/>
      <c r="M2314" s="59"/>
    </row>
    <row r="2315" spans="3:13" x14ac:dyDescent="0.2">
      <c r="C2315" s="17"/>
      <c r="D2315" s="17"/>
      <c r="E2315" s="17"/>
      <c r="F2315" s="17"/>
      <c r="G2315" s="17"/>
      <c r="H2315" s="59"/>
      <c r="I2315" s="59"/>
      <c r="J2315" s="59"/>
      <c r="K2315" s="59"/>
      <c r="L2315" s="59"/>
      <c r="M2315" s="59"/>
    </row>
    <row r="2316" spans="3:13" x14ac:dyDescent="0.2">
      <c r="C2316" s="17"/>
      <c r="D2316" s="17"/>
      <c r="E2316" s="17"/>
      <c r="F2316" s="17"/>
      <c r="G2316" s="17"/>
      <c r="H2316" s="59"/>
      <c r="I2316" s="59"/>
      <c r="J2316" s="59"/>
      <c r="K2316" s="59"/>
      <c r="L2316" s="59"/>
      <c r="M2316" s="59"/>
    </row>
    <row r="2317" spans="3:13" x14ac:dyDescent="0.2">
      <c r="C2317" s="17"/>
      <c r="D2317" s="17"/>
      <c r="E2317" s="17"/>
      <c r="F2317" s="17"/>
      <c r="G2317" s="17"/>
      <c r="H2317" s="59"/>
      <c r="I2317" s="59"/>
      <c r="J2317" s="59"/>
      <c r="K2317" s="59"/>
      <c r="L2317" s="59"/>
      <c r="M2317" s="59"/>
    </row>
    <row r="2318" spans="3:13" x14ac:dyDescent="0.2">
      <c r="C2318" s="17"/>
      <c r="D2318" s="17"/>
      <c r="E2318" s="17"/>
      <c r="F2318" s="17"/>
      <c r="G2318" s="17"/>
      <c r="H2318" s="59"/>
      <c r="I2318" s="59"/>
      <c r="J2318" s="59"/>
      <c r="K2318" s="59"/>
      <c r="L2318" s="59"/>
      <c r="M2318" s="59"/>
    </row>
    <row r="2319" spans="3:13" x14ac:dyDescent="0.2">
      <c r="C2319" s="17"/>
      <c r="D2319" s="17"/>
      <c r="E2319" s="17"/>
      <c r="F2319" s="17"/>
      <c r="G2319" s="17"/>
      <c r="H2319" s="59"/>
      <c r="I2319" s="59"/>
      <c r="J2319" s="59"/>
      <c r="K2319" s="59"/>
      <c r="L2319" s="59"/>
      <c r="M2319" s="59"/>
    </row>
    <row r="2320" spans="3:13" x14ac:dyDescent="0.2">
      <c r="C2320" s="17"/>
      <c r="D2320" s="17"/>
      <c r="E2320" s="17"/>
      <c r="F2320" s="17"/>
      <c r="G2320" s="17"/>
      <c r="H2320" s="59"/>
      <c r="I2320" s="59"/>
      <c r="J2320" s="59"/>
      <c r="K2320" s="59"/>
      <c r="L2320" s="59"/>
      <c r="M2320" s="59"/>
    </row>
    <row r="2321" spans="3:13" x14ac:dyDescent="0.2">
      <c r="C2321" s="17"/>
      <c r="D2321" s="17"/>
      <c r="E2321" s="17"/>
      <c r="F2321" s="17"/>
      <c r="G2321" s="17"/>
      <c r="H2321" s="59"/>
      <c r="I2321" s="59"/>
      <c r="J2321" s="59"/>
      <c r="K2321" s="59"/>
      <c r="L2321" s="59"/>
      <c r="M2321" s="59"/>
    </row>
    <row r="2322" spans="3:13" x14ac:dyDescent="0.2">
      <c r="C2322" s="17"/>
      <c r="D2322" s="17"/>
      <c r="E2322" s="17"/>
      <c r="F2322" s="17"/>
      <c r="G2322" s="17"/>
      <c r="H2322" s="59"/>
      <c r="I2322" s="59"/>
      <c r="J2322" s="59"/>
      <c r="K2322" s="59"/>
      <c r="L2322" s="59"/>
      <c r="M2322" s="59"/>
    </row>
    <row r="2323" spans="3:13" x14ac:dyDescent="0.2">
      <c r="C2323" s="17"/>
      <c r="D2323" s="17"/>
      <c r="E2323" s="17"/>
      <c r="F2323" s="17"/>
      <c r="G2323" s="17"/>
      <c r="H2323" s="59"/>
      <c r="I2323" s="59"/>
      <c r="J2323" s="59"/>
      <c r="K2323" s="59"/>
      <c r="L2323" s="59"/>
      <c r="M2323" s="59"/>
    </row>
    <row r="2324" spans="3:13" x14ac:dyDescent="0.2">
      <c r="C2324" s="17"/>
      <c r="D2324" s="17"/>
      <c r="E2324" s="17"/>
      <c r="F2324" s="17"/>
      <c r="G2324" s="17"/>
      <c r="H2324" s="59"/>
      <c r="I2324" s="59"/>
      <c r="J2324" s="59"/>
      <c r="K2324" s="59"/>
      <c r="L2324" s="59"/>
      <c r="M2324" s="59"/>
    </row>
    <row r="2325" spans="3:13" x14ac:dyDescent="0.2">
      <c r="C2325" s="17"/>
      <c r="D2325" s="17"/>
      <c r="E2325" s="17"/>
      <c r="F2325" s="17"/>
      <c r="G2325" s="17"/>
      <c r="H2325" s="59"/>
      <c r="I2325" s="59"/>
      <c r="J2325" s="59"/>
      <c r="K2325" s="59"/>
      <c r="L2325" s="59"/>
      <c r="M2325" s="59"/>
    </row>
    <row r="2326" spans="3:13" x14ac:dyDescent="0.2">
      <c r="C2326" s="17"/>
      <c r="D2326" s="17"/>
      <c r="E2326" s="17"/>
      <c r="F2326" s="17"/>
      <c r="G2326" s="17"/>
      <c r="H2326" s="59"/>
      <c r="I2326" s="59"/>
      <c r="J2326" s="59"/>
      <c r="K2326" s="59"/>
      <c r="L2326" s="59"/>
      <c r="M2326" s="59"/>
    </row>
    <row r="2327" spans="3:13" x14ac:dyDescent="0.2">
      <c r="C2327" s="17"/>
      <c r="D2327" s="17"/>
      <c r="E2327" s="17"/>
      <c r="F2327" s="17"/>
      <c r="G2327" s="17"/>
      <c r="H2327" s="59"/>
      <c r="I2327" s="59"/>
      <c r="J2327" s="59"/>
      <c r="K2327" s="59"/>
      <c r="L2327" s="59"/>
      <c r="M2327" s="59"/>
    </row>
    <row r="2328" spans="3:13" x14ac:dyDescent="0.2">
      <c r="C2328" s="17"/>
      <c r="D2328" s="17"/>
      <c r="E2328" s="17"/>
      <c r="F2328" s="17"/>
      <c r="G2328" s="17"/>
      <c r="H2328" s="59"/>
      <c r="I2328" s="59"/>
      <c r="J2328" s="59"/>
      <c r="K2328" s="59"/>
      <c r="L2328" s="59"/>
      <c r="M2328" s="59"/>
    </row>
    <row r="2329" spans="3:13" x14ac:dyDescent="0.2">
      <c r="C2329" s="17"/>
      <c r="D2329" s="17"/>
      <c r="E2329" s="17"/>
      <c r="F2329" s="17"/>
      <c r="G2329" s="17"/>
      <c r="H2329" s="59"/>
      <c r="I2329" s="59"/>
      <c r="J2329" s="59"/>
      <c r="K2329" s="59"/>
      <c r="L2329" s="59"/>
      <c r="M2329" s="59"/>
    </row>
    <row r="2330" spans="3:13" x14ac:dyDescent="0.2">
      <c r="C2330" s="17"/>
      <c r="D2330" s="17"/>
      <c r="E2330" s="17"/>
      <c r="F2330" s="17"/>
      <c r="G2330" s="17"/>
      <c r="H2330" s="59"/>
      <c r="I2330" s="59"/>
      <c r="J2330" s="59"/>
      <c r="K2330" s="59"/>
      <c r="L2330" s="59"/>
      <c r="M2330" s="59"/>
    </row>
    <row r="2331" spans="3:13" x14ac:dyDescent="0.2">
      <c r="C2331" s="17"/>
      <c r="D2331" s="17"/>
      <c r="E2331" s="17"/>
      <c r="F2331" s="17"/>
      <c r="G2331" s="17"/>
      <c r="H2331" s="59"/>
      <c r="I2331" s="59"/>
      <c r="J2331" s="59"/>
      <c r="K2331" s="59"/>
      <c r="L2331" s="59"/>
      <c r="M2331" s="59"/>
    </row>
    <row r="2332" spans="3:13" x14ac:dyDescent="0.2">
      <c r="C2332" s="17"/>
      <c r="D2332" s="17"/>
      <c r="E2332" s="17"/>
      <c r="F2332" s="17"/>
      <c r="G2332" s="17"/>
      <c r="H2332" s="59"/>
      <c r="I2332" s="59"/>
      <c r="J2332" s="59"/>
      <c r="K2332" s="59"/>
      <c r="L2332" s="59"/>
      <c r="M2332" s="59"/>
    </row>
    <row r="2333" spans="3:13" x14ac:dyDescent="0.2">
      <c r="C2333" s="17"/>
      <c r="D2333" s="17"/>
      <c r="E2333" s="17"/>
      <c r="F2333" s="17"/>
      <c r="G2333" s="17"/>
      <c r="H2333" s="59"/>
      <c r="I2333" s="59"/>
      <c r="J2333" s="59"/>
      <c r="K2333" s="59"/>
      <c r="L2333" s="59"/>
      <c r="M2333" s="59"/>
    </row>
    <row r="2334" spans="3:13" x14ac:dyDescent="0.2">
      <c r="C2334" s="17"/>
      <c r="D2334" s="17"/>
      <c r="E2334" s="17"/>
      <c r="F2334" s="17"/>
      <c r="G2334" s="17"/>
      <c r="H2334" s="59"/>
      <c r="I2334" s="59"/>
      <c r="J2334" s="59"/>
      <c r="K2334" s="59"/>
      <c r="L2334" s="59"/>
      <c r="M2334" s="59"/>
    </row>
    <row r="2335" spans="3:13" x14ac:dyDescent="0.2">
      <c r="C2335" s="17"/>
      <c r="D2335" s="17"/>
      <c r="E2335" s="17"/>
      <c r="F2335" s="17"/>
      <c r="G2335" s="17"/>
      <c r="H2335" s="59"/>
      <c r="I2335" s="59"/>
      <c r="J2335" s="59"/>
      <c r="K2335" s="59"/>
      <c r="L2335" s="59"/>
      <c r="M2335" s="59"/>
    </row>
    <row r="2336" spans="3:13" x14ac:dyDescent="0.2">
      <c r="C2336" s="17"/>
      <c r="D2336" s="17"/>
      <c r="E2336" s="17"/>
      <c r="F2336" s="17"/>
      <c r="G2336" s="17"/>
      <c r="H2336" s="59"/>
      <c r="I2336" s="59"/>
      <c r="J2336" s="59"/>
      <c r="K2336" s="59"/>
      <c r="L2336" s="59"/>
      <c r="M2336" s="59"/>
    </row>
    <row r="2337" spans="3:13" x14ac:dyDescent="0.2">
      <c r="C2337" s="17"/>
      <c r="D2337" s="17"/>
      <c r="E2337" s="17"/>
      <c r="F2337" s="17"/>
      <c r="G2337" s="17"/>
      <c r="H2337" s="59"/>
      <c r="I2337" s="59"/>
      <c r="J2337" s="59"/>
      <c r="K2337" s="59"/>
      <c r="L2337" s="59"/>
      <c r="M2337" s="59"/>
    </row>
    <row r="2338" spans="3:13" x14ac:dyDescent="0.2">
      <c r="C2338" s="17"/>
      <c r="D2338" s="17"/>
      <c r="E2338" s="17"/>
      <c r="F2338" s="17"/>
      <c r="G2338" s="17"/>
      <c r="H2338" s="59"/>
      <c r="I2338" s="59"/>
      <c r="J2338" s="59"/>
      <c r="K2338" s="59"/>
      <c r="L2338" s="59"/>
      <c r="M2338" s="59"/>
    </row>
    <row r="2339" spans="3:13" x14ac:dyDescent="0.2">
      <c r="C2339" s="17"/>
      <c r="D2339" s="17"/>
      <c r="E2339" s="17"/>
      <c r="F2339" s="17"/>
      <c r="G2339" s="17"/>
      <c r="H2339" s="59"/>
      <c r="I2339" s="59"/>
      <c r="J2339" s="59"/>
      <c r="K2339" s="59"/>
      <c r="L2339" s="59"/>
      <c r="M2339" s="59"/>
    </row>
    <row r="2340" spans="3:13" x14ac:dyDescent="0.2">
      <c r="C2340" s="17"/>
      <c r="D2340" s="17"/>
      <c r="E2340" s="17"/>
      <c r="F2340" s="17"/>
      <c r="G2340" s="17"/>
      <c r="H2340" s="59"/>
      <c r="I2340" s="59"/>
      <c r="J2340" s="59"/>
      <c r="K2340" s="59"/>
      <c r="L2340" s="59"/>
      <c r="M2340" s="59"/>
    </row>
    <row r="2341" spans="3:13" x14ac:dyDescent="0.2">
      <c r="C2341" s="17"/>
      <c r="D2341" s="17"/>
      <c r="E2341" s="17"/>
      <c r="F2341" s="17"/>
      <c r="G2341" s="17"/>
      <c r="H2341" s="59"/>
      <c r="I2341" s="59"/>
      <c r="J2341" s="59"/>
      <c r="K2341" s="59"/>
      <c r="L2341" s="59"/>
      <c r="M2341" s="59"/>
    </row>
    <row r="2342" spans="3:13" x14ac:dyDescent="0.2">
      <c r="C2342" s="17"/>
      <c r="D2342" s="17"/>
      <c r="E2342" s="17"/>
      <c r="F2342" s="17"/>
      <c r="G2342" s="17"/>
      <c r="H2342" s="59"/>
      <c r="I2342" s="59"/>
      <c r="J2342" s="59"/>
      <c r="K2342" s="59"/>
      <c r="L2342" s="59"/>
      <c r="M2342" s="59"/>
    </row>
    <row r="2343" spans="3:13" x14ac:dyDescent="0.2">
      <c r="C2343" s="17"/>
      <c r="D2343" s="17"/>
      <c r="E2343" s="17"/>
      <c r="F2343" s="17"/>
      <c r="G2343" s="17"/>
      <c r="H2343" s="59"/>
      <c r="I2343" s="59"/>
      <c r="J2343" s="59"/>
      <c r="K2343" s="59"/>
      <c r="L2343" s="59"/>
      <c r="M2343" s="59"/>
    </row>
    <row r="2344" spans="3:13" x14ac:dyDescent="0.2">
      <c r="C2344" s="17"/>
      <c r="D2344" s="17"/>
      <c r="E2344" s="17"/>
      <c r="F2344" s="17"/>
      <c r="G2344" s="17"/>
      <c r="H2344" s="59"/>
      <c r="I2344" s="59"/>
      <c r="J2344" s="59"/>
      <c r="K2344" s="59"/>
      <c r="L2344" s="59"/>
      <c r="M2344" s="59"/>
    </row>
    <row r="2345" spans="3:13" x14ac:dyDescent="0.2">
      <c r="C2345" s="17"/>
      <c r="D2345" s="17"/>
      <c r="E2345" s="17"/>
      <c r="F2345" s="17"/>
      <c r="G2345" s="17"/>
      <c r="H2345" s="59"/>
      <c r="I2345" s="59"/>
      <c r="J2345" s="59"/>
      <c r="K2345" s="59"/>
      <c r="L2345" s="59"/>
      <c r="M2345" s="59"/>
    </row>
    <row r="2346" spans="3:13" x14ac:dyDescent="0.2">
      <c r="C2346" s="17"/>
      <c r="D2346" s="17"/>
      <c r="E2346" s="17"/>
      <c r="F2346" s="17"/>
      <c r="G2346" s="17"/>
      <c r="H2346" s="59"/>
      <c r="I2346" s="59"/>
      <c r="J2346" s="59"/>
      <c r="K2346" s="59"/>
      <c r="L2346" s="59"/>
      <c r="M2346" s="59"/>
    </row>
    <row r="2347" spans="3:13" x14ac:dyDescent="0.2">
      <c r="C2347" s="17"/>
      <c r="D2347" s="17"/>
      <c r="E2347" s="17"/>
      <c r="F2347" s="17"/>
      <c r="G2347" s="17"/>
      <c r="H2347" s="59"/>
      <c r="I2347" s="59"/>
      <c r="J2347" s="59"/>
      <c r="K2347" s="59"/>
      <c r="L2347" s="59"/>
      <c r="M2347" s="59"/>
    </row>
    <row r="2348" spans="3:13" x14ac:dyDescent="0.2">
      <c r="C2348" s="17"/>
      <c r="D2348" s="17"/>
      <c r="E2348" s="17"/>
      <c r="F2348" s="17"/>
      <c r="G2348" s="17"/>
      <c r="H2348" s="59"/>
      <c r="I2348" s="59"/>
      <c r="J2348" s="59"/>
      <c r="K2348" s="59"/>
      <c r="L2348" s="59"/>
      <c r="M2348" s="59"/>
    </row>
    <row r="2349" spans="3:13" x14ac:dyDescent="0.2">
      <c r="C2349" s="17"/>
      <c r="D2349" s="17"/>
      <c r="E2349" s="17"/>
      <c r="F2349" s="17"/>
      <c r="G2349" s="17"/>
      <c r="H2349" s="59"/>
      <c r="I2349" s="59"/>
      <c r="J2349" s="59"/>
      <c r="K2349" s="59"/>
      <c r="L2349" s="59"/>
      <c r="M2349" s="59"/>
    </row>
    <row r="2350" spans="3:13" x14ac:dyDescent="0.2">
      <c r="C2350" s="17"/>
      <c r="D2350" s="17"/>
      <c r="E2350" s="17"/>
      <c r="F2350" s="17"/>
      <c r="G2350" s="17"/>
      <c r="H2350" s="59"/>
      <c r="I2350" s="59"/>
      <c r="J2350" s="59"/>
      <c r="K2350" s="59"/>
      <c r="L2350" s="59"/>
      <c r="M2350" s="59"/>
    </row>
    <row r="2351" spans="3:13" x14ac:dyDescent="0.2">
      <c r="C2351" s="17"/>
      <c r="D2351" s="17"/>
      <c r="E2351" s="17"/>
      <c r="F2351" s="17"/>
      <c r="G2351" s="17"/>
      <c r="H2351" s="59"/>
      <c r="I2351" s="59"/>
      <c r="J2351" s="59"/>
      <c r="K2351" s="59"/>
      <c r="L2351" s="59"/>
      <c r="M2351" s="59"/>
    </row>
    <row r="2352" spans="3:13" x14ac:dyDescent="0.2">
      <c r="C2352" s="17"/>
      <c r="D2352" s="17"/>
      <c r="E2352" s="17"/>
      <c r="F2352" s="17"/>
      <c r="G2352" s="17"/>
      <c r="H2352" s="59"/>
      <c r="I2352" s="59"/>
      <c r="J2352" s="59"/>
      <c r="K2352" s="59"/>
      <c r="L2352" s="59"/>
      <c r="M2352" s="59"/>
    </row>
    <row r="2353" spans="3:13" x14ac:dyDescent="0.2">
      <c r="C2353" s="17"/>
      <c r="D2353" s="17"/>
      <c r="E2353" s="17"/>
      <c r="F2353" s="17"/>
      <c r="G2353" s="17"/>
      <c r="H2353" s="59"/>
      <c r="I2353" s="59"/>
      <c r="J2353" s="59"/>
      <c r="K2353" s="59"/>
      <c r="L2353" s="59"/>
      <c r="M2353" s="59"/>
    </row>
    <row r="2354" spans="3:13" x14ac:dyDescent="0.2">
      <c r="C2354" s="17"/>
      <c r="D2354" s="17"/>
      <c r="E2354" s="17"/>
      <c r="F2354" s="17"/>
      <c r="G2354" s="17"/>
      <c r="H2354" s="59"/>
      <c r="I2354" s="59"/>
      <c r="J2354" s="59"/>
      <c r="K2354" s="59"/>
      <c r="L2354" s="59"/>
      <c r="M2354" s="59"/>
    </row>
    <row r="2355" spans="3:13" x14ac:dyDescent="0.2">
      <c r="C2355" s="17"/>
      <c r="D2355" s="17"/>
      <c r="E2355" s="17"/>
      <c r="F2355" s="17"/>
      <c r="G2355" s="17"/>
      <c r="H2355" s="59"/>
      <c r="I2355" s="59"/>
      <c r="J2355" s="59"/>
      <c r="K2355" s="59"/>
      <c r="L2355" s="59"/>
      <c r="M2355" s="59"/>
    </row>
    <row r="2356" spans="3:13" x14ac:dyDescent="0.2">
      <c r="C2356" s="17"/>
      <c r="D2356" s="17"/>
      <c r="E2356" s="17"/>
      <c r="F2356" s="17"/>
      <c r="G2356" s="17"/>
      <c r="H2356" s="59"/>
      <c r="I2356" s="59"/>
      <c r="J2356" s="59"/>
      <c r="K2356" s="59"/>
      <c r="L2356" s="59"/>
      <c r="M2356" s="59"/>
    </row>
    <row r="2357" spans="3:13" x14ac:dyDescent="0.2">
      <c r="C2357" s="17"/>
      <c r="D2357" s="17"/>
      <c r="E2357" s="17"/>
      <c r="F2357" s="17"/>
      <c r="G2357" s="17"/>
      <c r="H2357" s="59"/>
      <c r="I2357" s="59"/>
      <c r="J2357" s="59"/>
      <c r="K2357" s="59"/>
      <c r="L2357" s="59"/>
      <c r="M2357" s="59"/>
    </row>
    <row r="2358" spans="3:13" x14ac:dyDescent="0.2">
      <c r="C2358" s="17"/>
      <c r="D2358" s="17"/>
      <c r="E2358" s="17"/>
      <c r="F2358" s="17"/>
      <c r="G2358" s="17"/>
      <c r="H2358" s="59"/>
      <c r="I2358" s="59"/>
      <c r="J2358" s="59"/>
      <c r="K2358" s="59"/>
      <c r="L2358" s="59"/>
      <c r="M2358" s="59"/>
    </row>
    <row r="2359" spans="3:13" x14ac:dyDescent="0.2">
      <c r="C2359" s="17"/>
      <c r="D2359" s="17"/>
      <c r="E2359" s="17"/>
      <c r="F2359" s="17"/>
      <c r="G2359" s="17"/>
      <c r="H2359" s="59"/>
      <c r="I2359" s="59"/>
      <c r="J2359" s="59"/>
      <c r="K2359" s="59"/>
      <c r="L2359" s="59"/>
      <c r="M2359" s="59"/>
    </row>
    <row r="2360" spans="3:13" x14ac:dyDescent="0.2">
      <c r="C2360" s="17"/>
      <c r="D2360" s="17"/>
      <c r="E2360" s="17"/>
      <c r="F2360" s="17"/>
      <c r="G2360" s="17"/>
      <c r="H2360" s="59"/>
      <c r="I2360" s="59"/>
      <c r="J2360" s="59"/>
      <c r="K2360" s="59"/>
      <c r="L2360" s="59"/>
      <c r="M2360" s="59"/>
    </row>
    <row r="2361" spans="3:13" x14ac:dyDescent="0.2">
      <c r="C2361" s="17"/>
      <c r="D2361" s="17"/>
      <c r="E2361" s="17"/>
      <c r="F2361" s="17"/>
      <c r="G2361" s="17"/>
      <c r="H2361" s="59"/>
      <c r="I2361" s="59"/>
      <c r="J2361" s="59"/>
      <c r="K2361" s="59"/>
      <c r="L2361" s="59"/>
      <c r="M2361" s="59"/>
    </row>
    <row r="2362" spans="3:13" x14ac:dyDescent="0.2">
      <c r="C2362" s="17"/>
      <c r="D2362" s="17"/>
      <c r="E2362" s="17"/>
      <c r="F2362" s="17"/>
      <c r="G2362" s="17"/>
      <c r="H2362" s="59"/>
      <c r="I2362" s="59"/>
      <c r="J2362" s="59"/>
      <c r="K2362" s="59"/>
      <c r="L2362" s="59"/>
      <c r="M2362" s="59"/>
    </row>
    <row r="2363" spans="3:13" x14ac:dyDescent="0.2">
      <c r="C2363" s="17"/>
      <c r="D2363" s="17"/>
      <c r="E2363" s="17"/>
      <c r="F2363" s="17"/>
      <c r="G2363" s="17"/>
      <c r="H2363" s="59"/>
      <c r="I2363" s="59"/>
      <c r="J2363" s="59"/>
      <c r="K2363" s="59"/>
      <c r="L2363" s="59"/>
      <c r="M2363" s="59"/>
    </row>
    <row r="2364" spans="3:13" x14ac:dyDescent="0.2">
      <c r="C2364" s="17"/>
      <c r="D2364" s="17"/>
      <c r="E2364" s="17"/>
      <c r="F2364" s="17"/>
      <c r="G2364" s="17"/>
      <c r="H2364" s="59"/>
      <c r="I2364" s="59"/>
      <c r="J2364" s="59"/>
      <c r="K2364" s="59"/>
      <c r="L2364" s="59"/>
      <c r="M2364" s="59"/>
    </row>
    <row r="2365" spans="3:13" x14ac:dyDescent="0.2">
      <c r="C2365" s="17"/>
      <c r="D2365" s="17"/>
      <c r="E2365" s="17"/>
      <c r="F2365" s="17"/>
      <c r="G2365" s="17"/>
      <c r="H2365" s="59"/>
      <c r="I2365" s="59"/>
      <c r="J2365" s="59"/>
      <c r="K2365" s="59"/>
      <c r="L2365" s="59"/>
      <c r="M2365" s="59"/>
    </row>
    <row r="2366" spans="3:13" x14ac:dyDescent="0.2">
      <c r="C2366" s="17"/>
      <c r="D2366" s="17"/>
      <c r="E2366" s="17"/>
      <c r="F2366" s="17"/>
      <c r="G2366" s="17"/>
      <c r="H2366" s="59"/>
      <c r="I2366" s="59"/>
      <c r="J2366" s="59"/>
      <c r="K2366" s="59"/>
      <c r="L2366" s="59"/>
      <c r="M2366" s="59"/>
    </row>
    <row r="2367" spans="3:13" x14ac:dyDescent="0.2">
      <c r="C2367" s="17"/>
      <c r="D2367" s="17"/>
      <c r="E2367" s="17"/>
      <c r="F2367" s="17"/>
      <c r="G2367" s="17"/>
      <c r="H2367" s="59"/>
      <c r="I2367" s="59"/>
      <c r="J2367" s="59"/>
      <c r="K2367" s="59"/>
      <c r="L2367" s="59"/>
      <c r="M2367" s="59"/>
    </row>
    <row r="2368" spans="3:13" x14ac:dyDescent="0.2">
      <c r="C2368" s="17"/>
      <c r="D2368" s="17"/>
      <c r="E2368" s="17"/>
      <c r="F2368" s="17"/>
      <c r="G2368" s="17"/>
      <c r="H2368" s="59"/>
      <c r="I2368" s="59"/>
      <c r="J2368" s="59"/>
      <c r="K2368" s="59"/>
      <c r="L2368" s="59"/>
      <c r="M2368" s="59"/>
    </row>
    <row r="2369" spans="3:13" x14ac:dyDescent="0.2">
      <c r="C2369" s="17"/>
      <c r="D2369" s="17"/>
      <c r="E2369" s="17"/>
      <c r="F2369" s="17"/>
      <c r="G2369" s="17"/>
      <c r="H2369" s="59"/>
      <c r="I2369" s="59"/>
      <c r="J2369" s="59"/>
      <c r="K2369" s="59"/>
      <c r="L2369" s="59"/>
      <c r="M2369" s="59"/>
    </row>
    <row r="2370" spans="3:13" x14ac:dyDescent="0.2">
      <c r="C2370" s="17"/>
      <c r="D2370" s="17"/>
      <c r="E2370" s="17"/>
      <c r="F2370" s="17"/>
      <c r="G2370" s="17"/>
      <c r="H2370" s="59"/>
      <c r="I2370" s="59"/>
      <c r="J2370" s="59"/>
      <c r="K2370" s="59"/>
      <c r="L2370" s="59"/>
      <c r="M2370" s="59"/>
    </row>
    <row r="2371" spans="3:13" x14ac:dyDescent="0.2">
      <c r="C2371" s="17"/>
      <c r="D2371" s="17"/>
      <c r="E2371" s="17"/>
      <c r="F2371" s="17"/>
      <c r="G2371" s="17"/>
      <c r="H2371" s="59"/>
      <c r="I2371" s="59"/>
      <c r="J2371" s="59"/>
      <c r="K2371" s="59"/>
      <c r="L2371" s="59"/>
      <c r="M2371" s="59"/>
    </row>
    <row r="2372" spans="3:13" x14ac:dyDescent="0.2">
      <c r="C2372" s="17"/>
      <c r="D2372" s="17"/>
      <c r="E2372" s="17"/>
      <c r="F2372" s="17"/>
      <c r="G2372" s="17"/>
      <c r="H2372" s="59"/>
      <c r="I2372" s="59"/>
      <c r="J2372" s="59"/>
      <c r="K2372" s="59"/>
      <c r="L2372" s="59"/>
      <c r="M2372" s="59"/>
    </row>
    <row r="2373" spans="3:13" x14ac:dyDescent="0.2">
      <c r="C2373" s="17"/>
      <c r="D2373" s="17"/>
      <c r="E2373" s="17"/>
      <c r="F2373" s="17"/>
      <c r="G2373" s="17"/>
      <c r="H2373" s="59"/>
      <c r="I2373" s="59"/>
      <c r="J2373" s="59"/>
      <c r="K2373" s="59"/>
      <c r="L2373" s="59"/>
      <c r="M2373" s="59"/>
    </row>
    <row r="2374" spans="3:13" x14ac:dyDescent="0.2">
      <c r="C2374" s="17"/>
      <c r="D2374" s="17"/>
      <c r="E2374" s="17"/>
      <c r="F2374" s="17"/>
      <c r="G2374" s="17"/>
      <c r="H2374" s="59"/>
      <c r="I2374" s="59"/>
      <c r="J2374" s="59"/>
      <c r="K2374" s="59"/>
      <c r="L2374" s="59"/>
      <c r="M2374" s="59"/>
    </row>
    <row r="2375" spans="3:13" x14ac:dyDescent="0.2">
      <c r="C2375" s="17"/>
      <c r="D2375" s="17"/>
      <c r="E2375" s="17"/>
      <c r="F2375" s="17"/>
      <c r="G2375" s="17"/>
      <c r="H2375" s="59"/>
      <c r="I2375" s="59"/>
      <c r="J2375" s="59"/>
      <c r="K2375" s="59"/>
      <c r="L2375" s="59"/>
      <c r="M2375" s="59"/>
    </row>
    <row r="2376" spans="3:13" x14ac:dyDescent="0.2">
      <c r="C2376" s="17"/>
      <c r="D2376" s="17"/>
      <c r="E2376" s="17"/>
      <c r="F2376" s="17"/>
      <c r="G2376" s="17"/>
      <c r="H2376" s="59"/>
      <c r="I2376" s="59"/>
      <c r="J2376" s="59"/>
      <c r="K2376" s="59"/>
      <c r="L2376" s="59"/>
      <c r="M2376" s="59"/>
    </row>
    <row r="2377" spans="3:13" x14ac:dyDescent="0.2">
      <c r="C2377" s="17"/>
      <c r="D2377" s="17"/>
      <c r="E2377" s="17"/>
      <c r="F2377" s="17"/>
      <c r="G2377" s="17"/>
      <c r="H2377" s="59"/>
      <c r="I2377" s="59"/>
      <c r="J2377" s="59"/>
      <c r="K2377" s="59"/>
      <c r="L2377" s="59"/>
      <c r="M2377" s="59"/>
    </row>
    <row r="2378" spans="3:13" x14ac:dyDescent="0.2">
      <c r="C2378" s="17"/>
      <c r="D2378" s="17"/>
      <c r="E2378" s="17"/>
      <c r="F2378" s="17"/>
      <c r="G2378" s="17"/>
      <c r="H2378" s="59"/>
      <c r="I2378" s="59"/>
      <c r="J2378" s="59"/>
      <c r="K2378" s="59"/>
      <c r="L2378" s="59"/>
      <c r="M2378" s="59"/>
    </row>
    <row r="2379" spans="3:13" x14ac:dyDescent="0.2">
      <c r="C2379" s="17"/>
      <c r="D2379" s="17"/>
      <c r="E2379" s="17"/>
      <c r="F2379" s="17"/>
      <c r="G2379" s="17"/>
      <c r="H2379" s="59"/>
      <c r="I2379" s="59"/>
      <c r="J2379" s="59"/>
      <c r="K2379" s="59"/>
      <c r="L2379" s="59"/>
      <c r="M2379" s="59"/>
    </row>
    <row r="2380" spans="3:13" x14ac:dyDescent="0.2">
      <c r="C2380" s="17"/>
      <c r="D2380" s="17"/>
      <c r="E2380" s="17"/>
      <c r="F2380" s="17"/>
      <c r="G2380" s="17"/>
      <c r="H2380" s="59"/>
      <c r="I2380" s="59"/>
      <c r="J2380" s="59"/>
      <c r="K2380" s="59"/>
      <c r="L2380" s="59"/>
      <c r="M2380" s="59"/>
    </row>
    <row r="2381" spans="3:13" x14ac:dyDescent="0.2">
      <c r="C2381" s="17"/>
      <c r="D2381" s="17"/>
      <c r="E2381" s="17"/>
      <c r="F2381" s="17"/>
      <c r="G2381" s="17"/>
      <c r="H2381" s="59"/>
      <c r="I2381" s="59"/>
      <c r="J2381" s="59"/>
      <c r="K2381" s="59"/>
      <c r="L2381" s="59"/>
      <c r="M2381" s="59"/>
    </row>
    <row r="2382" spans="3:13" x14ac:dyDescent="0.2">
      <c r="C2382" s="17"/>
      <c r="D2382" s="17"/>
      <c r="E2382" s="17"/>
      <c r="F2382" s="17"/>
      <c r="G2382" s="17"/>
      <c r="H2382" s="59"/>
      <c r="I2382" s="59"/>
      <c r="J2382" s="59"/>
      <c r="K2382" s="59"/>
      <c r="L2382" s="59"/>
      <c r="M2382" s="59"/>
    </row>
    <row r="2383" spans="3:13" x14ac:dyDescent="0.2">
      <c r="C2383" s="17"/>
      <c r="D2383" s="17"/>
      <c r="E2383" s="17"/>
      <c r="F2383" s="17"/>
      <c r="G2383" s="17"/>
      <c r="H2383" s="59"/>
      <c r="I2383" s="59"/>
      <c r="J2383" s="59"/>
      <c r="K2383" s="59"/>
      <c r="L2383" s="59"/>
      <c r="M2383" s="59"/>
    </row>
    <row r="2384" spans="3:13" x14ac:dyDescent="0.2">
      <c r="C2384" s="17"/>
      <c r="D2384" s="17"/>
      <c r="E2384" s="17"/>
      <c r="F2384" s="17"/>
      <c r="G2384" s="17"/>
      <c r="H2384" s="59"/>
      <c r="I2384" s="59"/>
      <c r="J2384" s="59"/>
      <c r="K2384" s="59"/>
      <c r="L2384" s="59"/>
      <c r="M2384" s="59"/>
    </row>
    <row r="2385" spans="3:13" x14ac:dyDescent="0.2">
      <c r="C2385" s="17"/>
      <c r="D2385" s="17"/>
      <c r="E2385" s="17"/>
      <c r="F2385" s="17"/>
      <c r="G2385" s="17"/>
      <c r="H2385" s="59"/>
      <c r="I2385" s="59"/>
      <c r="J2385" s="59"/>
      <c r="K2385" s="59"/>
      <c r="L2385" s="59"/>
      <c r="M2385" s="59"/>
    </row>
    <row r="2386" spans="3:13" x14ac:dyDescent="0.2">
      <c r="C2386" s="17"/>
      <c r="D2386" s="17"/>
      <c r="E2386" s="17"/>
      <c r="F2386" s="17"/>
      <c r="G2386" s="17"/>
      <c r="H2386" s="59"/>
      <c r="I2386" s="59"/>
      <c r="J2386" s="59"/>
      <c r="K2386" s="59"/>
      <c r="L2386" s="59"/>
      <c r="M2386" s="59"/>
    </row>
    <row r="2387" spans="3:13" x14ac:dyDescent="0.2">
      <c r="C2387" s="17"/>
      <c r="D2387" s="17"/>
      <c r="E2387" s="17"/>
      <c r="F2387" s="17"/>
      <c r="G2387" s="17"/>
      <c r="H2387" s="59"/>
      <c r="I2387" s="59"/>
      <c r="J2387" s="59"/>
      <c r="K2387" s="59"/>
      <c r="L2387" s="59"/>
      <c r="M2387" s="59"/>
    </row>
    <row r="2388" spans="3:13" x14ac:dyDescent="0.2">
      <c r="C2388" s="17"/>
      <c r="D2388" s="17"/>
      <c r="E2388" s="17"/>
      <c r="F2388" s="17"/>
      <c r="G2388" s="17"/>
      <c r="H2388" s="59"/>
      <c r="I2388" s="59"/>
      <c r="J2388" s="59"/>
      <c r="K2388" s="59"/>
      <c r="L2388" s="59"/>
      <c r="M2388" s="59"/>
    </row>
    <row r="2389" spans="3:13" x14ac:dyDescent="0.2">
      <c r="C2389" s="17"/>
      <c r="D2389" s="17"/>
      <c r="E2389" s="17"/>
      <c r="F2389" s="17"/>
      <c r="G2389" s="17"/>
      <c r="H2389" s="59"/>
      <c r="I2389" s="59"/>
      <c r="J2389" s="59"/>
      <c r="K2389" s="59"/>
      <c r="L2389" s="59"/>
      <c r="M2389" s="59"/>
    </row>
    <row r="2390" spans="3:13" x14ac:dyDescent="0.2">
      <c r="C2390" s="17"/>
      <c r="D2390" s="17"/>
      <c r="E2390" s="17"/>
      <c r="F2390" s="17"/>
      <c r="G2390" s="17"/>
      <c r="H2390" s="59"/>
      <c r="I2390" s="59"/>
      <c r="J2390" s="59"/>
      <c r="K2390" s="59"/>
      <c r="L2390" s="59"/>
      <c r="M2390" s="59"/>
    </row>
    <row r="2391" spans="3:13" x14ac:dyDescent="0.2">
      <c r="C2391" s="17"/>
      <c r="D2391" s="17"/>
      <c r="E2391" s="17"/>
      <c r="F2391" s="17"/>
      <c r="G2391" s="17"/>
      <c r="H2391" s="59"/>
      <c r="I2391" s="59"/>
      <c r="J2391" s="59"/>
      <c r="K2391" s="59"/>
      <c r="L2391" s="59"/>
      <c r="M2391" s="59"/>
    </row>
    <row r="2392" spans="3:13" x14ac:dyDescent="0.2">
      <c r="C2392" s="17"/>
      <c r="D2392" s="17"/>
      <c r="E2392" s="17"/>
      <c r="F2392" s="17"/>
      <c r="G2392" s="17"/>
      <c r="H2392" s="59"/>
      <c r="I2392" s="59"/>
      <c r="J2392" s="59"/>
      <c r="K2392" s="59"/>
      <c r="L2392" s="59"/>
      <c r="M2392" s="59"/>
    </row>
    <row r="2393" spans="3:13" x14ac:dyDescent="0.2">
      <c r="C2393" s="17"/>
      <c r="D2393" s="17"/>
      <c r="E2393" s="17"/>
      <c r="F2393" s="17"/>
      <c r="G2393" s="17"/>
      <c r="H2393" s="59"/>
      <c r="I2393" s="59"/>
      <c r="J2393" s="59"/>
      <c r="K2393" s="59"/>
      <c r="L2393" s="59"/>
      <c r="M2393" s="59"/>
    </row>
    <row r="2394" spans="3:13" x14ac:dyDescent="0.2">
      <c r="C2394" s="17"/>
      <c r="D2394" s="17"/>
      <c r="E2394" s="17"/>
      <c r="F2394" s="17"/>
      <c r="G2394" s="17"/>
      <c r="H2394" s="59"/>
      <c r="I2394" s="59"/>
      <c r="J2394" s="59"/>
      <c r="K2394" s="59"/>
      <c r="L2394" s="59"/>
      <c r="M2394" s="59"/>
    </row>
    <row r="2395" spans="3:13" x14ac:dyDescent="0.2">
      <c r="C2395" s="17"/>
      <c r="D2395" s="17"/>
      <c r="E2395" s="17"/>
      <c r="F2395" s="17"/>
      <c r="G2395" s="17"/>
      <c r="H2395" s="59"/>
      <c r="I2395" s="59"/>
      <c r="J2395" s="59"/>
      <c r="K2395" s="59"/>
      <c r="L2395" s="59"/>
      <c r="M2395" s="59"/>
    </row>
    <row r="2396" spans="3:13" x14ac:dyDescent="0.2">
      <c r="C2396" s="17"/>
      <c r="D2396" s="17"/>
      <c r="E2396" s="17"/>
      <c r="F2396" s="17"/>
      <c r="G2396" s="17"/>
      <c r="H2396" s="59"/>
      <c r="I2396" s="59"/>
      <c r="J2396" s="59"/>
      <c r="K2396" s="59"/>
      <c r="L2396" s="59"/>
      <c r="M2396" s="59"/>
    </row>
    <row r="2397" spans="3:13" x14ac:dyDescent="0.2">
      <c r="C2397" s="17"/>
      <c r="D2397" s="17"/>
      <c r="E2397" s="17"/>
      <c r="F2397" s="17"/>
      <c r="G2397" s="17"/>
      <c r="H2397" s="59"/>
      <c r="I2397" s="59"/>
      <c r="J2397" s="59"/>
      <c r="K2397" s="59"/>
      <c r="L2397" s="59"/>
      <c r="M2397" s="59"/>
    </row>
    <row r="2398" spans="3:13" x14ac:dyDescent="0.2">
      <c r="C2398" s="17"/>
      <c r="D2398" s="17"/>
      <c r="E2398" s="17"/>
      <c r="F2398" s="17"/>
      <c r="G2398" s="17"/>
      <c r="H2398" s="59"/>
      <c r="I2398" s="59"/>
      <c r="J2398" s="59"/>
      <c r="K2398" s="59"/>
      <c r="L2398" s="59"/>
      <c r="M2398" s="59"/>
    </row>
    <row r="2399" spans="3:13" x14ac:dyDescent="0.2">
      <c r="C2399" s="17"/>
      <c r="D2399" s="17"/>
      <c r="E2399" s="17"/>
      <c r="F2399" s="17"/>
      <c r="G2399" s="17"/>
      <c r="H2399" s="59"/>
      <c r="I2399" s="59"/>
      <c r="J2399" s="59"/>
      <c r="K2399" s="59"/>
      <c r="L2399" s="59"/>
      <c r="M2399" s="59"/>
    </row>
    <row r="2400" spans="3:13" x14ac:dyDescent="0.2">
      <c r="C2400" s="17"/>
      <c r="D2400" s="17"/>
      <c r="E2400" s="17"/>
      <c r="F2400" s="17"/>
      <c r="G2400" s="17"/>
      <c r="H2400" s="59"/>
      <c r="I2400" s="59"/>
      <c r="J2400" s="59"/>
      <c r="K2400" s="59"/>
      <c r="L2400" s="59"/>
      <c r="M2400" s="59"/>
    </row>
    <row r="2401" spans="3:13" x14ac:dyDescent="0.2">
      <c r="C2401" s="17"/>
      <c r="D2401" s="17"/>
      <c r="E2401" s="17"/>
      <c r="F2401" s="17"/>
      <c r="G2401" s="17"/>
      <c r="H2401" s="59"/>
      <c r="I2401" s="59"/>
      <c r="J2401" s="59"/>
      <c r="K2401" s="59"/>
      <c r="L2401" s="59"/>
      <c r="M2401" s="59"/>
    </row>
    <row r="2402" spans="3:13" x14ac:dyDescent="0.2">
      <c r="C2402" s="17"/>
      <c r="D2402" s="17"/>
      <c r="E2402" s="17"/>
      <c r="F2402" s="17"/>
      <c r="G2402" s="17"/>
      <c r="H2402" s="59"/>
      <c r="I2402" s="59"/>
      <c r="J2402" s="59"/>
      <c r="K2402" s="59"/>
      <c r="L2402" s="59"/>
      <c r="M2402" s="59"/>
    </row>
    <row r="2403" spans="3:13" x14ac:dyDescent="0.2">
      <c r="C2403" s="17"/>
      <c r="D2403" s="17"/>
      <c r="E2403" s="17"/>
      <c r="F2403" s="17"/>
      <c r="G2403" s="17"/>
      <c r="H2403" s="59"/>
      <c r="I2403" s="59"/>
      <c r="J2403" s="59"/>
      <c r="K2403" s="59"/>
      <c r="L2403" s="59"/>
      <c r="M2403" s="59"/>
    </row>
    <row r="2404" spans="3:13" x14ac:dyDescent="0.2">
      <c r="C2404" s="17"/>
      <c r="D2404" s="17"/>
      <c r="E2404" s="17"/>
      <c r="F2404" s="17"/>
      <c r="G2404" s="17"/>
      <c r="H2404" s="59"/>
      <c r="I2404" s="59"/>
      <c r="J2404" s="59"/>
      <c r="K2404" s="59"/>
      <c r="L2404" s="59"/>
      <c r="M2404" s="59"/>
    </row>
    <row r="2405" spans="3:13" x14ac:dyDescent="0.2">
      <c r="C2405" s="17"/>
      <c r="D2405" s="17"/>
      <c r="E2405" s="17"/>
      <c r="F2405" s="17"/>
      <c r="G2405" s="17"/>
      <c r="H2405" s="59"/>
      <c r="I2405" s="59"/>
      <c r="J2405" s="59"/>
      <c r="K2405" s="59"/>
      <c r="L2405" s="59"/>
      <c r="M2405" s="59"/>
    </row>
    <row r="2406" spans="3:13" x14ac:dyDescent="0.2">
      <c r="C2406" s="17"/>
      <c r="D2406" s="17"/>
      <c r="E2406" s="17"/>
      <c r="F2406" s="17"/>
      <c r="G2406" s="17"/>
      <c r="H2406" s="59"/>
      <c r="I2406" s="59"/>
      <c r="J2406" s="59"/>
      <c r="K2406" s="59"/>
      <c r="L2406" s="59"/>
      <c r="M2406" s="59"/>
    </row>
    <row r="2407" spans="3:13" x14ac:dyDescent="0.2">
      <c r="C2407" s="17"/>
      <c r="D2407" s="17"/>
      <c r="E2407" s="17"/>
      <c r="F2407" s="17"/>
      <c r="G2407" s="17"/>
      <c r="H2407" s="59"/>
      <c r="I2407" s="59"/>
      <c r="J2407" s="59"/>
      <c r="K2407" s="59"/>
      <c r="L2407" s="59"/>
      <c r="M2407" s="59"/>
    </row>
    <row r="2408" spans="3:13" x14ac:dyDescent="0.2">
      <c r="C2408" s="17"/>
      <c r="D2408" s="17"/>
      <c r="E2408" s="17"/>
      <c r="F2408" s="17"/>
      <c r="G2408" s="17"/>
      <c r="H2408" s="59"/>
      <c r="I2408" s="59"/>
      <c r="J2408" s="59"/>
      <c r="K2408" s="59"/>
      <c r="L2408" s="59"/>
      <c r="M2408" s="59"/>
    </row>
    <row r="2409" spans="3:13" x14ac:dyDescent="0.2">
      <c r="C2409" s="17"/>
      <c r="D2409" s="17"/>
      <c r="E2409" s="17"/>
      <c r="F2409" s="17"/>
      <c r="G2409" s="17"/>
      <c r="H2409" s="59"/>
      <c r="I2409" s="59"/>
      <c r="J2409" s="59"/>
      <c r="K2409" s="59"/>
      <c r="L2409" s="59"/>
      <c r="M2409" s="59"/>
    </row>
    <row r="2410" spans="3:13" x14ac:dyDescent="0.2">
      <c r="C2410" s="17"/>
      <c r="D2410" s="17"/>
      <c r="E2410" s="17"/>
      <c r="F2410" s="17"/>
      <c r="G2410" s="17"/>
      <c r="H2410" s="59"/>
      <c r="I2410" s="59"/>
      <c r="J2410" s="59"/>
      <c r="K2410" s="59"/>
      <c r="L2410" s="59"/>
      <c r="M2410" s="59"/>
    </row>
    <row r="2411" spans="3:13" x14ac:dyDescent="0.2">
      <c r="C2411" s="17"/>
      <c r="D2411" s="17"/>
      <c r="E2411" s="17"/>
      <c r="F2411" s="17"/>
      <c r="G2411" s="17"/>
      <c r="H2411" s="59"/>
      <c r="I2411" s="59"/>
      <c r="J2411" s="59"/>
      <c r="K2411" s="59"/>
      <c r="L2411" s="59"/>
      <c r="M2411" s="59"/>
    </row>
    <row r="2412" spans="3:13" x14ac:dyDescent="0.2">
      <c r="C2412" s="17"/>
      <c r="D2412" s="17"/>
      <c r="E2412" s="17"/>
      <c r="F2412" s="17"/>
      <c r="G2412" s="17"/>
      <c r="H2412" s="59"/>
      <c r="I2412" s="59"/>
      <c r="J2412" s="59"/>
      <c r="K2412" s="59"/>
      <c r="L2412" s="59"/>
      <c r="M2412" s="59"/>
    </row>
    <row r="2413" spans="3:13" x14ac:dyDescent="0.2">
      <c r="C2413" s="17"/>
      <c r="D2413" s="17"/>
      <c r="E2413" s="17"/>
      <c r="F2413" s="17"/>
      <c r="G2413" s="17"/>
      <c r="H2413" s="59"/>
      <c r="I2413" s="59"/>
      <c r="J2413" s="59"/>
      <c r="K2413" s="59"/>
      <c r="L2413" s="59"/>
      <c r="M2413" s="59"/>
    </row>
    <row r="2414" spans="3:13" x14ac:dyDescent="0.2">
      <c r="C2414" s="17"/>
      <c r="D2414" s="17"/>
      <c r="E2414" s="17"/>
      <c r="F2414" s="17"/>
      <c r="G2414" s="17"/>
      <c r="H2414" s="59"/>
      <c r="I2414" s="59"/>
      <c r="J2414" s="59"/>
      <c r="K2414" s="59"/>
      <c r="L2414" s="59"/>
      <c r="M2414" s="59"/>
    </row>
    <row r="2415" spans="3:13" x14ac:dyDescent="0.2">
      <c r="C2415" s="17"/>
      <c r="D2415" s="17"/>
      <c r="E2415" s="17"/>
      <c r="F2415" s="17"/>
      <c r="G2415" s="17"/>
      <c r="H2415" s="59"/>
      <c r="I2415" s="59"/>
      <c r="J2415" s="59"/>
      <c r="K2415" s="59"/>
      <c r="L2415" s="59"/>
      <c r="M2415" s="59"/>
    </row>
    <row r="2416" spans="3:13" x14ac:dyDescent="0.2">
      <c r="C2416" s="17"/>
      <c r="D2416" s="17"/>
      <c r="E2416" s="17"/>
      <c r="F2416" s="17"/>
      <c r="G2416" s="17"/>
      <c r="H2416" s="59"/>
      <c r="I2416" s="59"/>
      <c r="J2416" s="59"/>
      <c r="K2416" s="59"/>
      <c r="L2416" s="59"/>
      <c r="M2416" s="59"/>
    </row>
    <row r="2417" spans="3:13" x14ac:dyDescent="0.2">
      <c r="C2417" s="17"/>
      <c r="D2417" s="17"/>
      <c r="E2417" s="17"/>
      <c r="F2417" s="17"/>
      <c r="G2417" s="17"/>
      <c r="H2417" s="59"/>
      <c r="I2417" s="59"/>
      <c r="J2417" s="59"/>
      <c r="K2417" s="59"/>
      <c r="L2417" s="59"/>
      <c r="M2417" s="59"/>
    </row>
    <row r="2418" spans="3:13" x14ac:dyDescent="0.2">
      <c r="C2418" s="17"/>
      <c r="D2418" s="17"/>
      <c r="E2418" s="17"/>
      <c r="F2418" s="17"/>
      <c r="G2418" s="17"/>
      <c r="H2418" s="59"/>
      <c r="I2418" s="59"/>
      <c r="J2418" s="59"/>
      <c r="K2418" s="59"/>
      <c r="L2418" s="59"/>
      <c r="M2418" s="59"/>
    </row>
    <row r="2419" spans="3:13" x14ac:dyDescent="0.2">
      <c r="C2419" s="17"/>
      <c r="D2419" s="17"/>
      <c r="E2419" s="17"/>
      <c r="F2419" s="17"/>
      <c r="G2419" s="17"/>
      <c r="H2419" s="59"/>
      <c r="I2419" s="59"/>
      <c r="J2419" s="59"/>
      <c r="K2419" s="59"/>
      <c r="L2419" s="59"/>
      <c r="M2419" s="59"/>
    </row>
    <row r="2420" spans="3:13" x14ac:dyDescent="0.2">
      <c r="C2420" s="17"/>
      <c r="D2420" s="17"/>
      <c r="E2420" s="17"/>
      <c r="F2420" s="17"/>
      <c r="G2420" s="17"/>
      <c r="H2420" s="59"/>
      <c r="I2420" s="59"/>
      <c r="J2420" s="59"/>
      <c r="K2420" s="59"/>
      <c r="L2420" s="59"/>
      <c r="M2420" s="59"/>
    </row>
    <row r="2421" spans="3:13" x14ac:dyDescent="0.2">
      <c r="C2421" s="17"/>
      <c r="D2421" s="17"/>
      <c r="E2421" s="17"/>
      <c r="F2421" s="17"/>
      <c r="G2421" s="17"/>
      <c r="H2421" s="59"/>
      <c r="I2421" s="59"/>
      <c r="J2421" s="59"/>
      <c r="K2421" s="59"/>
      <c r="L2421" s="59"/>
      <c r="M2421" s="59"/>
    </row>
    <row r="2422" spans="3:13" x14ac:dyDescent="0.2">
      <c r="C2422" s="17"/>
      <c r="D2422" s="17"/>
      <c r="E2422" s="17"/>
      <c r="F2422" s="17"/>
      <c r="G2422" s="17"/>
      <c r="H2422" s="59"/>
      <c r="I2422" s="59"/>
      <c r="J2422" s="59"/>
      <c r="K2422" s="59"/>
      <c r="L2422" s="59"/>
      <c r="M2422" s="59"/>
    </row>
    <row r="2423" spans="3:13" x14ac:dyDescent="0.2">
      <c r="C2423" s="17"/>
      <c r="D2423" s="17"/>
      <c r="E2423" s="17"/>
      <c r="F2423" s="17"/>
      <c r="G2423" s="17"/>
      <c r="H2423" s="59"/>
      <c r="I2423" s="59"/>
      <c r="J2423" s="59"/>
      <c r="K2423" s="59"/>
      <c r="L2423" s="59"/>
      <c r="M2423" s="59"/>
    </row>
    <row r="2424" spans="3:13" x14ac:dyDescent="0.2">
      <c r="C2424" s="17"/>
      <c r="D2424" s="17"/>
      <c r="E2424" s="17"/>
      <c r="F2424" s="17"/>
      <c r="G2424" s="17"/>
      <c r="H2424" s="59"/>
      <c r="I2424" s="59"/>
      <c r="J2424" s="59"/>
      <c r="K2424" s="59"/>
      <c r="L2424" s="59"/>
      <c r="M2424" s="59"/>
    </row>
    <row r="2425" spans="3:13" x14ac:dyDescent="0.2">
      <c r="C2425" s="17"/>
      <c r="D2425" s="17"/>
      <c r="E2425" s="17"/>
      <c r="F2425" s="17"/>
      <c r="G2425" s="17"/>
      <c r="H2425" s="59"/>
      <c r="I2425" s="59"/>
      <c r="J2425" s="59"/>
      <c r="K2425" s="59"/>
      <c r="L2425" s="59"/>
      <c r="M2425" s="59"/>
    </row>
    <row r="2426" spans="3:13" x14ac:dyDescent="0.2">
      <c r="C2426" s="17"/>
      <c r="D2426" s="17"/>
      <c r="E2426" s="17"/>
      <c r="F2426" s="17"/>
      <c r="G2426" s="17"/>
      <c r="H2426" s="59"/>
      <c r="I2426" s="59"/>
      <c r="J2426" s="59"/>
      <c r="K2426" s="59"/>
      <c r="L2426" s="59"/>
      <c r="M2426" s="59"/>
    </row>
    <row r="2427" spans="3:13" x14ac:dyDescent="0.2">
      <c r="C2427" s="17"/>
      <c r="D2427" s="17"/>
      <c r="E2427" s="17"/>
      <c r="F2427" s="17"/>
      <c r="G2427" s="17"/>
      <c r="H2427" s="59"/>
      <c r="I2427" s="59"/>
      <c r="J2427" s="59"/>
      <c r="K2427" s="59"/>
      <c r="L2427" s="59"/>
      <c r="M2427" s="59"/>
    </row>
    <row r="2428" spans="3:13" x14ac:dyDescent="0.2">
      <c r="C2428" s="17"/>
      <c r="D2428" s="17"/>
      <c r="E2428" s="17"/>
      <c r="F2428" s="17"/>
      <c r="G2428" s="17"/>
      <c r="H2428" s="59"/>
      <c r="I2428" s="59"/>
      <c r="J2428" s="59"/>
      <c r="K2428" s="59"/>
      <c r="L2428" s="59"/>
      <c r="M2428" s="59"/>
    </row>
    <row r="2429" spans="3:13" x14ac:dyDescent="0.2">
      <c r="C2429" s="17"/>
      <c r="D2429" s="17"/>
      <c r="E2429" s="17"/>
      <c r="F2429" s="17"/>
      <c r="G2429" s="17"/>
      <c r="H2429" s="59"/>
      <c r="I2429" s="59"/>
      <c r="J2429" s="59"/>
      <c r="K2429" s="59"/>
      <c r="L2429" s="59"/>
      <c r="M2429" s="59"/>
    </row>
    <row r="2430" spans="3:13" x14ac:dyDescent="0.2">
      <c r="C2430" s="17"/>
      <c r="D2430" s="17"/>
      <c r="E2430" s="17"/>
      <c r="F2430" s="17"/>
      <c r="G2430" s="17"/>
      <c r="H2430" s="59"/>
      <c r="I2430" s="59"/>
      <c r="J2430" s="59"/>
      <c r="K2430" s="59"/>
      <c r="L2430" s="59"/>
      <c r="M2430" s="59"/>
    </row>
    <row r="2431" spans="3:13" x14ac:dyDescent="0.2">
      <c r="C2431" s="17"/>
      <c r="D2431" s="17"/>
      <c r="E2431" s="17"/>
      <c r="F2431" s="17"/>
      <c r="G2431" s="17"/>
      <c r="H2431" s="59"/>
      <c r="I2431" s="59"/>
      <c r="J2431" s="59"/>
      <c r="K2431" s="59"/>
      <c r="L2431" s="59"/>
      <c r="M2431" s="59"/>
    </row>
    <row r="2432" spans="3:13" x14ac:dyDescent="0.2">
      <c r="C2432" s="17"/>
      <c r="D2432" s="17"/>
      <c r="E2432" s="17"/>
      <c r="F2432" s="17"/>
      <c r="G2432" s="17"/>
      <c r="H2432" s="59"/>
      <c r="I2432" s="59"/>
      <c r="J2432" s="59"/>
      <c r="K2432" s="59"/>
      <c r="L2432" s="59"/>
      <c r="M2432" s="59"/>
    </row>
    <row r="2433" spans="3:13" x14ac:dyDescent="0.2">
      <c r="C2433" s="17"/>
      <c r="D2433" s="17"/>
      <c r="E2433" s="17"/>
      <c r="F2433" s="17"/>
      <c r="G2433" s="17"/>
      <c r="H2433" s="59"/>
      <c r="I2433" s="59"/>
      <c r="J2433" s="59"/>
      <c r="K2433" s="59"/>
      <c r="L2433" s="59"/>
      <c r="M2433" s="59"/>
    </row>
    <row r="2434" spans="3:13" x14ac:dyDescent="0.2">
      <c r="C2434" s="17"/>
      <c r="D2434" s="17"/>
      <c r="E2434" s="17"/>
      <c r="F2434" s="17"/>
      <c r="G2434" s="17"/>
      <c r="H2434" s="59"/>
      <c r="I2434" s="59"/>
      <c r="J2434" s="59"/>
      <c r="K2434" s="59"/>
      <c r="L2434" s="59"/>
      <c r="M2434" s="59"/>
    </row>
    <row r="2435" spans="3:13" x14ac:dyDescent="0.2">
      <c r="C2435" s="17"/>
      <c r="D2435" s="17"/>
      <c r="E2435" s="17"/>
      <c r="F2435" s="17"/>
      <c r="G2435" s="17"/>
      <c r="H2435" s="59"/>
      <c r="I2435" s="59"/>
      <c r="J2435" s="59"/>
      <c r="K2435" s="59"/>
      <c r="L2435" s="59"/>
      <c r="M2435" s="59"/>
    </row>
    <row r="2436" spans="3:13" x14ac:dyDescent="0.2">
      <c r="C2436" s="17"/>
      <c r="D2436" s="17"/>
      <c r="E2436" s="17"/>
      <c r="F2436" s="17"/>
      <c r="G2436" s="17"/>
      <c r="H2436" s="59"/>
      <c r="I2436" s="59"/>
      <c r="J2436" s="59"/>
      <c r="K2436" s="59"/>
      <c r="L2436" s="59"/>
      <c r="M2436" s="59"/>
    </row>
    <row r="2437" spans="3:13" x14ac:dyDescent="0.2">
      <c r="C2437" s="17"/>
      <c r="D2437" s="17"/>
      <c r="E2437" s="17"/>
      <c r="F2437" s="17"/>
      <c r="G2437" s="17"/>
      <c r="H2437" s="59"/>
      <c r="I2437" s="59"/>
      <c r="J2437" s="59"/>
      <c r="K2437" s="59"/>
      <c r="L2437" s="59"/>
      <c r="M2437" s="59"/>
    </row>
    <row r="2438" spans="3:13" x14ac:dyDescent="0.2">
      <c r="C2438" s="17"/>
      <c r="D2438" s="17"/>
      <c r="E2438" s="17"/>
      <c r="F2438" s="17"/>
      <c r="G2438" s="17"/>
      <c r="H2438" s="59"/>
      <c r="I2438" s="59"/>
      <c r="J2438" s="59"/>
      <c r="K2438" s="59"/>
      <c r="L2438" s="59"/>
      <c r="M2438" s="59"/>
    </row>
    <row r="2439" spans="3:13" x14ac:dyDescent="0.2">
      <c r="C2439" s="17"/>
      <c r="D2439" s="17"/>
      <c r="E2439" s="17"/>
      <c r="F2439" s="17"/>
      <c r="G2439" s="17"/>
      <c r="H2439" s="59"/>
      <c r="I2439" s="59"/>
      <c r="J2439" s="59"/>
      <c r="K2439" s="59"/>
      <c r="L2439" s="59"/>
      <c r="M2439" s="59"/>
    </row>
    <row r="2440" spans="3:13" x14ac:dyDescent="0.2">
      <c r="C2440" s="17"/>
      <c r="D2440" s="17"/>
      <c r="E2440" s="17"/>
      <c r="F2440" s="17"/>
      <c r="G2440" s="17"/>
      <c r="H2440" s="59"/>
      <c r="I2440" s="59"/>
      <c r="J2440" s="59"/>
      <c r="K2440" s="59"/>
      <c r="L2440" s="59"/>
      <c r="M2440" s="59"/>
    </row>
    <row r="2441" spans="3:13" x14ac:dyDescent="0.2">
      <c r="C2441" s="17"/>
      <c r="D2441" s="17"/>
      <c r="E2441" s="17"/>
      <c r="F2441" s="17"/>
      <c r="G2441" s="17"/>
      <c r="H2441" s="59"/>
      <c r="I2441" s="59"/>
      <c r="J2441" s="59"/>
      <c r="K2441" s="59"/>
      <c r="L2441" s="59"/>
      <c r="M2441" s="59"/>
    </row>
    <row r="2442" spans="3:13" x14ac:dyDescent="0.2">
      <c r="C2442" s="17"/>
      <c r="D2442" s="17"/>
      <c r="E2442" s="17"/>
      <c r="F2442" s="17"/>
      <c r="G2442" s="17"/>
      <c r="H2442" s="59"/>
      <c r="I2442" s="59"/>
      <c r="J2442" s="59"/>
      <c r="K2442" s="59"/>
      <c r="L2442" s="59"/>
      <c r="M2442" s="59"/>
    </row>
    <row r="2443" spans="3:13" x14ac:dyDescent="0.2">
      <c r="C2443" s="17"/>
      <c r="D2443" s="17"/>
      <c r="E2443" s="17"/>
      <c r="F2443" s="17"/>
      <c r="G2443" s="17"/>
      <c r="H2443" s="59"/>
      <c r="I2443" s="59"/>
      <c r="J2443" s="59"/>
      <c r="K2443" s="59"/>
      <c r="L2443" s="59"/>
      <c r="M2443" s="59"/>
    </row>
    <row r="2444" spans="3:13" x14ac:dyDescent="0.2">
      <c r="C2444" s="17"/>
      <c r="D2444" s="17"/>
      <c r="E2444" s="17"/>
      <c r="F2444" s="17"/>
      <c r="G2444" s="17"/>
      <c r="H2444" s="59"/>
      <c r="I2444" s="59"/>
      <c r="J2444" s="59"/>
      <c r="K2444" s="59"/>
      <c r="L2444" s="59"/>
      <c r="M2444" s="59"/>
    </row>
    <row r="2445" spans="3:13" x14ac:dyDescent="0.2">
      <c r="C2445" s="17"/>
      <c r="D2445" s="17"/>
      <c r="E2445" s="17"/>
      <c r="F2445" s="17"/>
      <c r="G2445" s="17"/>
      <c r="H2445" s="59"/>
      <c r="I2445" s="59"/>
      <c r="J2445" s="59"/>
      <c r="K2445" s="59"/>
      <c r="L2445" s="59"/>
      <c r="M2445" s="59"/>
    </row>
    <row r="2446" spans="3:13" x14ac:dyDescent="0.2">
      <c r="C2446" s="17"/>
      <c r="D2446" s="17"/>
      <c r="E2446" s="17"/>
      <c r="F2446" s="17"/>
      <c r="G2446" s="17"/>
      <c r="H2446" s="59"/>
      <c r="I2446" s="59"/>
      <c r="J2446" s="59"/>
      <c r="K2446" s="59"/>
      <c r="L2446" s="59"/>
      <c r="M2446" s="59"/>
    </row>
    <row r="2447" spans="3:13" x14ac:dyDescent="0.2">
      <c r="C2447" s="17"/>
      <c r="D2447" s="17"/>
      <c r="E2447" s="17"/>
      <c r="F2447" s="17"/>
      <c r="G2447" s="17"/>
      <c r="H2447" s="59"/>
      <c r="I2447" s="59"/>
      <c r="J2447" s="59"/>
      <c r="K2447" s="59"/>
      <c r="L2447" s="59"/>
      <c r="M2447" s="59"/>
    </row>
    <row r="2448" spans="3:13" x14ac:dyDescent="0.2">
      <c r="C2448" s="17"/>
      <c r="D2448" s="17"/>
      <c r="E2448" s="17"/>
      <c r="F2448" s="17"/>
      <c r="G2448" s="17"/>
      <c r="H2448" s="59"/>
      <c r="I2448" s="59"/>
      <c r="J2448" s="59"/>
      <c r="K2448" s="59"/>
      <c r="L2448" s="59"/>
      <c r="M2448" s="59"/>
    </row>
    <row r="2449" spans="3:13" x14ac:dyDescent="0.2">
      <c r="C2449" s="17"/>
      <c r="D2449" s="17"/>
      <c r="E2449" s="17"/>
      <c r="F2449" s="17"/>
      <c r="G2449" s="17"/>
      <c r="H2449" s="59"/>
      <c r="I2449" s="59"/>
      <c r="J2449" s="59"/>
      <c r="K2449" s="59"/>
      <c r="L2449" s="59"/>
      <c r="M2449" s="59"/>
    </row>
    <row r="2450" spans="3:13" x14ac:dyDescent="0.2">
      <c r="C2450" s="17"/>
      <c r="D2450" s="17"/>
      <c r="E2450" s="17"/>
      <c r="F2450" s="17"/>
      <c r="G2450" s="17"/>
      <c r="H2450" s="59"/>
      <c r="I2450" s="59"/>
      <c r="J2450" s="59"/>
      <c r="K2450" s="59"/>
      <c r="L2450" s="59"/>
      <c r="M2450" s="59"/>
    </row>
    <row r="2451" spans="3:13" x14ac:dyDescent="0.2">
      <c r="C2451" s="17"/>
      <c r="D2451" s="17"/>
      <c r="E2451" s="17"/>
      <c r="F2451" s="17"/>
      <c r="G2451" s="17"/>
      <c r="H2451" s="59"/>
      <c r="I2451" s="59"/>
      <c r="J2451" s="59"/>
      <c r="K2451" s="59"/>
      <c r="L2451" s="59"/>
      <c r="M2451" s="59"/>
    </row>
    <row r="2452" spans="3:13" x14ac:dyDescent="0.2">
      <c r="C2452" s="17"/>
      <c r="D2452" s="17"/>
      <c r="E2452" s="17"/>
      <c r="F2452" s="17"/>
      <c r="G2452" s="17"/>
      <c r="H2452" s="59"/>
      <c r="I2452" s="59"/>
      <c r="J2452" s="59"/>
      <c r="K2452" s="59"/>
      <c r="L2452" s="59"/>
      <c r="M2452" s="59"/>
    </row>
    <row r="2453" spans="3:13" x14ac:dyDescent="0.2">
      <c r="C2453" s="17"/>
      <c r="D2453" s="17"/>
      <c r="E2453" s="17"/>
      <c r="F2453" s="17"/>
      <c r="G2453" s="17"/>
      <c r="H2453" s="59"/>
      <c r="I2453" s="59"/>
      <c r="J2453" s="59"/>
      <c r="K2453" s="59"/>
      <c r="L2453" s="59"/>
      <c r="M2453" s="59"/>
    </row>
    <row r="2454" spans="3:13" x14ac:dyDescent="0.2">
      <c r="C2454" s="17"/>
      <c r="D2454" s="17"/>
      <c r="E2454" s="17"/>
      <c r="F2454" s="17"/>
      <c r="G2454" s="17"/>
      <c r="H2454" s="59"/>
      <c r="I2454" s="59"/>
      <c r="J2454" s="59"/>
      <c r="K2454" s="59"/>
      <c r="L2454" s="59"/>
      <c r="M2454" s="59"/>
    </row>
    <row r="2455" spans="3:13" x14ac:dyDescent="0.2">
      <c r="C2455" s="17"/>
      <c r="D2455" s="17"/>
      <c r="E2455" s="17"/>
      <c r="F2455" s="17"/>
      <c r="G2455" s="17"/>
      <c r="H2455" s="59"/>
      <c r="I2455" s="59"/>
      <c r="J2455" s="59"/>
      <c r="K2455" s="59"/>
      <c r="L2455" s="59"/>
      <c r="M2455" s="59"/>
    </row>
    <row r="2456" spans="3:13" x14ac:dyDescent="0.2">
      <c r="C2456" s="17"/>
      <c r="D2456" s="17"/>
      <c r="E2456" s="17"/>
      <c r="F2456" s="17"/>
      <c r="G2456" s="17"/>
      <c r="H2456" s="59"/>
      <c r="I2456" s="59"/>
      <c r="J2456" s="59"/>
      <c r="K2456" s="59"/>
      <c r="L2456" s="59"/>
      <c r="M2456" s="59"/>
    </row>
    <row r="2457" spans="3:13" x14ac:dyDescent="0.2">
      <c r="C2457" s="17"/>
      <c r="D2457" s="17"/>
      <c r="E2457" s="17"/>
      <c r="F2457" s="17"/>
      <c r="G2457" s="17"/>
      <c r="H2457" s="59"/>
      <c r="I2457" s="59"/>
      <c r="J2457" s="59"/>
      <c r="K2457" s="59"/>
      <c r="L2457" s="59"/>
      <c r="M2457" s="59"/>
    </row>
    <row r="2458" spans="3:13" x14ac:dyDescent="0.2">
      <c r="C2458" s="17"/>
      <c r="D2458" s="17"/>
      <c r="E2458" s="17"/>
      <c r="F2458" s="17"/>
      <c r="G2458" s="17"/>
      <c r="H2458" s="59"/>
      <c r="I2458" s="59"/>
      <c r="J2458" s="59"/>
      <c r="K2458" s="59"/>
      <c r="L2458" s="59"/>
      <c r="M2458" s="59"/>
    </row>
    <row r="2459" spans="3:13" x14ac:dyDescent="0.2">
      <c r="C2459" s="17"/>
      <c r="D2459" s="17"/>
      <c r="E2459" s="17"/>
      <c r="F2459" s="17"/>
      <c r="G2459" s="17"/>
      <c r="H2459" s="59"/>
      <c r="I2459" s="59"/>
      <c r="J2459" s="59"/>
      <c r="K2459" s="59"/>
      <c r="L2459" s="59"/>
      <c r="M2459" s="59"/>
    </row>
    <row r="2460" spans="3:13" x14ac:dyDescent="0.2">
      <c r="C2460" s="17"/>
      <c r="D2460" s="17"/>
      <c r="E2460" s="17"/>
      <c r="F2460" s="17"/>
      <c r="G2460" s="17"/>
      <c r="H2460" s="59"/>
      <c r="I2460" s="59"/>
      <c r="J2460" s="59"/>
      <c r="K2460" s="59"/>
      <c r="L2460" s="59"/>
      <c r="M2460" s="59"/>
    </row>
    <row r="2461" spans="3:13" x14ac:dyDescent="0.2">
      <c r="C2461" s="17"/>
      <c r="D2461" s="17"/>
      <c r="E2461" s="17"/>
      <c r="F2461" s="17"/>
      <c r="G2461" s="17"/>
      <c r="H2461" s="59"/>
      <c r="I2461" s="59"/>
      <c r="J2461" s="59"/>
      <c r="K2461" s="59"/>
      <c r="L2461" s="59"/>
      <c r="M2461" s="59"/>
    </row>
    <row r="2462" spans="3:13" x14ac:dyDescent="0.2">
      <c r="C2462" s="17"/>
      <c r="D2462" s="17"/>
      <c r="E2462" s="17"/>
      <c r="F2462" s="17"/>
      <c r="G2462" s="17"/>
      <c r="H2462" s="59"/>
      <c r="I2462" s="59"/>
      <c r="J2462" s="59"/>
      <c r="K2462" s="59"/>
      <c r="L2462" s="59"/>
      <c r="M2462" s="59"/>
    </row>
    <row r="2463" spans="3:13" x14ac:dyDescent="0.2">
      <c r="C2463" s="17"/>
      <c r="D2463" s="17"/>
      <c r="E2463" s="17"/>
      <c r="F2463" s="17"/>
      <c r="G2463" s="17"/>
      <c r="H2463" s="59"/>
      <c r="I2463" s="59"/>
      <c r="J2463" s="59"/>
      <c r="K2463" s="59"/>
      <c r="L2463" s="59"/>
      <c r="M2463" s="59"/>
    </row>
    <row r="2464" spans="3:13" x14ac:dyDescent="0.2">
      <c r="C2464" s="17"/>
      <c r="D2464" s="17"/>
      <c r="E2464" s="17"/>
      <c r="F2464" s="17"/>
      <c r="G2464" s="17"/>
      <c r="H2464" s="59"/>
      <c r="I2464" s="59"/>
      <c r="J2464" s="59"/>
      <c r="K2464" s="59"/>
      <c r="L2464" s="59"/>
      <c r="M2464" s="59"/>
    </row>
    <row r="2465" spans="3:13" x14ac:dyDescent="0.2">
      <c r="C2465" s="17"/>
      <c r="D2465" s="17"/>
      <c r="E2465" s="17"/>
      <c r="F2465" s="17"/>
      <c r="G2465" s="17"/>
      <c r="H2465" s="59"/>
      <c r="I2465" s="59"/>
      <c r="J2465" s="59"/>
      <c r="K2465" s="59"/>
      <c r="L2465" s="59"/>
      <c r="M2465" s="59"/>
    </row>
    <row r="2466" spans="3:13" x14ac:dyDescent="0.2">
      <c r="C2466" s="17"/>
      <c r="D2466" s="17"/>
      <c r="E2466" s="17"/>
      <c r="F2466" s="17"/>
      <c r="G2466" s="17"/>
      <c r="H2466" s="59"/>
      <c r="I2466" s="59"/>
      <c r="J2466" s="59"/>
      <c r="K2466" s="59"/>
      <c r="L2466" s="59"/>
      <c r="M2466" s="59"/>
    </row>
    <row r="2467" spans="3:13" x14ac:dyDescent="0.2">
      <c r="C2467" s="17"/>
      <c r="D2467" s="17"/>
      <c r="E2467" s="17"/>
      <c r="F2467" s="17"/>
      <c r="G2467" s="17"/>
      <c r="H2467" s="59"/>
      <c r="I2467" s="59"/>
      <c r="J2467" s="59"/>
      <c r="K2467" s="59"/>
      <c r="L2467" s="59"/>
      <c r="M2467" s="59"/>
    </row>
    <row r="2468" spans="3:13" x14ac:dyDescent="0.2">
      <c r="C2468" s="17"/>
      <c r="D2468" s="17"/>
      <c r="E2468" s="17"/>
      <c r="F2468" s="17"/>
      <c r="G2468" s="17"/>
      <c r="H2468" s="59"/>
      <c r="I2468" s="59"/>
      <c r="J2468" s="59"/>
      <c r="K2468" s="59"/>
      <c r="L2468" s="59"/>
      <c r="M2468" s="59"/>
    </row>
    <row r="2469" spans="3:13" x14ac:dyDescent="0.2">
      <c r="C2469" s="17"/>
      <c r="D2469" s="17"/>
      <c r="E2469" s="17"/>
      <c r="F2469" s="17"/>
      <c r="G2469" s="17"/>
      <c r="H2469" s="59"/>
      <c r="I2469" s="59"/>
      <c r="J2469" s="59"/>
      <c r="K2469" s="59"/>
      <c r="L2469" s="59"/>
      <c r="M2469" s="59"/>
    </row>
    <row r="2470" spans="3:13" x14ac:dyDescent="0.2">
      <c r="C2470" s="17"/>
      <c r="D2470" s="17"/>
      <c r="E2470" s="17"/>
      <c r="F2470" s="17"/>
      <c r="G2470" s="17"/>
      <c r="H2470" s="59"/>
      <c r="I2470" s="59"/>
      <c r="J2470" s="59"/>
      <c r="K2470" s="59"/>
      <c r="L2470" s="59"/>
      <c r="M2470" s="59"/>
    </row>
    <row r="2471" spans="3:13" x14ac:dyDescent="0.2">
      <c r="C2471" s="17"/>
      <c r="D2471" s="17"/>
      <c r="E2471" s="17"/>
      <c r="F2471" s="17"/>
      <c r="G2471" s="17"/>
      <c r="H2471" s="59"/>
      <c r="I2471" s="59"/>
      <c r="J2471" s="59"/>
      <c r="K2471" s="59"/>
      <c r="L2471" s="59"/>
      <c r="M2471" s="59"/>
    </row>
    <row r="2472" spans="3:13" x14ac:dyDescent="0.2">
      <c r="C2472" s="17"/>
      <c r="D2472" s="17"/>
      <c r="E2472" s="17"/>
      <c r="F2472" s="17"/>
      <c r="G2472" s="17"/>
      <c r="H2472" s="59"/>
      <c r="I2472" s="59"/>
      <c r="J2472" s="59"/>
      <c r="K2472" s="59"/>
      <c r="L2472" s="59"/>
      <c r="M2472" s="59"/>
    </row>
    <row r="2473" spans="3:13" x14ac:dyDescent="0.2">
      <c r="C2473" s="17"/>
      <c r="D2473" s="17"/>
      <c r="E2473" s="17"/>
      <c r="F2473" s="17"/>
      <c r="G2473" s="17"/>
      <c r="H2473" s="59"/>
      <c r="I2473" s="59"/>
      <c r="J2473" s="59"/>
      <c r="K2473" s="59"/>
      <c r="L2473" s="59"/>
      <c r="M2473" s="59"/>
    </row>
    <row r="2474" spans="3:13" x14ac:dyDescent="0.2">
      <c r="C2474" s="17"/>
      <c r="D2474" s="17"/>
      <c r="E2474" s="17"/>
      <c r="F2474" s="17"/>
      <c r="G2474" s="17"/>
      <c r="H2474" s="59"/>
      <c r="I2474" s="59"/>
      <c r="J2474" s="59"/>
      <c r="K2474" s="59"/>
      <c r="L2474" s="59"/>
      <c r="M2474" s="59"/>
    </row>
    <row r="2475" spans="3:13" x14ac:dyDescent="0.2">
      <c r="C2475" s="17"/>
      <c r="D2475" s="17"/>
      <c r="E2475" s="17"/>
      <c r="F2475" s="17"/>
      <c r="G2475" s="17"/>
      <c r="H2475" s="59"/>
      <c r="I2475" s="59"/>
      <c r="J2475" s="59"/>
      <c r="K2475" s="59"/>
      <c r="L2475" s="59"/>
      <c r="M2475" s="59"/>
    </row>
    <row r="2476" spans="3:13" x14ac:dyDescent="0.2">
      <c r="C2476" s="17"/>
      <c r="D2476" s="17"/>
      <c r="E2476" s="17"/>
      <c r="F2476" s="17"/>
      <c r="G2476" s="17"/>
      <c r="H2476" s="59"/>
      <c r="I2476" s="59"/>
      <c r="J2476" s="59"/>
      <c r="K2476" s="59"/>
      <c r="L2476" s="59"/>
      <c r="M2476" s="59"/>
    </row>
    <row r="2477" spans="3:13" x14ac:dyDescent="0.2">
      <c r="C2477" s="17"/>
      <c r="D2477" s="17"/>
      <c r="E2477" s="17"/>
      <c r="F2477" s="17"/>
      <c r="G2477" s="17"/>
      <c r="H2477" s="59"/>
      <c r="I2477" s="59"/>
      <c r="J2477" s="59"/>
      <c r="K2477" s="59"/>
      <c r="L2477" s="59"/>
      <c r="M2477" s="59"/>
    </row>
    <row r="2478" spans="3:13" x14ac:dyDescent="0.2">
      <c r="C2478" s="17"/>
      <c r="D2478" s="17"/>
      <c r="E2478" s="17"/>
      <c r="F2478" s="17"/>
      <c r="G2478" s="17"/>
      <c r="H2478" s="59"/>
      <c r="I2478" s="59"/>
      <c r="J2478" s="59"/>
      <c r="K2478" s="59"/>
      <c r="L2478" s="59"/>
      <c r="M2478" s="59"/>
    </row>
    <row r="2479" spans="3:13" x14ac:dyDescent="0.2">
      <c r="C2479" s="17"/>
      <c r="D2479" s="17"/>
      <c r="E2479" s="17"/>
      <c r="F2479" s="17"/>
      <c r="G2479" s="17"/>
      <c r="H2479" s="59"/>
      <c r="I2479" s="59"/>
      <c r="J2479" s="59"/>
      <c r="K2479" s="59"/>
      <c r="L2479" s="59"/>
      <c r="M2479" s="59"/>
    </row>
    <row r="2480" spans="3:13" x14ac:dyDescent="0.2">
      <c r="C2480" s="17"/>
      <c r="D2480" s="17"/>
      <c r="E2480" s="17"/>
      <c r="F2480" s="17"/>
      <c r="G2480" s="17"/>
      <c r="H2480" s="59"/>
      <c r="I2480" s="59"/>
      <c r="J2480" s="59"/>
      <c r="K2480" s="59"/>
      <c r="L2480" s="59"/>
      <c r="M2480" s="59"/>
    </row>
    <row r="2481" spans="3:13" x14ac:dyDescent="0.2">
      <c r="C2481" s="17"/>
      <c r="D2481" s="17"/>
      <c r="E2481" s="17"/>
      <c r="F2481" s="17"/>
      <c r="G2481" s="17"/>
      <c r="H2481" s="59"/>
      <c r="I2481" s="59"/>
      <c r="J2481" s="59"/>
      <c r="K2481" s="59"/>
      <c r="L2481" s="59"/>
      <c r="M2481" s="59"/>
    </row>
    <row r="2482" spans="3:13" x14ac:dyDescent="0.2">
      <c r="C2482" s="17"/>
      <c r="D2482" s="17"/>
      <c r="E2482" s="17"/>
      <c r="F2482" s="17"/>
      <c r="G2482" s="17"/>
      <c r="H2482" s="59"/>
      <c r="I2482" s="59"/>
      <c r="J2482" s="59"/>
      <c r="K2482" s="59"/>
      <c r="L2482" s="59"/>
      <c r="M2482" s="59"/>
    </row>
    <row r="2483" spans="3:13" x14ac:dyDescent="0.2">
      <c r="C2483" s="17"/>
      <c r="D2483" s="17"/>
      <c r="E2483" s="17"/>
      <c r="F2483" s="17"/>
      <c r="G2483" s="17"/>
      <c r="H2483" s="59"/>
      <c r="I2483" s="59"/>
      <c r="J2483" s="59"/>
      <c r="K2483" s="59"/>
      <c r="L2483" s="59"/>
      <c r="M2483" s="59"/>
    </row>
    <row r="2484" spans="3:13" x14ac:dyDescent="0.2">
      <c r="C2484" s="17"/>
      <c r="D2484" s="17"/>
      <c r="E2484" s="17"/>
      <c r="F2484" s="17"/>
      <c r="G2484" s="17"/>
      <c r="H2484" s="59"/>
      <c r="I2484" s="59"/>
      <c r="J2484" s="59"/>
      <c r="K2484" s="59"/>
      <c r="L2484" s="59"/>
      <c r="M2484" s="59"/>
    </row>
    <row r="2485" spans="3:13" x14ac:dyDescent="0.2">
      <c r="C2485" s="17"/>
      <c r="D2485" s="17"/>
      <c r="E2485" s="17"/>
      <c r="F2485" s="17"/>
      <c r="G2485" s="17"/>
      <c r="H2485" s="59"/>
      <c r="I2485" s="59"/>
      <c r="J2485" s="59"/>
      <c r="K2485" s="59"/>
      <c r="L2485" s="59"/>
      <c r="M2485" s="59"/>
    </row>
    <row r="2486" spans="3:13" x14ac:dyDescent="0.2">
      <c r="C2486" s="17"/>
      <c r="D2486" s="17"/>
      <c r="E2486" s="17"/>
      <c r="F2486" s="17"/>
      <c r="G2486" s="17"/>
      <c r="H2486" s="59"/>
      <c r="I2486" s="59"/>
      <c r="J2486" s="59"/>
      <c r="K2486" s="59"/>
      <c r="L2486" s="59"/>
      <c r="M2486" s="59"/>
    </row>
    <row r="2487" spans="3:13" x14ac:dyDescent="0.2">
      <c r="C2487" s="17"/>
      <c r="D2487" s="17"/>
      <c r="E2487" s="17"/>
      <c r="F2487" s="17"/>
      <c r="G2487" s="17"/>
      <c r="H2487" s="59"/>
      <c r="I2487" s="59"/>
      <c r="J2487" s="59"/>
      <c r="K2487" s="59"/>
      <c r="L2487" s="59"/>
      <c r="M2487" s="59"/>
    </row>
    <row r="2488" spans="3:13" x14ac:dyDescent="0.2">
      <c r="C2488" s="17"/>
      <c r="D2488" s="17"/>
      <c r="E2488" s="17"/>
      <c r="F2488" s="17"/>
      <c r="G2488" s="17"/>
      <c r="H2488" s="59"/>
      <c r="I2488" s="59"/>
      <c r="J2488" s="59"/>
      <c r="K2488" s="59"/>
      <c r="L2488" s="59"/>
      <c r="M2488" s="59"/>
    </row>
    <row r="2489" spans="3:13" x14ac:dyDescent="0.2">
      <c r="C2489" s="17"/>
      <c r="D2489" s="17"/>
      <c r="E2489" s="17"/>
      <c r="F2489" s="17"/>
      <c r="G2489" s="17"/>
      <c r="H2489" s="59"/>
      <c r="I2489" s="59"/>
      <c r="J2489" s="59"/>
      <c r="K2489" s="59"/>
      <c r="L2489" s="59"/>
      <c r="M2489" s="59"/>
    </row>
    <row r="2490" spans="3:13" x14ac:dyDescent="0.2">
      <c r="C2490" s="17"/>
      <c r="D2490" s="17"/>
      <c r="E2490" s="17"/>
      <c r="F2490" s="17"/>
      <c r="G2490" s="17"/>
      <c r="H2490" s="59"/>
      <c r="I2490" s="59"/>
      <c r="J2490" s="59"/>
      <c r="K2490" s="59"/>
      <c r="L2490" s="59"/>
      <c r="M2490" s="59"/>
    </row>
    <row r="2491" spans="3:13" x14ac:dyDescent="0.2">
      <c r="C2491" s="17"/>
      <c r="D2491" s="17"/>
      <c r="E2491" s="17"/>
      <c r="F2491" s="17"/>
      <c r="G2491" s="17"/>
      <c r="H2491" s="59"/>
      <c r="I2491" s="59"/>
      <c r="J2491" s="59"/>
      <c r="K2491" s="59"/>
      <c r="L2491" s="59"/>
      <c r="M2491" s="59"/>
    </row>
    <row r="2492" spans="3:13" x14ac:dyDescent="0.2">
      <c r="C2492" s="17"/>
      <c r="D2492" s="17"/>
      <c r="E2492" s="17"/>
      <c r="F2492" s="17"/>
      <c r="G2492" s="17"/>
      <c r="H2492" s="59"/>
      <c r="I2492" s="59"/>
      <c r="J2492" s="59"/>
      <c r="K2492" s="59"/>
      <c r="L2492" s="59"/>
      <c r="M2492" s="59"/>
    </row>
    <row r="2493" spans="3:13" x14ac:dyDescent="0.2">
      <c r="C2493" s="17"/>
      <c r="D2493" s="17"/>
      <c r="E2493" s="17"/>
      <c r="F2493" s="17"/>
      <c r="G2493" s="17"/>
      <c r="H2493" s="59"/>
      <c r="I2493" s="59"/>
      <c r="J2493" s="59"/>
      <c r="K2493" s="59"/>
      <c r="L2493" s="59"/>
      <c r="M2493" s="59"/>
    </row>
    <row r="2494" spans="3:13" x14ac:dyDescent="0.2">
      <c r="C2494" s="17"/>
      <c r="D2494" s="17"/>
      <c r="E2494" s="17"/>
      <c r="F2494" s="17"/>
      <c r="G2494" s="17"/>
      <c r="H2494" s="59"/>
      <c r="I2494" s="59"/>
      <c r="J2494" s="59"/>
      <c r="K2494" s="59"/>
      <c r="L2494" s="59"/>
      <c r="M2494" s="59"/>
    </row>
    <row r="2495" spans="3:13" x14ac:dyDescent="0.2">
      <c r="C2495" s="17"/>
      <c r="D2495" s="17"/>
      <c r="E2495" s="17"/>
      <c r="F2495" s="17"/>
      <c r="G2495" s="17"/>
      <c r="H2495" s="59"/>
      <c r="I2495" s="59"/>
      <c r="J2495" s="59"/>
      <c r="K2495" s="59"/>
      <c r="L2495" s="59"/>
      <c r="M2495" s="59"/>
    </row>
    <row r="2496" spans="3:13" x14ac:dyDescent="0.2">
      <c r="C2496" s="17"/>
      <c r="D2496" s="17"/>
      <c r="E2496" s="17"/>
      <c r="F2496" s="17"/>
      <c r="G2496" s="17"/>
      <c r="H2496" s="59"/>
      <c r="I2496" s="59"/>
      <c r="J2496" s="59"/>
      <c r="K2496" s="59"/>
      <c r="L2496" s="59"/>
      <c r="M2496" s="59"/>
    </row>
    <row r="2497" spans="3:13" x14ac:dyDescent="0.2">
      <c r="C2497" s="17"/>
      <c r="D2497" s="17"/>
      <c r="E2497" s="17"/>
      <c r="F2497" s="17"/>
      <c r="G2497" s="17"/>
      <c r="H2497" s="59"/>
      <c r="I2497" s="59"/>
      <c r="J2497" s="59"/>
      <c r="K2497" s="59"/>
      <c r="L2497" s="59"/>
      <c r="M2497" s="59"/>
    </row>
    <row r="2498" spans="3:13" x14ac:dyDescent="0.2">
      <c r="C2498" s="17"/>
      <c r="D2498" s="17"/>
      <c r="E2498" s="17"/>
      <c r="F2498" s="17"/>
      <c r="G2498" s="17"/>
      <c r="H2498" s="59"/>
      <c r="I2498" s="59"/>
      <c r="J2498" s="59"/>
      <c r="K2498" s="59"/>
      <c r="L2498" s="59"/>
      <c r="M2498" s="59"/>
    </row>
    <row r="2499" spans="3:13" x14ac:dyDescent="0.2">
      <c r="C2499" s="17"/>
      <c r="D2499" s="17"/>
      <c r="E2499" s="17"/>
      <c r="F2499" s="17"/>
      <c r="G2499" s="17"/>
      <c r="H2499" s="59"/>
      <c r="I2499" s="59"/>
      <c r="J2499" s="59"/>
      <c r="K2499" s="59"/>
      <c r="L2499" s="59"/>
      <c r="M2499" s="59"/>
    </row>
    <row r="2500" spans="3:13" x14ac:dyDescent="0.2">
      <c r="C2500" s="17"/>
      <c r="D2500" s="17"/>
      <c r="E2500" s="17"/>
      <c r="F2500" s="17"/>
      <c r="G2500" s="17"/>
      <c r="H2500" s="59"/>
      <c r="I2500" s="59"/>
      <c r="J2500" s="59"/>
      <c r="K2500" s="59"/>
      <c r="L2500" s="59"/>
      <c r="M2500" s="59"/>
    </row>
    <row r="2501" spans="3:13" x14ac:dyDescent="0.2">
      <c r="C2501" s="17"/>
      <c r="D2501" s="17"/>
      <c r="E2501" s="17"/>
      <c r="F2501" s="17"/>
      <c r="G2501" s="17"/>
      <c r="H2501" s="59"/>
      <c r="I2501" s="59"/>
      <c r="J2501" s="59"/>
      <c r="K2501" s="59"/>
      <c r="L2501" s="59"/>
      <c r="M2501" s="59"/>
    </row>
    <row r="2502" spans="3:13" x14ac:dyDescent="0.2">
      <c r="C2502" s="17"/>
      <c r="D2502" s="17"/>
      <c r="E2502" s="17"/>
      <c r="F2502" s="17"/>
      <c r="G2502" s="17"/>
      <c r="H2502" s="59"/>
      <c r="I2502" s="59"/>
      <c r="J2502" s="59"/>
      <c r="K2502" s="59"/>
      <c r="L2502" s="59"/>
      <c r="M2502" s="59"/>
    </row>
    <row r="2503" spans="3:13" x14ac:dyDescent="0.2">
      <c r="C2503" s="17"/>
      <c r="D2503" s="17"/>
      <c r="E2503" s="17"/>
      <c r="F2503" s="17"/>
      <c r="G2503" s="17"/>
      <c r="H2503" s="59"/>
      <c r="I2503" s="59"/>
      <c r="J2503" s="59"/>
      <c r="K2503" s="59"/>
      <c r="L2503" s="59"/>
      <c r="M2503" s="59"/>
    </row>
    <row r="2504" spans="3:13" x14ac:dyDescent="0.2">
      <c r="C2504" s="17"/>
      <c r="D2504" s="17"/>
      <c r="E2504" s="17"/>
      <c r="F2504" s="17"/>
      <c r="G2504" s="17"/>
      <c r="H2504" s="59"/>
      <c r="I2504" s="59"/>
      <c r="J2504" s="59"/>
      <c r="K2504" s="59"/>
      <c r="L2504" s="59"/>
      <c r="M2504" s="59"/>
    </row>
    <row r="2505" spans="3:13" x14ac:dyDescent="0.2">
      <c r="C2505" s="17"/>
      <c r="D2505" s="17"/>
      <c r="E2505" s="17"/>
      <c r="F2505" s="17"/>
      <c r="G2505" s="17"/>
      <c r="H2505" s="59"/>
      <c r="I2505" s="59"/>
      <c r="J2505" s="59"/>
      <c r="K2505" s="59"/>
      <c r="L2505" s="59"/>
      <c r="M2505" s="59"/>
    </row>
    <row r="2506" spans="3:13" x14ac:dyDescent="0.2">
      <c r="C2506" s="17"/>
      <c r="D2506" s="17"/>
      <c r="E2506" s="17"/>
      <c r="F2506" s="17"/>
      <c r="G2506" s="17"/>
      <c r="H2506" s="59"/>
      <c r="I2506" s="59"/>
      <c r="J2506" s="59"/>
      <c r="K2506" s="59"/>
      <c r="L2506" s="59"/>
      <c r="M2506" s="59"/>
    </row>
    <row r="2507" spans="3:13" x14ac:dyDescent="0.2">
      <c r="C2507" s="17"/>
      <c r="D2507" s="17"/>
      <c r="E2507" s="17"/>
      <c r="F2507" s="17"/>
      <c r="G2507" s="17"/>
      <c r="H2507" s="59"/>
      <c r="I2507" s="59"/>
      <c r="J2507" s="59"/>
      <c r="K2507" s="59"/>
      <c r="L2507" s="59"/>
      <c r="M2507" s="59"/>
    </row>
    <row r="2508" spans="3:13" x14ac:dyDescent="0.2">
      <c r="C2508" s="17"/>
      <c r="D2508" s="17"/>
      <c r="E2508" s="17"/>
      <c r="F2508" s="17"/>
      <c r="G2508" s="17"/>
      <c r="H2508" s="59"/>
      <c r="I2508" s="59"/>
      <c r="J2508" s="59"/>
      <c r="K2508" s="59"/>
      <c r="L2508" s="59"/>
      <c r="M2508" s="59"/>
    </row>
    <row r="2509" spans="3:13" x14ac:dyDescent="0.2">
      <c r="C2509" s="17"/>
      <c r="D2509" s="17"/>
      <c r="E2509" s="17"/>
      <c r="F2509" s="17"/>
      <c r="G2509" s="17"/>
      <c r="H2509" s="59"/>
      <c r="I2509" s="59"/>
      <c r="J2509" s="59"/>
      <c r="K2509" s="59"/>
      <c r="L2509" s="59"/>
      <c r="M2509" s="59"/>
    </row>
    <row r="2510" spans="3:13" x14ac:dyDescent="0.2">
      <c r="C2510" s="17"/>
      <c r="D2510" s="17"/>
      <c r="E2510" s="17"/>
      <c r="F2510" s="17"/>
      <c r="G2510" s="17"/>
      <c r="H2510" s="59"/>
      <c r="I2510" s="59"/>
      <c r="J2510" s="59"/>
      <c r="K2510" s="59"/>
      <c r="L2510" s="59"/>
      <c r="M2510" s="59"/>
    </row>
    <row r="2511" spans="3:13" x14ac:dyDescent="0.2">
      <c r="C2511" s="17"/>
      <c r="D2511" s="17"/>
      <c r="E2511" s="17"/>
      <c r="F2511" s="17"/>
      <c r="G2511" s="17"/>
      <c r="H2511" s="59"/>
      <c r="I2511" s="59"/>
      <c r="J2511" s="59"/>
      <c r="K2511" s="59"/>
      <c r="L2511" s="59"/>
      <c r="M2511" s="59"/>
    </row>
    <row r="2512" spans="3:13" x14ac:dyDescent="0.2">
      <c r="C2512" s="17"/>
      <c r="D2512" s="17"/>
      <c r="E2512" s="17"/>
      <c r="F2512" s="17"/>
      <c r="G2512" s="17"/>
      <c r="H2512" s="59"/>
      <c r="I2512" s="59"/>
      <c r="J2512" s="59"/>
      <c r="K2512" s="59"/>
      <c r="L2512" s="59"/>
      <c r="M2512" s="59"/>
    </row>
    <row r="2513" spans="3:13" x14ac:dyDescent="0.2">
      <c r="C2513" s="17"/>
      <c r="D2513" s="17"/>
      <c r="E2513" s="17"/>
      <c r="F2513" s="17"/>
      <c r="G2513" s="17"/>
      <c r="H2513" s="59"/>
      <c r="I2513" s="59"/>
      <c r="J2513" s="59"/>
      <c r="K2513" s="59"/>
      <c r="L2513" s="59"/>
      <c r="M2513" s="59"/>
    </row>
    <row r="2514" spans="3:13" x14ac:dyDescent="0.2">
      <c r="C2514" s="17"/>
      <c r="D2514" s="17"/>
      <c r="E2514" s="17"/>
      <c r="F2514" s="17"/>
      <c r="G2514" s="17"/>
      <c r="H2514" s="59"/>
      <c r="I2514" s="59"/>
      <c r="J2514" s="59"/>
      <c r="K2514" s="59"/>
      <c r="L2514" s="59"/>
      <c r="M2514" s="59"/>
    </row>
    <row r="2515" spans="3:13" x14ac:dyDescent="0.2">
      <c r="C2515" s="17"/>
      <c r="D2515" s="17"/>
      <c r="E2515" s="17"/>
      <c r="F2515" s="17"/>
      <c r="G2515" s="17"/>
      <c r="H2515" s="59"/>
      <c r="I2515" s="59"/>
      <c r="J2515" s="59"/>
      <c r="K2515" s="59"/>
      <c r="L2515" s="59"/>
      <c r="M2515" s="59"/>
    </row>
    <row r="2516" spans="3:13" x14ac:dyDescent="0.2">
      <c r="C2516" s="17"/>
      <c r="D2516" s="17"/>
      <c r="E2516" s="17"/>
      <c r="F2516" s="17"/>
      <c r="G2516" s="17"/>
      <c r="H2516" s="59"/>
      <c r="I2516" s="59"/>
      <c r="J2516" s="59"/>
      <c r="K2516" s="59"/>
      <c r="L2516" s="59"/>
      <c r="M2516" s="59"/>
    </row>
    <row r="2517" spans="3:13" x14ac:dyDescent="0.2">
      <c r="C2517" s="17"/>
      <c r="D2517" s="17"/>
      <c r="E2517" s="17"/>
      <c r="F2517" s="17"/>
      <c r="G2517" s="17"/>
      <c r="H2517" s="59"/>
      <c r="I2517" s="59"/>
      <c r="J2517" s="59"/>
      <c r="K2517" s="59"/>
      <c r="L2517" s="59"/>
      <c r="M2517" s="59"/>
    </row>
    <row r="2518" spans="3:13" x14ac:dyDescent="0.2">
      <c r="C2518" s="17"/>
      <c r="D2518" s="17"/>
      <c r="E2518" s="17"/>
      <c r="F2518" s="17"/>
      <c r="G2518" s="17"/>
      <c r="H2518" s="59"/>
      <c r="I2518" s="59"/>
      <c r="J2518" s="59"/>
      <c r="K2518" s="59"/>
      <c r="L2518" s="59"/>
      <c r="M2518" s="59"/>
    </row>
    <row r="2519" spans="3:13" x14ac:dyDescent="0.2">
      <c r="C2519" s="17"/>
      <c r="D2519" s="17"/>
      <c r="E2519" s="17"/>
      <c r="F2519" s="17"/>
      <c r="G2519" s="17"/>
      <c r="H2519" s="59"/>
      <c r="I2519" s="59"/>
      <c r="J2519" s="59"/>
      <c r="K2519" s="59"/>
      <c r="L2519" s="59"/>
      <c r="M2519" s="59"/>
    </row>
    <row r="2520" spans="3:13" x14ac:dyDescent="0.2">
      <c r="C2520" s="17"/>
      <c r="D2520" s="17"/>
      <c r="E2520" s="17"/>
      <c r="F2520" s="17"/>
      <c r="G2520" s="17"/>
      <c r="H2520" s="59"/>
      <c r="I2520" s="59"/>
      <c r="J2520" s="59"/>
      <c r="K2520" s="59"/>
      <c r="L2520" s="59"/>
      <c r="M2520" s="59"/>
    </row>
    <row r="2521" spans="3:13" x14ac:dyDescent="0.2">
      <c r="C2521" s="17"/>
      <c r="D2521" s="17"/>
      <c r="E2521" s="17"/>
      <c r="F2521" s="17"/>
      <c r="G2521" s="17"/>
      <c r="H2521" s="59"/>
      <c r="I2521" s="59"/>
      <c r="J2521" s="59"/>
      <c r="K2521" s="59"/>
      <c r="L2521" s="59"/>
      <c r="M2521" s="59"/>
    </row>
    <row r="2522" spans="3:13" x14ac:dyDescent="0.2">
      <c r="C2522" s="17"/>
      <c r="D2522" s="17"/>
      <c r="E2522" s="17"/>
      <c r="F2522" s="17"/>
      <c r="G2522" s="17"/>
      <c r="H2522" s="59"/>
      <c r="I2522" s="59"/>
      <c r="J2522" s="59"/>
      <c r="K2522" s="59"/>
      <c r="L2522" s="59"/>
      <c r="M2522" s="59"/>
    </row>
    <row r="2523" spans="3:13" x14ac:dyDescent="0.2">
      <c r="C2523" s="17"/>
      <c r="D2523" s="17"/>
      <c r="E2523" s="17"/>
      <c r="F2523" s="17"/>
      <c r="G2523" s="17"/>
      <c r="H2523" s="59"/>
      <c r="I2523" s="59"/>
      <c r="J2523" s="59"/>
      <c r="K2523" s="59"/>
      <c r="L2523" s="59"/>
      <c r="M2523" s="59"/>
    </row>
    <row r="2524" spans="3:13" x14ac:dyDescent="0.2">
      <c r="C2524" s="17"/>
      <c r="D2524" s="17"/>
      <c r="E2524" s="17"/>
      <c r="F2524" s="17"/>
      <c r="G2524" s="17"/>
      <c r="H2524" s="59"/>
      <c r="I2524" s="59"/>
      <c r="J2524" s="59"/>
      <c r="K2524" s="59"/>
      <c r="L2524" s="59"/>
      <c r="M2524" s="59"/>
    </row>
    <row r="2525" spans="3:13" x14ac:dyDescent="0.2">
      <c r="C2525" s="17"/>
      <c r="D2525" s="17"/>
      <c r="E2525" s="17"/>
      <c r="F2525" s="17"/>
      <c r="G2525" s="17"/>
      <c r="H2525" s="59"/>
      <c r="I2525" s="59"/>
      <c r="J2525" s="59"/>
      <c r="K2525" s="59"/>
      <c r="L2525" s="59"/>
      <c r="M2525" s="59"/>
    </row>
    <row r="2526" spans="3:13" x14ac:dyDescent="0.2">
      <c r="C2526" s="17"/>
      <c r="D2526" s="17"/>
      <c r="E2526" s="17"/>
      <c r="F2526" s="17"/>
      <c r="G2526" s="17"/>
      <c r="H2526" s="59"/>
      <c r="I2526" s="59"/>
      <c r="J2526" s="59"/>
      <c r="K2526" s="59"/>
      <c r="L2526" s="59"/>
      <c r="M2526" s="59"/>
    </row>
    <row r="2527" spans="3:13" x14ac:dyDescent="0.2">
      <c r="C2527" s="17"/>
      <c r="D2527" s="17"/>
      <c r="E2527" s="17"/>
      <c r="F2527" s="17"/>
      <c r="G2527" s="17"/>
      <c r="H2527" s="59"/>
      <c r="I2527" s="59"/>
      <c r="J2527" s="59"/>
      <c r="K2527" s="59"/>
      <c r="L2527" s="59"/>
      <c r="M2527" s="59"/>
    </row>
    <row r="2528" spans="3:13" x14ac:dyDescent="0.2">
      <c r="C2528" s="17"/>
      <c r="D2528" s="17"/>
      <c r="E2528" s="17"/>
      <c r="F2528" s="17"/>
      <c r="G2528" s="17"/>
      <c r="H2528" s="59"/>
      <c r="I2528" s="59"/>
      <c r="J2528" s="59"/>
      <c r="K2528" s="59"/>
      <c r="L2528" s="59"/>
      <c r="M2528" s="59"/>
    </row>
    <row r="2529" spans="3:13" x14ac:dyDescent="0.2">
      <c r="C2529" s="17"/>
      <c r="D2529" s="17"/>
      <c r="E2529" s="17"/>
      <c r="F2529" s="17"/>
      <c r="G2529" s="17"/>
      <c r="H2529" s="59"/>
      <c r="I2529" s="59"/>
      <c r="J2529" s="59"/>
      <c r="K2529" s="59"/>
      <c r="L2529" s="59"/>
      <c r="M2529" s="59"/>
    </row>
    <row r="2530" spans="3:13" x14ac:dyDescent="0.2">
      <c r="C2530" s="17"/>
      <c r="D2530" s="17"/>
      <c r="E2530" s="17"/>
      <c r="F2530" s="17"/>
      <c r="G2530" s="17"/>
      <c r="H2530" s="59"/>
      <c r="I2530" s="59"/>
      <c r="J2530" s="59"/>
      <c r="K2530" s="59"/>
      <c r="L2530" s="59"/>
      <c r="M2530" s="59"/>
    </row>
    <row r="2531" spans="3:13" x14ac:dyDescent="0.2">
      <c r="C2531" s="17"/>
      <c r="D2531" s="17"/>
      <c r="E2531" s="17"/>
      <c r="F2531" s="17"/>
      <c r="G2531" s="17"/>
      <c r="H2531" s="59"/>
      <c r="I2531" s="59"/>
      <c r="J2531" s="59"/>
      <c r="K2531" s="59"/>
      <c r="L2531" s="59"/>
      <c r="M2531" s="59"/>
    </row>
    <row r="2532" spans="3:13" x14ac:dyDescent="0.2">
      <c r="C2532" s="17"/>
      <c r="D2532" s="17"/>
      <c r="E2532" s="17"/>
      <c r="F2532" s="17"/>
      <c r="G2532" s="17"/>
      <c r="H2532" s="59"/>
      <c r="I2532" s="59"/>
      <c r="J2532" s="59"/>
      <c r="K2532" s="59"/>
      <c r="L2532" s="59"/>
      <c r="M2532" s="59"/>
    </row>
    <row r="2533" spans="3:13" x14ac:dyDescent="0.2">
      <c r="C2533" s="17"/>
      <c r="D2533" s="17"/>
      <c r="E2533" s="17"/>
      <c r="F2533" s="17"/>
      <c r="G2533" s="17"/>
      <c r="H2533" s="59"/>
      <c r="I2533" s="59"/>
      <c r="J2533" s="59"/>
      <c r="K2533" s="59"/>
      <c r="L2533" s="59"/>
      <c r="M2533" s="59"/>
    </row>
    <row r="2534" spans="3:13" x14ac:dyDescent="0.2">
      <c r="C2534" s="17"/>
      <c r="D2534" s="17"/>
      <c r="E2534" s="17"/>
      <c r="F2534" s="17"/>
      <c r="G2534" s="17"/>
      <c r="H2534" s="59"/>
      <c r="I2534" s="59"/>
      <c r="J2534" s="59"/>
      <c r="K2534" s="59"/>
      <c r="L2534" s="59"/>
      <c r="M2534" s="59"/>
    </row>
    <row r="2535" spans="3:13" x14ac:dyDescent="0.2">
      <c r="C2535" s="17"/>
      <c r="D2535" s="17"/>
      <c r="E2535" s="17"/>
      <c r="F2535" s="17"/>
      <c r="G2535" s="17"/>
      <c r="H2535" s="59"/>
      <c r="I2535" s="59"/>
      <c r="J2535" s="59"/>
      <c r="K2535" s="59"/>
      <c r="L2535" s="59"/>
      <c r="M2535" s="59"/>
    </row>
    <row r="2536" spans="3:13" x14ac:dyDescent="0.2">
      <c r="C2536" s="17"/>
      <c r="D2536" s="17"/>
      <c r="E2536" s="17"/>
      <c r="F2536" s="17"/>
      <c r="G2536" s="17"/>
      <c r="H2536" s="59"/>
      <c r="I2536" s="59"/>
      <c r="J2536" s="59"/>
      <c r="K2536" s="59"/>
      <c r="L2536" s="59"/>
      <c r="M2536" s="59"/>
    </row>
    <row r="2537" spans="3:13" x14ac:dyDescent="0.2">
      <c r="C2537" s="17"/>
      <c r="D2537" s="17"/>
      <c r="E2537" s="17"/>
      <c r="F2537" s="17"/>
      <c r="G2537" s="17"/>
      <c r="H2537" s="59"/>
      <c r="I2537" s="59"/>
      <c r="J2537" s="59"/>
      <c r="K2537" s="59"/>
      <c r="L2537" s="59"/>
      <c r="M2537" s="59"/>
    </row>
    <row r="2538" spans="3:13" x14ac:dyDescent="0.2">
      <c r="C2538" s="17"/>
      <c r="D2538" s="17"/>
      <c r="E2538" s="17"/>
      <c r="F2538" s="17"/>
      <c r="G2538" s="17"/>
      <c r="H2538" s="59"/>
      <c r="I2538" s="59"/>
      <c r="J2538" s="59"/>
      <c r="K2538" s="59"/>
      <c r="L2538" s="59"/>
      <c r="M2538" s="59"/>
    </row>
    <row r="2539" spans="3:13" x14ac:dyDescent="0.2">
      <c r="C2539" s="17"/>
      <c r="D2539" s="17"/>
      <c r="E2539" s="17"/>
      <c r="F2539" s="17"/>
      <c r="G2539" s="17"/>
      <c r="H2539" s="59"/>
      <c r="I2539" s="59"/>
      <c r="J2539" s="59"/>
      <c r="K2539" s="59"/>
      <c r="L2539" s="59"/>
      <c r="M2539" s="59"/>
    </row>
    <row r="2540" spans="3:13" x14ac:dyDescent="0.2">
      <c r="C2540" s="17"/>
      <c r="D2540" s="17"/>
      <c r="E2540" s="17"/>
      <c r="F2540" s="17"/>
      <c r="G2540" s="17"/>
      <c r="H2540" s="59"/>
      <c r="I2540" s="59"/>
      <c r="J2540" s="59"/>
      <c r="K2540" s="59"/>
      <c r="L2540" s="59"/>
      <c r="M2540" s="59"/>
    </row>
    <row r="2541" spans="3:13" x14ac:dyDescent="0.2">
      <c r="C2541" s="17"/>
      <c r="D2541" s="17"/>
      <c r="E2541" s="17"/>
      <c r="F2541" s="17"/>
      <c r="G2541" s="17"/>
      <c r="H2541" s="59"/>
      <c r="I2541" s="59"/>
      <c r="J2541" s="59"/>
      <c r="K2541" s="59"/>
      <c r="L2541" s="59"/>
      <c r="M2541" s="59"/>
    </row>
    <row r="2542" spans="3:13" x14ac:dyDescent="0.2">
      <c r="C2542" s="17"/>
      <c r="D2542" s="17"/>
      <c r="E2542" s="17"/>
      <c r="F2542" s="17"/>
      <c r="G2542" s="17"/>
      <c r="H2542" s="59"/>
      <c r="I2542" s="59"/>
      <c r="J2542" s="59"/>
      <c r="K2542" s="59"/>
      <c r="L2542" s="59"/>
      <c r="M2542" s="59"/>
    </row>
    <row r="2543" spans="3:13" x14ac:dyDescent="0.2">
      <c r="C2543" s="17"/>
      <c r="D2543" s="17"/>
      <c r="E2543" s="17"/>
      <c r="F2543" s="17"/>
      <c r="G2543" s="17"/>
      <c r="H2543" s="59"/>
      <c r="I2543" s="59"/>
      <c r="J2543" s="59"/>
      <c r="K2543" s="59"/>
      <c r="L2543" s="59"/>
      <c r="M2543" s="59"/>
    </row>
    <row r="2544" spans="3:13" x14ac:dyDescent="0.2">
      <c r="C2544" s="17"/>
      <c r="D2544" s="17"/>
      <c r="E2544" s="17"/>
      <c r="F2544" s="17"/>
      <c r="G2544" s="17"/>
      <c r="H2544" s="59"/>
      <c r="I2544" s="59"/>
      <c r="J2544" s="59"/>
      <c r="K2544" s="59"/>
      <c r="L2544" s="59"/>
      <c r="M2544" s="59"/>
    </row>
    <row r="2545" spans="3:13" x14ac:dyDescent="0.2">
      <c r="C2545" s="17"/>
      <c r="D2545" s="17"/>
      <c r="E2545" s="17"/>
      <c r="F2545" s="17"/>
      <c r="G2545" s="17"/>
      <c r="H2545" s="59"/>
      <c r="I2545" s="59"/>
      <c r="J2545" s="59"/>
      <c r="K2545" s="59"/>
      <c r="L2545" s="59"/>
      <c r="M2545" s="59"/>
    </row>
    <row r="2546" spans="3:13" x14ac:dyDescent="0.2">
      <c r="C2546" s="17"/>
      <c r="D2546" s="17"/>
      <c r="E2546" s="17"/>
      <c r="F2546" s="17"/>
      <c r="G2546" s="17"/>
      <c r="H2546" s="59"/>
      <c r="I2546" s="59"/>
      <c r="J2546" s="59"/>
      <c r="K2546" s="59"/>
      <c r="L2546" s="59"/>
      <c r="M2546" s="59"/>
    </row>
    <row r="2547" spans="3:13" x14ac:dyDescent="0.2">
      <c r="C2547" s="17"/>
      <c r="D2547" s="17"/>
      <c r="E2547" s="17"/>
      <c r="F2547" s="17"/>
      <c r="G2547" s="17"/>
      <c r="H2547" s="59"/>
      <c r="I2547" s="59"/>
      <c r="J2547" s="59"/>
      <c r="K2547" s="59"/>
      <c r="L2547" s="59"/>
      <c r="M2547" s="59"/>
    </row>
    <row r="2548" spans="3:13" x14ac:dyDescent="0.2">
      <c r="C2548" s="17"/>
      <c r="D2548" s="17"/>
      <c r="E2548" s="17"/>
      <c r="F2548" s="17"/>
      <c r="G2548" s="17"/>
      <c r="H2548" s="59"/>
      <c r="I2548" s="59"/>
      <c r="J2548" s="59"/>
      <c r="K2548" s="59"/>
      <c r="L2548" s="59"/>
      <c r="M2548" s="59"/>
    </row>
    <row r="2549" spans="3:13" x14ac:dyDescent="0.2">
      <c r="C2549" s="17"/>
      <c r="D2549" s="17"/>
      <c r="E2549" s="17"/>
      <c r="F2549" s="17"/>
      <c r="G2549" s="17"/>
      <c r="H2549" s="59"/>
      <c r="I2549" s="59"/>
      <c r="J2549" s="59"/>
      <c r="K2549" s="59"/>
      <c r="L2549" s="59"/>
      <c r="M2549" s="59"/>
    </row>
    <row r="2550" spans="3:13" x14ac:dyDescent="0.2">
      <c r="C2550" s="17"/>
      <c r="D2550" s="17"/>
      <c r="E2550" s="17"/>
      <c r="F2550" s="17"/>
      <c r="G2550" s="17"/>
      <c r="H2550" s="59"/>
      <c r="I2550" s="59"/>
      <c r="J2550" s="59"/>
      <c r="K2550" s="59"/>
      <c r="L2550" s="59"/>
      <c r="M2550" s="59"/>
    </row>
    <row r="2551" spans="3:13" x14ac:dyDescent="0.2">
      <c r="C2551" s="17"/>
      <c r="D2551" s="17"/>
      <c r="E2551" s="17"/>
      <c r="F2551" s="17"/>
      <c r="G2551" s="17"/>
      <c r="H2551" s="59"/>
      <c r="I2551" s="59"/>
      <c r="J2551" s="59"/>
      <c r="K2551" s="59"/>
      <c r="L2551" s="59"/>
      <c r="M2551" s="59"/>
    </row>
    <row r="2552" spans="3:13" x14ac:dyDescent="0.2">
      <c r="C2552" s="17"/>
      <c r="D2552" s="17"/>
      <c r="E2552" s="17"/>
      <c r="F2552" s="17"/>
      <c r="G2552" s="17"/>
      <c r="H2552" s="59"/>
      <c r="I2552" s="59"/>
      <c r="J2552" s="59"/>
      <c r="K2552" s="59"/>
      <c r="L2552" s="59"/>
      <c r="M2552" s="59"/>
    </row>
    <row r="2553" spans="3:13" x14ac:dyDescent="0.2">
      <c r="C2553" s="17"/>
      <c r="D2553" s="17"/>
      <c r="E2553" s="17"/>
      <c r="F2553" s="17"/>
      <c r="G2553" s="17"/>
      <c r="H2553" s="59"/>
      <c r="I2553" s="59"/>
      <c r="J2553" s="59"/>
      <c r="K2553" s="59"/>
      <c r="L2553" s="59"/>
      <c r="M2553" s="59"/>
    </row>
    <row r="2554" spans="3:13" x14ac:dyDescent="0.2">
      <c r="C2554" s="17"/>
      <c r="D2554" s="17"/>
      <c r="E2554" s="17"/>
      <c r="F2554" s="17"/>
      <c r="G2554" s="17"/>
      <c r="H2554" s="59"/>
      <c r="I2554" s="59"/>
      <c r="J2554" s="59"/>
      <c r="K2554" s="59"/>
      <c r="L2554" s="59"/>
      <c r="M2554" s="59"/>
    </row>
    <row r="2555" spans="3:13" x14ac:dyDescent="0.2">
      <c r="C2555" s="17"/>
      <c r="D2555" s="17"/>
      <c r="E2555" s="17"/>
      <c r="F2555" s="17"/>
      <c r="G2555" s="17"/>
      <c r="H2555" s="59"/>
      <c r="I2555" s="59"/>
      <c r="J2555" s="59"/>
      <c r="K2555" s="59"/>
      <c r="L2555" s="59"/>
      <c r="M2555" s="59"/>
    </row>
    <row r="2556" spans="3:13" x14ac:dyDescent="0.2">
      <c r="C2556" s="17"/>
      <c r="D2556" s="17"/>
      <c r="E2556" s="17"/>
      <c r="F2556" s="17"/>
      <c r="G2556" s="17"/>
      <c r="H2556" s="59"/>
      <c r="I2556" s="59"/>
      <c r="J2556" s="59"/>
      <c r="K2556" s="59"/>
      <c r="L2556" s="59"/>
      <c r="M2556" s="59"/>
    </row>
    <row r="2557" spans="3:13" x14ac:dyDescent="0.2">
      <c r="C2557" s="17"/>
      <c r="D2557" s="17"/>
      <c r="E2557" s="17"/>
      <c r="F2557" s="17"/>
      <c r="G2557" s="17"/>
      <c r="H2557" s="59"/>
      <c r="I2557" s="59"/>
      <c r="J2557" s="59"/>
      <c r="K2557" s="59"/>
      <c r="L2557" s="59"/>
      <c r="M2557" s="59"/>
    </row>
    <row r="2558" spans="3:13" x14ac:dyDescent="0.2">
      <c r="C2558" s="17"/>
      <c r="D2558" s="17"/>
      <c r="E2558" s="17"/>
      <c r="F2558" s="17"/>
      <c r="G2558" s="17"/>
      <c r="H2558" s="59"/>
      <c r="I2558" s="59"/>
      <c r="J2558" s="59"/>
      <c r="K2558" s="59"/>
      <c r="L2558" s="59"/>
      <c r="M2558" s="59"/>
    </row>
    <row r="2559" spans="3:13" x14ac:dyDescent="0.2">
      <c r="C2559" s="17"/>
      <c r="D2559" s="17"/>
      <c r="E2559" s="17"/>
      <c r="F2559" s="17"/>
      <c r="G2559" s="17"/>
      <c r="H2559" s="59"/>
      <c r="I2559" s="59"/>
      <c r="J2559" s="59"/>
      <c r="K2559" s="59"/>
      <c r="L2559" s="59"/>
      <c r="M2559" s="59"/>
    </row>
    <row r="2560" spans="3:13" x14ac:dyDescent="0.2">
      <c r="C2560" s="17"/>
      <c r="D2560" s="17"/>
      <c r="E2560" s="17"/>
      <c r="F2560" s="17"/>
      <c r="G2560" s="17"/>
      <c r="H2560" s="59"/>
      <c r="I2560" s="59"/>
      <c r="J2560" s="59"/>
      <c r="K2560" s="59"/>
      <c r="L2560" s="59"/>
      <c r="M2560" s="59"/>
    </row>
    <row r="2561" spans="3:13" x14ac:dyDescent="0.2">
      <c r="C2561" s="17"/>
      <c r="D2561" s="17"/>
      <c r="E2561" s="17"/>
      <c r="F2561" s="17"/>
      <c r="G2561" s="17"/>
      <c r="H2561" s="59"/>
      <c r="I2561" s="59"/>
      <c r="J2561" s="59"/>
      <c r="K2561" s="59"/>
      <c r="L2561" s="59"/>
      <c r="M2561" s="59"/>
    </row>
    <row r="2562" spans="3:13" x14ac:dyDescent="0.2">
      <c r="C2562" s="17"/>
      <c r="D2562" s="17"/>
      <c r="E2562" s="17"/>
      <c r="F2562" s="17"/>
      <c r="G2562" s="17"/>
      <c r="H2562" s="59"/>
      <c r="I2562" s="59"/>
      <c r="J2562" s="59"/>
      <c r="K2562" s="59"/>
      <c r="L2562" s="59"/>
      <c r="M2562" s="59"/>
    </row>
    <row r="2563" spans="3:13" x14ac:dyDescent="0.2">
      <c r="C2563" s="17"/>
      <c r="D2563" s="17"/>
      <c r="E2563" s="17"/>
      <c r="F2563" s="17"/>
      <c r="G2563" s="17"/>
      <c r="H2563" s="59"/>
      <c r="I2563" s="59"/>
      <c r="J2563" s="59"/>
      <c r="K2563" s="59"/>
      <c r="L2563" s="59"/>
      <c r="M2563" s="59"/>
    </row>
    <row r="2564" spans="3:13" x14ac:dyDescent="0.2">
      <c r="C2564" s="17"/>
      <c r="D2564" s="17"/>
      <c r="E2564" s="17"/>
      <c r="F2564" s="17"/>
      <c r="G2564" s="17"/>
      <c r="H2564" s="59"/>
      <c r="I2564" s="59"/>
      <c r="J2564" s="59"/>
      <c r="K2564" s="59"/>
      <c r="L2564" s="59"/>
      <c r="M2564" s="59"/>
    </row>
    <row r="2565" spans="3:13" x14ac:dyDescent="0.2">
      <c r="C2565" s="17"/>
      <c r="D2565" s="17"/>
      <c r="E2565" s="17"/>
      <c r="F2565" s="17"/>
      <c r="G2565" s="17"/>
      <c r="H2565" s="59"/>
      <c r="I2565" s="59"/>
      <c r="J2565" s="59"/>
      <c r="K2565" s="59"/>
      <c r="L2565" s="59"/>
      <c r="M2565" s="59"/>
    </row>
    <row r="2566" spans="3:13" x14ac:dyDescent="0.2">
      <c r="C2566" s="17"/>
      <c r="D2566" s="17"/>
      <c r="E2566" s="17"/>
      <c r="F2566" s="17"/>
      <c r="G2566" s="17"/>
      <c r="H2566" s="59"/>
      <c r="I2566" s="59"/>
      <c r="J2566" s="59"/>
      <c r="K2566" s="59"/>
      <c r="L2566" s="59"/>
      <c r="M2566" s="59"/>
    </row>
    <row r="2567" spans="3:13" x14ac:dyDescent="0.2">
      <c r="C2567" s="17"/>
      <c r="D2567" s="17"/>
      <c r="E2567" s="17"/>
      <c r="F2567" s="17"/>
      <c r="G2567" s="17"/>
      <c r="H2567" s="59"/>
      <c r="I2567" s="59"/>
      <c r="J2567" s="59"/>
      <c r="K2567" s="59"/>
      <c r="L2567" s="59"/>
      <c r="M2567" s="59"/>
    </row>
    <row r="2568" spans="3:13" x14ac:dyDescent="0.2">
      <c r="C2568" s="17"/>
      <c r="D2568" s="17"/>
      <c r="E2568" s="17"/>
      <c r="F2568" s="17"/>
      <c r="G2568" s="17"/>
      <c r="H2568" s="59"/>
      <c r="I2568" s="59"/>
      <c r="J2568" s="59"/>
      <c r="K2568" s="59"/>
      <c r="L2568" s="59"/>
      <c r="M2568" s="59"/>
    </row>
    <row r="2569" spans="3:13" x14ac:dyDescent="0.2">
      <c r="C2569" s="17"/>
      <c r="D2569" s="17"/>
      <c r="E2569" s="17"/>
      <c r="F2569" s="17"/>
      <c r="G2569" s="17"/>
      <c r="H2569" s="59"/>
      <c r="I2569" s="59"/>
      <c r="J2569" s="59"/>
      <c r="K2569" s="59"/>
      <c r="L2569" s="59"/>
      <c r="M2569" s="59"/>
    </row>
    <row r="2570" spans="3:13" x14ac:dyDescent="0.2">
      <c r="C2570" s="17"/>
      <c r="D2570" s="17"/>
      <c r="E2570" s="17"/>
      <c r="F2570" s="17"/>
      <c r="G2570" s="17"/>
      <c r="H2570" s="59"/>
      <c r="I2570" s="59"/>
      <c r="J2570" s="59"/>
      <c r="K2570" s="59"/>
      <c r="L2570" s="59"/>
      <c r="M2570" s="59"/>
    </row>
    <row r="2571" spans="3:13" x14ac:dyDescent="0.2">
      <c r="C2571" s="17"/>
      <c r="D2571" s="17"/>
      <c r="E2571" s="17"/>
      <c r="F2571" s="17"/>
      <c r="G2571" s="17"/>
      <c r="H2571" s="59"/>
      <c r="I2571" s="59"/>
      <c r="J2571" s="59"/>
      <c r="K2571" s="59"/>
      <c r="L2571" s="59"/>
      <c r="M2571" s="59"/>
    </row>
    <row r="2572" spans="3:13" x14ac:dyDescent="0.2">
      <c r="C2572" s="17"/>
      <c r="D2572" s="17"/>
      <c r="E2572" s="17"/>
      <c r="F2572" s="17"/>
      <c r="G2572" s="17"/>
      <c r="H2572" s="59"/>
      <c r="I2572" s="59"/>
      <c r="J2572" s="59"/>
      <c r="K2572" s="59"/>
      <c r="L2572" s="59"/>
      <c r="M2572" s="59"/>
    </row>
    <row r="2573" spans="3:13" x14ac:dyDescent="0.2">
      <c r="C2573" s="17"/>
      <c r="D2573" s="17"/>
      <c r="E2573" s="17"/>
      <c r="F2573" s="17"/>
      <c r="G2573" s="17"/>
      <c r="H2573" s="59"/>
      <c r="I2573" s="59"/>
      <c r="J2573" s="59"/>
      <c r="K2573" s="59"/>
      <c r="L2573" s="59"/>
      <c r="M2573" s="59"/>
    </row>
    <row r="2574" spans="3:13" x14ac:dyDescent="0.2">
      <c r="C2574" s="17"/>
      <c r="D2574" s="17"/>
      <c r="E2574" s="17"/>
      <c r="F2574" s="17"/>
      <c r="G2574" s="17"/>
      <c r="H2574" s="59"/>
      <c r="I2574" s="59"/>
      <c r="J2574" s="59"/>
      <c r="K2574" s="59"/>
      <c r="L2574" s="59"/>
      <c r="M2574" s="59"/>
    </row>
    <row r="2575" spans="3:13" x14ac:dyDescent="0.2">
      <c r="C2575" s="17"/>
      <c r="D2575" s="17"/>
      <c r="E2575" s="17"/>
      <c r="F2575" s="17"/>
      <c r="G2575" s="17"/>
      <c r="H2575" s="59"/>
      <c r="I2575" s="59"/>
      <c r="J2575" s="59"/>
      <c r="K2575" s="59"/>
      <c r="L2575" s="59"/>
      <c r="M2575" s="59"/>
    </row>
    <row r="2576" spans="3:13" x14ac:dyDescent="0.2">
      <c r="C2576" s="17"/>
      <c r="D2576" s="17"/>
      <c r="E2576" s="17"/>
      <c r="F2576" s="17"/>
      <c r="G2576" s="17"/>
      <c r="H2576" s="59"/>
      <c r="I2576" s="59"/>
      <c r="J2576" s="59"/>
      <c r="K2576" s="59"/>
      <c r="L2576" s="59"/>
      <c r="M2576" s="59"/>
    </row>
    <row r="2577" spans="3:13" x14ac:dyDescent="0.2">
      <c r="C2577" s="17"/>
      <c r="D2577" s="17"/>
      <c r="E2577" s="17"/>
      <c r="F2577" s="17"/>
      <c r="G2577" s="17"/>
      <c r="H2577" s="59"/>
      <c r="I2577" s="59"/>
      <c r="J2577" s="59"/>
      <c r="K2577" s="59"/>
      <c r="L2577" s="59"/>
      <c r="M2577" s="59"/>
    </row>
    <row r="2578" spans="3:13" x14ac:dyDescent="0.2">
      <c r="C2578" s="17"/>
      <c r="D2578" s="17"/>
      <c r="E2578" s="17"/>
      <c r="F2578" s="17"/>
      <c r="G2578" s="17"/>
      <c r="H2578" s="59"/>
      <c r="I2578" s="59"/>
      <c r="J2578" s="59"/>
      <c r="K2578" s="59"/>
      <c r="L2578" s="59"/>
      <c r="M2578" s="59"/>
    </row>
    <row r="2579" spans="3:13" x14ac:dyDescent="0.2">
      <c r="C2579" s="17"/>
      <c r="D2579" s="17"/>
      <c r="E2579" s="17"/>
      <c r="F2579" s="17"/>
      <c r="G2579" s="17"/>
      <c r="H2579" s="59"/>
      <c r="I2579" s="59"/>
      <c r="J2579" s="59"/>
      <c r="K2579" s="59"/>
      <c r="L2579" s="59"/>
      <c r="M2579" s="59"/>
    </row>
    <row r="2580" spans="3:13" x14ac:dyDescent="0.2">
      <c r="C2580" s="17"/>
      <c r="D2580" s="17"/>
      <c r="E2580" s="17"/>
      <c r="F2580" s="17"/>
      <c r="G2580" s="17"/>
      <c r="H2580" s="59"/>
      <c r="I2580" s="59"/>
      <c r="J2580" s="59"/>
      <c r="K2580" s="59"/>
      <c r="L2580" s="59"/>
      <c r="M2580" s="59"/>
    </row>
    <row r="2581" spans="3:13" x14ac:dyDescent="0.2">
      <c r="C2581" s="17"/>
      <c r="D2581" s="17"/>
      <c r="E2581" s="17"/>
      <c r="F2581" s="17"/>
      <c r="G2581" s="17"/>
      <c r="H2581" s="59"/>
      <c r="I2581" s="59"/>
      <c r="J2581" s="59"/>
      <c r="K2581" s="59"/>
      <c r="L2581" s="59"/>
      <c r="M2581" s="59"/>
    </row>
    <row r="2582" spans="3:13" x14ac:dyDescent="0.2">
      <c r="C2582" s="17"/>
      <c r="D2582" s="17"/>
      <c r="E2582" s="17"/>
      <c r="F2582" s="17"/>
      <c r="G2582" s="17"/>
      <c r="H2582" s="59"/>
      <c r="I2582" s="59"/>
      <c r="J2582" s="59"/>
      <c r="K2582" s="59"/>
      <c r="L2582" s="59"/>
      <c r="M2582" s="59"/>
    </row>
    <row r="2583" spans="3:13" x14ac:dyDescent="0.2">
      <c r="C2583" s="17"/>
      <c r="D2583" s="17"/>
      <c r="E2583" s="17"/>
      <c r="F2583" s="17"/>
      <c r="G2583" s="17"/>
      <c r="H2583" s="59"/>
      <c r="I2583" s="59"/>
      <c r="J2583" s="59"/>
      <c r="K2583" s="59"/>
      <c r="L2583" s="59"/>
      <c r="M2583" s="59"/>
    </row>
    <row r="2584" spans="3:13" x14ac:dyDescent="0.2">
      <c r="C2584" s="17"/>
      <c r="D2584" s="17"/>
      <c r="E2584" s="17"/>
      <c r="F2584" s="17"/>
      <c r="G2584" s="17"/>
      <c r="H2584" s="59"/>
      <c r="I2584" s="59"/>
      <c r="J2584" s="59"/>
      <c r="K2584" s="59"/>
      <c r="L2584" s="59"/>
      <c r="M2584" s="59"/>
    </row>
    <row r="2585" spans="3:13" x14ac:dyDescent="0.2">
      <c r="C2585" s="17"/>
      <c r="D2585" s="17"/>
      <c r="E2585" s="17"/>
      <c r="F2585" s="17"/>
      <c r="G2585" s="17"/>
      <c r="H2585" s="59"/>
      <c r="I2585" s="59"/>
      <c r="J2585" s="59"/>
      <c r="K2585" s="59"/>
      <c r="L2585" s="59"/>
      <c r="M2585" s="59"/>
    </row>
    <row r="2586" spans="3:13" x14ac:dyDescent="0.2">
      <c r="C2586" s="17"/>
      <c r="D2586" s="17"/>
      <c r="E2586" s="17"/>
      <c r="F2586" s="17"/>
      <c r="G2586" s="17"/>
      <c r="H2586" s="59"/>
      <c r="I2586" s="59"/>
      <c r="J2586" s="59"/>
      <c r="K2586" s="59"/>
      <c r="L2586" s="59"/>
      <c r="M2586" s="59"/>
    </row>
    <row r="2587" spans="3:13" x14ac:dyDescent="0.2">
      <c r="C2587" s="17"/>
      <c r="D2587" s="17"/>
      <c r="E2587" s="17"/>
      <c r="F2587" s="17"/>
      <c r="G2587" s="17"/>
      <c r="H2587" s="59"/>
      <c r="I2587" s="59"/>
      <c r="J2587" s="59"/>
      <c r="K2587" s="59"/>
      <c r="L2587" s="59"/>
      <c r="M2587" s="59"/>
    </row>
    <row r="2588" spans="3:13" x14ac:dyDescent="0.2">
      <c r="C2588" s="17"/>
      <c r="D2588" s="17"/>
      <c r="E2588" s="17"/>
      <c r="F2588" s="17"/>
      <c r="G2588" s="17"/>
      <c r="H2588" s="59"/>
      <c r="I2588" s="59"/>
      <c r="J2588" s="59"/>
      <c r="K2588" s="59"/>
      <c r="L2588" s="59"/>
      <c r="M2588" s="59"/>
    </row>
    <row r="2589" spans="3:13" x14ac:dyDescent="0.2">
      <c r="C2589" s="17"/>
      <c r="D2589" s="17"/>
      <c r="E2589" s="17"/>
      <c r="F2589" s="17"/>
      <c r="G2589" s="17"/>
      <c r="H2589" s="59"/>
      <c r="I2589" s="59"/>
      <c r="J2589" s="59"/>
      <c r="K2589" s="59"/>
      <c r="L2589" s="59"/>
      <c r="M2589" s="59"/>
    </row>
    <row r="2590" spans="3:13" x14ac:dyDescent="0.2">
      <c r="C2590" s="17"/>
      <c r="D2590" s="17"/>
      <c r="E2590" s="17"/>
      <c r="F2590" s="17"/>
      <c r="G2590" s="17"/>
      <c r="H2590" s="59"/>
      <c r="I2590" s="59"/>
      <c r="J2590" s="59"/>
      <c r="K2590" s="59"/>
      <c r="L2590" s="59"/>
      <c r="M2590" s="59"/>
    </row>
    <row r="2591" spans="3:13" x14ac:dyDescent="0.2">
      <c r="C2591" s="17"/>
      <c r="D2591" s="17"/>
      <c r="E2591" s="17"/>
      <c r="F2591" s="17"/>
      <c r="G2591" s="17"/>
      <c r="H2591" s="59"/>
      <c r="I2591" s="59"/>
      <c r="J2591" s="59"/>
      <c r="K2591" s="59"/>
      <c r="L2591" s="59"/>
      <c r="M2591" s="59"/>
    </row>
    <row r="2592" spans="3:13" x14ac:dyDescent="0.2">
      <c r="C2592" s="17"/>
      <c r="D2592" s="17"/>
      <c r="E2592" s="17"/>
      <c r="F2592" s="17"/>
      <c r="G2592" s="17"/>
      <c r="H2592" s="59"/>
      <c r="I2592" s="59"/>
      <c r="J2592" s="59"/>
      <c r="K2592" s="59"/>
      <c r="L2592" s="59"/>
      <c r="M2592" s="59"/>
    </row>
    <row r="2593" spans="3:13" x14ac:dyDescent="0.2">
      <c r="C2593" s="17"/>
      <c r="D2593" s="17"/>
      <c r="E2593" s="17"/>
      <c r="F2593" s="17"/>
      <c r="G2593" s="17"/>
      <c r="H2593" s="59"/>
      <c r="I2593" s="59"/>
      <c r="J2593" s="59"/>
      <c r="K2593" s="59"/>
      <c r="L2593" s="59"/>
      <c r="M2593" s="59"/>
    </row>
    <row r="2594" spans="3:13" x14ac:dyDescent="0.2">
      <c r="C2594" s="17"/>
      <c r="D2594" s="17"/>
      <c r="E2594" s="17"/>
      <c r="F2594" s="17"/>
      <c r="G2594" s="17"/>
      <c r="H2594" s="59"/>
      <c r="I2594" s="59"/>
      <c r="J2594" s="59"/>
      <c r="K2594" s="59"/>
      <c r="L2594" s="59"/>
      <c r="M2594" s="59"/>
    </row>
    <row r="2595" spans="3:13" x14ac:dyDescent="0.2">
      <c r="C2595" s="17"/>
      <c r="D2595" s="17"/>
      <c r="E2595" s="17"/>
      <c r="F2595" s="17"/>
      <c r="G2595" s="17"/>
      <c r="H2595" s="59"/>
      <c r="I2595" s="59"/>
      <c r="J2595" s="59"/>
      <c r="K2595" s="59"/>
      <c r="L2595" s="59"/>
      <c r="M2595" s="59"/>
    </row>
    <row r="2596" spans="3:13" x14ac:dyDescent="0.2">
      <c r="C2596" s="17"/>
      <c r="D2596" s="17"/>
      <c r="E2596" s="17"/>
      <c r="F2596" s="17"/>
      <c r="G2596" s="17"/>
      <c r="H2596" s="59"/>
      <c r="I2596" s="59"/>
      <c r="J2596" s="59"/>
      <c r="K2596" s="59"/>
      <c r="L2596" s="59"/>
      <c r="M2596" s="59"/>
    </row>
    <row r="2597" spans="3:13" x14ac:dyDescent="0.2">
      <c r="C2597" s="17"/>
      <c r="D2597" s="17"/>
      <c r="E2597" s="17"/>
      <c r="F2597" s="17"/>
      <c r="G2597" s="17"/>
      <c r="H2597" s="59"/>
      <c r="I2597" s="59"/>
      <c r="J2597" s="59"/>
      <c r="K2597" s="59"/>
      <c r="L2597" s="59"/>
      <c r="M2597" s="59"/>
    </row>
    <row r="2598" spans="3:13" x14ac:dyDescent="0.2">
      <c r="C2598" s="17"/>
      <c r="D2598" s="17"/>
      <c r="E2598" s="17"/>
      <c r="F2598" s="17"/>
      <c r="G2598" s="17"/>
      <c r="H2598" s="59"/>
      <c r="I2598" s="59"/>
      <c r="J2598" s="59"/>
      <c r="K2598" s="59"/>
      <c r="L2598" s="59"/>
      <c r="M2598" s="59"/>
    </row>
    <row r="2599" spans="3:13" x14ac:dyDescent="0.2">
      <c r="C2599" s="17"/>
      <c r="D2599" s="17"/>
      <c r="E2599" s="17"/>
      <c r="F2599" s="17"/>
      <c r="G2599" s="17"/>
      <c r="H2599" s="59"/>
      <c r="I2599" s="59"/>
      <c r="J2599" s="59"/>
      <c r="K2599" s="59"/>
      <c r="L2599" s="59"/>
      <c r="M2599" s="59"/>
    </row>
    <row r="2600" spans="3:13" x14ac:dyDescent="0.2">
      <c r="C2600" s="17"/>
      <c r="D2600" s="17"/>
      <c r="E2600" s="17"/>
      <c r="F2600" s="17"/>
      <c r="G2600" s="17"/>
      <c r="H2600" s="59"/>
      <c r="I2600" s="59"/>
      <c r="J2600" s="59"/>
      <c r="K2600" s="59"/>
      <c r="L2600" s="59"/>
      <c r="M2600" s="59"/>
    </row>
    <row r="2601" spans="3:13" x14ac:dyDescent="0.2">
      <c r="C2601" s="17"/>
      <c r="D2601" s="17"/>
      <c r="E2601" s="17"/>
      <c r="F2601" s="17"/>
      <c r="G2601" s="17"/>
      <c r="H2601" s="59"/>
      <c r="I2601" s="59"/>
      <c r="J2601" s="59"/>
      <c r="K2601" s="59"/>
      <c r="L2601" s="59"/>
      <c r="M2601" s="59"/>
    </row>
    <row r="2602" spans="3:13" x14ac:dyDescent="0.2">
      <c r="C2602" s="17"/>
      <c r="D2602" s="17"/>
      <c r="E2602" s="17"/>
      <c r="F2602" s="17"/>
      <c r="G2602" s="17"/>
      <c r="H2602" s="59"/>
      <c r="I2602" s="59"/>
      <c r="J2602" s="59"/>
      <c r="K2602" s="59"/>
      <c r="L2602" s="59"/>
      <c r="M2602" s="59"/>
    </row>
    <row r="2603" spans="3:13" x14ac:dyDescent="0.2">
      <c r="C2603" s="17"/>
      <c r="D2603" s="17"/>
      <c r="E2603" s="17"/>
      <c r="F2603" s="17"/>
      <c r="G2603" s="17"/>
      <c r="H2603" s="59"/>
      <c r="I2603" s="59"/>
      <c r="J2603" s="59"/>
      <c r="K2603" s="59"/>
      <c r="L2603" s="59"/>
      <c r="M2603" s="59"/>
    </row>
    <row r="2604" spans="3:13" x14ac:dyDescent="0.2">
      <c r="C2604" s="17"/>
      <c r="D2604" s="17"/>
      <c r="E2604" s="17"/>
      <c r="F2604" s="17"/>
      <c r="G2604" s="17"/>
      <c r="H2604" s="59"/>
      <c r="I2604" s="59"/>
      <c r="J2604" s="59"/>
      <c r="K2604" s="59"/>
      <c r="L2604" s="59"/>
      <c r="M2604" s="59"/>
    </row>
    <row r="2605" spans="3:13" x14ac:dyDescent="0.2">
      <c r="C2605" s="17"/>
      <c r="D2605" s="17"/>
      <c r="E2605" s="17"/>
      <c r="F2605" s="17"/>
      <c r="G2605" s="17"/>
      <c r="H2605" s="59"/>
      <c r="I2605" s="59"/>
      <c r="J2605" s="59"/>
      <c r="K2605" s="59"/>
      <c r="L2605" s="59"/>
      <c r="M2605" s="59"/>
    </row>
    <row r="2606" spans="3:13" x14ac:dyDescent="0.2">
      <c r="C2606" s="17"/>
      <c r="D2606" s="17"/>
      <c r="E2606" s="17"/>
      <c r="F2606" s="17"/>
      <c r="G2606" s="17"/>
      <c r="H2606" s="59"/>
      <c r="I2606" s="59"/>
      <c r="J2606" s="59"/>
      <c r="K2606" s="59"/>
      <c r="L2606" s="59"/>
      <c r="M2606" s="59"/>
    </row>
    <row r="2607" spans="3:13" x14ac:dyDescent="0.2">
      <c r="C2607" s="17"/>
      <c r="D2607" s="17"/>
      <c r="E2607" s="17"/>
      <c r="F2607" s="17"/>
      <c r="G2607" s="17"/>
      <c r="H2607" s="59"/>
      <c r="I2607" s="59"/>
      <c r="J2607" s="59"/>
      <c r="K2607" s="59"/>
      <c r="L2607" s="59"/>
      <c r="M2607" s="59"/>
    </row>
    <row r="2608" spans="3:13" x14ac:dyDescent="0.2">
      <c r="C2608" s="17"/>
      <c r="D2608" s="17"/>
      <c r="E2608" s="17"/>
      <c r="F2608" s="17"/>
      <c r="G2608" s="17"/>
      <c r="H2608" s="59"/>
      <c r="I2608" s="59"/>
      <c r="J2608" s="59"/>
      <c r="K2608" s="59"/>
      <c r="L2608" s="59"/>
      <c r="M2608" s="59"/>
    </row>
    <row r="2609" spans="3:13" x14ac:dyDescent="0.2">
      <c r="C2609" s="17"/>
      <c r="D2609" s="17"/>
      <c r="E2609" s="17"/>
      <c r="F2609" s="17"/>
      <c r="G2609" s="17"/>
      <c r="H2609" s="59"/>
      <c r="I2609" s="59"/>
      <c r="J2609" s="59"/>
      <c r="K2609" s="59"/>
      <c r="L2609" s="59"/>
      <c r="M2609" s="59"/>
    </row>
    <row r="2610" spans="3:13" x14ac:dyDescent="0.2">
      <c r="C2610" s="17"/>
      <c r="D2610" s="17"/>
      <c r="E2610" s="17"/>
      <c r="F2610" s="17"/>
      <c r="G2610" s="17"/>
      <c r="H2610" s="59"/>
      <c r="I2610" s="59"/>
      <c r="J2610" s="59"/>
      <c r="K2610" s="59"/>
      <c r="L2610" s="59"/>
      <c r="M2610" s="59"/>
    </row>
    <row r="2611" spans="3:13" x14ac:dyDescent="0.2">
      <c r="C2611" s="17"/>
      <c r="D2611" s="17"/>
      <c r="E2611" s="17"/>
      <c r="F2611" s="17"/>
      <c r="G2611" s="17"/>
      <c r="H2611" s="59"/>
      <c r="I2611" s="59"/>
      <c r="J2611" s="59"/>
      <c r="K2611" s="59"/>
      <c r="L2611" s="59"/>
      <c r="M2611" s="59"/>
    </row>
    <row r="2612" spans="3:13" x14ac:dyDescent="0.2">
      <c r="C2612" s="17"/>
      <c r="D2612" s="17"/>
      <c r="E2612" s="17"/>
      <c r="F2612" s="17"/>
      <c r="G2612" s="17"/>
      <c r="H2612" s="59"/>
      <c r="I2612" s="59"/>
      <c r="J2612" s="59"/>
      <c r="K2612" s="59"/>
      <c r="L2612" s="59"/>
      <c r="M2612" s="59"/>
    </row>
    <row r="2613" spans="3:13" x14ac:dyDescent="0.2">
      <c r="C2613" s="17"/>
      <c r="D2613" s="17"/>
      <c r="E2613" s="17"/>
      <c r="F2613" s="17"/>
      <c r="G2613" s="17"/>
      <c r="H2613" s="59"/>
      <c r="I2613" s="59"/>
      <c r="J2613" s="59"/>
      <c r="K2613" s="59"/>
      <c r="L2613" s="59"/>
      <c r="M2613" s="59"/>
    </row>
    <row r="2614" spans="3:13" x14ac:dyDescent="0.2">
      <c r="C2614" s="17"/>
      <c r="D2614" s="17"/>
      <c r="E2614" s="17"/>
      <c r="F2614" s="17"/>
      <c r="G2614" s="17"/>
      <c r="H2614" s="59"/>
      <c r="I2614" s="59"/>
      <c r="J2614" s="59"/>
      <c r="K2614" s="59"/>
      <c r="L2614" s="59"/>
      <c r="M2614" s="59"/>
    </row>
    <row r="2615" spans="3:13" x14ac:dyDescent="0.2">
      <c r="C2615" s="17"/>
      <c r="D2615" s="17"/>
      <c r="E2615" s="17"/>
      <c r="F2615" s="17"/>
      <c r="G2615" s="17"/>
      <c r="H2615" s="59"/>
      <c r="I2615" s="59"/>
      <c r="J2615" s="59"/>
      <c r="K2615" s="59"/>
      <c r="L2615" s="59"/>
      <c r="M2615" s="59"/>
    </row>
    <row r="2616" spans="3:13" x14ac:dyDescent="0.2">
      <c r="C2616" s="17"/>
      <c r="D2616" s="17"/>
      <c r="E2616" s="17"/>
      <c r="F2616" s="17"/>
      <c r="G2616" s="17"/>
      <c r="H2616" s="59"/>
      <c r="I2616" s="59"/>
      <c r="J2616" s="59"/>
      <c r="K2616" s="59"/>
      <c r="L2616" s="59"/>
      <c r="M2616" s="59"/>
    </row>
    <row r="2617" spans="3:13" x14ac:dyDescent="0.2">
      <c r="C2617" s="17"/>
      <c r="D2617" s="17"/>
      <c r="E2617" s="17"/>
      <c r="F2617" s="17"/>
      <c r="G2617" s="17"/>
      <c r="H2617" s="59"/>
      <c r="I2617" s="59"/>
      <c r="J2617" s="59"/>
      <c r="K2617" s="59"/>
      <c r="L2617" s="59"/>
      <c r="M2617" s="59"/>
    </row>
    <row r="2618" spans="3:13" x14ac:dyDescent="0.2">
      <c r="C2618" s="17"/>
      <c r="D2618" s="17"/>
      <c r="E2618" s="17"/>
      <c r="F2618" s="17"/>
      <c r="G2618" s="17"/>
      <c r="H2618" s="59"/>
      <c r="I2618" s="59"/>
      <c r="J2618" s="59"/>
      <c r="K2618" s="59"/>
      <c r="L2618" s="59"/>
      <c r="M2618" s="59"/>
    </row>
    <row r="2619" spans="3:13" x14ac:dyDescent="0.2">
      <c r="C2619" s="17"/>
      <c r="D2619" s="17"/>
      <c r="E2619" s="17"/>
      <c r="F2619" s="17"/>
      <c r="G2619" s="17"/>
      <c r="H2619" s="59"/>
      <c r="I2619" s="59"/>
      <c r="J2619" s="59"/>
      <c r="K2619" s="59"/>
      <c r="L2619" s="59"/>
      <c r="M2619" s="59"/>
    </row>
    <row r="2620" spans="3:13" x14ac:dyDescent="0.2">
      <c r="C2620" s="17"/>
      <c r="D2620" s="17"/>
      <c r="E2620" s="17"/>
      <c r="F2620" s="17"/>
      <c r="G2620" s="17"/>
      <c r="H2620" s="59"/>
      <c r="I2620" s="59"/>
      <c r="J2620" s="59"/>
      <c r="K2620" s="59"/>
      <c r="L2620" s="59"/>
      <c r="M2620" s="59"/>
    </row>
    <row r="2621" spans="3:13" x14ac:dyDescent="0.2">
      <c r="C2621" s="17"/>
      <c r="D2621" s="17"/>
      <c r="E2621" s="17"/>
      <c r="F2621" s="17"/>
      <c r="G2621" s="17"/>
      <c r="H2621" s="59"/>
      <c r="I2621" s="59"/>
      <c r="J2621" s="59"/>
      <c r="K2621" s="59"/>
      <c r="L2621" s="59"/>
      <c r="M2621" s="59"/>
    </row>
    <row r="2622" spans="3:13" x14ac:dyDescent="0.2">
      <c r="C2622" s="17"/>
      <c r="D2622" s="17"/>
      <c r="E2622" s="17"/>
      <c r="F2622" s="17"/>
      <c r="G2622" s="17"/>
      <c r="H2622" s="59"/>
      <c r="I2622" s="59"/>
      <c r="J2622" s="59"/>
      <c r="K2622" s="59"/>
      <c r="L2622" s="59"/>
      <c r="M2622" s="59"/>
    </row>
    <row r="2623" spans="3:13" x14ac:dyDescent="0.2">
      <c r="C2623" s="17"/>
      <c r="D2623" s="17"/>
      <c r="E2623" s="17"/>
      <c r="F2623" s="17"/>
      <c r="G2623" s="17"/>
      <c r="H2623" s="59"/>
      <c r="I2623" s="59"/>
      <c r="J2623" s="59"/>
      <c r="K2623" s="59"/>
      <c r="L2623" s="59"/>
      <c r="M2623" s="59"/>
    </row>
    <row r="2624" spans="3:13" x14ac:dyDescent="0.2">
      <c r="C2624" s="17"/>
      <c r="D2624" s="17"/>
      <c r="E2624" s="17"/>
      <c r="F2624" s="17"/>
      <c r="G2624" s="17"/>
      <c r="H2624" s="59"/>
      <c r="I2624" s="59"/>
      <c r="J2624" s="59"/>
      <c r="K2624" s="59"/>
      <c r="L2624" s="59"/>
      <c r="M2624" s="59"/>
    </row>
    <row r="2625" spans="3:13" x14ac:dyDescent="0.2">
      <c r="C2625" s="17"/>
      <c r="D2625" s="17"/>
      <c r="E2625" s="17"/>
      <c r="F2625" s="17"/>
      <c r="G2625" s="17"/>
      <c r="H2625" s="59"/>
      <c r="I2625" s="59"/>
      <c r="J2625" s="59"/>
      <c r="K2625" s="59"/>
      <c r="L2625" s="59"/>
      <c r="M2625" s="59"/>
    </row>
    <row r="2626" spans="3:13" x14ac:dyDescent="0.2">
      <c r="C2626" s="17"/>
      <c r="D2626" s="17"/>
      <c r="E2626" s="17"/>
      <c r="F2626" s="17"/>
      <c r="G2626" s="17"/>
      <c r="H2626" s="59"/>
      <c r="I2626" s="59"/>
      <c r="J2626" s="59"/>
      <c r="K2626" s="59"/>
      <c r="L2626" s="59"/>
      <c r="M2626" s="59"/>
    </row>
    <row r="2627" spans="3:13" x14ac:dyDescent="0.2">
      <c r="C2627" s="17"/>
      <c r="D2627" s="17"/>
      <c r="E2627" s="17"/>
      <c r="F2627" s="17"/>
      <c r="G2627" s="17"/>
      <c r="H2627" s="59"/>
      <c r="I2627" s="59"/>
      <c r="J2627" s="59"/>
      <c r="K2627" s="59"/>
      <c r="L2627" s="59"/>
      <c r="M2627" s="59"/>
    </row>
    <row r="2628" spans="3:13" x14ac:dyDescent="0.2">
      <c r="C2628" s="17"/>
      <c r="D2628" s="17"/>
      <c r="E2628" s="17"/>
      <c r="F2628" s="17"/>
      <c r="G2628" s="17"/>
      <c r="H2628" s="59"/>
      <c r="I2628" s="59"/>
      <c r="J2628" s="59"/>
      <c r="K2628" s="59"/>
      <c r="L2628" s="59"/>
      <c r="M2628" s="59"/>
    </row>
    <row r="2629" spans="3:13" x14ac:dyDescent="0.2">
      <c r="C2629" s="17"/>
      <c r="D2629" s="17"/>
      <c r="E2629" s="17"/>
      <c r="F2629" s="17"/>
      <c r="G2629" s="17"/>
      <c r="H2629" s="59"/>
      <c r="I2629" s="59"/>
      <c r="J2629" s="59"/>
      <c r="K2629" s="59"/>
      <c r="L2629" s="59"/>
      <c r="M2629" s="59"/>
    </row>
    <row r="2630" spans="3:13" x14ac:dyDescent="0.2">
      <c r="C2630" s="17"/>
      <c r="D2630" s="17"/>
      <c r="E2630" s="17"/>
      <c r="F2630" s="17"/>
      <c r="G2630" s="17"/>
      <c r="H2630" s="59"/>
      <c r="I2630" s="59"/>
      <c r="J2630" s="59"/>
      <c r="K2630" s="59"/>
      <c r="L2630" s="59"/>
      <c r="M2630" s="59"/>
    </row>
    <row r="2631" spans="3:13" x14ac:dyDescent="0.2">
      <c r="C2631" s="17"/>
      <c r="D2631" s="17"/>
      <c r="E2631" s="17"/>
      <c r="F2631" s="17"/>
      <c r="G2631" s="17"/>
      <c r="H2631" s="59"/>
      <c r="I2631" s="59"/>
      <c r="J2631" s="59"/>
      <c r="K2631" s="59"/>
      <c r="L2631" s="59"/>
      <c r="M2631" s="59"/>
    </row>
    <row r="2632" spans="3:13" x14ac:dyDescent="0.2">
      <c r="C2632" s="17"/>
      <c r="D2632" s="17"/>
      <c r="E2632" s="17"/>
      <c r="F2632" s="17"/>
      <c r="G2632" s="17"/>
      <c r="H2632" s="59"/>
      <c r="I2632" s="59"/>
      <c r="J2632" s="59"/>
      <c r="K2632" s="59"/>
      <c r="L2632" s="59"/>
      <c r="M2632" s="59"/>
    </row>
    <row r="2633" spans="3:13" x14ac:dyDescent="0.2">
      <c r="C2633" s="17"/>
      <c r="D2633" s="17"/>
      <c r="E2633" s="17"/>
      <c r="F2633" s="17"/>
      <c r="G2633" s="17"/>
      <c r="H2633" s="59"/>
      <c r="I2633" s="59"/>
      <c r="J2633" s="59"/>
      <c r="K2633" s="59"/>
      <c r="L2633" s="59"/>
      <c r="M2633" s="59"/>
    </row>
    <row r="2634" spans="3:13" x14ac:dyDescent="0.2">
      <c r="C2634" s="17"/>
      <c r="D2634" s="17"/>
      <c r="E2634" s="17"/>
      <c r="F2634" s="17"/>
      <c r="G2634" s="17"/>
      <c r="H2634" s="59"/>
      <c r="I2634" s="59"/>
      <c r="J2634" s="59"/>
      <c r="K2634" s="59"/>
      <c r="L2634" s="59"/>
      <c r="M2634" s="59"/>
    </row>
    <row r="2635" spans="3:13" x14ac:dyDescent="0.2">
      <c r="C2635" s="17"/>
      <c r="D2635" s="17"/>
      <c r="E2635" s="17"/>
      <c r="F2635" s="17"/>
      <c r="G2635" s="17"/>
      <c r="H2635" s="59"/>
      <c r="I2635" s="59"/>
      <c r="J2635" s="59"/>
      <c r="K2635" s="59"/>
      <c r="L2635" s="59"/>
      <c r="M2635" s="59"/>
    </row>
    <row r="2636" spans="3:13" x14ac:dyDescent="0.2">
      <c r="C2636" s="17"/>
      <c r="D2636" s="17"/>
      <c r="E2636" s="17"/>
      <c r="F2636" s="17"/>
      <c r="G2636" s="17"/>
      <c r="H2636" s="59"/>
      <c r="I2636" s="59"/>
      <c r="J2636" s="59"/>
      <c r="K2636" s="59"/>
      <c r="L2636" s="59"/>
      <c r="M2636" s="59"/>
    </row>
    <row r="2637" spans="3:13" x14ac:dyDescent="0.2">
      <c r="C2637" s="17"/>
      <c r="D2637" s="17"/>
      <c r="E2637" s="17"/>
      <c r="F2637" s="17"/>
      <c r="G2637" s="17"/>
      <c r="H2637" s="59"/>
      <c r="I2637" s="59"/>
      <c r="J2637" s="59"/>
      <c r="K2637" s="59"/>
      <c r="L2637" s="59"/>
      <c r="M2637" s="59"/>
    </row>
    <row r="2638" spans="3:13" x14ac:dyDescent="0.2">
      <c r="C2638" s="17"/>
      <c r="D2638" s="17"/>
      <c r="E2638" s="17"/>
      <c r="F2638" s="17"/>
      <c r="G2638" s="17"/>
      <c r="H2638" s="59"/>
      <c r="I2638" s="59"/>
      <c r="J2638" s="59"/>
      <c r="K2638" s="59"/>
      <c r="L2638" s="59"/>
      <c r="M2638" s="59"/>
    </row>
    <row r="2639" spans="3:13" x14ac:dyDescent="0.2">
      <c r="C2639" s="17"/>
      <c r="D2639" s="17"/>
      <c r="E2639" s="17"/>
      <c r="F2639" s="17"/>
      <c r="G2639" s="17"/>
      <c r="H2639" s="59"/>
      <c r="I2639" s="59"/>
      <c r="J2639" s="59"/>
      <c r="K2639" s="59"/>
      <c r="L2639" s="59"/>
      <c r="M2639" s="59"/>
    </row>
    <row r="2640" spans="3:13" x14ac:dyDescent="0.2">
      <c r="C2640" s="17"/>
      <c r="D2640" s="17"/>
      <c r="E2640" s="17"/>
      <c r="F2640" s="17"/>
      <c r="G2640" s="17"/>
      <c r="H2640" s="59"/>
      <c r="I2640" s="59"/>
      <c r="J2640" s="59"/>
      <c r="K2640" s="59"/>
      <c r="L2640" s="59"/>
      <c r="M2640" s="59"/>
    </row>
    <row r="2641" spans="3:13" x14ac:dyDescent="0.2">
      <c r="C2641" s="17"/>
      <c r="D2641" s="17"/>
      <c r="E2641" s="17"/>
      <c r="F2641" s="17"/>
      <c r="G2641" s="17"/>
      <c r="H2641" s="59"/>
      <c r="I2641" s="59"/>
      <c r="J2641" s="59"/>
      <c r="K2641" s="59"/>
      <c r="L2641" s="59"/>
      <c r="M2641" s="59"/>
    </row>
    <row r="2642" spans="3:13" x14ac:dyDescent="0.2">
      <c r="C2642" s="17"/>
      <c r="D2642" s="17"/>
      <c r="E2642" s="17"/>
      <c r="F2642" s="17"/>
      <c r="G2642" s="17"/>
      <c r="H2642" s="59"/>
      <c r="I2642" s="59"/>
      <c r="J2642" s="59"/>
      <c r="K2642" s="59"/>
      <c r="L2642" s="59"/>
      <c r="M2642" s="59"/>
    </row>
    <row r="2643" spans="3:13" x14ac:dyDescent="0.2">
      <c r="C2643" s="17"/>
      <c r="D2643" s="17"/>
      <c r="E2643" s="17"/>
      <c r="F2643" s="17"/>
      <c r="G2643" s="17"/>
      <c r="H2643" s="59"/>
      <c r="I2643" s="59"/>
      <c r="J2643" s="59"/>
      <c r="K2643" s="59"/>
      <c r="L2643" s="59"/>
      <c r="M2643" s="59"/>
    </row>
    <row r="2644" spans="3:13" x14ac:dyDescent="0.2">
      <c r="C2644" s="17"/>
      <c r="D2644" s="17"/>
      <c r="E2644" s="17"/>
      <c r="F2644" s="17"/>
      <c r="G2644" s="17"/>
      <c r="H2644" s="59"/>
      <c r="I2644" s="59"/>
      <c r="J2644" s="59"/>
      <c r="K2644" s="59"/>
      <c r="L2644" s="59"/>
      <c r="M2644" s="59"/>
    </row>
    <row r="2645" spans="3:13" x14ac:dyDescent="0.2">
      <c r="C2645" s="17"/>
      <c r="D2645" s="17"/>
      <c r="E2645" s="17"/>
      <c r="F2645" s="17"/>
      <c r="G2645" s="17"/>
      <c r="H2645" s="59"/>
      <c r="I2645" s="59"/>
      <c r="J2645" s="59"/>
      <c r="K2645" s="59"/>
      <c r="L2645" s="59"/>
      <c r="M2645" s="59"/>
    </row>
    <row r="2646" spans="3:13" x14ac:dyDescent="0.2">
      <c r="C2646" s="17"/>
      <c r="D2646" s="17"/>
      <c r="E2646" s="17"/>
      <c r="F2646" s="17"/>
      <c r="G2646" s="17"/>
      <c r="H2646" s="59"/>
      <c r="I2646" s="59"/>
      <c r="J2646" s="59"/>
      <c r="K2646" s="59"/>
      <c r="L2646" s="59"/>
      <c r="M2646" s="59"/>
    </row>
    <row r="2647" spans="3:13" x14ac:dyDescent="0.2">
      <c r="C2647" s="17"/>
      <c r="D2647" s="17"/>
      <c r="E2647" s="17"/>
      <c r="F2647" s="17"/>
      <c r="G2647" s="17"/>
      <c r="H2647" s="59"/>
      <c r="I2647" s="59"/>
      <c r="J2647" s="59"/>
      <c r="K2647" s="59"/>
      <c r="L2647" s="59"/>
      <c r="M2647" s="59"/>
    </row>
    <row r="2648" spans="3:13" x14ac:dyDescent="0.2">
      <c r="C2648" s="17"/>
      <c r="D2648" s="17"/>
      <c r="E2648" s="17"/>
      <c r="F2648" s="17"/>
      <c r="G2648" s="17"/>
      <c r="H2648" s="59"/>
      <c r="I2648" s="59"/>
      <c r="J2648" s="59"/>
      <c r="K2648" s="59"/>
      <c r="L2648" s="59"/>
      <c r="M2648" s="59"/>
    </row>
    <row r="2649" spans="3:13" x14ac:dyDescent="0.2">
      <c r="C2649" s="17"/>
      <c r="D2649" s="17"/>
      <c r="E2649" s="17"/>
      <c r="F2649" s="17"/>
      <c r="G2649" s="17"/>
      <c r="H2649" s="59"/>
      <c r="I2649" s="59"/>
      <c r="J2649" s="59"/>
      <c r="K2649" s="59"/>
      <c r="L2649" s="59"/>
      <c r="M2649" s="59"/>
    </row>
    <row r="2650" spans="3:13" x14ac:dyDescent="0.2">
      <c r="C2650" s="17"/>
      <c r="D2650" s="17"/>
      <c r="E2650" s="17"/>
      <c r="F2650" s="17"/>
      <c r="G2650" s="17"/>
      <c r="H2650" s="59"/>
      <c r="I2650" s="59"/>
      <c r="J2650" s="59"/>
      <c r="K2650" s="59"/>
      <c r="L2650" s="59"/>
      <c r="M2650" s="59"/>
    </row>
    <row r="2651" spans="3:13" x14ac:dyDescent="0.2">
      <c r="C2651" s="17"/>
      <c r="D2651" s="17"/>
      <c r="E2651" s="17"/>
      <c r="F2651" s="17"/>
      <c r="G2651" s="17"/>
      <c r="H2651" s="59"/>
      <c r="I2651" s="59"/>
      <c r="J2651" s="59"/>
      <c r="K2651" s="59"/>
      <c r="L2651" s="59"/>
      <c r="M2651" s="59"/>
    </row>
    <row r="2652" spans="3:13" x14ac:dyDescent="0.2">
      <c r="C2652" s="17"/>
      <c r="D2652" s="17"/>
      <c r="E2652" s="17"/>
      <c r="F2652" s="17"/>
      <c r="G2652" s="17"/>
      <c r="H2652" s="59"/>
      <c r="I2652" s="59"/>
      <c r="J2652" s="59"/>
      <c r="K2652" s="59"/>
      <c r="L2652" s="59"/>
      <c r="M2652" s="59"/>
    </row>
    <row r="2653" spans="3:13" x14ac:dyDescent="0.2">
      <c r="C2653" s="17"/>
      <c r="D2653" s="17"/>
      <c r="E2653" s="17"/>
      <c r="F2653" s="17"/>
      <c r="G2653" s="17"/>
      <c r="H2653" s="59"/>
      <c r="I2653" s="59"/>
      <c r="J2653" s="59"/>
      <c r="K2653" s="59"/>
      <c r="L2653" s="59"/>
      <c r="M2653" s="59"/>
    </row>
    <row r="2654" spans="3:13" x14ac:dyDescent="0.2">
      <c r="C2654" s="17"/>
      <c r="D2654" s="17"/>
      <c r="E2654" s="17"/>
      <c r="F2654" s="17"/>
      <c r="G2654" s="17"/>
      <c r="H2654" s="59"/>
      <c r="I2654" s="59"/>
      <c r="J2654" s="59"/>
      <c r="K2654" s="59"/>
      <c r="L2654" s="59"/>
      <c r="M2654" s="59"/>
    </row>
    <row r="2655" spans="3:13" x14ac:dyDescent="0.2">
      <c r="C2655" s="17"/>
      <c r="D2655" s="17"/>
      <c r="E2655" s="17"/>
      <c r="F2655" s="17"/>
      <c r="G2655" s="17"/>
      <c r="H2655" s="59"/>
      <c r="I2655" s="59"/>
      <c r="J2655" s="59"/>
      <c r="K2655" s="59"/>
      <c r="L2655" s="59"/>
      <c r="M2655" s="59"/>
    </row>
    <row r="2656" spans="3:13" x14ac:dyDescent="0.2">
      <c r="C2656" s="17"/>
      <c r="D2656" s="17"/>
      <c r="E2656" s="17"/>
      <c r="F2656" s="17"/>
      <c r="G2656" s="17"/>
      <c r="H2656" s="59"/>
      <c r="I2656" s="59"/>
      <c r="J2656" s="59"/>
      <c r="K2656" s="59"/>
      <c r="L2656" s="59"/>
      <c r="M2656" s="59"/>
    </row>
    <row r="2657" spans="3:13" x14ac:dyDescent="0.2">
      <c r="C2657" s="17"/>
      <c r="D2657" s="17"/>
      <c r="E2657" s="17"/>
      <c r="F2657" s="17"/>
      <c r="G2657" s="17"/>
      <c r="H2657" s="59"/>
      <c r="I2657" s="59"/>
      <c r="J2657" s="59"/>
      <c r="K2657" s="59"/>
      <c r="L2657" s="59"/>
      <c r="M2657" s="59"/>
    </row>
    <row r="2658" spans="3:13" x14ac:dyDescent="0.2">
      <c r="C2658" s="17"/>
      <c r="D2658" s="17"/>
      <c r="E2658" s="17"/>
      <c r="F2658" s="17"/>
      <c r="G2658" s="17"/>
      <c r="H2658" s="59"/>
      <c r="I2658" s="59"/>
      <c r="J2658" s="59"/>
      <c r="K2658" s="59"/>
      <c r="L2658" s="59"/>
      <c r="M2658" s="59"/>
    </row>
    <row r="2659" spans="3:13" x14ac:dyDescent="0.2">
      <c r="C2659" s="17"/>
      <c r="D2659" s="17"/>
      <c r="E2659" s="17"/>
      <c r="F2659" s="17"/>
      <c r="G2659" s="17"/>
      <c r="H2659" s="59"/>
      <c r="I2659" s="59"/>
      <c r="J2659" s="59"/>
      <c r="K2659" s="59"/>
      <c r="L2659" s="59"/>
      <c r="M2659" s="59"/>
    </row>
    <row r="2660" spans="3:13" x14ac:dyDescent="0.2">
      <c r="C2660" s="17"/>
      <c r="D2660" s="17"/>
      <c r="E2660" s="17"/>
      <c r="F2660" s="17"/>
      <c r="G2660" s="17"/>
      <c r="H2660" s="59"/>
      <c r="I2660" s="59"/>
      <c r="J2660" s="59"/>
      <c r="K2660" s="59"/>
      <c r="L2660" s="59"/>
      <c r="M2660" s="59"/>
    </row>
    <row r="2661" spans="3:13" x14ac:dyDescent="0.2">
      <c r="C2661" s="17"/>
      <c r="D2661" s="17"/>
      <c r="E2661" s="17"/>
      <c r="F2661" s="17"/>
      <c r="G2661" s="17"/>
      <c r="H2661" s="59"/>
      <c r="I2661" s="59"/>
      <c r="J2661" s="59"/>
      <c r="K2661" s="59"/>
      <c r="L2661" s="59"/>
      <c r="M2661" s="59"/>
    </row>
    <row r="2662" spans="3:13" x14ac:dyDescent="0.2">
      <c r="C2662" s="17"/>
      <c r="D2662" s="17"/>
      <c r="E2662" s="17"/>
      <c r="F2662" s="17"/>
      <c r="G2662" s="17"/>
      <c r="H2662" s="59"/>
      <c r="I2662" s="59"/>
      <c r="J2662" s="59"/>
      <c r="K2662" s="59"/>
      <c r="L2662" s="59"/>
      <c r="M2662" s="59"/>
    </row>
    <row r="2663" spans="3:13" x14ac:dyDescent="0.2">
      <c r="C2663" s="17"/>
      <c r="D2663" s="17"/>
      <c r="E2663" s="17"/>
      <c r="F2663" s="17"/>
      <c r="G2663" s="17"/>
      <c r="H2663" s="59"/>
      <c r="I2663" s="59"/>
      <c r="J2663" s="59"/>
      <c r="K2663" s="59"/>
      <c r="L2663" s="59"/>
      <c r="M2663" s="59"/>
    </row>
    <row r="2664" spans="3:13" x14ac:dyDescent="0.2">
      <c r="C2664" s="17"/>
      <c r="D2664" s="17"/>
      <c r="E2664" s="17"/>
      <c r="F2664" s="17"/>
      <c r="G2664" s="17"/>
      <c r="H2664" s="59"/>
      <c r="I2664" s="59"/>
      <c r="J2664" s="59"/>
      <c r="K2664" s="59"/>
      <c r="L2664" s="59"/>
      <c r="M2664" s="59"/>
    </row>
    <row r="2665" spans="3:13" x14ac:dyDescent="0.2">
      <c r="C2665" s="17"/>
      <c r="D2665" s="17"/>
      <c r="E2665" s="17"/>
      <c r="F2665" s="17"/>
      <c r="G2665" s="17"/>
      <c r="H2665" s="59"/>
      <c r="I2665" s="59"/>
      <c r="J2665" s="59"/>
      <c r="K2665" s="59"/>
      <c r="L2665" s="59"/>
      <c r="M2665" s="59"/>
    </row>
    <row r="2666" spans="3:13" x14ac:dyDescent="0.2">
      <c r="C2666" s="17"/>
      <c r="D2666" s="17"/>
      <c r="E2666" s="17"/>
      <c r="F2666" s="17"/>
      <c r="G2666" s="17"/>
      <c r="H2666" s="59"/>
      <c r="I2666" s="59"/>
      <c r="J2666" s="59"/>
      <c r="K2666" s="59"/>
      <c r="L2666" s="59"/>
      <c r="M2666" s="59"/>
    </row>
    <row r="2667" spans="3:13" x14ac:dyDescent="0.2">
      <c r="C2667" s="17"/>
      <c r="D2667" s="17"/>
      <c r="E2667" s="17"/>
      <c r="F2667" s="17"/>
      <c r="G2667" s="17"/>
      <c r="H2667" s="59"/>
      <c r="I2667" s="59"/>
      <c r="J2667" s="59"/>
      <c r="K2667" s="59"/>
      <c r="L2667" s="59"/>
      <c r="M2667" s="59"/>
    </row>
    <row r="2668" spans="3:13" x14ac:dyDescent="0.2">
      <c r="C2668" s="17"/>
      <c r="D2668" s="17"/>
      <c r="E2668" s="17"/>
      <c r="F2668" s="17"/>
      <c r="G2668" s="17"/>
      <c r="H2668" s="59"/>
      <c r="I2668" s="59"/>
      <c r="J2668" s="59"/>
      <c r="K2668" s="59"/>
      <c r="L2668" s="59"/>
      <c r="M2668" s="59"/>
    </row>
    <row r="2669" spans="3:13" x14ac:dyDescent="0.2">
      <c r="C2669" s="17"/>
      <c r="D2669" s="17"/>
      <c r="E2669" s="17"/>
      <c r="F2669" s="17"/>
      <c r="G2669" s="17"/>
      <c r="H2669" s="59"/>
      <c r="I2669" s="59"/>
      <c r="J2669" s="59"/>
      <c r="K2669" s="59"/>
      <c r="L2669" s="59"/>
      <c r="M2669" s="59"/>
    </row>
    <row r="2670" spans="3:13" x14ac:dyDescent="0.2">
      <c r="C2670" s="17"/>
      <c r="D2670" s="17"/>
      <c r="E2670" s="17"/>
      <c r="F2670" s="17"/>
      <c r="G2670" s="17"/>
      <c r="H2670" s="59"/>
      <c r="I2670" s="59"/>
      <c r="J2670" s="59"/>
      <c r="K2670" s="59"/>
      <c r="L2670" s="59"/>
      <c r="M2670" s="59"/>
    </row>
    <row r="2671" spans="3:13" x14ac:dyDescent="0.2">
      <c r="C2671" s="17"/>
      <c r="D2671" s="17"/>
      <c r="E2671" s="17"/>
      <c r="F2671" s="17"/>
      <c r="G2671" s="17"/>
      <c r="H2671" s="59"/>
      <c r="I2671" s="59"/>
      <c r="J2671" s="59"/>
      <c r="K2671" s="59"/>
      <c r="L2671" s="59"/>
      <c r="M2671" s="59"/>
    </row>
    <row r="2672" spans="3:13" x14ac:dyDescent="0.2">
      <c r="C2672" s="17"/>
      <c r="D2672" s="17"/>
      <c r="E2672" s="17"/>
      <c r="F2672" s="17"/>
      <c r="G2672" s="17"/>
      <c r="H2672" s="59"/>
      <c r="I2672" s="59"/>
      <c r="J2672" s="59"/>
      <c r="K2672" s="59"/>
      <c r="L2672" s="59"/>
      <c r="M2672" s="59"/>
    </row>
    <row r="2673" spans="3:13" x14ac:dyDescent="0.2">
      <c r="C2673" s="17"/>
      <c r="D2673" s="17"/>
      <c r="E2673" s="17"/>
      <c r="F2673" s="17"/>
      <c r="G2673" s="17"/>
      <c r="H2673" s="59"/>
      <c r="I2673" s="59"/>
      <c r="J2673" s="59"/>
      <c r="K2673" s="59"/>
      <c r="L2673" s="59"/>
      <c r="M2673" s="59"/>
    </row>
    <row r="2674" spans="3:13" x14ac:dyDescent="0.2">
      <c r="C2674" s="17"/>
      <c r="D2674" s="17"/>
      <c r="E2674" s="17"/>
      <c r="F2674" s="17"/>
      <c r="G2674" s="17"/>
      <c r="H2674" s="59"/>
      <c r="I2674" s="59"/>
      <c r="J2674" s="59"/>
      <c r="K2674" s="59"/>
      <c r="L2674" s="59"/>
      <c r="M2674" s="59"/>
    </row>
    <row r="2675" spans="3:13" x14ac:dyDescent="0.2">
      <c r="C2675" s="17"/>
      <c r="D2675" s="17"/>
      <c r="E2675" s="17"/>
      <c r="F2675" s="17"/>
      <c r="G2675" s="17"/>
      <c r="H2675" s="59"/>
      <c r="I2675" s="59"/>
      <c r="J2675" s="59"/>
      <c r="K2675" s="59"/>
      <c r="L2675" s="59"/>
      <c r="M2675" s="59"/>
    </row>
    <row r="2676" spans="3:13" x14ac:dyDescent="0.2">
      <c r="C2676" s="17"/>
      <c r="D2676" s="17"/>
      <c r="E2676" s="17"/>
      <c r="F2676" s="17"/>
      <c r="G2676" s="17"/>
      <c r="H2676" s="59"/>
      <c r="I2676" s="59"/>
      <c r="J2676" s="59"/>
      <c r="K2676" s="59"/>
      <c r="L2676" s="59"/>
      <c r="M2676" s="59"/>
    </row>
    <row r="2677" spans="3:13" x14ac:dyDescent="0.2">
      <c r="C2677" s="17"/>
      <c r="D2677" s="17"/>
      <c r="E2677" s="17"/>
      <c r="F2677" s="17"/>
      <c r="G2677" s="17"/>
      <c r="H2677" s="59"/>
      <c r="I2677" s="59"/>
      <c r="J2677" s="59"/>
      <c r="K2677" s="59"/>
      <c r="L2677" s="59"/>
      <c r="M2677" s="59"/>
    </row>
    <row r="2678" spans="3:13" x14ac:dyDescent="0.2">
      <c r="C2678" s="17"/>
      <c r="D2678" s="17"/>
      <c r="E2678" s="17"/>
      <c r="F2678" s="17"/>
      <c r="G2678" s="17"/>
      <c r="H2678" s="59"/>
      <c r="I2678" s="59"/>
      <c r="J2678" s="59"/>
      <c r="K2678" s="59"/>
      <c r="L2678" s="59"/>
      <c r="M2678" s="59"/>
    </row>
    <row r="2679" spans="3:13" x14ac:dyDescent="0.2">
      <c r="C2679" s="17"/>
      <c r="D2679" s="17"/>
      <c r="E2679" s="17"/>
      <c r="F2679" s="17"/>
      <c r="G2679" s="17"/>
      <c r="H2679" s="59"/>
      <c r="I2679" s="59"/>
      <c r="J2679" s="59"/>
      <c r="K2679" s="59"/>
      <c r="L2679" s="59"/>
      <c r="M2679" s="59"/>
    </row>
    <row r="2680" spans="3:13" x14ac:dyDescent="0.2">
      <c r="C2680" s="17"/>
      <c r="D2680" s="17"/>
      <c r="E2680" s="17"/>
      <c r="F2680" s="17"/>
      <c r="G2680" s="17"/>
      <c r="H2680" s="59"/>
      <c r="I2680" s="59"/>
      <c r="J2680" s="59"/>
      <c r="K2680" s="59"/>
      <c r="L2680" s="59"/>
      <c r="M2680" s="59"/>
    </row>
    <row r="2681" spans="3:13" x14ac:dyDescent="0.2">
      <c r="C2681" s="17"/>
      <c r="D2681" s="17"/>
      <c r="E2681" s="17"/>
      <c r="F2681" s="17"/>
      <c r="G2681" s="17"/>
      <c r="H2681" s="59"/>
      <c r="I2681" s="59"/>
      <c r="J2681" s="59"/>
      <c r="K2681" s="59"/>
      <c r="L2681" s="59"/>
      <c r="M2681" s="59"/>
    </row>
    <row r="2682" spans="3:13" x14ac:dyDescent="0.2">
      <c r="C2682" s="17"/>
      <c r="D2682" s="17"/>
      <c r="E2682" s="17"/>
      <c r="F2682" s="17"/>
      <c r="G2682" s="17"/>
      <c r="H2682" s="59"/>
      <c r="I2682" s="59"/>
      <c r="J2682" s="59"/>
      <c r="K2682" s="59"/>
      <c r="L2682" s="59"/>
      <c r="M2682" s="59"/>
    </row>
    <row r="2683" spans="3:13" x14ac:dyDescent="0.2">
      <c r="C2683" s="17"/>
      <c r="D2683" s="17"/>
      <c r="E2683" s="17"/>
      <c r="F2683" s="17"/>
      <c r="G2683" s="17"/>
      <c r="H2683" s="59"/>
      <c r="I2683" s="59"/>
      <c r="J2683" s="59"/>
      <c r="K2683" s="59"/>
      <c r="L2683" s="59"/>
      <c r="M2683" s="59"/>
    </row>
    <row r="2684" spans="3:13" x14ac:dyDescent="0.2">
      <c r="C2684" s="17"/>
      <c r="D2684" s="17"/>
      <c r="E2684" s="17"/>
      <c r="F2684" s="17"/>
      <c r="G2684" s="17"/>
      <c r="H2684" s="59"/>
      <c r="I2684" s="59"/>
      <c r="J2684" s="59"/>
      <c r="K2684" s="59"/>
      <c r="L2684" s="59"/>
      <c r="M2684" s="59"/>
    </row>
    <row r="2685" spans="3:13" x14ac:dyDescent="0.2">
      <c r="C2685" s="17"/>
      <c r="D2685" s="17"/>
      <c r="E2685" s="17"/>
      <c r="F2685" s="17"/>
      <c r="G2685" s="17"/>
      <c r="H2685" s="59"/>
      <c r="I2685" s="59"/>
      <c r="J2685" s="59"/>
      <c r="K2685" s="59"/>
      <c r="L2685" s="59"/>
      <c r="M2685" s="59"/>
    </row>
    <row r="2686" spans="3:13" x14ac:dyDescent="0.2">
      <c r="C2686" s="17"/>
      <c r="D2686" s="17"/>
      <c r="E2686" s="17"/>
      <c r="F2686" s="17"/>
      <c r="G2686" s="17"/>
      <c r="H2686" s="59"/>
      <c r="I2686" s="59"/>
      <c r="J2686" s="59"/>
      <c r="K2686" s="59"/>
      <c r="L2686" s="59"/>
      <c r="M2686" s="59"/>
    </row>
    <row r="2687" spans="3:13" x14ac:dyDescent="0.2">
      <c r="C2687" s="17"/>
      <c r="D2687" s="17"/>
      <c r="E2687" s="17"/>
      <c r="F2687" s="17"/>
      <c r="G2687" s="17"/>
      <c r="H2687" s="59"/>
      <c r="I2687" s="59"/>
      <c r="J2687" s="59"/>
      <c r="K2687" s="59"/>
      <c r="L2687" s="59"/>
      <c r="M2687" s="59"/>
    </row>
    <row r="2688" spans="3:13" x14ac:dyDescent="0.2">
      <c r="C2688" s="17"/>
      <c r="D2688" s="17"/>
      <c r="E2688" s="17"/>
      <c r="F2688" s="17"/>
      <c r="G2688" s="17"/>
      <c r="H2688" s="59"/>
      <c r="I2688" s="59"/>
      <c r="J2688" s="59"/>
      <c r="K2688" s="59"/>
      <c r="L2688" s="59"/>
      <c r="M2688" s="59"/>
    </row>
    <row r="2689" spans="3:13" x14ac:dyDescent="0.2">
      <c r="C2689" s="17"/>
      <c r="D2689" s="17"/>
      <c r="E2689" s="17"/>
      <c r="F2689" s="17"/>
      <c r="G2689" s="17"/>
      <c r="H2689" s="59"/>
      <c r="I2689" s="59"/>
      <c r="J2689" s="59"/>
      <c r="K2689" s="59"/>
      <c r="L2689" s="59"/>
      <c r="M2689" s="59"/>
    </row>
    <row r="2690" spans="3:13" x14ac:dyDescent="0.2">
      <c r="C2690" s="17"/>
      <c r="D2690" s="17"/>
      <c r="E2690" s="17"/>
      <c r="F2690" s="17"/>
      <c r="G2690" s="17"/>
      <c r="H2690" s="59"/>
      <c r="I2690" s="59"/>
      <c r="J2690" s="59"/>
      <c r="K2690" s="59"/>
      <c r="L2690" s="59"/>
      <c r="M2690" s="59"/>
    </row>
    <row r="2691" spans="3:13" x14ac:dyDescent="0.2">
      <c r="C2691" s="17"/>
      <c r="D2691" s="17"/>
      <c r="E2691" s="17"/>
      <c r="F2691" s="17"/>
      <c r="G2691" s="17"/>
      <c r="H2691" s="59"/>
      <c r="I2691" s="59"/>
      <c r="J2691" s="59"/>
      <c r="K2691" s="59"/>
      <c r="L2691" s="59"/>
      <c r="M2691" s="59"/>
    </row>
    <row r="2692" spans="3:13" x14ac:dyDescent="0.2">
      <c r="C2692" s="17"/>
      <c r="D2692" s="17"/>
      <c r="E2692" s="17"/>
      <c r="F2692" s="17"/>
      <c r="G2692" s="17"/>
      <c r="H2692" s="59"/>
      <c r="I2692" s="59"/>
      <c r="J2692" s="59"/>
      <c r="K2692" s="59"/>
      <c r="L2692" s="59"/>
      <c r="M2692" s="59"/>
    </row>
    <row r="2693" spans="3:13" x14ac:dyDescent="0.2">
      <c r="C2693" s="17"/>
      <c r="D2693" s="17"/>
      <c r="E2693" s="17"/>
      <c r="F2693" s="17"/>
      <c r="G2693" s="17"/>
      <c r="H2693" s="59"/>
      <c r="I2693" s="59"/>
      <c r="J2693" s="59"/>
      <c r="K2693" s="59"/>
      <c r="L2693" s="59"/>
      <c r="M2693" s="59"/>
    </row>
    <row r="2694" spans="3:13" x14ac:dyDescent="0.2">
      <c r="C2694" s="17"/>
      <c r="D2694" s="17"/>
      <c r="E2694" s="17"/>
      <c r="F2694" s="17"/>
      <c r="G2694" s="17"/>
      <c r="H2694" s="59"/>
      <c r="I2694" s="59"/>
      <c r="J2694" s="59"/>
      <c r="K2694" s="59"/>
      <c r="L2694" s="59"/>
      <c r="M2694" s="59"/>
    </row>
    <row r="2695" spans="3:13" x14ac:dyDescent="0.2">
      <c r="C2695" s="17"/>
      <c r="D2695" s="17"/>
      <c r="E2695" s="17"/>
      <c r="F2695" s="17"/>
      <c r="G2695" s="17"/>
      <c r="H2695" s="59"/>
      <c r="I2695" s="59"/>
      <c r="J2695" s="59"/>
      <c r="K2695" s="59"/>
      <c r="L2695" s="59"/>
      <c r="M2695" s="59"/>
    </row>
    <row r="2696" spans="3:13" x14ac:dyDescent="0.2">
      <c r="C2696" s="17"/>
      <c r="D2696" s="17"/>
      <c r="E2696" s="17"/>
      <c r="F2696" s="17"/>
      <c r="G2696" s="17"/>
      <c r="H2696" s="59"/>
      <c r="I2696" s="59"/>
      <c r="J2696" s="59"/>
      <c r="K2696" s="59"/>
      <c r="L2696" s="59"/>
      <c r="M2696" s="59"/>
    </row>
    <row r="2697" spans="3:13" x14ac:dyDescent="0.2">
      <c r="C2697" s="17"/>
      <c r="D2697" s="17"/>
      <c r="E2697" s="17"/>
      <c r="F2697" s="17"/>
      <c r="G2697" s="17"/>
      <c r="H2697" s="59"/>
      <c r="I2697" s="59"/>
      <c r="J2697" s="59"/>
      <c r="K2697" s="59"/>
      <c r="L2697" s="59"/>
      <c r="M2697" s="59"/>
    </row>
    <row r="2698" spans="3:13" x14ac:dyDescent="0.2">
      <c r="C2698" s="17"/>
      <c r="D2698" s="17"/>
      <c r="E2698" s="17"/>
      <c r="F2698" s="17"/>
      <c r="G2698" s="17"/>
      <c r="H2698" s="59"/>
      <c r="I2698" s="59"/>
      <c r="J2698" s="59"/>
      <c r="K2698" s="59"/>
      <c r="L2698" s="59"/>
      <c r="M2698" s="59"/>
    </row>
    <row r="2699" spans="3:13" x14ac:dyDescent="0.2">
      <c r="C2699" s="17"/>
      <c r="D2699" s="17"/>
      <c r="E2699" s="17"/>
      <c r="F2699" s="17"/>
      <c r="G2699" s="17"/>
      <c r="H2699" s="59"/>
      <c r="I2699" s="59"/>
      <c r="J2699" s="59"/>
      <c r="K2699" s="59"/>
      <c r="L2699" s="59"/>
      <c r="M2699" s="59"/>
    </row>
    <row r="2700" spans="3:13" x14ac:dyDescent="0.2">
      <c r="C2700" s="17"/>
      <c r="D2700" s="17"/>
      <c r="E2700" s="17"/>
      <c r="F2700" s="17"/>
      <c r="G2700" s="17"/>
      <c r="H2700" s="59"/>
      <c r="I2700" s="59"/>
      <c r="J2700" s="59"/>
      <c r="K2700" s="59"/>
      <c r="L2700" s="59"/>
      <c r="M2700" s="59"/>
    </row>
    <row r="2701" spans="3:13" x14ac:dyDescent="0.2">
      <c r="C2701" s="17"/>
      <c r="D2701" s="17"/>
      <c r="E2701" s="17"/>
      <c r="F2701" s="17"/>
      <c r="G2701" s="17"/>
      <c r="H2701" s="59"/>
      <c r="I2701" s="59"/>
      <c r="J2701" s="59"/>
      <c r="K2701" s="59"/>
      <c r="L2701" s="59"/>
      <c r="M2701" s="59"/>
    </row>
    <row r="2702" spans="3:13" x14ac:dyDescent="0.2">
      <c r="C2702" s="17"/>
      <c r="D2702" s="17"/>
      <c r="E2702" s="17"/>
      <c r="F2702" s="17"/>
      <c r="G2702" s="17"/>
      <c r="H2702" s="59"/>
      <c r="I2702" s="59"/>
      <c r="J2702" s="59"/>
      <c r="K2702" s="59"/>
      <c r="L2702" s="59"/>
      <c r="M2702" s="59"/>
    </row>
    <row r="2703" spans="3:13" x14ac:dyDescent="0.2">
      <c r="C2703" s="17"/>
      <c r="D2703" s="17"/>
      <c r="E2703" s="17"/>
      <c r="F2703" s="17"/>
      <c r="G2703" s="17"/>
      <c r="H2703" s="59"/>
      <c r="I2703" s="59"/>
      <c r="J2703" s="59"/>
      <c r="K2703" s="59"/>
      <c r="L2703" s="59"/>
      <c r="M2703" s="59"/>
    </row>
    <row r="2704" spans="3:13" x14ac:dyDescent="0.2">
      <c r="C2704" s="17"/>
      <c r="D2704" s="17"/>
      <c r="E2704" s="17"/>
      <c r="F2704" s="17"/>
      <c r="G2704" s="17"/>
      <c r="H2704" s="59"/>
      <c r="I2704" s="59"/>
      <c r="J2704" s="59"/>
      <c r="K2704" s="59"/>
      <c r="L2704" s="59"/>
      <c r="M2704" s="59"/>
    </row>
    <row r="2705" spans="3:13" x14ac:dyDescent="0.2">
      <c r="C2705" s="17"/>
      <c r="D2705" s="17"/>
      <c r="E2705" s="17"/>
      <c r="F2705" s="17"/>
      <c r="G2705" s="17"/>
      <c r="H2705" s="59"/>
      <c r="I2705" s="59"/>
      <c r="J2705" s="59"/>
      <c r="K2705" s="59"/>
      <c r="L2705" s="59"/>
      <c r="M2705" s="59"/>
    </row>
    <row r="2706" spans="3:13" x14ac:dyDescent="0.2">
      <c r="C2706" s="17"/>
      <c r="D2706" s="17"/>
      <c r="E2706" s="17"/>
      <c r="F2706" s="17"/>
      <c r="G2706" s="17"/>
      <c r="H2706" s="59"/>
      <c r="I2706" s="59"/>
      <c r="J2706" s="59"/>
      <c r="K2706" s="59"/>
      <c r="L2706" s="59"/>
      <c r="M2706" s="59"/>
    </row>
    <row r="2707" spans="3:13" x14ac:dyDescent="0.2">
      <c r="C2707" s="17"/>
      <c r="D2707" s="17"/>
      <c r="E2707" s="17"/>
      <c r="F2707" s="17"/>
      <c r="G2707" s="17"/>
      <c r="H2707" s="59"/>
      <c r="I2707" s="59"/>
      <c r="J2707" s="59"/>
      <c r="K2707" s="59"/>
      <c r="L2707" s="59"/>
      <c r="M2707" s="59"/>
    </row>
    <row r="2708" spans="3:13" x14ac:dyDescent="0.2">
      <c r="C2708" s="17"/>
      <c r="D2708" s="17"/>
      <c r="E2708" s="17"/>
      <c r="F2708" s="17"/>
      <c r="G2708" s="17"/>
      <c r="H2708" s="59"/>
      <c r="I2708" s="59"/>
      <c r="J2708" s="59"/>
      <c r="K2708" s="59"/>
      <c r="L2708" s="59"/>
      <c r="M2708" s="59"/>
    </row>
    <row r="2709" spans="3:13" x14ac:dyDescent="0.2">
      <c r="C2709" s="17"/>
      <c r="D2709" s="17"/>
      <c r="E2709" s="17"/>
      <c r="F2709" s="17"/>
      <c r="G2709" s="17"/>
      <c r="H2709" s="59"/>
      <c r="I2709" s="59"/>
      <c r="J2709" s="59"/>
      <c r="K2709" s="59"/>
      <c r="L2709" s="59"/>
      <c r="M2709" s="59"/>
    </row>
    <row r="2710" spans="3:13" x14ac:dyDescent="0.2">
      <c r="C2710" s="17"/>
      <c r="D2710" s="17"/>
      <c r="E2710" s="17"/>
      <c r="F2710" s="17"/>
      <c r="G2710" s="17"/>
      <c r="H2710" s="59"/>
      <c r="I2710" s="59"/>
      <c r="J2710" s="59"/>
      <c r="K2710" s="59"/>
      <c r="L2710" s="59"/>
      <c r="M2710" s="59"/>
    </row>
    <row r="2711" spans="3:13" x14ac:dyDescent="0.2">
      <c r="C2711" s="17"/>
      <c r="D2711" s="17"/>
      <c r="E2711" s="17"/>
      <c r="F2711" s="17"/>
      <c r="G2711" s="17"/>
      <c r="H2711" s="59"/>
      <c r="I2711" s="59"/>
      <c r="J2711" s="59"/>
      <c r="K2711" s="59"/>
      <c r="L2711" s="59"/>
      <c r="M2711" s="59"/>
    </row>
    <row r="2712" spans="3:13" x14ac:dyDescent="0.2">
      <c r="C2712" s="17"/>
      <c r="D2712" s="17"/>
      <c r="E2712" s="17"/>
      <c r="F2712" s="17"/>
      <c r="G2712" s="17"/>
      <c r="H2712" s="59"/>
      <c r="I2712" s="59"/>
      <c r="J2712" s="59"/>
      <c r="K2712" s="59"/>
      <c r="L2712" s="59"/>
      <c r="M2712" s="59"/>
    </row>
    <row r="2713" spans="3:13" x14ac:dyDescent="0.2">
      <c r="C2713" s="17"/>
      <c r="D2713" s="17"/>
      <c r="E2713" s="17"/>
      <c r="F2713" s="17"/>
      <c r="G2713" s="17"/>
      <c r="H2713" s="59"/>
      <c r="I2713" s="59"/>
      <c r="J2713" s="59"/>
      <c r="K2713" s="59"/>
      <c r="L2713" s="59"/>
      <c r="M2713" s="59"/>
    </row>
    <row r="2714" spans="3:13" x14ac:dyDescent="0.2">
      <c r="C2714" s="17"/>
      <c r="D2714" s="17"/>
      <c r="E2714" s="17"/>
      <c r="F2714" s="17"/>
      <c r="G2714" s="17"/>
      <c r="H2714" s="59"/>
      <c r="I2714" s="59"/>
      <c r="J2714" s="59"/>
      <c r="K2714" s="59"/>
      <c r="L2714" s="59"/>
      <c r="M2714" s="59"/>
    </row>
    <row r="2715" spans="3:13" x14ac:dyDescent="0.2">
      <c r="C2715" s="17"/>
      <c r="D2715" s="17"/>
      <c r="E2715" s="17"/>
      <c r="F2715" s="17"/>
      <c r="G2715" s="17"/>
      <c r="H2715" s="59"/>
      <c r="I2715" s="59"/>
      <c r="J2715" s="59"/>
      <c r="K2715" s="59"/>
      <c r="L2715" s="59"/>
      <c r="M2715" s="59"/>
    </row>
    <row r="2716" spans="3:13" x14ac:dyDescent="0.2">
      <c r="C2716" s="17"/>
      <c r="D2716" s="17"/>
      <c r="E2716" s="17"/>
      <c r="F2716" s="17"/>
      <c r="G2716" s="17"/>
      <c r="H2716" s="59"/>
      <c r="I2716" s="59"/>
      <c r="J2716" s="59"/>
      <c r="K2716" s="59"/>
      <c r="L2716" s="59"/>
      <c r="M2716" s="59"/>
    </row>
    <row r="2717" spans="3:13" x14ac:dyDescent="0.2">
      <c r="C2717" s="17"/>
      <c r="D2717" s="17"/>
      <c r="E2717" s="17"/>
      <c r="F2717" s="17"/>
      <c r="G2717" s="17"/>
      <c r="H2717" s="59"/>
      <c r="I2717" s="59"/>
      <c r="J2717" s="59"/>
      <c r="K2717" s="59"/>
      <c r="L2717" s="59"/>
      <c r="M2717" s="59"/>
    </row>
    <row r="2718" spans="3:13" x14ac:dyDescent="0.2">
      <c r="C2718" s="17"/>
      <c r="D2718" s="17"/>
      <c r="E2718" s="17"/>
      <c r="F2718" s="17"/>
      <c r="G2718" s="17"/>
      <c r="H2718" s="59"/>
      <c r="I2718" s="59"/>
      <c r="J2718" s="59"/>
      <c r="K2718" s="59"/>
      <c r="L2718" s="59"/>
      <c r="M2718" s="59"/>
    </row>
    <row r="2719" spans="3:13" x14ac:dyDescent="0.2">
      <c r="C2719" s="17"/>
      <c r="D2719" s="17"/>
      <c r="E2719" s="17"/>
      <c r="F2719" s="17"/>
      <c r="G2719" s="17"/>
      <c r="H2719" s="59"/>
      <c r="I2719" s="59"/>
      <c r="J2719" s="59"/>
      <c r="K2719" s="59"/>
      <c r="L2719" s="59"/>
      <c r="M2719" s="59"/>
    </row>
    <row r="2720" spans="3:13" x14ac:dyDescent="0.2">
      <c r="C2720" s="17"/>
      <c r="D2720" s="17"/>
      <c r="E2720" s="17"/>
      <c r="F2720" s="17"/>
      <c r="G2720" s="17"/>
      <c r="H2720" s="59"/>
      <c r="I2720" s="59"/>
      <c r="J2720" s="59"/>
      <c r="K2720" s="59"/>
      <c r="L2720" s="59"/>
      <c r="M2720" s="59"/>
    </row>
    <row r="2721" spans="3:13" x14ac:dyDescent="0.2">
      <c r="C2721" s="17"/>
      <c r="D2721" s="17"/>
      <c r="E2721" s="17"/>
      <c r="F2721" s="17"/>
      <c r="G2721" s="17"/>
      <c r="H2721" s="59"/>
      <c r="I2721" s="59"/>
      <c r="J2721" s="59"/>
      <c r="K2721" s="59"/>
      <c r="L2721" s="59"/>
      <c r="M2721" s="59"/>
    </row>
    <row r="2722" spans="3:13" x14ac:dyDescent="0.2">
      <c r="C2722" s="17"/>
      <c r="D2722" s="17"/>
      <c r="E2722" s="17"/>
      <c r="F2722" s="17"/>
      <c r="G2722" s="17"/>
      <c r="H2722" s="59"/>
      <c r="I2722" s="59"/>
      <c r="J2722" s="59"/>
      <c r="K2722" s="59"/>
      <c r="L2722" s="59"/>
      <c r="M2722" s="59"/>
    </row>
    <row r="2723" spans="3:13" x14ac:dyDescent="0.2">
      <c r="C2723" s="17"/>
      <c r="D2723" s="17"/>
      <c r="E2723" s="17"/>
      <c r="F2723" s="17"/>
      <c r="G2723" s="17"/>
      <c r="H2723" s="59"/>
      <c r="I2723" s="59"/>
      <c r="J2723" s="59"/>
      <c r="K2723" s="59"/>
      <c r="L2723" s="59"/>
      <c r="M2723" s="59"/>
    </row>
    <row r="2724" spans="3:13" x14ac:dyDescent="0.2">
      <c r="C2724" s="17"/>
      <c r="D2724" s="17"/>
      <c r="E2724" s="17"/>
      <c r="F2724" s="17"/>
      <c r="G2724" s="17"/>
      <c r="H2724" s="59"/>
      <c r="I2724" s="59"/>
      <c r="J2724" s="59"/>
      <c r="K2724" s="59"/>
      <c r="L2724" s="59"/>
      <c r="M2724" s="59"/>
    </row>
    <row r="2725" spans="3:13" x14ac:dyDescent="0.2">
      <c r="C2725" s="17"/>
      <c r="D2725" s="17"/>
      <c r="E2725" s="17"/>
      <c r="F2725" s="17"/>
      <c r="G2725" s="17"/>
      <c r="H2725" s="59"/>
      <c r="I2725" s="59"/>
      <c r="J2725" s="59"/>
      <c r="K2725" s="59"/>
      <c r="L2725" s="59"/>
      <c r="M2725" s="59"/>
    </row>
    <row r="2726" spans="3:13" x14ac:dyDescent="0.2">
      <c r="C2726" s="17"/>
      <c r="D2726" s="17"/>
      <c r="E2726" s="17"/>
      <c r="F2726" s="17"/>
      <c r="G2726" s="17"/>
      <c r="H2726" s="59"/>
      <c r="I2726" s="59"/>
      <c r="J2726" s="59"/>
      <c r="K2726" s="59"/>
      <c r="L2726" s="59"/>
      <c r="M2726" s="59"/>
    </row>
    <row r="2727" spans="3:13" x14ac:dyDescent="0.2">
      <c r="C2727" s="17"/>
      <c r="D2727" s="17"/>
      <c r="E2727" s="17"/>
      <c r="F2727" s="17"/>
      <c r="G2727" s="17"/>
      <c r="H2727" s="59"/>
      <c r="I2727" s="59"/>
      <c r="J2727" s="59"/>
      <c r="K2727" s="59"/>
      <c r="L2727" s="59"/>
      <c r="M2727" s="59"/>
    </row>
    <row r="2728" spans="3:13" x14ac:dyDescent="0.2">
      <c r="C2728" s="17"/>
      <c r="D2728" s="17"/>
      <c r="E2728" s="17"/>
      <c r="F2728" s="17"/>
      <c r="G2728" s="17"/>
      <c r="H2728" s="59"/>
      <c r="I2728" s="59"/>
      <c r="J2728" s="59"/>
      <c r="K2728" s="59"/>
      <c r="L2728" s="59"/>
      <c r="M2728" s="59"/>
    </row>
    <row r="2729" spans="3:13" x14ac:dyDescent="0.2">
      <c r="C2729" s="17"/>
      <c r="D2729" s="17"/>
      <c r="E2729" s="17"/>
      <c r="F2729" s="17"/>
      <c r="G2729" s="17"/>
      <c r="H2729" s="59"/>
      <c r="I2729" s="59"/>
      <c r="J2729" s="59"/>
      <c r="K2729" s="59"/>
      <c r="L2729" s="59"/>
      <c r="M2729" s="59"/>
    </row>
    <row r="2730" spans="3:13" x14ac:dyDescent="0.2">
      <c r="C2730" s="17"/>
      <c r="D2730" s="17"/>
      <c r="E2730" s="17"/>
      <c r="F2730" s="17"/>
      <c r="G2730" s="17"/>
      <c r="H2730" s="59"/>
      <c r="I2730" s="59"/>
      <c r="J2730" s="59"/>
      <c r="K2730" s="59"/>
      <c r="L2730" s="59"/>
      <c r="M2730" s="59"/>
    </row>
    <row r="2731" spans="3:13" x14ac:dyDescent="0.2">
      <c r="C2731" s="17"/>
      <c r="D2731" s="17"/>
      <c r="E2731" s="17"/>
      <c r="F2731" s="17"/>
      <c r="G2731" s="17"/>
      <c r="H2731" s="59"/>
      <c r="I2731" s="59"/>
      <c r="J2731" s="59"/>
      <c r="K2731" s="59"/>
      <c r="L2731" s="59"/>
      <c r="M2731" s="59"/>
    </row>
    <row r="2732" spans="3:13" x14ac:dyDescent="0.2">
      <c r="C2732" s="17"/>
      <c r="D2732" s="17"/>
      <c r="E2732" s="17"/>
      <c r="F2732" s="17"/>
      <c r="G2732" s="17"/>
      <c r="H2732" s="59"/>
      <c r="I2732" s="59"/>
      <c r="J2732" s="59"/>
      <c r="K2732" s="59"/>
      <c r="L2732" s="59"/>
      <c r="M2732" s="59"/>
    </row>
    <row r="2733" spans="3:13" x14ac:dyDescent="0.2">
      <c r="C2733" s="17"/>
      <c r="D2733" s="17"/>
      <c r="E2733" s="17"/>
      <c r="F2733" s="17"/>
      <c r="G2733" s="17"/>
      <c r="H2733" s="59"/>
      <c r="I2733" s="59"/>
      <c r="J2733" s="59"/>
      <c r="K2733" s="59"/>
      <c r="L2733" s="59"/>
      <c r="M2733" s="59"/>
    </row>
    <row r="2734" spans="3:13" x14ac:dyDescent="0.2">
      <c r="C2734" s="17"/>
      <c r="D2734" s="17"/>
      <c r="E2734" s="17"/>
      <c r="F2734" s="17"/>
      <c r="G2734" s="17"/>
      <c r="H2734" s="59"/>
      <c r="I2734" s="59"/>
      <c r="J2734" s="59"/>
      <c r="K2734" s="59"/>
      <c r="L2734" s="59"/>
      <c r="M2734" s="59"/>
    </row>
    <row r="2735" spans="3:13" x14ac:dyDescent="0.2">
      <c r="C2735" s="17"/>
      <c r="D2735" s="17"/>
      <c r="E2735" s="17"/>
      <c r="F2735" s="17"/>
      <c r="G2735" s="17"/>
      <c r="H2735" s="59"/>
      <c r="I2735" s="59"/>
      <c r="J2735" s="59"/>
      <c r="K2735" s="59"/>
      <c r="L2735" s="59"/>
      <c r="M2735" s="59"/>
    </row>
    <row r="2736" spans="3:13" x14ac:dyDescent="0.2">
      <c r="C2736" s="17"/>
      <c r="D2736" s="17"/>
      <c r="E2736" s="17"/>
      <c r="F2736" s="17"/>
      <c r="G2736" s="17"/>
      <c r="H2736" s="59"/>
      <c r="I2736" s="59"/>
      <c r="J2736" s="59"/>
      <c r="K2736" s="59"/>
      <c r="L2736" s="59"/>
      <c r="M2736" s="59"/>
    </row>
    <row r="2737" spans="3:13" x14ac:dyDescent="0.2">
      <c r="C2737" s="17"/>
      <c r="D2737" s="17"/>
      <c r="E2737" s="17"/>
      <c r="F2737" s="17"/>
      <c r="G2737" s="17"/>
      <c r="H2737" s="59"/>
      <c r="I2737" s="59"/>
      <c r="J2737" s="59"/>
      <c r="K2737" s="59"/>
      <c r="L2737" s="59"/>
      <c r="M2737" s="59"/>
    </row>
    <row r="2738" spans="3:13" x14ac:dyDescent="0.2">
      <c r="C2738" s="17"/>
      <c r="D2738" s="17"/>
      <c r="E2738" s="17"/>
      <c r="F2738" s="17"/>
      <c r="G2738" s="17"/>
      <c r="H2738" s="59"/>
      <c r="I2738" s="59"/>
      <c r="J2738" s="59"/>
      <c r="K2738" s="59"/>
      <c r="L2738" s="59"/>
      <c r="M2738" s="59"/>
    </row>
    <row r="2739" spans="3:13" x14ac:dyDescent="0.2">
      <c r="C2739" s="17"/>
      <c r="D2739" s="17"/>
      <c r="E2739" s="17"/>
      <c r="F2739" s="17"/>
      <c r="G2739" s="17"/>
      <c r="H2739" s="59"/>
      <c r="I2739" s="59"/>
      <c r="J2739" s="59"/>
      <c r="K2739" s="59"/>
      <c r="L2739" s="59"/>
      <c r="M2739" s="59"/>
    </row>
    <row r="2740" spans="3:13" x14ac:dyDescent="0.2">
      <c r="C2740" s="17"/>
      <c r="D2740" s="17"/>
      <c r="E2740" s="17"/>
      <c r="F2740" s="17"/>
      <c r="G2740" s="17"/>
      <c r="H2740" s="59"/>
      <c r="I2740" s="59"/>
      <c r="J2740" s="59"/>
      <c r="K2740" s="59"/>
      <c r="L2740" s="59"/>
      <c r="M2740" s="59"/>
    </row>
    <row r="2741" spans="3:13" x14ac:dyDescent="0.2">
      <c r="C2741" s="17"/>
      <c r="D2741" s="17"/>
      <c r="E2741" s="17"/>
      <c r="F2741" s="17"/>
      <c r="G2741" s="17"/>
      <c r="H2741" s="59"/>
      <c r="I2741" s="59"/>
      <c r="J2741" s="59"/>
      <c r="K2741" s="59"/>
      <c r="L2741" s="59"/>
      <c r="M2741" s="59"/>
    </row>
    <row r="2742" spans="3:13" x14ac:dyDescent="0.2">
      <c r="C2742" s="17"/>
      <c r="D2742" s="17"/>
      <c r="E2742" s="17"/>
      <c r="F2742" s="17"/>
      <c r="G2742" s="17"/>
      <c r="H2742" s="59"/>
      <c r="I2742" s="59"/>
      <c r="J2742" s="59"/>
      <c r="K2742" s="59"/>
      <c r="L2742" s="59"/>
      <c r="M2742" s="59"/>
    </row>
    <row r="2743" spans="3:13" x14ac:dyDescent="0.2">
      <c r="C2743" s="17"/>
      <c r="D2743" s="17"/>
      <c r="E2743" s="17"/>
      <c r="F2743" s="17"/>
      <c r="G2743" s="17"/>
      <c r="H2743" s="59"/>
      <c r="I2743" s="59"/>
      <c r="J2743" s="59"/>
      <c r="K2743" s="59"/>
      <c r="L2743" s="59"/>
      <c r="M2743" s="59"/>
    </row>
    <row r="2744" spans="3:13" x14ac:dyDescent="0.2">
      <c r="C2744" s="17"/>
      <c r="D2744" s="17"/>
      <c r="E2744" s="17"/>
      <c r="F2744" s="17"/>
      <c r="G2744" s="17"/>
      <c r="H2744" s="59"/>
      <c r="I2744" s="59"/>
      <c r="J2744" s="59"/>
      <c r="K2744" s="59"/>
      <c r="L2744" s="59"/>
      <c r="M2744" s="59"/>
    </row>
    <row r="2745" spans="3:13" x14ac:dyDescent="0.2">
      <c r="C2745" s="17"/>
      <c r="D2745" s="17"/>
      <c r="E2745" s="17"/>
      <c r="F2745" s="17"/>
      <c r="G2745" s="17"/>
      <c r="H2745" s="59"/>
      <c r="I2745" s="59"/>
      <c r="J2745" s="59"/>
      <c r="K2745" s="59"/>
      <c r="L2745" s="59"/>
      <c r="M2745" s="59"/>
    </row>
    <row r="2746" spans="3:13" x14ac:dyDescent="0.2">
      <c r="C2746" s="17"/>
      <c r="D2746" s="17"/>
      <c r="E2746" s="17"/>
      <c r="F2746" s="17"/>
      <c r="G2746" s="17"/>
      <c r="H2746" s="59"/>
      <c r="I2746" s="59"/>
      <c r="J2746" s="59"/>
      <c r="K2746" s="59"/>
      <c r="L2746" s="59"/>
      <c r="M2746" s="59"/>
    </row>
    <row r="2747" spans="3:13" x14ac:dyDescent="0.2">
      <c r="C2747" s="17"/>
      <c r="D2747" s="17"/>
      <c r="E2747" s="17"/>
      <c r="F2747" s="17"/>
      <c r="G2747" s="17"/>
      <c r="H2747" s="59"/>
      <c r="I2747" s="59"/>
      <c r="J2747" s="59"/>
      <c r="K2747" s="59"/>
      <c r="L2747" s="59"/>
      <c r="M2747" s="59"/>
    </row>
    <row r="2748" spans="3:13" x14ac:dyDescent="0.2">
      <c r="C2748" s="17"/>
      <c r="D2748" s="17"/>
      <c r="E2748" s="17"/>
      <c r="F2748" s="17"/>
      <c r="G2748" s="17"/>
      <c r="H2748" s="59"/>
      <c r="I2748" s="59"/>
      <c r="J2748" s="59"/>
      <c r="K2748" s="59"/>
      <c r="L2748" s="59"/>
      <c r="M2748" s="59"/>
    </row>
    <row r="2749" spans="3:13" x14ac:dyDescent="0.2">
      <c r="C2749" s="17"/>
      <c r="D2749" s="17"/>
      <c r="E2749" s="17"/>
      <c r="F2749" s="17"/>
      <c r="G2749" s="17"/>
      <c r="H2749" s="59"/>
      <c r="I2749" s="59"/>
      <c r="J2749" s="59"/>
      <c r="K2749" s="59"/>
      <c r="L2749" s="59"/>
      <c r="M2749" s="59"/>
    </row>
    <row r="2750" spans="3:13" x14ac:dyDescent="0.2">
      <c r="C2750" s="17"/>
      <c r="D2750" s="17"/>
      <c r="E2750" s="17"/>
      <c r="F2750" s="17"/>
      <c r="G2750" s="17"/>
      <c r="H2750" s="59"/>
      <c r="I2750" s="59"/>
      <c r="J2750" s="59"/>
      <c r="K2750" s="59"/>
      <c r="L2750" s="59"/>
      <c r="M2750" s="59"/>
    </row>
    <row r="2751" spans="3:13" x14ac:dyDescent="0.2">
      <c r="C2751" s="17"/>
      <c r="D2751" s="17"/>
      <c r="E2751" s="17"/>
      <c r="F2751" s="17"/>
      <c r="G2751" s="17"/>
      <c r="H2751" s="59"/>
      <c r="I2751" s="59"/>
      <c r="J2751" s="59"/>
      <c r="K2751" s="59"/>
      <c r="L2751" s="59"/>
      <c r="M2751" s="59"/>
    </row>
    <row r="2752" spans="3:13" x14ac:dyDescent="0.2">
      <c r="C2752" s="17"/>
      <c r="D2752" s="17"/>
      <c r="E2752" s="17"/>
      <c r="F2752" s="17"/>
      <c r="G2752" s="17"/>
      <c r="H2752" s="59"/>
      <c r="I2752" s="59"/>
      <c r="J2752" s="59"/>
      <c r="K2752" s="59"/>
      <c r="L2752" s="59"/>
      <c r="M2752" s="59"/>
    </row>
    <row r="2753" spans="3:13" x14ac:dyDescent="0.2">
      <c r="C2753" s="17"/>
      <c r="D2753" s="17"/>
      <c r="E2753" s="17"/>
      <c r="F2753" s="17"/>
      <c r="G2753" s="17"/>
      <c r="H2753" s="59"/>
      <c r="I2753" s="59"/>
      <c r="J2753" s="59"/>
      <c r="K2753" s="59"/>
      <c r="L2753" s="59"/>
      <c r="M2753" s="59"/>
    </row>
    <row r="2754" spans="3:13" x14ac:dyDescent="0.2">
      <c r="C2754" s="17"/>
      <c r="D2754" s="17"/>
      <c r="E2754" s="17"/>
      <c r="F2754" s="17"/>
      <c r="G2754" s="17"/>
      <c r="H2754" s="59"/>
      <c r="I2754" s="59"/>
      <c r="J2754" s="59"/>
      <c r="K2754" s="59"/>
      <c r="L2754" s="59"/>
      <c r="M2754" s="59"/>
    </row>
    <row r="2755" spans="3:13" x14ac:dyDescent="0.2">
      <c r="C2755" s="17"/>
      <c r="D2755" s="17"/>
      <c r="E2755" s="17"/>
      <c r="F2755" s="17"/>
      <c r="G2755" s="17"/>
      <c r="H2755" s="59"/>
      <c r="I2755" s="59"/>
      <c r="J2755" s="59"/>
      <c r="K2755" s="59"/>
      <c r="L2755" s="59"/>
      <c r="M2755" s="59"/>
    </row>
    <row r="2756" spans="3:13" x14ac:dyDescent="0.2">
      <c r="C2756" s="17"/>
      <c r="D2756" s="17"/>
      <c r="E2756" s="17"/>
      <c r="F2756" s="17"/>
      <c r="G2756" s="17"/>
      <c r="H2756" s="59"/>
      <c r="I2756" s="59"/>
      <c r="J2756" s="59"/>
      <c r="K2756" s="59"/>
      <c r="L2756" s="59"/>
      <c r="M2756" s="59"/>
    </row>
    <row r="2757" spans="3:13" x14ac:dyDescent="0.2">
      <c r="C2757" s="17"/>
      <c r="D2757" s="17"/>
      <c r="E2757" s="17"/>
      <c r="F2757" s="17"/>
      <c r="G2757" s="17"/>
      <c r="H2757" s="59"/>
      <c r="I2757" s="59"/>
      <c r="J2757" s="59"/>
      <c r="K2757" s="59"/>
      <c r="L2757" s="59"/>
      <c r="M2757" s="59"/>
    </row>
    <row r="2758" spans="3:13" x14ac:dyDescent="0.2">
      <c r="C2758" s="17"/>
      <c r="D2758" s="17"/>
      <c r="E2758" s="17"/>
      <c r="F2758" s="17"/>
      <c r="G2758" s="17"/>
      <c r="H2758" s="59"/>
      <c r="I2758" s="59"/>
      <c r="J2758" s="59"/>
      <c r="K2758" s="59"/>
      <c r="L2758" s="59"/>
      <c r="M2758" s="59"/>
    </row>
    <row r="2759" spans="3:13" x14ac:dyDescent="0.2">
      <c r="C2759" s="17"/>
      <c r="D2759" s="17"/>
      <c r="E2759" s="17"/>
      <c r="F2759" s="17"/>
      <c r="G2759" s="17"/>
      <c r="H2759" s="59"/>
      <c r="I2759" s="59"/>
      <c r="J2759" s="59"/>
      <c r="K2759" s="59"/>
      <c r="L2759" s="59"/>
      <c r="M2759" s="59"/>
    </row>
    <row r="2760" spans="3:13" x14ac:dyDescent="0.2">
      <c r="C2760" s="17"/>
      <c r="D2760" s="17"/>
      <c r="E2760" s="17"/>
      <c r="F2760" s="17"/>
      <c r="G2760" s="17"/>
      <c r="H2760" s="59"/>
      <c r="I2760" s="59"/>
      <c r="J2760" s="59"/>
      <c r="K2760" s="59"/>
      <c r="L2760" s="59"/>
      <c r="M2760" s="59"/>
    </row>
    <row r="2761" spans="3:13" x14ac:dyDescent="0.2">
      <c r="C2761" s="17"/>
      <c r="D2761" s="17"/>
      <c r="E2761" s="17"/>
      <c r="F2761" s="17"/>
      <c r="G2761" s="17"/>
      <c r="H2761" s="59"/>
      <c r="I2761" s="59"/>
      <c r="J2761" s="59"/>
      <c r="K2761" s="59"/>
      <c r="L2761" s="59"/>
      <c r="M2761" s="59"/>
    </row>
    <row r="2762" spans="3:13" x14ac:dyDescent="0.2">
      <c r="C2762" s="17"/>
      <c r="D2762" s="17"/>
      <c r="E2762" s="17"/>
      <c r="F2762" s="17"/>
      <c r="G2762" s="17"/>
      <c r="H2762" s="59"/>
      <c r="I2762" s="59"/>
      <c r="J2762" s="59"/>
      <c r="K2762" s="59"/>
      <c r="L2762" s="59"/>
      <c r="M2762" s="59"/>
    </row>
    <row r="2763" spans="3:13" x14ac:dyDescent="0.2">
      <c r="C2763" s="17"/>
      <c r="D2763" s="17"/>
      <c r="E2763" s="17"/>
      <c r="F2763" s="17"/>
      <c r="G2763" s="17"/>
      <c r="H2763" s="59"/>
      <c r="I2763" s="59"/>
      <c r="J2763" s="59"/>
      <c r="K2763" s="59"/>
      <c r="L2763" s="59"/>
      <c r="M2763" s="59"/>
    </row>
    <row r="2764" spans="3:13" x14ac:dyDescent="0.2">
      <c r="C2764" s="17"/>
      <c r="D2764" s="17"/>
      <c r="E2764" s="17"/>
      <c r="F2764" s="17"/>
      <c r="G2764" s="17"/>
      <c r="H2764" s="59"/>
      <c r="I2764" s="59"/>
      <c r="J2764" s="59"/>
      <c r="K2764" s="59"/>
      <c r="L2764" s="59"/>
      <c r="M2764" s="59"/>
    </row>
    <row r="2765" spans="3:13" x14ac:dyDescent="0.2">
      <c r="C2765" s="17"/>
      <c r="D2765" s="17"/>
      <c r="E2765" s="17"/>
      <c r="F2765" s="17"/>
      <c r="G2765" s="17"/>
      <c r="H2765" s="59"/>
      <c r="I2765" s="59"/>
      <c r="J2765" s="59"/>
      <c r="K2765" s="59"/>
      <c r="L2765" s="59"/>
      <c r="M2765" s="59"/>
    </row>
    <row r="2766" spans="3:13" x14ac:dyDescent="0.2">
      <c r="C2766" s="17"/>
      <c r="D2766" s="17"/>
      <c r="E2766" s="17"/>
      <c r="F2766" s="17"/>
      <c r="G2766" s="17"/>
      <c r="H2766" s="59"/>
      <c r="I2766" s="59"/>
      <c r="J2766" s="59"/>
      <c r="K2766" s="59"/>
      <c r="L2766" s="59"/>
      <c r="M2766" s="59"/>
    </row>
    <row r="2767" spans="3:13" x14ac:dyDescent="0.2">
      <c r="C2767" s="17"/>
      <c r="D2767" s="17"/>
      <c r="E2767" s="17"/>
      <c r="F2767" s="17"/>
      <c r="G2767" s="17"/>
      <c r="H2767" s="59"/>
      <c r="I2767" s="59"/>
      <c r="J2767" s="59"/>
      <c r="K2767" s="59"/>
      <c r="L2767" s="59"/>
      <c r="M2767" s="59"/>
    </row>
    <row r="2768" spans="3:13" x14ac:dyDescent="0.2">
      <c r="C2768" s="17"/>
      <c r="D2768" s="17"/>
      <c r="E2768" s="17"/>
      <c r="F2768" s="17"/>
      <c r="G2768" s="17"/>
      <c r="H2768" s="59"/>
      <c r="I2768" s="59"/>
      <c r="J2768" s="59"/>
      <c r="K2768" s="59"/>
      <c r="L2768" s="59"/>
      <c r="M2768" s="59"/>
    </row>
    <row r="2769" spans="3:13" x14ac:dyDescent="0.2">
      <c r="C2769" s="17"/>
      <c r="D2769" s="17"/>
      <c r="E2769" s="17"/>
      <c r="F2769" s="17"/>
      <c r="G2769" s="17"/>
      <c r="H2769" s="59"/>
      <c r="I2769" s="59"/>
      <c r="J2769" s="59"/>
      <c r="K2769" s="59"/>
      <c r="L2769" s="59"/>
      <c r="M2769" s="59"/>
    </row>
    <row r="2770" spans="3:13" x14ac:dyDescent="0.2">
      <c r="C2770" s="17"/>
      <c r="D2770" s="17"/>
      <c r="E2770" s="17"/>
      <c r="F2770" s="17"/>
      <c r="G2770" s="17"/>
      <c r="H2770" s="59"/>
      <c r="I2770" s="59"/>
      <c r="J2770" s="59"/>
      <c r="K2770" s="59"/>
      <c r="L2770" s="59"/>
      <c r="M2770" s="59"/>
    </row>
    <row r="2771" spans="3:13" x14ac:dyDescent="0.2">
      <c r="C2771" s="17"/>
      <c r="D2771" s="17"/>
      <c r="E2771" s="17"/>
      <c r="F2771" s="17"/>
      <c r="G2771" s="17"/>
      <c r="H2771" s="59"/>
      <c r="I2771" s="59"/>
      <c r="J2771" s="59"/>
      <c r="K2771" s="59"/>
      <c r="L2771" s="59"/>
      <c r="M2771" s="59"/>
    </row>
    <row r="2772" spans="3:13" x14ac:dyDescent="0.2">
      <c r="C2772" s="17"/>
      <c r="D2772" s="17"/>
      <c r="E2772" s="17"/>
      <c r="F2772" s="17"/>
      <c r="G2772" s="17"/>
      <c r="H2772" s="59"/>
      <c r="I2772" s="59"/>
      <c r="J2772" s="59"/>
      <c r="K2772" s="59"/>
      <c r="L2772" s="59"/>
      <c r="M2772" s="59"/>
    </row>
    <row r="2773" spans="3:13" x14ac:dyDescent="0.2">
      <c r="C2773" s="17"/>
      <c r="D2773" s="17"/>
      <c r="E2773" s="17"/>
      <c r="F2773" s="17"/>
      <c r="G2773" s="17"/>
      <c r="H2773" s="59"/>
      <c r="I2773" s="59"/>
      <c r="J2773" s="59"/>
      <c r="K2773" s="59"/>
      <c r="L2773" s="59"/>
      <c r="M2773" s="59"/>
    </row>
    <row r="2774" spans="3:13" x14ac:dyDescent="0.2">
      <c r="C2774" s="17"/>
      <c r="D2774" s="17"/>
      <c r="E2774" s="17"/>
      <c r="F2774" s="17"/>
      <c r="G2774" s="17"/>
      <c r="H2774" s="59"/>
      <c r="I2774" s="59"/>
      <c r="J2774" s="59"/>
      <c r="K2774" s="59"/>
      <c r="L2774" s="59"/>
      <c r="M2774" s="59"/>
    </row>
    <row r="2775" spans="3:13" x14ac:dyDescent="0.2">
      <c r="C2775" s="17"/>
      <c r="D2775" s="17"/>
      <c r="E2775" s="17"/>
      <c r="F2775" s="17"/>
      <c r="G2775" s="17"/>
      <c r="H2775" s="59"/>
      <c r="I2775" s="59"/>
      <c r="J2775" s="59"/>
      <c r="K2775" s="59"/>
      <c r="L2775" s="59"/>
      <c r="M2775" s="59"/>
    </row>
    <row r="2776" spans="3:13" x14ac:dyDescent="0.2">
      <c r="C2776" s="17"/>
      <c r="D2776" s="17"/>
      <c r="E2776" s="17"/>
      <c r="F2776" s="17"/>
      <c r="G2776" s="17"/>
      <c r="H2776" s="59"/>
      <c r="I2776" s="59"/>
      <c r="J2776" s="59"/>
      <c r="K2776" s="59"/>
      <c r="L2776" s="59"/>
      <c r="M2776" s="59"/>
    </row>
    <row r="2777" spans="3:13" x14ac:dyDescent="0.2">
      <c r="C2777" s="17"/>
      <c r="D2777" s="17"/>
      <c r="E2777" s="17"/>
      <c r="F2777" s="17"/>
      <c r="G2777" s="17"/>
      <c r="H2777" s="59"/>
      <c r="I2777" s="59"/>
      <c r="J2777" s="59"/>
      <c r="K2777" s="59"/>
      <c r="L2777" s="59"/>
      <c r="M2777" s="59"/>
    </row>
    <row r="2778" spans="3:13" x14ac:dyDescent="0.2">
      <c r="C2778" s="17"/>
      <c r="D2778" s="17"/>
      <c r="E2778" s="17"/>
      <c r="F2778" s="17"/>
      <c r="G2778" s="17"/>
      <c r="H2778" s="59"/>
      <c r="I2778" s="59"/>
      <c r="J2778" s="59"/>
      <c r="K2778" s="59"/>
      <c r="L2778" s="59"/>
      <c r="M2778" s="59"/>
    </row>
    <row r="2779" spans="3:13" x14ac:dyDescent="0.2">
      <c r="C2779" s="17"/>
      <c r="D2779" s="17"/>
      <c r="E2779" s="17"/>
      <c r="F2779" s="17"/>
      <c r="G2779" s="17"/>
      <c r="H2779" s="59"/>
      <c r="I2779" s="59"/>
      <c r="J2779" s="59"/>
      <c r="K2779" s="59"/>
      <c r="L2779" s="59"/>
      <c r="M2779" s="59"/>
    </row>
    <row r="2780" spans="3:13" x14ac:dyDescent="0.2">
      <c r="C2780" s="17"/>
      <c r="D2780" s="17"/>
      <c r="E2780" s="17"/>
      <c r="F2780" s="17"/>
      <c r="G2780" s="17"/>
      <c r="H2780" s="59"/>
      <c r="I2780" s="59"/>
      <c r="J2780" s="59"/>
      <c r="K2780" s="59"/>
      <c r="L2780" s="59"/>
      <c r="M2780" s="59"/>
    </row>
    <row r="2781" spans="3:13" x14ac:dyDescent="0.2">
      <c r="C2781" s="17"/>
      <c r="D2781" s="17"/>
      <c r="E2781" s="17"/>
      <c r="F2781" s="17"/>
      <c r="G2781" s="17"/>
      <c r="H2781" s="59"/>
      <c r="I2781" s="59"/>
      <c r="J2781" s="59"/>
      <c r="K2781" s="59"/>
      <c r="L2781" s="59"/>
      <c r="M2781" s="59"/>
    </row>
    <row r="2782" spans="3:13" x14ac:dyDescent="0.2">
      <c r="C2782" s="17"/>
      <c r="D2782" s="17"/>
      <c r="E2782" s="17"/>
      <c r="F2782" s="17"/>
      <c r="G2782" s="17"/>
      <c r="H2782" s="59"/>
      <c r="I2782" s="59"/>
      <c r="J2782" s="59"/>
      <c r="K2782" s="59"/>
      <c r="L2782" s="59"/>
      <c r="M2782" s="59"/>
    </row>
    <row r="2783" spans="3:13" x14ac:dyDescent="0.2">
      <c r="C2783" s="17"/>
      <c r="D2783" s="17"/>
      <c r="E2783" s="17"/>
      <c r="F2783" s="17"/>
      <c r="G2783" s="17"/>
      <c r="H2783" s="59"/>
      <c r="I2783" s="59"/>
      <c r="J2783" s="59"/>
      <c r="K2783" s="59"/>
      <c r="L2783" s="59"/>
      <c r="M2783" s="59"/>
    </row>
    <row r="2784" spans="3:13" x14ac:dyDescent="0.2">
      <c r="C2784" s="17"/>
      <c r="D2784" s="17"/>
      <c r="E2784" s="17"/>
      <c r="F2784" s="17"/>
      <c r="G2784" s="17"/>
      <c r="H2784" s="59"/>
      <c r="I2784" s="59"/>
      <c r="J2784" s="59"/>
      <c r="K2784" s="59"/>
      <c r="L2784" s="59"/>
      <c r="M2784" s="59"/>
    </row>
    <row r="2785" spans="3:13" x14ac:dyDescent="0.2">
      <c r="C2785" s="17"/>
      <c r="D2785" s="17"/>
      <c r="E2785" s="17"/>
      <c r="F2785" s="17"/>
      <c r="G2785" s="17"/>
      <c r="H2785" s="59"/>
      <c r="I2785" s="59"/>
      <c r="J2785" s="59"/>
      <c r="K2785" s="59"/>
      <c r="L2785" s="59"/>
      <c r="M2785" s="59"/>
    </row>
    <row r="2786" spans="3:13" x14ac:dyDescent="0.2">
      <c r="C2786" s="17"/>
      <c r="D2786" s="17"/>
      <c r="E2786" s="17"/>
      <c r="F2786" s="17"/>
      <c r="G2786" s="17"/>
      <c r="H2786" s="59"/>
      <c r="I2786" s="59"/>
      <c r="J2786" s="59"/>
      <c r="K2786" s="59"/>
      <c r="L2786" s="59"/>
      <c r="M2786" s="59"/>
    </row>
    <row r="2787" spans="3:13" x14ac:dyDescent="0.2">
      <c r="C2787" s="17"/>
      <c r="D2787" s="17"/>
      <c r="E2787" s="17"/>
      <c r="F2787" s="17"/>
      <c r="G2787" s="17"/>
      <c r="H2787" s="59"/>
      <c r="I2787" s="59"/>
      <c r="J2787" s="59"/>
      <c r="K2787" s="59"/>
      <c r="L2787" s="59"/>
      <c r="M2787" s="59"/>
    </row>
    <row r="2788" spans="3:13" x14ac:dyDescent="0.2">
      <c r="C2788" s="17"/>
      <c r="D2788" s="17"/>
      <c r="E2788" s="17"/>
      <c r="F2788" s="17"/>
      <c r="G2788" s="17"/>
      <c r="H2788" s="59"/>
      <c r="I2788" s="59"/>
      <c r="J2788" s="59"/>
      <c r="K2788" s="59"/>
      <c r="L2788" s="59"/>
      <c r="M2788" s="59"/>
    </row>
    <row r="2789" spans="3:13" x14ac:dyDescent="0.2">
      <c r="C2789" s="17"/>
      <c r="D2789" s="17"/>
      <c r="E2789" s="17"/>
      <c r="F2789" s="17"/>
      <c r="G2789" s="17"/>
      <c r="H2789" s="59"/>
      <c r="I2789" s="59"/>
      <c r="J2789" s="59"/>
      <c r="K2789" s="59"/>
      <c r="L2789" s="59"/>
      <c r="M2789" s="59"/>
    </row>
    <row r="2790" spans="3:13" x14ac:dyDescent="0.2">
      <c r="C2790" s="17"/>
      <c r="D2790" s="17"/>
      <c r="E2790" s="17"/>
      <c r="F2790" s="17"/>
      <c r="G2790" s="17"/>
      <c r="H2790" s="59"/>
      <c r="I2790" s="59"/>
      <c r="J2790" s="59"/>
      <c r="K2790" s="59"/>
      <c r="L2790" s="59"/>
      <c r="M2790" s="59"/>
    </row>
    <row r="2791" spans="3:13" x14ac:dyDescent="0.2">
      <c r="C2791" s="17"/>
      <c r="D2791" s="17"/>
      <c r="E2791" s="17"/>
      <c r="F2791" s="17"/>
      <c r="G2791" s="17"/>
      <c r="H2791" s="59"/>
      <c r="I2791" s="59"/>
      <c r="J2791" s="59"/>
      <c r="K2791" s="59"/>
      <c r="L2791" s="59"/>
      <c r="M2791" s="59"/>
    </row>
    <row r="2792" spans="3:13" x14ac:dyDescent="0.2">
      <c r="C2792" s="17"/>
      <c r="D2792" s="17"/>
      <c r="E2792" s="17"/>
      <c r="F2792" s="17"/>
      <c r="G2792" s="17"/>
      <c r="H2792" s="59"/>
      <c r="I2792" s="59"/>
      <c r="J2792" s="59"/>
      <c r="K2792" s="59"/>
      <c r="L2792" s="59"/>
      <c r="M2792" s="59"/>
    </row>
    <row r="2793" spans="3:13" x14ac:dyDescent="0.2">
      <c r="C2793" s="17"/>
      <c r="D2793" s="17"/>
      <c r="E2793" s="17"/>
      <c r="F2793" s="17"/>
      <c r="G2793" s="17"/>
      <c r="H2793" s="59"/>
      <c r="I2793" s="59"/>
      <c r="J2793" s="59"/>
      <c r="K2793" s="59"/>
      <c r="L2793" s="59"/>
      <c r="M2793" s="59"/>
    </row>
    <row r="2794" spans="3:13" x14ac:dyDescent="0.2">
      <c r="C2794" s="17"/>
      <c r="D2794" s="17"/>
      <c r="E2794" s="17"/>
      <c r="F2794" s="17"/>
      <c r="G2794" s="17"/>
      <c r="H2794" s="59"/>
      <c r="I2794" s="59"/>
      <c r="J2794" s="59"/>
      <c r="K2794" s="59"/>
      <c r="L2794" s="59"/>
      <c r="M2794" s="59"/>
    </row>
    <row r="2795" spans="3:13" x14ac:dyDescent="0.2">
      <c r="C2795" s="17"/>
      <c r="D2795" s="17"/>
      <c r="E2795" s="17"/>
      <c r="F2795" s="17"/>
      <c r="G2795" s="17"/>
      <c r="H2795" s="59"/>
      <c r="I2795" s="59"/>
      <c r="J2795" s="59"/>
      <c r="K2795" s="59"/>
      <c r="L2795" s="59"/>
      <c r="M2795" s="59"/>
    </row>
    <row r="2796" spans="3:13" x14ac:dyDescent="0.2">
      <c r="C2796" s="17"/>
      <c r="D2796" s="17"/>
      <c r="E2796" s="17"/>
      <c r="F2796" s="17"/>
      <c r="G2796" s="17"/>
      <c r="H2796" s="59"/>
      <c r="I2796" s="59"/>
      <c r="J2796" s="59"/>
      <c r="K2796" s="59"/>
      <c r="L2796" s="59"/>
      <c r="M2796" s="59"/>
    </row>
    <row r="2797" spans="3:13" x14ac:dyDescent="0.2">
      <c r="C2797" s="17"/>
      <c r="D2797" s="17"/>
      <c r="E2797" s="17"/>
      <c r="F2797" s="17"/>
      <c r="G2797" s="17"/>
      <c r="H2797" s="59"/>
      <c r="I2797" s="59"/>
      <c r="J2797" s="59"/>
      <c r="K2797" s="59"/>
      <c r="L2797" s="59"/>
      <c r="M2797" s="59"/>
    </row>
    <row r="2798" spans="3:13" x14ac:dyDescent="0.2">
      <c r="C2798" s="17"/>
      <c r="D2798" s="17"/>
      <c r="E2798" s="17"/>
      <c r="F2798" s="17"/>
      <c r="G2798" s="17"/>
      <c r="H2798" s="59"/>
      <c r="I2798" s="59"/>
      <c r="J2798" s="59"/>
      <c r="K2798" s="59"/>
      <c r="L2798" s="59"/>
      <c r="M2798" s="59"/>
    </row>
    <row r="2799" spans="3:13" x14ac:dyDescent="0.2">
      <c r="C2799" s="17"/>
      <c r="D2799" s="17"/>
      <c r="E2799" s="17"/>
      <c r="F2799" s="17"/>
      <c r="G2799" s="17"/>
      <c r="H2799" s="59"/>
      <c r="I2799" s="59"/>
      <c r="J2799" s="59"/>
      <c r="K2799" s="59"/>
      <c r="L2799" s="59"/>
      <c r="M2799" s="59"/>
    </row>
    <row r="2800" spans="3:13" x14ac:dyDescent="0.2">
      <c r="C2800" s="17"/>
      <c r="D2800" s="17"/>
      <c r="E2800" s="17"/>
      <c r="F2800" s="17"/>
      <c r="G2800" s="17"/>
      <c r="H2800" s="59"/>
      <c r="I2800" s="59"/>
      <c r="J2800" s="59"/>
      <c r="K2800" s="59"/>
      <c r="L2800" s="59"/>
      <c r="M2800" s="59"/>
    </row>
    <row r="2801" spans="3:13" x14ac:dyDescent="0.2">
      <c r="C2801" s="17"/>
      <c r="D2801" s="17"/>
      <c r="E2801" s="17"/>
      <c r="F2801" s="17"/>
      <c r="G2801" s="17"/>
      <c r="H2801" s="59"/>
      <c r="I2801" s="59"/>
      <c r="J2801" s="59"/>
      <c r="K2801" s="59"/>
      <c r="L2801" s="59"/>
      <c r="M2801" s="59"/>
    </row>
    <row r="2802" spans="3:13" x14ac:dyDescent="0.2">
      <c r="C2802" s="17"/>
      <c r="D2802" s="17"/>
      <c r="E2802" s="17"/>
      <c r="F2802" s="17"/>
      <c r="G2802" s="17"/>
      <c r="H2802" s="59"/>
      <c r="I2802" s="59"/>
      <c r="J2802" s="59"/>
      <c r="K2802" s="59"/>
      <c r="L2802" s="59"/>
      <c r="M2802" s="59"/>
    </row>
    <row r="2803" spans="3:13" x14ac:dyDescent="0.2">
      <c r="C2803" s="17"/>
      <c r="D2803" s="17"/>
      <c r="E2803" s="17"/>
      <c r="F2803" s="17"/>
      <c r="G2803" s="17"/>
      <c r="H2803" s="59"/>
      <c r="I2803" s="59"/>
      <c r="J2803" s="59"/>
      <c r="K2803" s="59"/>
      <c r="L2803" s="59"/>
      <c r="M2803" s="59"/>
    </row>
    <row r="2804" spans="3:13" x14ac:dyDescent="0.2">
      <c r="C2804" s="17"/>
      <c r="D2804" s="17"/>
      <c r="E2804" s="17"/>
      <c r="F2804" s="17"/>
      <c r="G2804" s="17"/>
      <c r="H2804" s="59"/>
      <c r="I2804" s="59"/>
      <c r="J2804" s="59"/>
      <c r="K2804" s="59"/>
      <c r="L2804" s="59"/>
      <c r="M2804" s="59"/>
    </row>
    <row r="2805" spans="3:13" x14ac:dyDescent="0.2">
      <c r="C2805" s="17"/>
      <c r="D2805" s="17"/>
      <c r="E2805" s="17"/>
      <c r="F2805" s="17"/>
      <c r="G2805" s="17"/>
      <c r="H2805" s="59"/>
      <c r="I2805" s="59"/>
      <c r="J2805" s="59"/>
      <c r="K2805" s="59"/>
      <c r="L2805" s="59"/>
      <c r="M2805" s="59"/>
    </row>
    <row r="2806" spans="3:13" x14ac:dyDescent="0.2">
      <c r="C2806" s="17"/>
      <c r="D2806" s="17"/>
      <c r="E2806" s="17"/>
      <c r="F2806" s="17"/>
      <c r="G2806" s="17"/>
      <c r="H2806" s="59"/>
      <c r="I2806" s="59"/>
      <c r="J2806" s="59"/>
      <c r="K2806" s="59"/>
      <c r="L2806" s="59"/>
      <c r="M2806" s="59"/>
    </row>
    <row r="2807" spans="3:13" x14ac:dyDescent="0.2">
      <c r="C2807" s="17"/>
      <c r="D2807" s="17"/>
      <c r="E2807" s="17"/>
      <c r="F2807" s="17"/>
      <c r="G2807" s="17"/>
      <c r="H2807" s="59"/>
      <c r="I2807" s="59"/>
      <c r="J2807" s="59"/>
      <c r="K2807" s="59"/>
      <c r="L2807" s="59"/>
      <c r="M2807" s="59"/>
    </row>
    <row r="2808" spans="3:13" x14ac:dyDescent="0.2">
      <c r="C2808" s="17"/>
      <c r="D2808" s="17"/>
      <c r="E2808" s="17"/>
      <c r="F2808" s="17"/>
      <c r="G2808" s="17"/>
      <c r="H2808" s="59"/>
      <c r="I2808" s="59"/>
      <c r="J2808" s="59"/>
      <c r="K2808" s="59"/>
      <c r="L2808" s="59"/>
      <c r="M2808" s="59"/>
    </row>
    <row r="2809" spans="3:13" x14ac:dyDescent="0.2">
      <c r="C2809" s="17"/>
      <c r="D2809" s="17"/>
      <c r="E2809" s="17"/>
      <c r="F2809" s="17"/>
      <c r="G2809" s="17"/>
      <c r="H2809" s="59"/>
      <c r="I2809" s="59"/>
      <c r="J2809" s="59"/>
      <c r="K2809" s="59"/>
      <c r="L2809" s="59"/>
      <c r="M2809" s="59"/>
    </row>
    <row r="2810" spans="3:13" x14ac:dyDescent="0.2">
      <c r="C2810" s="17"/>
      <c r="D2810" s="17"/>
      <c r="E2810" s="17"/>
      <c r="F2810" s="17"/>
      <c r="G2810" s="17"/>
      <c r="H2810" s="59"/>
      <c r="I2810" s="59"/>
      <c r="J2810" s="59"/>
      <c r="K2810" s="59"/>
      <c r="L2810" s="59"/>
      <c r="M2810" s="59"/>
    </row>
    <row r="2811" spans="3:13" x14ac:dyDescent="0.2">
      <c r="C2811" s="17"/>
      <c r="D2811" s="17"/>
      <c r="E2811" s="17"/>
      <c r="F2811" s="17"/>
      <c r="G2811" s="17"/>
      <c r="H2811" s="59"/>
      <c r="I2811" s="59"/>
      <c r="J2811" s="59"/>
      <c r="K2811" s="59"/>
      <c r="L2811" s="59"/>
      <c r="M2811" s="59"/>
    </row>
    <row r="2812" spans="3:13" x14ac:dyDescent="0.2">
      <c r="C2812" s="17"/>
      <c r="D2812" s="17"/>
      <c r="E2812" s="17"/>
      <c r="F2812" s="17"/>
      <c r="G2812" s="17"/>
      <c r="H2812" s="59"/>
      <c r="I2812" s="59"/>
      <c r="J2812" s="59"/>
      <c r="K2812" s="59"/>
      <c r="L2812" s="59"/>
      <c r="M2812" s="59"/>
    </row>
    <row r="2813" spans="3:13" x14ac:dyDescent="0.2">
      <c r="C2813" s="17"/>
      <c r="D2813" s="17"/>
      <c r="E2813" s="17"/>
      <c r="F2813" s="17"/>
      <c r="G2813" s="17"/>
      <c r="H2813" s="59"/>
      <c r="I2813" s="59"/>
      <c r="J2813" s="59"/>
      <c r="K2813" s="59"/>
      <c r="L2813" s="59"/>
      <c r="M2813" s="59"/>
    </row>
    <row r="2814" spans="3:13" x14ac:dyDescent="0.2">
      <c r="C2814" s="17"/>
      <c r="D2814" s="17"/>
      <c r="E2814" s="17"/>
      <c r="F2814" s="17"/>
      <c r="G2814" s="17"/>
      <c r="H2814" s="59"/>
      <c r="I2814" s="59"/>
      <c r="J2814" s="59"/>
      <c r="K2814" s="59"/>
      <c r="L2814" s="59"/>
      <c r="M2814" s="59"/>
    </row>
    <row r="2815" spans="3:13" x14ac:dyDescent="0.2">
      <c r="C2815" s="17"/>
      <c r="D2815" s="17"/>
      <c r="E2815" s="17"/>
      <c r="F2815" s="17"/>
      <c r="G2815" s="17"/>
      <c r="H2815" s="59"/>
      <c r="I2815" s="59"/>
      <c r="J2815" s="59"/>
      <c r="K2815" s="59"/>
      <c r="L2815" s="59"/>
      <c r="M2815" s="59"/>
    </row>
    <row r="2816" spans="3:13" x14ac:dyDescent="0.2">
      <c r="C2816" s="17"/>
      <c r="D2816" s="17"/>
      <c r="E2816" s="17"/>
      <c r="F2816" s="17"/>
      <c r="G2816" s="17"/>
      <c r="H2816" s="59"/>
      <c r="I2816" s="59"/>
      <c r="J2816" s="59"/>
      <c r="K2816" s="59"/>
      <c r="L2816" s="59"/>
      <c r="M2816" s="59"/>
    </row>
    <row r="2817" spans="3:13" x14ac:dyDescent="0.2">
      <c r="C2817" s="17"/>
      <c r="D2817" s="17"/>
      <c r="E2817" s="17"/>
      <c r="F2817" s="17"/>
      <c r="G2817" s="17"/>
      <c r="H2817" s="59"/>
      <c r="I2817" s="59"/>
      <c r="J2817" s="59"/>
      <c r="K2817" s="59"/>
      <c r="L2817" s="59"/>
      <c r="M2817" s="59"/>
    </row>
    <row r="2818" spans="3:13" x14ac:dyDescent="0.2">
      <c r="C2818" s="17"/>
      <c r="D2818" s="17"/>
      <c r="E2818" s="17"/>
      <c r="F2818" s="17"/>
      <c r="G2818" s="17"/>
      <c r="H2818" s="59"/>
      <c r="I2818" s="59"/>
      <c r="J2818" s="59"/>
      <c r="K2818" s="59"/>
      <c r="L2818" s="59"/>
      <c r="M2818" s="59"/>
    </row>
    <row r="2819" spans="3:13" x14ac:dyDescent="0.2">
      <c r="C2819" s="17"/>
      <c r="D2819" s="17"/>
      <c r="E2819" s="17"/>
      <c r="F2819" s="17"/>
      <c r="G2819" s="17"/>
      <c r="H2819" s="59"/>
      <c r="I2819" s="59"/>
      <c r="J2819" s="59"/>
      <c r="K2819" s="59"/>
      <c r="L2819" s="59"/>
      <c r="M2819" s="59"/>
    </row>
    <row r="2820" spans="3:13" x14ac:dyDescent="0.2">
      <c r="C2820" s="17"/>
      <c r="D2820" s="17"/>
      <c r="E2820" s="17"/>
      <c r="F2820" s="17"/>
      <c r="G2820" s="17"/>
      <c r="H2820" s="59"/>
      <c r="I2820" s="59"/>
      <c r="J2820" s="59"/>
      <c r="K2820" s="59"/>
      <c r="L2820" s="59"/>
      <c r="M2820" s="59"/>
    </row>
    <row r="2821" spans="3:13" x14ac:dyDescent="0.2">
      <c r="C2821" s="17"/>
      <c r="D2821" s="17"/>
      <c r="E2821" s="17"/>
      <c r="F2821" s="17"/>
      <c r="G2821" s="17"/>
      <c r="H2821" s="59"/>
      <c r="I2821" s="59"/>
      <c r="J2821" s="59"/>
      <c r="K2821" s="59"/>
      <c r="L2821" s="59"/>
      <c r="M2821" s="59"/>
    </row>
    <row r="2822" spans="3:13" x14ac:dyDescent="0.2">
      <c r="C2822" s="17"/>
      <c r="D2822" s="17"/>
      <c r="E2822" s="17"/>
      <c r="F2822" s="17"/>
      <c r="G2822" s="17"/>
      <c r="H2822" s="59"/>
      <c r="I2822" s="59"/>
      <c r="J2822" s="59"/>
      <c r="K2822" s="59"/>
      <c r="L2822" s="59"/>
      <c r="M2822" s="59"/>
    </row>
    <row r="2823" spans="3:13" x14ac:dyDescent="0.2">
      <c r="C2823" s="17"/>
      <c r="D2823" s="17"/>
      <c r="E2823" s="17"/>
      <c r="F2823" s="17"/>
      <c r="G2823" s="17"/>
      <c r="H2823" s="59"/>
      <c r="I2823" s="59"/>
      <c r="J2823" s="59"/>
      <c r="K2823" s="59"/>
      <c r="L2823" s="59"/>
      <c r="M2823" s="59"/>
    </row>
    <row r="2824" spans="3:13" x14ac:dyDescent="0.2">
      <c r="C2824" s="17"/>
      <c r="D2824" s="17"/>
      <c r="E2824" s="17"/>
      <c r="F2824" s="17"/>
      <c r="G2824" s="17"/>
      <c r="H2824" s="59"/>
      <c r="I2824" s="59"/>
      <c r="J2824" s="59"/>
      <c r="K2824" s="59"/>
      <c r="L2824" s="59"/>
      <c r="M2824" s="59"/>
    </row>
    <row r="2825" spans="3:13" x14ac:dyDescent="0.2">
      <c r="C2825" s="17"/>
      <c r="D2825" s="17"/>
      <c r="E2825" s="17"/>
      <c r="F2825" s="17"/>
      <c r="G2825" s="17"/>
      <c r="H2825" s="59"/>
      <c r="I2825" s="59"/>
      <c r="J2825" s="59"/>
      <c r="K2825" s="59"/>
      <c r="L2825" s="59"/>
      <c r="M2825" s="59"/>
    </row>
    <row r="2826" spans="3:13" x14ac:dyDescent="0.2">
      <c r="C2826" s="17"/>
      <c r="D2826" s="17"/>
      <c r="E2826" s="17"/>
      <c r="F2826" s="17"/>
      <c r="G2826" s="17"/>
      <c r="H2826" s="59"/>
      <c r="I2826" s="59"/>
      <c r="J2826" s="59"/>
      <c r="K2826" s="59"/>
      <c r="L2826" s="59"/>
      <c r="M2826" s="59"/>
    </row>
    <row r="2827" spans="3:13" x14ac:dyDescent="0.2">
      <c r="C2827" s="17"/>
      <c r="D2827" s="17"/>
      <c r="E2827" s="17"/>
      <c r="F2827" s="17"/>
      <c r="G2827" s="17"/>
      <c r="H2827" s="59"/>
      <c r="I2827" s="59"/>
      <c r="J2827" s="59"/>
      <c r="K2827" s="59"/>
      <c r="L2827" s="59"/>
      <c r="M2827" s="59"/>
    </row>
    <row r="2828" spans="3:13" x14ac:dyDescent="0.2">
      <c r="C2828" s="17"/>
      <c r="D2828" s="17"/>
      <c r="E2828" s="17"/>
      <c r="F2828" s="17"/>
      <c r="G2828" s="17"/>
      <c r="H2828" s="59"/>
      <c r="I2828" s="59"/>
      <c r="J2828" s="59"/>
      <c r="K2828" s="59"/>
      <c r="L2828" s="59"/>
      <c r="M2828" s="59"/>
    </row>
    <row r="2829" spans="3:13" x14ac:dyDescent="0.2">
      <c r="C2829" s="17"/>
      <c r="D2829" s="17"/>
      <c r="E2829" s="17"/>
      <c r="F2829" s="17"/>
      <c r="G2829" s="17"/>
      <c r="H2829" s="59"/>
      <c r="I2829" s="59"/>
      <c r="J2829" s="59"/>
      <c r="K2829" s="59"/>
      <c r="L2829" s="59"/>
      <c r="M2829" s="59"/>
    </row>
    <row r="2830" spans="3:13" x14ac:dyDescent="0.2">
      <c r="C2830" s="17"/>
      <c r="D2830" s="17"/>
      <c r="E2830" s="17"/>
      <c r="F2830" s="17"/>
      <c r="G2830" s="17"/>
      <c r="H2830" s="59"/>
      <c r="I2830" s="59"/>
      <c r="J2830" s="59"/>
      <c r="K2830" s="59"/>
      <c r="L2830" s="59"/>
      <c r="M2830" s="59"/>
    </row>
    <row r="2831" spans="3:13" x14ac:dyDescent="0.2">
      <c r="C2831" s="17"/>
      <c r="D2831" s="17"/>
      <c r="E2831" s="17"/>
      <c r="F2831" s="17"/>
      <c r="G2831" s="17"/>
      <c r="H2831" s="59"/>
      <c r="I2831" s="59"/>
      <c r="J2831" s="59"/>
      <c r="K2831" s="59"/>
      <c r="L2831" s="59"/>
      <c r="M2831" s="59"/>
    </row>
    <row r="2832" spans="3:13" x14ac:dyDescent="0.2">
      <c r="C2832" s="17"/>
      <c r="D2832" s="17"/>
      <c r="E2832" s="17"/>
      <c r="F2832" s="17"/>
      <c r="G2832" s="17"/>
      <c r="H2832" s="59"/>
      <c r="I2832" s="59"/>
      <c r="J2832" s="59"/>
      <c r="K2832" s="59"/>
      <c r="L2832" s="59"/>
      <c r="M2832" s="59"/>
    </row>
    <row r="2833" spans="3:13" x14ac:dyDescent="0.2">
      <c r="C2833" s="17"/>
      <c r="D2833" s="17"/>
      <c r="E2833" s="17"/>
      <c r="F2833" s="17"/>
      <c r="G2833" s="17"/>
      <c r="H2833" s="59"/>
      <c r="I2833" s="59"/>
      <c r="J2833" s="59"/>
      <c r="K2833" s="59"/>
      <c r="L2833" s="59"/>
      <c r="M2833" s="59"/>
    </row>
    <row r="2834" spans="3:13" x14ac:dyDescent="0.2">
      <c r="C2834" s="17"/>
      <c r="D2834" s="17"/>
      <c r="E2834" s="17"/>
      <c r="F2834" s="17"/>
      <c r="G2834" s="17"/>
      <c r="H2834" s="59"/>
      <c r="I2834" s="59"/>
      <c r="J2834" s="59"/>
      <c r="K2834" s="59"/>
      <c r="L2834" s="59"/>
      <c r="M2834" s="59"/>
    </row>
    <row r="2835" spans="3:13" x14ac:dyDescent="0.2">
      <c r="C2835" s="17"/>
      <c r="D2835" s="17"/>
      <c r="E2835" s="17"/>
      <c r="F2835" s="17"/>
      <c r="G2835" s="17"/>
      <c r="H2835" s="59"/>
      <c r="I2835" s="59"/>
      <c r="J2835" s="59"/>
      <c r="K2835" s="59"/>
      <c r="L2835" s="59"/>
      <c r="M2835" s="59"/>
    </row>
    <row r="2836" spans="3:13" x14ac:dyDescent="0.2">
      <c r="C2836" s="17"/>
      <c r="D2836" s="17"/>
      <c r="E2836" s="17"/>
      <c r="F2836" s="17"/>
      <c r="G2836" s="17"/>
      <c r="H2836" s="59"/>
      <c r="I2836" s="59"/>
      <c r="J2836" s="59"/>
      <c r="K2836" s="59"/>
      <c r="L2836" s="59"/>
      <c r="M2836" s="59"/>
    </row>
    <row r="2837" spans="3:13" x14ac:dyDescent="0.2">
      <c r="C2837" s="17"/>
      <c r="D2837" s="17"/>
      <c r="E2837" s="17"/>
      <c r="F2837" s="17"/>
      <c r="G2837" s="17"/>
      <c r="H2837" s="59"/>
      <c r="I2837" s="59"/>
      <c r="J2837" s="59"/>
      <c r="K2837" s="59"/>
      <c r="L2837" s="59"/>
      <c r="M2837" s="59"/>
    </row>
    <row r="2838" spans="3:13" x14ac:dyDescent="0.2">
      <c r="C2838" s="17"/>
      <c r="D2838" s="17"/>
      <c r="E2838" s="17"/>
      <c r="F2838" s="17"/>
      <c r="G2838" s="17"/>
      <c r="H2838" s="59"/>
      <c r="I2838" s="59"/>
      <c r="J2838" s="59"/>
      <c r="K2838" s="59"/>
      <c r="L2838" s="59"/>
      <c r="M2838" s="59"/>
    </row>
    <row r="2839" spans="3:13" x14ac:dyDescent="0.2">
      <c r="C2839" s="17"/>
      <c r="D2839" s="17"/>
      <c r="E2839" s="17"/>
      <c r="F2839" s="17"/>
      <c r="G2839" s="17"/>
      <c r="H2839" s="59"/>
      <c r="I2839" s="59"/>
      <c r="J2839" s="59"/>
      <c r="K2839" s="59"/>
      <c r="L2839" s="59"/>
      <c r="M2839" s="59"/>
    </row>
    <row r="2840" spans="3:13" x14ac:dyDescent="0.2">
      <c r="C2840" s="17"/>
      <c r="D2840" s="17"/>
      <c r="E2840" s="17"/>
      <c r="F2840" s="17"/>
      <c r="G2840" s="17"/>
      <c r="H2840" s="59"/>
      <c r="I2840" s="59"/>
      <c r="J2840" s="59"/>
      <c r="K2840" s="59"/>
      <c r="L2840" s="59"/>
      <c r="M2840" s="59"/>
    </row>
    <row r="2841" spans="3:13" x14ac:dyDescent="0.2">
      <c r="C2841" s="17"/>
      <c r="D2841" s="17"/>
      <c r="E2841" s="17"/>
      <c r="F2841" s="17"/>
      <c r="G2841" s="17"/>
      <c r="H2841" s="59"/>
      <c r="I2841" s="59"/>
      <c r="J2841" s="59"/>
      <c r="K2841" s="59"/>
      <c r="L2841" s="59"/>
      <c r="M2841" s="59"/>
    </row>
    <row r="2842" spans="3:13" x14ac:dyDescent="0.2">
      <c r="C2842" s="17"/>
      <c r="D2842" s="17"/>
      <c r="E2842" s="17"/>
      <c r="F2842" s="17"/>
      <c r="G2842" s="17"/>
      <c r="H2842" s="59"/>
      <c r="I2842" s="59"/>
      <c r="J2842" s="59"/>
      <c r="K2842" s="59"/>
      <c r="L2842" s="59"/>
      <c r="M2842" s="59"/>
    </row>
    <row r="2843" spans="3:13" x14ac:dyDescent="0.2">
      <c r="C2843" s="17"/>
      <c r="D2843" s="17"/>
      <c r="E2843" s="17"/>
      <c r="F2843" s="17"/>
      <c r="G2843" s="17"/>
      <c r="H2843" s="59"/>
      <c r="I2843" s="59"/>
      <c r="J2843" s="59"/>
      <c r="K2843" s="59"/>
      <c r="L2843" s="59"/>
      <c r="M2843" s="59"/>
    </row>
    <row r="2844" spans="3:13" x14ac:dyDescent="0.2">
      <c r="C2844" s="17"/>
      <c r="D2844" s="17"/>
      <c r="E2844" s="17"/>
      <c r="F2844" s="17"/>
      <c r="G2844" s="17"/>
      <c r="H2844" s="59"/>
      <c r="I2844" s="59"/>
      <c r="J2844" s="59"/>
      <c r="K2844" s="59"/>
      <c r="L2844" s="59"/>
      <c r="M2844" s="59"/>
    </row>
    <row r="2845" spans="3:13" x14ac:dyDescent="0.2">
      <c r="C2845" s="17"/>
      <c r="D2845" s="17"/>
      <c r="E2845" s="17"/>
      <c r="F2845" s="17"/>
      <c r="G2845" s="17"/>
      <c r="H2845" s="59"/>
      <c r="I2845" s="59"/>
      <c r="J2845" s="59"/>
      <c r="K2845" s="59"/>
      <c r="L2845" s="59"/>
      <c r="M2845" s="59"/>
    </row>
    <row r="2846" spans="3:13" x14ac:dyDescent="0.2">
      <c r="C2846" s="17"/>
      <c r="D2846" s="17"/>
      <c r="E2846" s="17"/>
      <c r="F2846" s="17"/>
      <c r="G2846" s="17"/>
      <c r="H2846" s="59"/>
      <c r="I2846" s="59"/>
      <c r="J2846" s="59"/>
      <c r="K2846" s="59"/>
      <c r="L2846" s="59"/>
      <c r="M2846" s="59"/>
    </row>
    <row r="2847" spans="3:13" x14ac:dyDescent="0.2">
      <c r="C2847" s="17"/>
      <c r="D2847" s="17"/>
      <c r="E2847" s="17"/>
      <c r="F2847" s="17"/>
      <c r="G2847" s="17"/>
      <c r="H2847" s="59"/>
      <c r="I2847" s="59"/>
      <c r="J2847" s="59"/>
      <c r="K2847" s="59"/>
      <c r="L2847" s="59"/>
      <c r="M2847" s="59"/>
    </row>
    <row r="2848" spans="3:13" x14ac:dyDescent="0.2">
      <c r="C2848" s="17"/>
      <c r="D2848" s="17"/>
      <c r="E2848" s="17"/>
      <c r="F2848" s="17"/>
      <c r="G2848" s="17"/>
      <c r="H2848" s="59"/>
      <c r="I2848" s="59"/>
      <c r="J2848" s="59"/>
      <c r="K2848" s="59"/>
      <c r="L2848" s="59"/>
      <c r="M2848" s="59"/>
    </row>
    <row r="2849" spans="3:13" x14ac:dyDescent="0.2">
      <c r="C2849" s="17"/>
      <c r="D2849" s="17"/>
      <c r="E2849" s="17"/>
      <c r="F2849" s="17"/>
      <c r="G2849" s="17"/>
      <c r="H2849" s="59"/>
      <c r="I2849" s="59"/>
      <c r="J2849" s="59"/>
      <c r="K2849" s="59"/>
      <c r="L2849" s="59"/>
      <c r="M2849" s="59"/>
    </row>
    <row r="2850" spans="3:13" x14ac:dyDescent="0.2">
      <c r="C2850" s="17"/>
      <c r="D2850" s="17"/>
      <c r="E2850" s="17"/>
      <c r="F2850" s="17"/>
      <c r="G2850" s="17"/>
      <c r="H2850" s="59"/>
      <c r="I2850" s="59"/>
      <c r="J2850" s="59"/>
      <c r="K2850" s="59"/>
      <c r="L2850" s="59"/>
      <c r="M2850" s="59"/>
    </row>
    <row r="2851" spans="3:13" x14ac:dyDescent="0.2">
      <c r="C2851" s="17"/>
      <c r="D2851" s="17"/>
      <c r="E2851" s="17"/>
      <c r="F2851" s="17"/>
      <c r="G2851" s="17"/>
      <c r="H2851" s="59"/>
      <c r="I2851" s="59"/>
      <c r="J2851" s="59"/>
      <c r="K2851" s="59"/>
      <c r="L2851" s="59"/>
      <c r="M2851" s="59"/>
    </row>
    <row r="2852" spans="3:13" x14ac:dyDescent="0.2">
      <c r="C2852" s="17"/>
      <c r="D2852" s="17"/>
      <c r="E2852" s="17"/>
      <c r="F2852" s="17"/>
      <c r="G2852" s="17"/>
      <c r="H2852" s="59"/>
      <c r="I2852" s="59"/>
      <c r="J2852" s="59"/>
      <c r="K2852" s="59"/>
      <c r="L2852" s="59"/>
      <c r="M2852" s="59"/>
    </row>
    <row r="2853" spans="3:13" x14ac:dyDescent="0.2">
      <c r="C2853" s="17"/>
      <c r="D2853" s="17"/>
      <c r="E2853" s="17"/>
      <c r="F2853" s="17"/>
      <c r="G2853" s="17"/>
      <c r="H2853" s="59"/>
      <c r="I2853" s="59"/>
      <c r="J2853" s="59"/>
      <c r="K2853" s="59"/>
      <c r="L2853" s="59"/>
      <c r="M2853" s="59"/>
    </row>
    <row r="2854" spans="3:13" x14ac:dyDescent="0.2">
      <c r="C2854" s="17"/>
      <c r="D2854" s="17"/>
      <c r="E2854" s="17"/>
      <c r="F2854" s="17"/>
      <c r="G2854" s="17"/>
      <c r="H2854" s="59"/>
      <c r="I2854" s="59"/>
      <c r="J2854" s="59"/>
      <c r="K2854" s="59"/>
      <c r="L2854" s="59"/>
      <c r="M2854" s="59"/>
    </row>
    <row r="2855" spans="3:13" x14ac:dyDescent="0.2">
      <c r="C2855" s="17"/>
      <c r="D2855" s="17"/>
      <c r="E2855" s="17"/>
      <c r="F2855" s="17"/>
      <c r="G2855" s="17"/>
      <c r="H2855" s="59"/>
      <c r="I2855" s="59"/>
      <c r="J2855" s="59"/>
      <c r="K2855" s="59"/>
      <c r="L2855" s="59"/>
      <c r="M2855" s="59"/>
    </row>
    <row r="2856" spans="3:13" x14ac:dyDescent="0.2">
      <c r="C2856" s="17"/>
      <c r="D2856" s="17"/>
      <c r="E2856" s="17"/>
      <c r="F2856" s="17"/>
      <c r="G2856" s="17"/>
      <c r="H2856" s="59"/>
      <c r="I2856" s="59"/>
      <c r="J2856" s="59"/>
      <c r="K2856" s="59"/>
      <c r="L2856" s="59"/>
      <c r="M2856" s="59"/>
    </row>
    <row r="2857" spans="3:13" x14ac:dyDescent="0.2">
      <c r="C2857" s="17"/>
      <c r="D2857" s="17"/>
      <c r="E2857" s="17"/>
      <c r="F2857" s="17"/>
      <c r="G2857" s="17"/>
      <c r="H2857" s="59"/>
      <c r="I2857" s="59"/>
      <c r="J2857" s="59"/>
      <c r="K2857" s="59"/>
      <c r="L2857" s="59"/>
      <c r="M2857" s="59"/>
    </row>
    <row r="2858" spans="3:13" x14ac:dyDescent="0.2">
      <c r="C2858" s="17"/>
      <c r="D2858" s="17"/>
      <c r="E2858" s="17"/>
      <c r="F2858" s="17"/>
      <c r="G2858" s="17"/>
      <c r="H2858" s="59"/>
      <c r="I2858" s="59"/>
      <c r="J2858" s="59"/>
      <c r="K2858" s="59"/>
      <c r="L2858" s="59"/>
      <c r="M2858" s="59"/>
    </row>
    <row r="2859" spans="3:13" x14ac:dyDescent="0.2">
      <c r="C2859" s="17"/>
      <c r="D2859" s="17"/>
      <c r="E2859" s="17"/>
      <c r="F2859" s="17"/>
      <c r="G2859" s="17"/>
      <c r="H2859" s="59"/>
      <c r="I2859" s="59"/>
      <c r="J2859" s="59"/>
      <c r="K2859" s="59"/>
      <c r="L2859" s="59"/>
      <c r="M2859" s="59"/>
    </row>
    <row r="2860" spans="3:13" x14ac:dyDescent="0.2">
      <c r="C2860" s="17"/>
      <c r="D2860" s="17"/>
      <c r="E2860" s="17"/>
      <c r="F2860" s="17"/>
      <c r="G2860" s="17"/>
      <c r="H2860" s="59"/>
      <c r="I2860" s="59"/>
      <c r="J2860" s="59"/>
      <c r="K2860" s="59"/>
      <c r="L2860" s="59"/>
      <c r="M2860" s="59"/>
    </row>
    <row r="2861" spans="3:13" x14ac:dyDescent="0.2">
      <c r="C2861" s="17"/>
      <c r="D2861" s="17"/>
      <c r="E2861" s="17"/>
      <c r="F2861" s="17"/>
      <c r="G2861" s="17"/>
      <c r="H2861" s="59"/>
      <c r="I2861" s="59"/>
      <c r="J2861" s="59"/>
      <c r="K2861" s="59"/>
      <c r="L2861" s="59"/>
      <c r="M2861" s="59"/>
    </row>
    <row r="2862" spans="3:13" x14ac:dyDescent="0.2">
      <c r="C2862" s="17"/>
      <c r="D2862" s="17"/>
      <c r="E2862" s="17"/>
      <c r="F2862" s="17"/>
      <c r="G2862" s="17"/>
      <c r="H2862" s="59"/>
      <c r="I2862" s="59"/>
      <c r="J2862" s="59"/>
      <c r="K2862" s="59"/>
      <c r="L2862" s="59"/>
      <c r="M2862" s="59"/>
    </row>
    <row r="2863" spans="3:13" x14ac:dyDescent="0.2">
      <c r="C2863" s="17"/>
      <c r="D2863" s="17"/>
      <c r="E2863" s="17"/>
      <c r="F2863" s="17"/>
      <c r="G2863" s="17"/>
      <c r="H2863" s="59"/>
      <c r="I2863" s="59"/>
      <c r="J2863" s="59"/>
      <c r="K2863" s="59"/>
      <c r="L2863" s="59"/>
      <c r="M2863" s="59"/>
    </row>
    <row r="2864" spans="3:13" x14ac:dyDescent="0.2">
      <c r="C2864" s="17"/>
      <c r="D2864" s="17"/>
      <c r="E2864" s="17"/>
      <c r="F2864" s="17"/>
      <c r="G2864" s="17"/>
      <c r="H2864" s="59"/>
      <c r="I2864" s="59"/>
      <c r="J2864" s="59"/>
      <c r="K2864" s="59"/>
      <c r="L2864" s="59"/>
      <c r="M2864" s="59"/>
    </row>
    <row r="2865" spans="3:13" x14ac:dyDescent="0.2">
      <c r="C2865" s="17"/>
      <c r="D2865" s="17"/>
      <c r="E2865" s="17"/>
      <c r="F2865" s="17"/>
      <c r="G2865" s="17"/>
      <c r="H2865" s="59"/>
      <c r="I2865" s="59"/>
      <c r="J2865" s="59"/>
      <c r="K2865" s="59"/>
      <c r="L2865" s="59"/>
      <c r="M2865" s="59"/>
    </row>
    <row r="2866" spans="3:13" x14ac:dyDescent="0.2">
      <c r="C2866" s="17"/>
      <c r="D2866" s="17"/>
      <c r="E2866" s="17"/>
      <c r="F2866" s="17"/>
      <c r="G2866" s="17"/>
      <c r="H2866" s="59"/>
      <c r="I2866" s="59"/>
      <c r="J2866" s="59"/>
      <c r="K2866" s="59"/>
      <c r="L2866" s="59"/>
      <c r="M2866" s="59"/>
    </row>
    <row r="2867" spans="3:13" x14ac:dyDescent="0.2">
      <c r="C2867" s="17"/>
      <c r="D2867" s="17"/>
      <c r="E2867" s="17"/>
      <c r="F2867" s="17"/>
      <c r="G2867" s="17"/>
      <c r="H2867" s="59"/>
      <c r="I2867" s="59"/>
      <c r="J2867" s="59"/>
      <c r="K2867" s="59"/>
      <c r="L2867" s="59"/>
      <c r="M2867" s="59"/>
    </row>
    <row r="2868" spans="3:13" x14ac:dyDescent="0.2">
      <c r="C2868" s="17"/>
      <c r="D2868" s="17"/>
      <c r="E2868" s="17"/>
      <c r="F2868" s="17"/>
      <c r="G2868" s="17"/>
      <c r="H2868" s="59"/>
      <c r="I2868" s="59"/>
      <c r="J2868" s="59"/>
      <c r="K2868" s="59"/>
      <c r="L2868" s="59"/>
      <c r="M2868" s="59"/>
    </row>
    <row r="2869" spans="3:13" x14ac:dyDescent="0.2">
      <c r="C2869" s="17"/>
      <c r="D2869" s="17"/>
      <c r="E2869" s="17"/>
      <c r="F2869" s="17"/>
      <c r="G2869" s="17"/>
      <c r="H2869" s="59"/>
      <c r="I2869" s="59"/>
      <c r="J2869" s="59"/>
      <c r="K2869" s="59"/>
      <c r="L2869" s="59"/>
      <c r="M2869" s="59"/>
    </row>
    <row r="2870" spans="3:13" x14ac:dyDescent="0.2">
      <c r="C2870" s="17"/>
      <c r="D2870" s="17"/>
      <c r="E2870" s="17"/>
      <c r="F2870" s="17"/>
      <c r="G2870" s="17"/>
      <c r="H2870" s="59"/>
      <c r="I2870" s="59"/>
      <c r="J2870" s="59"/>
      <c r="K2870" s="59"/>
      <c r="L2870" s="59"/>
      <c r="M2870" s="59"/>
    </row>
    <row r="2871" spans="3:13" x14ac:dyDescent="0.2">
      <c r="C2871" s="17"/>
      <c r="D2871" s="17"/>
      <c r="E2871" s="17"/>
      <c r="F2871" s="17"/>
      <c r="G2871" s="17"/>
      <c r="H2871" s="59"/>
      <c r="I2871" s="59"/>
      <c r="J2871" s="59"/>
      <c r="K2871" s="59"/>
      <c r="L2871" s="59"/>
      <c r="M2871" s="59"/>
    </row>
    <row r="2872" spans="3:13" x14ac:dyDescent="0.2">
      <c r="C2872" s="17"/>
      <c r="D2872" s="17"/>
      <c r="E2872" s="17"/>
      <c r="F2872" s="17"/>
      <c r="G2872" s="17"/>
      <c r="H2872" s="59"/>
      <c r="I2872" s="59"/>
      <c r="J2872" s="59"/>
      <c r="K2872" s="59"/>
      <c r="L2872" s="59"/>
      <c r="M2872" s="59"/>
    </row>
    <row r="2873" spans="3:13" x14ac:dyDescent="0.2">
      <c r="C2873" s="17"/>
      <c r="D2873" s="17"/>
      <c r="E2873" s="17"/>
      <c r="F2873" s="17"/>
      <c r="G2873" s="17"/>
      <c r="H2873" s="59"/>
      <c r="I2873" s="59"/>
      <c r="J2873" s="59"/>
      <c r="K2873" s="59"/>
      <c r="L2873" s="59"/>
      <c r="M2873" s="59"/>
    </row>
    <row r="2874" spans="3:13" x14ac:dyDescent="0.2">
      <c r="C2874" s="17"/>
      <c r="D2874" s="17"/>
      <c r="E2874" s="17"/>
      <c r="F2874" s="17"/>
      <c r="G2874" s="17"/>
      <c r="H2874" s="59"/>
      <c r="I2874" s="59"/>
      <c r="J2874" s="59"/>
      <c r="K2874" s="59"/>
      <c r="L2874" s="59"/>
      <c r="M2874" s="59"/>
    </row>
    <row r="2875" spans="3:13" x14ac:dyDescent="0.2">
      <c r="C2875" s="17"/>
      <c r="D2875" s="17"/>
      <c r="E2875" s="17"/>
      <c r="F2875" s="17"/>
      <c r="G2875" s="17"/>
      <c r="H2875" s="59"/>
      <c r="I2875" s="59"/>
      <c r="J2875" s="59"/>
      <c r="K2875" s="59"/>
      <c r="L2875" s="59"/>
      <c r="M2875" s="59"/>
    </row>
    <row r="2876" spans="3:13" x14ac:dyDescent="0.2">
      <c r="C2876" s="17"/>
      <c r="D2876" s="17"/>
      <c r="E2876" s="17"/>
      <c r="F2876" s="17"/>
      <c r="G2876" s="17"/>
      <c r="H2876" s="59"/>
      <c r="I2876" s="59"/>
      <c r="J2876" s="59"/>
      <c r="K2876" s="59"/>
      <c r="L2876" s="59"/>
      <c r="M2876" s="59"/>
    </row>
    <row r="2877" spans="3:13" x14ac:dyDescent="0.2">
      <c r="C2877" s="17"/>
      <c r="D2877" s="17"/>
      <c r="E2877" s="17"/>
      <c r="F2877" s="17"/>
      <c r="G2877" s="17"/>
      <c r="H2877" s="59"/>
      <c r="I2877" s="59"/>
      <c r="J2877" s="59"/>
      <c r="K2877" s="59"/>
      <c r="L2877" s="59"/>
      <c r="M2877" s="59"/>
    </row>
    <row r="2878" spans="3:13" x14ac:dyDescent="0.2">
      <c r="C2878" s="17"/>
      <c r="D2878" s="17"/>
      <c r="E2878" s="17"/>
      <c r="F2878" s="17"/>
      <c r="G2878" s="17"/>
      <c r="H2878" s="59"/>
      <c r="I2878" s="59"/>
      <c r="J2878" s="59"/>
      <c r="K2878" s="59"/>
      <c r="L2878" s="59"/>
      <c r="M2878" s="59"/>
    </row>
    <row r="2879" spans="3:13" x14ac:dyDescent="0.2">
      <c r="C2879" s="17"/>
      <c r="D2879" s="17"/>
      <c r="E2879" s="17"/>
      <c r="F2879" s="17"/>
      <c r="G2879" s="17"/>
      <c r="H2879" s="59"/>
      <c r="I2879" s="59"/>
      <c r="J2879" s="59"/>
      <c r="K2879" s="59"/>
      <c r="L2879" s="59"/>
      <c r="M2879" s="59"/>
    </row>
    <row r="2880" spans="3:13" x14ac:dyDescent="0.2">
      <c r="C2880" s="17"/>
      <c r="D2880" s="17"/>
      <c r="E2880" s="17"/>
      <c r="F2880" s="17"/>
      <c r="G2880" s="17"/>
      <c r="H2880" s="59"/>
      <c r="I2880" s="59"/>
      <c r="J2880" s="59"/>
      <c r="K2880" s="59"/>
      <c r="L2880" s="59"/>
      <c r="M2880" s="59"/>
    </row>
    <row r="2881" spans="3:13" x14ac:dyDescent="0.2">
      <c r="C2881" s="17"/>
      <c r="D2881" s="17"/>
      <c r="E2881" s="17"/>
      <c r="F2881" s="17"/>
      <c r="G2881" s="17"/>
      <c r="H2881" s="59"/>
      <c r="I2881" s="59"/>
      <c r="J2881" s="59"/>
      <c r="K2881" s="59"/>
      <c r="L2881" s="59"/>
      <c r="M2881" s="59"/>
    </row>
    <row r="2882" spans="3:13" x14ac:dyDescent="0.2">
      <c r="C2882" s="17"/>
      <c r="D2882" s="17"/>
      <c r="E2882" s="17"/>
      <c r="F2882" s="17"/>
      <c r="G2882" s="17"/>
      <c r="H2882" s="59"/>
      <c r="I2882" s="59"/>
      <c r="J2882" s="59"/>
      <c r="K2882" s="59"/>
      <c r="L2882" s="59"/>
      <c r="M2882" s="59"/>
    </row>
    <row r="2883" spans="3:13" x14ac:dyDescent="0.2">
      <c r="C2883" s="17"/>
      <c r="D2883" s="17"/>
      <c r="E2883" s="17"/>
      <c r="F2883" s="17"/>
      <c r="G2883" s="17"/>
      <c r="H2883" s="59"/>
      <c r="I2883" s="59"/>
      <c r="J2883" s="59"/>
      <c r="K2883" s="59"/>
      <c r="L2883" s="59"/>
      <c r="M2883" s="59"/>
    </row>
    <row r="2884" spans="3:13" x14ac:dyDescent="0.2">
      <c r="C2884" s="17"/>
      <c r="D2884" s="17"/>
      <c r="E2884" s="17"/>
      <c r="F2884" s="17"/>
      <c r="G2884" s="17"/>
      <c r="H2884" s="59"/>
      <c r="I2884" s="59"/>
      <c r="J2884" s="59"/>
      <c r="K2884" s="59"/>
      <c r="L2884" s="59"/>
      <c r="M2884" s="59"/>
    </row>
    <row r="2885" spans="3:13" x14ac:dyDescent="0.2">
      <c r="C2885" s="17"/>
      <c r="D2885" s="17"/>
      <c r="E2885" s="17"/>
      <c r="F2885" s="17"/>
      <c r="G2885" s="17"/>
      <c r="H2885" s="59"/>
      <c r="I2885" s="59"/>
      <c r="J2885" s="59"/>
      <c r="K2885" s="59"/>
      <c r="L2885" s="59"/>
      <c r="M2885" s="59"/>
    </row>
    <row r="2886" spans="3:13" x14ac:dyDescent="0.2">
      <c r="C2886" s="17"/>
      <c r="D2886" s="17"/>
      <c r="E2886" s="17"/>
      <c r="F2886" s="17"/>
      <c r="G2886" s="17"/>
      <c r="H2886" s="59"/>
      <c r="I2886" s="59"/>
      <c r="J2886" s="59"/>
      <c r="K2886" s="59"/>
      <c r="L2886" s="59"/>
      <c r="M2886" s="59"/>
    </row>
    <row r="2887" spans="3:13" x14ac:dyDescent="0.2">
      <c r="C2887" s="17"/>
      <c r="D2887" s="17"/>
      <c r="E2887" s="17"/>
      <c r="F2887" s="17"/>
      <c r="G2887" s="17"/>
      <c r="H2887" s="59"/>
      <c r="I2887" s="59"/>
      <c r="J2887" s="59"/>
      <c r="K2887" s="59"/>
      <c r="L2887" s="59"/>
      <c r="M2887" s="59"/>
    </row>
    <row r="2888" spans="3:13" x14ac:dyDescent="0.2">
      <c r="C2888" s="17"/>
      <c r="D2888" s="17"/>
      <c r="E2888" s="17"/>
      <c r="F2888" s="17"/>
      <c r="G2888" s="17"/>
      <c r="H2888" s="59"/>
      <c r="I2888" s="59"/>
      <c r="J2888" s="59"/>
      <c r="K2888" s="59"/>
      <c r="L2888" s="59"/>
      <c r="M2888" s="59"/>
    </row>
    <row r="2889" spans="3:13" x14ac:dyDescent="0.2">
      <c r="C2889" s="17"/>
      <c r="D2889" s="17"/>
      <c r="E2889" s="17"/>
      <c r="F2889" s="17"/>
      <c r="G2889" s="17"/>
      <c r="H2889" s="59"/>
      <c r="I2889" s="59"/>
      <c r="J2889" s="59"/>
      <c r="K2889" s="59"/>
      <c r="L2889" s="59"/>
      <c r="M2889" s="59"/>
    </row>
    <row r="2890" spans="3:13" x14ac:dyDescent="0.2">
      <c r="C2890" s="17"/>
      <c r="D2890" s="17"/>
      <c r="E2890" s="17"/>
      <c r="F2890" s="17"/>
      <c r="G2890" s="17"/>
      <c r="H2890" s="59"/>
      <c r="I2890" s="59"/>
      <c r="J2890" s="59"/>
      <c r="K2890" s="59"/>
      <c r="L2890" s="59"/>
      <c r="M2890" s="59"/>
    </row>
    <row r="2891" spans="3:13" x14ac:dyDescent="0.2">
      <c r="C2891" s="17"/>
      <c r="D2891" s="17"/>
      <c r="E2891" s="17"/>
      <c r="F2891" s="17"/>
      <c r="G2891" s="17"/>
      <c r="H2891" s="59"/>
      <c r="I2891" s="59"/>
      <c r="J2891" s="59"/>
      <c r="K2891" s="59"/>
      <c r="L2891" s="59"/>
      <c r="M2891" s="59"/>
    </row>
    <row r="2892" spans="3:13" x14ac:dyDescent="0.2">
      <c r="C2892" s="17"/>
      <c r="D2892" s="17"/>
      <c r="E2892" s="17"/>
      <c r="F2892" s="17"/>
      <c r="G2892" s="17"/>
      <c r="H2892" s="59"/>
      <c r="I2892" s="59"/>
      <c r="J2892" s="59"/>
      <c r="K2892" s="59"/>
      <c r="L2892" s="59"/>
      <c r="M2892" s="59"/>
    </row>
    <row r="2893" spans="3:13" x14ac:dyDescent="0.2">
      <c r="C2893" s="17"/>
      <c r="D2893" s="17"/>
      <c r="E2893" s="17"/>
      <c r="F2893" s="17"/>
      <c r="G2893" s="17"/>
      <c r="H2893" s="59"/>
      <c r="I2893" s="59"/>
      <c r="J2893" s="59"/>
      <c r="K2893" s="59"/>
      <c r="L2893" s="59"/>
      <c r="M2893" s="59"/>
    </row>
    <row r="2894" spans="3:13" x14ac:dyDescent="0.2">
      <c r="C2894" s="17"/>
      <c r="D2894" s="17"/>
      <c r="E2894" s="17"/>
      <c r="F2894" s="17"/>
      <c r="G2894" s="17"/>
      <c r="H2894" s="59"/>
      <c r="I2894" s="59"/>
      <c r="J2894" s="59"/>
      <c r="K2894" s="59"/>
      <c r="L2894" s="59"/>
      <c r="M2894" s="59"/>
    </row>
    <row r="2895" spans="3:13" x14ac:dyDescent="0.2">
      <c r="C2895" s="17"/>
      <c r="D2895" s="17"/>
      <c r="E2895" s="17"/>
      <c r="F2895" s="17"/>
      <c r="G2895" s="17"/>
      <c r="H2895" s="59"/>
      <c r="I2895" s="59"/>
      <c r="J2895" s="59"/>
      <c r="K2895" s="59"/>
      <c r="L2895" s="59"/>
      <c r="M2895" s="59"/>
    </row>
    <row r="2896" spans="3:13" x14ac:dyDescent="0.2">
      <c r="C2896" s="17"/>
      <c r="D2896" s="17"/>
      <c r="E2896" s="17"/>
      <c r="F2896" s="17"/>
      <c r="G2896" s="17"/>
      <c r="H2896" s="59"/>
      <c r="I2896" s="59"/>
      <c r="J2896" s="59"/>
      <c r="K2896" s="59"/>
      <c r="L2896" s="59"/>
      <c r="M2896" s="59"/>
    </row>
    <row r="2897" spans="3:13" x14ac:dyDescent="0.2">
      <c r="C2897" s="17"/>
      <c r="D2897" s="17"/>
      <c r="E2897" s="17"/>
      <c r="F2897" s="17"/>
      <c r="G2897" s="17"/>
      <c r="H2897" s="59"/>
      <c r="I2897" s="59"/>
      <c r="J2897" s="59"/>
      <c r="K2897" s="59"/>
      <c r="L2897" s="59"/>
      <c r="M2897" s="59"/>
    </row>
    <row r="2898" spans="3:13" x14ac:dyDescent="0.2">
      <c r="C2898" s="17"/>
      <c r="D2898" s="17"/>
      <c r="E2898" s="17"/>
      <c r="F2898" s="17"/>
      <c r="G2898" s="17"/>
      <c r="H2898" s="59"/>
      <c r="I2898" s="59"/>
      <c r="J2898" s="59"/>
      <c r="K2898" s="59"/>
      <c r="L2898" s="59"/>
      <c r="M2898" s="59"/>
    </row>
    <row r="2899" spans="3:13" x14ac:dyDescent="0.2">
      <c r="C2899" s="17"/>
      <c r="D2899" s="17"/>
      <c r="E2899" s="17"/>
      <c r="F2899" s="17"/>
      <c r="G2899" s="17"/>
      <c r="H2899" s="59"/>
      <c r="I2899" s="59"/>
      <c r="J2899" s="59"/>
      <c r="K2899" s="59"/>
      <c r="L2899" s="59"/>
      <c r="M2899" s="59"/>
    </row>
    <row r="2900" spans="3:13" x14ac:dyDescent="0.2">
      <c r="C2900" s="17"/>
      <c r="D2900" s="17"/>
      <c r="E2900" s="17"/>
      <c r="F2900" s="17"/>
      <c r="G2900" s="17"/>
      <c r="H2900" s="59"/>
      <c r="I2900" s="59"/>
      <c r="J2900" s="59"/>
      <c r="K2900" s="59"/>
      <c r="L2900" s="59"/>
      <c r="M2900" s="59"/>
    </row>
    <row r="2901" spans="3:13" x14ac:dyDescent="0.2">
      <c r="C2901" s="17"/>
      <c r="D2901" s="17"/>
      <c r="E2901" s="17"/>
      <c r="F2901" s="17"/>
      <c r="G2901" s="17"/>
      <c r="H2901" s="59"/>
      <c r="I2901" s="59"/>
      <c r="J2901" s="59"/>
      <c r="K2901" s="59"/>
      <c r="L2901" s="59"/>
      <c r="M2901" s="59"/>
    </row>
    <row r="2902" spans="3:13" x14ac:dyDescent="0.2">
      <c r="C2902" s="17"/>
      <c r="D2902" s="17"/>
      <c r="E2902" s="17"/>
      <c r="F2902" s="17"/>
      <c r="G2902" s="17"/>
      <c r="H2902" s="59"/>
      <c r="I2902" s="59"/>
      <c r="J2902" s="59"/>
      <c r="K2902" s="59"/>
      <c r="L2902" s="59"/>
      <c r="M2902" s="59"/>
    </row>
    <row r="2903" spans="3:13" x14ac:dyDescent="0.2">
      <c r="C2903" s="17"/>
      <c r="D2903" s="17"/>
      <c r="E2903" s="17"/>
      <c r="F2903" s="17"/>
      <c r="G2903" s="17"/>
      <c r="H2903" s="59"/>
      <c r="I2903" s="59"/>
      <c r="J2903" s="59"/>
      <c r="K2903" s="59"/>
      <c r="L2903" s="59"/>
      <c r="M2903" s="59"/>
    </row>
    <row r="2904" spans="3:13" x14ac:dyDescent="0.2">
      <c r="C2904" s="17"/>
      <c r="D2904" s="17"/>
      <c r="E2904" s="17"/>
      <c r="F2904" s="17"/>
      <c r="G2904" s="17"/>
      <c r="H2904" s="59"/>
      <c r="I2904" s="59"/>
      <c r="J2904" s="59"/>
      <c r="K2904" s="59"/>
      <c r="L2904" s="59"/>
      <c r="M2904" s="59"/>
    </row>
    <row r="2905" spans="3:13" x14ac:dyDescent="0.2">
      <c r="C2905" s="17"/>
      <c r="D2905" s="17"/>
      <c r="E2905" s="17"/>
      <c r="F2905" s="17"/>
      <c r="G2905" s="17"/>
      <c r="H2905" s="59"/>
      <c r="I2905" s="59"/>
      <c r="J2905" s="59"/>
      <c r="K2905" s="59"/>
      <c r="L2905" s="59"/>
      <c r="M2905" s="59"/>
    </row>
    <row r="2906" spans="3:13" x14ac:dyDescent="0.2">
      <c r="C2906" s="17"/>
      <c r="D2906" s="17"/>
      <c r="E2906" s="17"/>
      <c r="F2906" s="17"/>
      <c r="G2906" s="17"/>
      <c r="H2906" s="59"/>
      <c r="I2906" s="59"/>
      <c r="J2906" s="59"/>
      <c r="K2906" s="59"/>
      <c r="L2906" s="59"/>
      <c r="M2906" s="59"/>
    </row>
    <row r="2907" spans="3:13" x14ac:dyDescent="0.2">
      <c r="C2907" s="17"/>
      <c r="D2907" s="17"/>
      <c r="E2907" s="17"/>
      <c r="F2907" s="17"/>
      <c r="G2907" s="17"/>
      <c r="H2907" s="59"/>
      <c r="I2907" s="59"/>
      <c r="J2907" s="59"/>
      <c r="K2907" s="59"/>
      <c r="L2907" s="59"/>
      <c r="M2907" s="59"/>
    </row>
    <row r="2908" spans="3:13" x14ac:dyDescent="0.2">
      <c r="C2908" s="17"/>
      <c r="D2908" s="17"/>
      <c r="E2908" s="17"/>
      <c r="F2908" s="17"/>
      <c r="G2908" s="17"/>
      <c r="H2908" s="59"/>
      <c r="I2908" s="59"/>
      <c r="J2908" s="59"/>
      <c r="K2908" s="59"/>
      <c r="L2908" s="59"/>
      <c r="M2908" s="59"/>
    </row>
    <row r="2909" spans="3:13" x14ac:dyDescent="0.2">
      <c r="C2909" s="17"/>
      <c r="D2909" s="17"/>
      <c r="E2909" s="17"/>
      <c r="F2909" s="17"/>
      <c r="G2909" s="17"/>
      <c r="H2909" s="59"/>
      <c r="I2909" s="59"/>
      <c r="J2909" s="59"/>
      <c r="K2909" s="59"/>
      <c r="L2909" s="59"/>
      <c r="M2909" s="59"/>
    </row>
    <row r="2910" spans="3:13" x14ac:dyDescent="0.2">
      <c r="C2910" s="17"/>
      <c r="D2910" s="17"/>
      <c r="E2910" s="17"/>
      <c r="F2910" s="17"/>
      <c r="G2910" s="17"/>
      <c r="H2910" s="59"/>
      <c r="I2910" s="59"/>
      <c r="J2910" s="59"/>
      <c r="K2910" s="59"/>
      <c r="L2910" s="59"/>
      <c r="M2910" s="59"/>
    </row>
    <row r="2911" spans="3:13" x14ac:dyDescent="0.2">
      <c r="C2911" s="17"/>
      <c r="D2911" s="17"/>
      <c r="E2911" s="17"/>
      <c r="F2911" s="17"/>
      <c r="G2911" s="17"/>
      <c r="H2911" s="59"/>
      <c r="I2911" s="59"/>
      <c r="J2911" s="59"/>
      <c r="K2911" s="59"/>
      <c r="L2911" s="59"/>
      <c r="M2911" s="59"/>
    </row>
    <row r="2912" spans="3:13" x14ac:dyDescent="0.2">
      <c r="C2912" s="17"/>
      <c r="D2912" s="17"/>
      <c r="E2912" s="17"/>
      <c r="F2912" s="17"/>
      <c r="G2912" s="17"/>
      <c r="H2912" s="59"/>
      <c r="I2912" s="59"/>
      <c r="J2912" s="59"/>
      <c r="K2912" s="59"/>
      <c r="L2912" s="59"/>
      <c r="M2912" s="59"/>
    </row>
    <row r="2913" spans="3:13" x14ac:dyDescent="0.2">
      <c r="C2913" s="17"/>
      <c r="D2913" s="17"/>
      <c r="E2913" s="17"/>
      <c r="F2913" s="17"/>
      <c r="G2913" s="17"/>
      <c r="H2913" s="59"/>
      <c r="I2913" s="59"/>
      <c r="J2913" s="59"/>
      <c r="K2913" s="59"/>
      <c r="L2913" s="59"/>
      <c r="M2913" s="59"/>
    </row>
    <row r="2914" spans="3:13" x14ac:dyDescent="0.2">
      <c r="C2914" s="17"/>
      <c r="D2914" s="17"/>
      <c r="E2914" s="17"/>
      <c r="F2914" s="17"/>
      <c r="G2914" s="17"/>
      <c r="H2914" s="59"/>
      <c r="I2914" s="59"/>
      <c r="J2914" s="59"/>
      <c r="K2914" s="59"/>
      <c r="L2914" s="59"/>
      <c r="M2914" s="59"/>
    </row>
    <row r="2915" spans="3:13" x14ac:dyDescent="0.2">
      <c r="C2915" s="17"/>
      <c r="D2915" s="17"/>
      <c r="E2915" s="17"/>
      <c r="F2915" s="17"/>
      <c r="G2915" s="17"/>
      <c r="H2915" s="59"/>
      <c r="I2915" s="59"/>
      <c r="J2915" s="59"/>
      <c r="K2915" s="59"/>
      <c r="L2915" s="59"/>
      <c r="M2915" s="59"/>
    </row>
    <row r="2916" spans="3:13" x14ac:dyDescent="0.2">
      <c r="C2916" s="17"/>
      <c r="D2916" s="17"/>
      <c r="E2916" s="17"/>
      <c r="F2916" s="17"/>
      <c r="G2916" s="17"/>
      <c r="H2916" s="59"/>
      <c r="I2916" s="59"/>
      <c r="J2916" s="59"/>
      <c r="K2916" s="59"/>
      <c r="L2916" s="59"/>
      <c r="M2916" s="59"/>
    </row>
    <row r="2917" spans="3:13" x14ac:dyDescent="0.2">
      <c r="C2917" s="17"/>
      <c r="D2917" s="17"/>
      <c r="E2917" s="17"/>
      <c r="F2917" s="17"/>
      <c r="G2917" s="17"/>
      <c r="H2917" s="59"/>
      <c r="I2917" s="59"/>
      <c r="J2917" s="59"/>
      <c r="K2917" s="59"/>
      <c r="L2917" s="59"/>
      <c r="M2917" s="59"/>
    </row>
    <row r="2918" spans="3:13" x14ac:dyDescent="0.2">
      <c r="C2918" s="17"/>
      <c r="D2918" s="17"/>
      <c r="E2918" s="17"/>
      <c r="F2918" s="17"/>
      <c r="G2918" s="17"/>
      <c r="H2918" s="59"/>
      <c r="I2918" s="59"/>
      <c r="J2918" s="59"/>
      <c r="K2918" s="59"/>
      <c r="L2918" s="59"/>
      <c r="M2918" s="59"/>
    </row>
    <row r="2919" spans="3:13" x14ac:dyDescent="0.2">
      <c r="C2919" s="17"/>
      <c r="D2919" s="17"/>
      <c r="E2919" s="17"/>
      <c r="F2919" s="17"/>
      <c r="G2919" s="17"/>
      <c r="H2919" s="59"/>
      <c r="I2919" s="59"/>
      <c r="J2919" s="59"/>
      <c r="K2919" s="59"/>
      <c r="L2919" s="59"/>
      <c r="M2919" s="59"/>
    </row>
    <row r="2920" spans="3:13" x14ac:dyDescent="0.2">
      <c r="C2920" s="17"/>
      <c r="D2920" s="17"/>
      <c r="E2920" s="17"/>
      <c r="F2920" s="17"/>
      <c r="G2920" s="17"/>
      <c r="H2920" s="59"/>
      <c r="I2920" s="59"/>
      <c r="J2920" s="59"/>
      <c r="K2920" s="59"/>
      <c r="L2920" s="59"/>
      <c r="M2920" s="59"/>
    </row>
    <row r="2921" spans="3:13" x14ac:dyDescent="0.2">
      <c r="C2921" s="17"/>
      <c r="D2921" s="17"/>
      <c r="E2921" s="17"/>
      <c r="F2921" s="17"/>
      <c r="G2921" s="17"/>
      <c r="H2921" s="59"/>
      <c r="I2921" s="59"/>
      <c r="J2921" s="59"/>
      <c r="K2921" s="59"/>
      <c r="L2921" s="59"/>
      <c r="M2921" s="59"/>
    </row>
    <row r="2922" spans="3:13" x14ac:dyDescent="0.2">
      <c r="C2922" s="17"/>
      <c r="D2922" s="17"/>
      <c r="E2922" s="17"/>
      <c r="F2922" s="17"/>
      <c r="G2922" s="17"/>
      <c r="H2922" s="59"/>
      <c r="I2922" s="59"/>
      <c r="J2922" s="59"/>
      <c r="K2922" s="59"/>
      <c r="L2922" s="59"/>
      <c r="M2922" s="59"/>
    </row>
    <row r="2923" spans="3:13" x14ac:dyDescent="0.2">
      <c r="C2923" s="17"/>
      <c r="D2923" s="17"/>
      <c r="E2923" s="17"/>
      <c r="F2923" s="17"/>
      <c r="G2923" s="17"/>
      <c r="H2923" s="59"/>
      <c r="I2923" s="59"/>
      <c r="J2923" s="59"/>
      <c r="K2923" s="59"/>
      <c r="L2923" s="59"/>
      <c r="M2923" s="59"/>
    </row>
    <row r="2924" spans="3:13" x14ac:dyDescent="0.2">
      <c r="C2924" s="17"/>
      <c r="D2924" s="17"/>
      <c r="E2924" s="17"/>
      <c r="F2924" s="17"/>
      <c r="G2924" s="17"/>
      <c r="H2924" s="59"/>
      <c r="I2924" s="59"/>
      <c r="J2924" s="59"/>
      <c r="K2924" s="59"/>
      <c r="L2924" s="59"/>
      <c r="M2924" s="59"/>
    </row>
    <row r="2925" spans="3:13" x14ac:dyDescent="0.2">
      <c r="C2925" s="17"/>
      <c r="D2925" s="17"/>
      <c r="E2925" s="17"/>
      <c r="F2925" s="17"/>
      <c r="G2925" s="17"/>
      <c r="H2925" s="59"/>
      <c r="I2925" s="59"/>
      <c r="J2925" s="59"/>
      <c r="K2925" s="59"/>
      <c r="L2925" s="59"/>
      <c r="M2925" s="59"/>
    </row>
    <row r="2926" spans="3:13" x14ac:dyDescent="0.2">
      <c r="C2926" s="17"/>
      <c r="D2926" s="17"/>
      <c r="E2926" s="17"/>
      <c r="F2926" s="17"/>
      <c r="G2926" s="17"/>
      <c r="H2926" s="59"/>
      <c r="I2926" s="59"/>
      <c r="J2926" s="59"/>
      <c r="K2926" s="59"/>
      <c r="L2926" s="59"/>
      <c r="M2926" s="59"/>
    </row>
    <row r="2927" spans="3:13" x14ac:dyDescent="0.2">
      <c r="C2927" s="17"/>
      <c r="D2927" s="17"/>
      <c r="E2927" s="17"/>
      <c r="F2927" s="17"/>
      <c r="G2927" s="17"/>
      <c r="H2927" s="59"/>
      <c r="I2927" s="59"/>
      <c r="J2927" s="59"/>
      <c r="K2927" s="59"/>
      <c r="L2927" s="59"/>
      <c r="M2927" s="59"/>
    </row>
    <row r="2928" spans="3:13" x14ac:dyDescent="0.2">
      <c r="C2928" s="17"/>
      <c r="D2928" s="17"/>
      <c r="E2928" s="17"/>
      <c r="F2928" s="17"/>
      <c r="G2928" s="17"/>
      <c r="H2928" s="59"/>
      <c r="I2928" s="59"/>
      <c r="J2928" s="59"/>
      <c r="K2928" s="59"/>
      <c r="L2928" s="59"/>
      <c r="M2928" s="59"/>
    </row>
    <row r="2929" spans="3:13" x14ac:dyDescent="0.2">
      <c r="C2929" s="17"/>
      <c r="D2929" s="17"/>
      <c r="E2929" s="17"/>
      <c r="F2929" s="17"/>
      <c r="G2929" s="17"/>
      <c r="H2929" s="59"/>
      <c r="I2929" s="59"/>
      <c r="J2929" s="59"/>
      <c r="K2929" s="59"/>
      <c r="L2929" s="59"/>
      <c r="M2929" s="59"/>
    </row>
    <row r="2930" spans="3:13" x14ac:dyDescent="0.2">
      <c r="C2930" s="17"/>
      <c r="D2930" s="17"/>
      <c r="E2930" s="17"/>
      <c r="F2930" s="17"/>
      <c r="G2930" s="17"/>
      <c r="H2930" s="59"/>
      <c r="I2930" s="59"/>
      <c r="J2930" s="59"/>
      <c r="K2930" s="59"/>
      <c r="L2930" s="59"/>
      <c r="M2930" s="59"/>
    </row>
    <row r="2931" spans="3:13" x14ac:dyDescent="0.2">
      <c r="C2931" s="17"/>
      <c r="D2931" s="17"/>
      <c r="E2931" s="17"/>
      <c r="F2931" s="17"/>
      <c r="G2931" s="17"/>
      <c r="H2931" s="59"/>
      <c r="I2931" s="59"/>
      <c r="J2931" s="59"/>
      <c r="K2931" s="59"/>
      <c r="L2931" s="59"/>
      <c r="M2931" s="59"/>
    </row>
    <row r="2932" spans="3:13" x14ac:dyDescent="0.2">
      <c r="C2932" s="17"/>
      <c r="D2932" s="17"/>
      <c r="E2932" s="17"/>
      <c r="F2932" s="17"/>
      <c r="G2932" s="17"/>
      <c r="H2932" s="59"/>
      <c r="I2932" s="59"/>
      <c r="J2932" s="59"/>
      <c r="K2932" s="59"/>
      <c r="L2932" s="59"/>
      <c r="M2932" s="59"/>
    </row>
    <row r="2933" spans="3:13" x14ac:dyDescent="0.2">
      <c r="C2933" s="17"/>
      <c r="D2933" s="17"/>
      <c r="E2933" s="17"/>
      <c r="F2933" s="17"/>
      <c r="G2933" s="17"/>
      <c r="H2933" s="59"/>
      <c r="I2933" s="59"/>
      <c r="J2933" s="59"/>
      <c r="K2933" s="59"/>
      <c r="L2933" s="59"/>
      <c r="M2933" s="59"/>
    </row>
    <row r="2934" spans="3:13" x14ac:dyDescent="0.2">
      <c r="C2934" s="17"/>
      <c r="D2934" s="17"/>
      <c r="E2934" s="17"/>
      <c r="F2934" s="17"/>
      <c r="G2934" s="17"/>
      <c r="H2934" s="59"/>
      <c r="I2934" s="59"/>
      <c r="J2934" s="59"/>
      <c r="K2934" s="59"/>
      <c r="L2934" s="59"/>
      <c r="M2934" s="59"/>
    </row>
    <row r="2935" spans="3:13" x14ac:dyDescent="0.2">
      <c r="C2935" s="17"/>
      <c r="D2935" s="17"/>
      <c r="E2935" s="17"/>
      <c r="F2935" s="17"/>
      <c r="G2935" s="17"/>
      <c r="H2935" s="59"/>
      <c r="I2935" s="59"/>
      <c r="J2935" s="59"/>
      <c r="K2935" s="59"/>
      <c r="L2935" s="59"/>
      <c r="M2935" s="59"/>
    </row>
    <row r="2936" spans="3:13" x14ac:dyDescent="0.2">
      <c r="C2936" s="17"/>
      <c r="D2936" s="17"/>
      <c r="E2936" s="17"/>
      <c r="F2936" s="17"/>
      <c r="G2936" s="17"/>
      <c r="H2936" s="59"/>
      <c r="I2936" s="59"/>
      <c r="J2936" s="59"/>
      <c r="K2936" s="59"/>
      <c r="L2936" s="59"/>
      <c r="M2936" s="59"/>
    </row>
    <row r="2937" spans="3:13" x14ac:dyDescent="0.2">
      <c r="C2937" s="17"/>
      <c r="D2937" s="17"/>
      <c r="E2937" s="17"/>
      <c r="F2937" s="17"/>
      <c r="G2937" s="17"/>
      <c r="H2937" s="59"/>
      <c r="I2937" s="59"/>
      <c r="J2937" s="59"/>
      <c r="K2937" s="59"/>
      <c r="L2937" s="59"/>
      <c r="M2937" s="59"/>
    </row>
    <row r="2938" spans="3:13" x14ac:dyDescent="0.2">
      <c r="C2938" s="17"/>
      <c r="D2938" s="17"/>
      <c r="E2938" s="17"/>
      <c r="F2938" s="17"/>
      <c r="G2938" s="17"/>
      <c r="H2938" s="59"/>
      <c r="I2938" s="59"/>
      <c r="J2938" s="59"/>
      <c r="K2938" s="59"/>
      <c r="L2938" s="59"/>
      <c r="M2938" s="59"/>
    </row>
    <row r="2939" spans="3:13" x14ac:dyDescent="0.2">
      <c r="C2939" s="17"/>
      <c r="D2939" s="17"/>
      <c r="E2939" s="17"/>
      <c r="F2939" s="17"/>
      <c r="G2939" s="17"/>
      <c r="H2939" s="59"/>
      <c r="I2939" s="59"/>
      <c r="J2939" s="59"/>
      <c r="K2939" s="59"/>
      <c r="L2939" s="59"/>
      <c r="M2939" s="59"/>
    </row>
    <row r="2940" spans="3:13" x14ac:dyDescent="0.2">
      <c r="C2940" s="17"/>
      <c r="D2940" s="17"/>
      <c r="E2940" s="17"/>
      <c r="F2940" s="17"/>
      <c r="G2940" s="17"/>
      <c r="H2940" s="59"/>
      <c r="I2940" s="59"/>
      <c r="J2940" s="59"/>
      <c r="K2940" s="59"/>
      <c r="L2940" s="59"/>
      <c r="M2940" s="59"/>
    </row>
    <row r="2941" spans="3:13" x14ac:dyDescent="0.2">
      <c r="C2941" s="17"/>
      <c r="D2941" s="17"/>
      <c r="E2941" s="17"/>
      <c r="F2941" s="17"/>
      <c r="G2941" s="17"/>
      <c r="H2941" s="59"/>
      <c r="I2941" s="59"/>
      <c r="J2941" s="59"/>
      <c r="K2941" s="59"/>
      <c r="L2941" s="59"/>
      <c r="M2941" s="59"/>
    </row>
    <row r="2942" spans="3:13" x14ac:dyDescent="0.2">
      <c r="C2942" s="17"/>
      <c r="D2942" s="17"/>
      <c r="E2942" s="17"/>
      <c r="F2942" s="17"/>
      <c r="G2942" s="17"/>
      <c r="H2942" s="59"/>
      <c r="I2942" s="59"/>
      <c r="J2942" s="59"/>
      <c r="K2942" s="59"/>
      <c r="L2942" s="59"/>
      <c r="M2942" s="59"/>
    </row>
    <row r="2943" spans="3:13" x14ac:dyDescent="0.2">
      <c r="C2943" s="17"/>
      <c r="D2943" s="17"/>
      <c r="E2943" s="17"/>
      <c r="F2943" s="17"/>
      <c r="G2943" s="17"/>
      <c r="H2943" s="59"/>
      <c r="I2943" s="59"/>
      <c r="J2943" s="59"/>
      <c r="K2943" s="59"/>
      <c r="L2943" s="59"/>
      <c r="M2943" s="59"/>
    </row>
    <row r="2944" spans="3:13" x14ac:dyDescent="0.2">
      <c r="C2944" s="17"/>
      <c r="D2944" s="17"/>
      <c r="E2944" s="17"/>
      <c r="F2944" s="17"/>
      <c r="G2944" s="17"/>
      <c r="H2944" s="59"/>
      <c r="I2944" s="59"/>
      <c r="J2944" s="59"/>
      <c r="K2944" s="59"/>
      <c r="L2944" s="59"/>
      <c r="M2944" s="59"/>
    </row>
    <row r="2945" spans="3:13" x14ac:dyDescent="0.2">
      <c r="C2945" s="17"/>
      <c r="D2945" s="17"/>
      <c r="E2945" s="17"/>
      <c r="F2945" s="17"/>
      <c r="G2945" s="17"/>
      <c r="H2945" s="59"/>
      <c r="I2945" s="59"/>
      <c r="J2945" s="59"/>
      <c r="K2945" s="59"/>
      <c r="L2945" s="59"/>
      <c r="M2945" s="59"/>
    </row>
    <row r="2946" spans="3:13" x14ac:dyDescent="0.2">
      <c r="C2946" s="17"/>
      <c r="D2946" s="17"/>
      <c r="E2946" s="17"/>
      <c r="F2946" s="17"/>
      <c r="G2946" s="17"/>
      <c r="H2946" s="59"/>
      <c r="I2946" s="59"/>
      <c r="J2946" s="59"/>
      <c r="K2946" s="59"/>
      <c r="L2946" s="59"/>
      <c r="M2946" s="59"/>
    </row>
    <row r="2947" spans="3:13" x14ac:dyDescent="0.2">
      <c r="C2947" s="17"/>
      <c r="D2947" s="17"/>
      <c r="E2947" s="17"/>
      <c r="F2947" s="17"/>
      <c r="G2947" s="17"/>
      <c r="H2947" s="59"/>
      <c r="I2947" s="59"/>
      <c r="J2947" s="59"/>
      <c r="K2947" s="59"/>
      <c r="L2947" s="59"/>
      <c r="M2947" s="59"/>
    </row>
    <row r="2948" spans="3:13" x14ac:dyDescent="0.2">
      <c r="C2948" s="17"/>
      <c r="D2948" s="17"/>
      <c r="E2948" s="17"/>
      <c r="F2948" s="17"/>
      <c r="G2948" s="17"/>
      <c r="H2948" s="59"/>
      <c r="I2948" s="59"/>
      <c r="J2948" s="59"/>
      <c r="K2948" s="59"/>
      <c r="L2948" s="59"/>
      <c r="M2948" s="59"/>
    </row>
    <row r="2949" spans="3:13" x14ac:dyDescent="0.2">
      <c r="C2949" s="17"/>
      <c r="D2949" s="17"/>
      <c r="E2949" s="17"/>
      <c r="F2949" s="17"/>
      <c r="G2949" s="17"/>
      <c r="H2949" s="59"/>
      <c r="I2949" s="59"/>
      <c r="J2949" s="59"/>
      <c r="K2949" s="59"/>
      <c r="L2949" s="59"/>
      <c r="M2949" s="59"/>
    </row>
    <row r="2950" spans="3:13" x14ac:dyDescent="0.2">
      <c r="C2950" s="17"/>
      <c r="D2950" s="17"/>
      <c r="E2950" s="17"/>
      <c r="F2950" s="17"/>
      <c r="G2950" s="17"/>
      <c r="H2950" s="59"/>
      <c r="I2950" s="59"/>
      <c r="J2950" s="59"/>
      <c r="K2950" s="59"/>
      <c r="L2950" s="59"/>
      <c r="M2950" s="59"/>
    </row>
    <row r="2951" spans="3:13" x14ac:dyDescent="0.2">
      <c r="C2951" s="17"/>
      <c r="D2951" s="17"/>
      <c r="E2951" s="17"/>
      <c r="F2951" s="17"/>
      <c r="G2951" s="17"/>
      <c r="H2951" s="59"/>
      <c r="I2951" s="59"/>
      <c r="J2951" s="59"/>
      <c r="K2951" s="59"/>
      <c r="L2951" s="59"/>
      <c r="M2951" s="59"/>
    </row>
    <row r="2952" spans="3:13" x14ac:dyDescent="0.2">
      <c r="C2952" s="17"/>
      <c r="D2952" s="17"/>
      <c r="E2952" s="17"/>
      <c r="F2952" s="17"/>
      <c r="G2952" s="17"/>
      <c r="H2952" s="59"/>
      <c r="I2952" s="59"/>
      <c r="J2952" s="59"/>
      <c r="K2952" s="59"/>
      <c r="L2952" s="59"/>
      <c r="M2952" s="59"/>
    </row>
    <row r="2953" spans="3:13" x14ac:dyDescent="0.2">
      <c r="C2953" s="17"/>
      <c r="D2953" s="17"/>
      <c r="E2953" s="17"/>
      <c r="F2953" s="17"/>
      <c r="G2953" s="17"/>
      <c r="H2953" s="59"/>
      <c r="I2953" s="59"/>
      <c r="J2953" s="59"/>
      <c r="K2953" s="59"/>
      <c r="L2953" s="59"/>
      <c r="M2953" s="59"/>
    </row>
    <row r="2954" spans="3:13" x14ac:dyDescent="0.2">
      <c r="C2954" s="17"/>
      <c r="D2954" s="17"/>
      <c r="E2954" s="17"/>
      <c r="F2954" s="17"/>
      <c r="G2954" s="17"/>
      <c r="H2954" s="59"/>
      <c r="I2954" s="59"/>
      <c r="J2954" s="59"/>
      <c r="K2954" s="59"/>
      <c r="L2954" s="59"/>
      <c r="M2954" s="59"/>
    </row>
    <row r="2955" spans="3:13" x14ac:dyDescent="0.2">
      <c r="C2955" s="17"/>
      <c r="D2955" s="17"/>
      <c r="E2955" s="17"/>
      <c r="F2955" s="17"/>
      <c r="G2955" s="17"/>
      <c r="H2955" s="59"/>
      <c r="I2955" s="59"/>
      <c r="J2955" s="59"/>
      <c r="K2955" s="59"/>
      <c r="L2955" s="59"/>
      <c r="M2955" s="59"/>
    </row>
    <row r="2956" spans="3:13" x14ac:dyDescent="0.2">
      <c r="C2956" s="17"/>
      <c r="D2956" s="17"/>
      <c r="E2956" s="17"/>
      <c r="F2956" s="17"/>
      <c r="G2956" s="17"/>
      <c r="H2956" s="59"/>
      <c r="I2956" s="59"/>
      <c r="J2956" s="59"/>
      <c r="K2956" s="59"/>
      <c r="L2956" s="59"/>
      <c r="M2956" s="59"/>
    </row>
    <row r="2957" spans="3:13" x14ac:dyDescent="0.2">
      <c r="C2957" s="17"/>
      <c r="D2957" s="17"/>
      <c r="E2957" s="17"/>
      <c r="F2957" s="17"/>
      <c r="G2957" s="17"/>
      <c r="H2957" s="59"/>
      <c r="I2957" s="59"/>
      <c r="J2957" s="59"/>
      <c r="K2957" s="59"/>
      <c r="L2957" s="59"/>
      <c r="M2957" s="59"/>
    </row>
    <row r="2958" spans="3:13" x14ac:dyDescent="0.2">
      <c r="C2958" s="17"/>
      <c r="D2958" s="17"/>
      <c r="E2958" s="17"/>
      <c r="F2958" s="17"/>
      <c r="G2958" s="17"/>
      <c r="H2958" s="59"/>
      <c r="I2958" s="59"/>
      <c r="J2958" s="59"/>
      <c r="K2958" s="59"/>
      <c r="L2958" s="59"/>
      <c r="M2958" s="59"/>
    </row>
    <row r="2959" spans="3:13" x14ac:dyDescent="0.2">
      <c r="C2959" s="17"/>
      <c r="D2959" s="17"/>
      <c r="E2959" s="17"/>
      <c r="F2959" s="17"/>
      <c r="G2959" s="17"/>
      <c r="H2959" s="59"/>
      <c r="I2959" s="59"/>
      <c r="J2959" s="59"/>
      <c r="K2959" s="59"/>
      <c r="L2959" s="59"/>
      <c r="M2959" s="59"/>
    </row>
    <row r="2960" spans="3:13" x14ac:dyDescent="0.2">
      <c r="C2960" s="17"/>
      <c r="D2960" s="17"/>
      <c r="E2960" s="17"/>
      <c r="F2960" s="17"/>
      <c r="G2960" s="17"/>
      <c r="H2960" s="59"/>
      <c r="I2960" s="59"/>
      <c r="J2960" s="59"/>
      <c r="K2960" s="59"/>
      <c r="L2960" s="59"/>
      <c r="M2960" s="59"/>
    </row>
    <row r="2961" spans="3:13" x14ac:dyDescent="0.2">
      <c r="C2961" s="17"/>
      <c r="D2961" s="17"/>
      <c r="E2961" s="17"/>
      <c r="F2961" s="17"/>
      <c r="G2961" s="17"/>
      <c r="H2961" s="59"/>
      <c r="I2961" s="59"/>
      <c r="J2961" s="59"/>
      <c r="K2961" s="59"/>
      <c r="L2961" s="59"/>
      <c r="M2961" s="59"/>
    </row>
    <row r="2962" spans="3:13" x14ac:dyDescent="0.2">
      <c r="C2962" s="17"/>
      <c r="D2962" s="17"/>
      <c r="E2962" s="17"/>
      <c r="F2962" s="17"/>
      <c r="G2962" s="17"/>
      <c r="H2962" s="59"/>
      <c r="I2962" s="59"/>
      <c r="J2962" s="59"/>
      <c r="K2962" s="59"/>
      <c r="L2962" s="59"/>
      <c r="M2962" s="59"/>
    </row>
    <row r="2963" spans="3:13" x14ac:dyDescent="0.2">
      <c r="C2963" s="17"/>
      <c r="D2963" s="17"/>
      <c r="E2963" s="17"/>
      <c r="F2963" s="17"/>
      <c r="G2963" s="17"/>
      <c r="H2963" s="59"/>
      <c r="I2963" s="59"/>
      <c r="J2963" s="59"/>
      <c r="K2963" s="59"/>
      <c r="L2963" s="59"/>
      <c r="M2963" s="59"/>
    </row>
    <row r="2964" spans="3:13" x14ac:dyDescent="0.2">
      <c r="C2964" s="17"/>
      <c r="D2964" s="17"/>
      <c r="E2964" s="17"/>
      <c r="F2964" s="17"/>
      <c r="G2964" s="17"/>
      <c r="H2964" s="59"/>
      <c r="I2964" s="59"/>
      <c r="J2964" s="59"/>
      <c r="K2964" s="59"/>
      <c r="L2964" s="59"/>
      <c r="M2964" s="59"/>
    </row>
    <row r="2965" spans="3:13" x14ac:dyDescent="0.2">
      <c r="C2965" s="17"/>
      <c r="D2965" s="17"/>
      <c r="E2965" s="17"/>
      <c r="F2965" s="17"/>
      <c r="G2965" s="17"/>
      <c r="H2965" s="59"/>
      <c r="I2965" s="59"/>
      <c r="J2965" s="59"/>
      <c r="K2965" s="59"/>
      <c r="L2965" s="59"/>
      <c r="M2965" s="59"/>
    </row>
    <row r="2966" spans="3:13" x14ac:dyDescent="0.2">
      <c r="C2966" s="17"/>
      <c r="D2966" s="17"/>
      <c r="E2966" s="17"/>
      <c r="F2966" s="17"/>
      <c r="G2966" s="17"/>
      <c r="H2966" s="59"/>
      <c r="I2966" s="59"/>
      <c r="J2966" s="59"/>
      <c r="K2966" s="59"/>
      <c r="L2966" s="59"/>
      <c r="M2966" s="59"/>
    </row>
    <row r="2967" spans="3:13" x14ac:dyDescent="0.2">
      <c r="C2967" s="17"/>
      <c r="D2967" s="17"/>
      <c r="E2967" s="17"/>
      <c r="F2967" s="17"/>
      <c r="G2967" s="17"/>
      <c r="H2967" s="59"/>
      <c r="I2967" s="59"/>
      <c r="J2967" s="59"/>
      <c r="K2967" s="59"/>
      <c r="L2967" s="59"/>
      <c r="M2967" s="59"/>
    </row>
    <row r="2968" spans="3:13" x14ac:dyDescent="0.2">
      <c r="C2968" s="17"/>
      <c r="D2968" s="17"/>
      <c r="E2968" s="17"/>
      <c r="F2968" s="17"/>
      <c r="G2968" s="17"/>
      <c r="H2968" s="59"/>
      <c r="I2968" s="59"/>
      <c r="J2968" s="59"/>
      <c r="K2968" s="59"/>
      <c r="L2968" s="59"/>
      <c r="M2968" s="59"/>
    </row>
    <row r="2969" spans="3:13" x14ac:dyDescent="0.2">
      <c r="C2969" s="17"/>
      <c r="D2969" s="17"/>
      <c r="E2969" s="17"/>
      <c r="F2969" s="17"/>
      <c r="G2969" s="17"/>
      <c r="H2969" s="59"/>
      <c r="I2969" s="59"/>
      <c r="J2969" s="59"/>
      <c r="K2969" s="59"/>
      <c r="L2969" s="59"/>
      <c r="M2969" s="59"/>
    </row>
    <row r="2970" spans="3:13" x14ac:dyDescent="0.2">
      <c r="C2970" s="17"/>
      <c r="D2970" s="17"/>
      <c r="E2970" s="17"/>
      <c r="F2970" s="17"/>
      <c r="G2970" s="17"/>
      <c r="H2970" s="59"/>
      <c r="I2970" s="59"/>
      <c r="J2970" s="59"/>
      <c r="K2970" s="59"/>
      <c r="L2970" s="59"/>
      <c r="M2970" s="59"/>
    </row>
    <row r="2971" spans="3:13" x14ac:dyDescent="0.2">
      <c r="C2971" s="17"/>
      <c r="D2971" s="17"/>
      <c r="E2971" s="17"/>
      <c r="F2971" s="17"/>
      <c r="G2971" s="17"/>
      <c r="H2971" s="59"/>
      <c r="I2971" s="59"/>
      <c r="J2971" s="59"/>
      <c r="K2971" s="59"/>
      <c r="L2971" s="59"/>
      <c r="M2971" s="59"/>
    </row>
    <row r="2972" spans="3:13" x14ac:dyDescent="0.2">
      <c r="C2972" s="17"/>
      <c r="D2972" s="17"/>
      <c r="E2972" s="17"/>
      <c r="F2972" s="17"/>
      <c r="G2972" s="17"/>
      <c r="H2972" s="59"/>
      <c r="I2972" s="59"/>
      <c r="J2972" s="59"/>
      <c r="K2972" s="59"/>
      <c r="L2972" s="59"/>
      <c r="M2972" s="59"/>
    </row>
    <row r="2973" spans="3:13" x14ac:dyDescent="0.2">
      <c r="C2973" s="17"/>
      <c r="D2973" s="17"/>
      <c r="E2973" s="17"/>
      <c r="F2973" s="17"/>
      <c r="G2973" s="17"/>
      <c r="H2973" s="59"/>
      <c r="I2973" s="59"/>
      <c r="J2973" s="59"/>
      <c r="K2973" s="59"/>
      <c r="L2973" s="59"/>
      <c r="M2973" s="59"/>
    </row>
    <row r="2974" spans="3:13" x14ac:dyDescent="0.2">
      <c r="C2974" s="17"/>
      <c r="D2974" s="17"/>
      <c r="E2974" s="17"/>
      <c r="F2974" s="17"/>
      <c r="G2974" s="17"/>
      <c r="H2974" s="59"/>
      <c r="I2974" s="59"/>
      <c r="J2974" s="59"/>
      <c r="K2974" s="59"/>
      <c r="L2974" s="59"/>
      <c r="M2974" s="59"/>
    </row>
    <row r="2975" spans="3:13" x14ac:dyDescent="0.2">
      <c r="C2975" s="17"/>
      <c r="D2975" s="17"/>
      <c r="E2975" s="17"/>
      <c r="F2975" s="17"/>
      <c r="G2975" s="17"/>
      <c r="H2975" s="59"/>
      <c r="I2975" s="59"/>
      <c r="J2975" s="59"/>
      <c r="K2975" s="59"/>
      <c r="L2975" s="59"/>
      <c r="M2975" s="59"/>
    </row>
    <row r="2976" spans="3:13" x14ac:dyDescent="0.2">
      <c r="C2976" s="17"/>
      <c r="D2976" s="17"/>
      <c r="E2976" s="17"/>
      <c r="F2976" s="17"/>
      <c r="G2976" s="17"/>
      <c r="H2976" s="59"/>
      <c r="I2976" s="59"/>
      <c r="J2976" s="59"/>
      <c r="K2976" s="59"/>
      <c r="L2976" s="59"/>
      <c r="M2976" s="59"/>
    </row>
    <row r="2977" spans="3:13" x14ac:dyDescent="0.2">
      <c r="C2977" s="17"/>
      <c r="D2977" s="17"/>
      <c r="E2977" s="17"/>
      <c r="F2977" s="17"/>
      <c r="G2977" s="17"/>
      <c r="H2977" s="59"/>
      <c r="I2977" s="59"/>
      <c r="J2977" s="59"/>
      <c r="K2977" s="59"/>
      <c r="L2977" s="59"/>
      <c r="M2977" s="59"/>
    </row>
    <row r="2978" spans="3:13" x14ac:dyDescent="0.2">
      <c r="C2978" s="17"/>
      <c r="D2978" s="17"/>
      <c r="E2978" s="17"/>
      <c r="F2978" s="17"/>
      <c r="G2978" s="17"/>
      <c r="H2978" s="59"/>
      <c r="I2978" s="59"/>
      <c r="J2978" s="59"/>
      <c r="K2978" s="59"/>
      <c r="L2978" s="59"/>
      <c r="M2978" s="59"/>
    </row>
    <row r="2979" spans="3:13" x14ac:dyDescent="0.2">
      <c r="C2979" s="17"/>
      <c r="D2979" s="17"/>
      <c r="E2979" s="17"/>
      <c r="F2979" s="17"/>
      <c r="G2979" s="17"/>
      <c r="H2979" s="59"/>
      <c r="I2979" s="59"/>
      <c r="J2979" s="59"/>
      <c r="K2979" s="59"/>
      <c r="L2979" s="59"/>
      <c r="M2979" s="59"/>
    </row>
    <row r="2980" spans="3:13" x14ac:dyDescent="0.2">
      <c r="C2980" s="17"/>
      <c r="D2980" s="17"/>
      <c r="E2980" s="17"/>
      <c r="F2980" s="17"/>
      <c r="G2980" s="17"/>
      <c r="H2980" s="59"/>
      <c r="I2980" s="59"/>
      <c r="J2980" s="59"/>
      <c r="K2980" s="59"/>
      <c r="L2980" s="59"/>
      <c r="M2980" s="59"/>
    </row>
    <row r="2981" spans="3:13" x14ac:dyDescent="0.2">
      <c r="C2981" s="17"/>
      <c r="D2981" s="17"/>
      <c r="E2981" s="17"/>
      <c r="F2981" s="17"/>
      <c r="G2981" s="17"/>
      <c r="H2981" s="59"/>
      <c r="I2981" s="59"/>
      <c r="J2981" s="59"/>
      <c r="K2981" s="59"/>
      <c r="L2981" s="59"/>
      <c r="M2981" s="59"/>
    </row>
    <row r="2982" spans="3:13" x14ac:dyDescent="0.2">
      <c r="C2982" s="17"/>
      <c r="D2982" s="17"/>
      <c r="E2982" s="17"/>
      <c r="F2982" s="17"/>
      <c r="G2982" s="17"/>
      <c r="H2982" s="59"/>
      <c r="I2982" s="59"/>
      <c r="J2982" s="59"/>
      <c r="K2982" s="59"/>
      <c r="L2982" s="59"/>
      <c r="M2982" s="59"/>
    </row>
    <row r="2983" spans="3:13" x14ac:dyDescent="0.2">
      <c r="C2983" s="17"/>
      <c r="D2983" s="17"/>
      <c r="E2983" s="17"/>
      <c r="F2983" s="17"/>
      <c r="G2983" s="17"/>
      <c r="H2983" s="59"/>
      <c r="I2983" s="59"/>
      <c r="J2983" s="59"/>
      <c r="K2983" s="59"/>
      <c r="L2983" s="59"/>
      <c r="M2983" s="59"/>
    </row>
    <row r="2984" spans="3:13" x14ac:dyDescent="0.2">
      <c r="C2984" s="17"/>
      <c r="D2984" s="17"/>
      <c r="E2984" s="17"/>
      <c r="F2984" s="17"/>
      <c r="G2984" s="17"/>
      <c r="H2984" s="59"/>
      <c r="I2984" s="59"/>
      <c r="J2984" s="59"/>
      <c r="K2984" s="59"/>
      <c r="L2984" s="59"/>
      <c r="M2984" s="59"/>
    </row>
    <row r="2985" spans="3:13" x14ac:dyDescent="0.2">
      <c r="C2985" s="17"/>
      <c r="D2985" s="17"/>
      <c r="E2985" s="17"/>
      <c r="F2985" s="17"/>
      <c r="G2985" s="17"/>
      <c r="H2985" s="59"/>
      <c r="I2985" s="59"/>
      <c r="J2985" s="59"/>
      <c r="K2985" s="59"/>
      <c r="L2985" s="59"/>
      <c r="M2985" s="59"/>
    </row>
    <row r="2986" spans="3:13" x14ac:dyDescent="0.2">
      <c r="C2986" s="17"/>
      <c r="D2986" s="17"/>
      <c r="E2986" s="17"/>
      <c r="F2986" s="17"/>
      <c r="G2986" s="17"/>
      <c r="H2986" s="59"/>
      <c r="I2986" s="59"/>
      <c r="J2986" s="59"/>
      <c r="K2986" s="59"/>
      <c r="L2986" s="59"/>
      <c r="M2986" s="59"/>
    </row>
    <row r="2987" spans="3:13" x14ac:dyDescent="0.2">
      <c r="C2987" s="17"/>
      <c r="D2987" s="17"/>
      <c r="E2987" s="17"/>
      <c r="F2987" s="17"/>
      <c r="G2987" s="17"/>
      <c r="H2987" s="59"/>
      <c r="I2987" s="59"/>
      <c r="J2987" s="59"/>
      <c r="K2987" s="59"/>
      <c r="L2987" s="59"/>
      <c r="M2987" s="59"/>
    </row>
    <row r="2988" spans="3:13" x14ac:dyDescent="0.2">
      <c r="C2988" s="17"/>
      <c r="D2988" s="17"/>
      <c r="E2988" s="17"/>
      <c r="F2988" s="17"/>
      <c r="G2988" s="17"/>
      <c r="H2988" s="59"/>
      <c r="I2988" s="59"/>
      <c r="J2988" s="59"/>
      <c r="K2988" s="59"/>
      <c r="L2988" s="59"/>
      <c r="M2988" s="59"/>
    </row>
    <row r="2989" spans="3:13" x14ac:dyDescent="0.2">
      <c r="C2989" s="17"/>
      <c r="D2989" s="17"/>
      <c r="E2989" s="17"/>
      <c r="F2989" s="17"/>
      <c r="G2989" s="17"/>
      <c r="H2989" s="59"/>
      <c r="I2989" s="59"/>
      <c r="J2989" s="59"/>
      <c r="K2989" s="59"/>
      <c r="L2989" s="59"/>
      <c r="M2989" s="59"/>
    </row>
    <row r="2990" spans="3:13" x14ac:dyDescent="0.2">
      <c r="C2990" s="17"/>
      <c r="D2990" s="17"/>
      <c r="E2990" s="17"/>
      <c r="F2990" s="17"/>
      <c r="G2990" s="17"/>
      <c r="H2990" s="59"/>
      <c r="I2990" s="59"/>
      <c r="J2990" s="59"/>
      <c r="K2990" s="59"/>
      <c r="L2990" s="59"/>
      <c r="M2990" s="59"/>
    </row>
    <row r="2991" spans="3:13" x14ac:dyDescent="0.2">
      <c r="C2991" s="17"/>
      <c r="D2991" s="17"/>
      <c r="E2991" s="17"/>
      <c r="F2991" s="17"/>
      <c r="G2991" s="17"/>
      <c r="H2991" s="59"/>
      <c r="I2991" s="59"/>
      <c r="J2991" s="59"/>
      <c r="K2991" s="59"/>
      <c r="L2991" s="59"/>
      <c r="M2991" s="59"/>
    </row>
    <row r="2992" spans="3:13" x14ac:dyDescent="0.2">
      <c r="C2992" s="17"/>
      <c r="D2992" s="17"/>
      <c r="E2992" s="17"/>
      <c r="F2992" s="17"/>
      <c r="G2992" s="17"/>
      <c r="H2992" s="59"/>
      <c r="I2992" s="59"/>
      <c r="J2992" s="59"/>
      <c r="K2992" s="59"/>
      <c r="L2992" s="59"/>
      <c r="M2992" s="59"/>
    </row>
    <row r="2993" spans="3:13" x14ac:dyDescent="0.2">
      <c r="C2993" s="17"/>
      <c r="D2993" s="17"/>
      <c r="E2993" s="17"/>
      <c r="F2993" s="17"/>
      <c r="G2993" s="17"/>
      <c r="H2993" s="59"/>
      <c r="I2993" s="59"/>
      <c r="J2993" s="59"/>
      <c r="K2993" s="59"/>
      <c r="L2993" s="59"/>
      <c r="M2993" s="59"/>
    </row>
    <row r="2994" spans="3:13" x14ac:dyDescent="0.2">
      <c r="C2994" s="17"/>
      <c r="D2994" s="17"/>
      <c r="E2994" s="17"/>
      <c r="F2994" s="17"/>
      <c r="G2994" s="17"/>
      <c r="H2994" s="59"/>
      <c r="I2994" s="59"/>
      <c r="J2994" s="59"/>
      <c r="K2994" s="59"/>
      <c r="L2994" s="59"/>
      <c r="M2994" s="59"/>
    </row>
    <row r="2995" spans="3:13" x14ac:dyDescent="0.2">
      <c r="C2995" s="17"/>
      <c r="D2995" s="17"/>
      <c r="E2995" s="17"/>
      <c r="F2995" s="17"/>
      <c r="G2995" s="17"/>
      <c r="H2995" s="59"/>
      <c r="I2995" s="59"/>
      <c r="J2995" s="59"/>
      <c r="K2995" s="59"/>
      <c r="L2995" s="59"/>
      <c r="M2995" s="59"/>
    </row>
    <row r="2996" spans="3:13" x14ac:dyDescent="0.2">
      <c r="C2996" s="17"/>
      <c r="D2996" s="17"/>
      <c r="E2996" s="17"/>
      <c r="F2996" s="17"/>
      <c r="G2996" s="17"/>
      <c r="H2996" s="59"/>
      <c r="I2996" s="59"/>
      <c r="J2996" s="59"/>
      <c r="K2996" s="59"/>
      <c r="L2996" s="59"/>
      <c r="M2996" s="59"/>
    </row>
    <row r="2997" spans="3:13" x14ac:dyDescent="0.2">
      <c r="C2997" s="17"/>
      <c r="D2997" s="17"/>
      <c r="E2997" s="17"/>
      <c r="F2997" s="17"/>
      <c r="G2997" s="17"/>
      <c r="H2997" s="59"/>
      <c r="I2997" s="59"/>
      <c r="J2997" s="59"/>
      <c r="K2997" s="59"/>
      <c r="L2997" s="59"/>
      <c r="M2997" s="59"/>
    </row>
    <row r="2998" spans="3:13" x14ac:dyDescent="0.2">
      <c r="C2998" s="17"/>
      <c r="D2998" s="17"/>
      <c r="E2998" s="17"/>
      <c r="F2998" s="17"/>
      <c r="G2998" s="17"/>
      <c r="H2998" s="59"/>
      <c r="I2998" s="59"/>
      <c r="J2998" s="59"/>
      <c r="K2998" s="59"/>
      <c r="L2998" s="59"/>
      <c r="M2998" s="59"/>
    </row>
    <row r="2999" spans="3:13" x14ac:dyDescent="0.2">
      <c r="C2999" s="17"/>
      <c r="D2999" s="17"/>
      <c r="E2999" s="17"/>
      <c r="F2999" s="17"/>
      <c r="G2999" s="17"/>
      <c r="H2999" s="59"/>
      <c r="I2999" s="59"/>
      <c r="J2999" s="59"/>
      <c r="K2999" s="59"/>
      <c r="L2999" s="59"/>
      <c r="M2999" s="59"/>
    </row>
    <row r="3000" spans="3:13" x14ac:dyDescent="0.2">
      <c r="C3000" s="17"/>
      <c r="D3000" s="17"/>
      <c r="E3000" s="17"/>
      <c r="F3000" s="17"/>
      <c r="G3000" s="17"/>
      <c r="H3000" s="59"/>
      <c r="I3000" s="59"/>
      <c r="J3000" s="59"/>
      <c r="K3000" s="59"/>
      <c r="L3000" s="59"/>
      <c r="M3000" s="59"/>
    </row>
    <row r="3001" spans="3:13" x14ac:dyDescent="0.2">
      <c r="C3001" s="17"/>
      <c r="D3001" s="17"/>
      <c r="E3001" s="17"/>
      <c r="F3001" s="17"/>
      <c r="G3001" s="17"/>
      <c r="H3001" s="59"/>
      <c r="I3001" s="59"/>
      <c r="J3001" s="59"/>
      <c r="K3001" s="59"/>
      <c r="L3001" s="59"/>
      <c r="M3001" s="59"/>
    </row>
    <row r="3002" spans="3:13" x14ac:dyDescent="0.2">
      <c r="C3002" s="17"/>
      <c r="D3002" s="17"/>
      <c r="E3002" s="17"/>
      <c r="F3002" s="17"/>
      <c r="G3002" s="17"/>
      <c r="H3002" s="59"/>
      <c r="I3002" s="59"/>
      <c r="J3002" s="59"/>
      <c r="K3002" s="59"/>
      <c r="L3002" s="59"/>
      <c r="M3002" s="59"/>
    </row>
    <row r="3003" spans="3:13" x14ac:dyDescent="0.2">
      <c r="C3003" s="17"/>
      <c r="D3003" s="17"/>
      <c r="E3003" s="17"/>
      <c r="F3003" s="17"/>
      <c r="G3003" s="17"/>
      <c r="H3003" s="59"/>
      <c r="I3003" s="59"/>
      <c r="J3003" s="59"/>
      <c r="K3003" s="59"/>
      <c r="L3003" s="59"/>
      <c r="M3003" s="59"/>
    </row>
    <row r="3004" spans="3:13" x14ac:dyDescent="0.2">
      <c r="C3004" s="17"/>
      <c r="D3004" s="17"/>
      <c r="E3004" s="17"/>
      <c r="F3004" s="17"/>
      <c r="G3004" s="17"/>
      <c r="H3004" s="59"/>
      <c r="I3004" s="59"/>
      <c r="J3004" s="59"/>
      <c r="K3004" s="59"/>
      <c r="L3004" s="59"/>
      <c r="M3004" s="59"/>
    </row>
    <row r="3005" spans="3:13" x14ac:dyDescent="0.2">
      <c r="C3005" s="17"/>
      <c r="D3005" s="17"/>
      <c r="E3005" s="17"/>
      <c r="F3005" s="17"/>
      <c r="G3005" s="17"/>
      <c r="H3005" s="59"/>
      <c r="I3005" s="59"/>
      <c r="J3005" s="59"/>
      <c r="K3005" s="59"/>
      <c r="L3005" s="59"/>
      <c r="M3005" s="59"/>
    </row>
    <row r="3006" spans="3:13" x14ac:dyDescent="0.2">
      <c r="C3006" s="17"/>
      <c r="D3006" s="17"/>
      <c r="E3006" s="17"/>
      <c r="F3006" s="17"/>
      <c r="G3006" s="17"/>
      <c r="H3006" s="59"/>
      <c r="I3006" s="59"/>
      <c r="J3006" s="59"/>
      <c r="K3006" s="59"/>
      <c r="L3006" s="59"/>
      <c r="M3006" s="59"/>
    </row>
    <row r="3007" spans="3:13" x14ac:dyDescent="0.2">
      <c r="C3007" s="17"/>
      <c r="D3007" s="17"/>
      <c r="E3007" s="17"/>
      <c r="F3007" s="17"/>
      <c r="G3007" s="17"/>
      <c r="H3007" s="59"/>
      <c r="I3007" s="59"/>
      <c r="J3007" s="59"/>
      <c r="K3007" s="59"/>
      <c r="L3007" s="59"/>
      <c r="M3007" s="59"/>
    </row>
    <row r="3008" spans="3:13" x14ac:dyDescent="0.2">
      <c r="C3008" s="17"/>
      <c r="D3008" s="17"/>
      <c r="E3008" s="17"/>
      <c r="F3008" s="17"/>
      <c r="G3008" s="17"/>
      <c r="H3008" s="59"/>
      <c r="I3008" s="59"/>
      <c r="J3008" s="59"/>
      <c r="K3008" s="59"/>
      <c r="L3008" s="59"/>
      <c r="M3008" s="59"/>
    </row>
    <row r="3009" spans="3:13" x14ac:dyDescent="0.2">
      <c r="C3009" s="17"/>
      <c r="D3009" s="17"/>
      <c r="E3009" s="17"/>
      <c r="F3009" s="17"/>
      <c r="G3009" s="17"/>
      <c r="H3009" s="59"/>
      <c r="I3009" s="59"/>
      <c r="J3009" s="59"/>
      <c r="K3009" s="59"/>
      <c r="L3009" s="59"/>
      <c r="M3009" s="59"/>
    </row>
    <row r="3010" spans="3:13" x14ac:dyDescent="0.2">
      <c r="C3010" s="17"/>
      <c r="D3010" s="17"/>
      <c r="E3010" s="17"/>
      <c r="F3010" s="17"/>
      <c r="G3010" s="17"/>
      <c r="H3010" s="59"/>
      <c r="I3010" s="59"/>
      <c r="J3010" s="59"/>
      <c r="K3010" s="59"/>
      <c r="L3010" s="59"/>
      <c r="M3010" s="59"/>
    </row>
    <row r="3011" spans="3:13" x14ac:dyDescent="0.2">
      <c r="C3011" s="17"/>
      <c r="D3011" s="17"/>
      <c r="E3011" s="17"/>
      <c r="F3011" s="17"/>
      <c r="G3011" s="17"/>
      <c r="H3011" s="59"/>
      <c r="I3011" s="59"/>
      <c r="J3011" s="59"/>
      <c r="K3011" s="59"/>
      <c r="L3011" s="59"/>
      <c r="M3011" s="59"/>
    </row>
    <row r="3012" spans="3:13" x14ac:dyDescent="0.2">
      <c r="C3012" s="17"/>
      <c r="D3012" s="17"/>
      <c r="E3012" s="17"/>
      <c r="F3012" s="17"/>
      <c r="G3012" s="17"/>
      <c r="H3012" s="59"/>
      <c r="I3012" s="59"/>
      <c r="J3012" s="59"/>
      <c r="K3012" s="59"/>
      <c r="L3012" s="59"/>
      <c r="M3012" s="59"/>
    </row>
    <row r="3013" spans="3:13" x14ac:dyDescent="0.2">
      <c r="C3013" s="17"/>
      <c r="D3013" s="17"/>
      <c r="E3013" s="17"/>
      <c r="F3013" s="17"/>
      <c r="G3013" s="17"/>
      <c r="H3013" s="59"/>
      <c r="I3013" s="59"/>
      <c r="J3013" s="59"/>
      <c r="K3013" s="59"/>
      <c r="L3013" s="59"/>
      <c r="M3013" s="59"/>
    </row>
    <row r="3014" spans="3:13" x14ac:dyDescent="0.2">
      <c r="C3014" s="17"/>
      <c r="D3014" s="17"/>
      <c r="E3014" s="17"/>
      <c r="F3014" s="17"/>
      <c r="G3014" s="17"/>
      <c r="H3014" s="59"/>
      <c r="I3014" s="59"/>
      <c r="J3014" s="59"/>
      <c r="K3014" s="59"/>
      <c r="L3014" s="59"/>
      <c r="M3014" s="59"/>
    </row>
    <row r="3015" spans="3:13" x14ac:dyDescent="0.2">
      <c r="C3015" s="17"/>
      <c r="D3015" s="17"/>
      <c r="E3015" s="17"/>
      <c r="F3015" s="17"/>
      <c r="G3015" s="17"/>
      <c r="H3015" s="59"/>
      <c r="I3015" s="59"/>
      <c r="J3015" s="59"/>
      <c r="K3015" s="59"/>
      <c r="L3015" s="59"/>
      <c r="M3015" s="59"/>
    </row>
    <row r="3016" spans="3:13" x14ac:dyDescent="0.2">
      <c r="C3016" s="17"/>
      <c r="D3016" s="17"/>
      <c r="E3016" s="17"/>
      <c r="F3016" s="17"/>
      <c r="G3016" s="17"/>
      <c r="H3016" s="59"/>
      <c r="I3016" s="59"/>
      <c r="J3016" s="59"/>
      <c r="K3016" s="59"/>
      <c r="L3016" s="59"/>
      <c r="M3016" s="59"/>
    </row>
    <row r="3017" spans="3:13" x14ac:dyDescent="0.2">
      <c r="C3017" s="17"/>
      <c r="D3017" s="17"/>
      <c r="E3017" s="17"/>
      <c r="F3017" s="17"/>
      <c r="G3017" s="17"/>
      <c r="H3017" s="59"/>
      <c r="I3017" s="59"/>
      <c r="J3017" s="59"/>
      <c r="K3017" s="59"/>
      <c r="L3017" s="59"/>
      <c r="M3017" s="59"/>
    </row>
    <row r="3018" spans="3:13" x14ac:dyDescent="0.2">
      <c r="C3018" s="17"/>
      <c r="D3018" s="17"/>
      <c r="E3018" s="17"/>
      <c r="F3018" s="17"/>
      <c r="G3018" s="17"/>
      <c r="H3018" s="59"/>
      <c r="I3018" s="59"/>
      <c r="J3018" s="59"/>
      <c r="K3018" s="59"/>
      <c r="L3018" s="59"/>
      <c r="M3018" s="59"/>
    </row>
    <row r="3019" spans="3:13" x14ac:dyDescent="0.2">
      <c r="C3019" s="17"/>
      <c r="D3019" s="17"/>
      <c r="E3019" s="17"/>
      <c r="F3019" s="17"/>
      <c r="G3019" s="17"/>
      <c r="H3019" s="59"/>
      <c r="I3019" s="59"/>
      <c r="J3019" s="59"/>
      <c r="K3019" s="59"/>
      <c r="L3019" s="59"/>
      <c r="M3019" s="59"/>
    </row>
    <row r="3020" spans="3:13" x14ac:dyDescent="0.2">
      <c r="C3020" s="17"/>
      <c r="D3020" s="17"/>
      <c r="E3020" s="17"/>
      <c r="F3020" s="17"/>
      <c r="G3020" s="17"/>
      <c r="H3020" s="59"/>
      <c r="I3020" s="59"/>
      <c r="J3020" s="59"/>
      <c r="K3020" s="59"/>
      <c r="L3020" s="59"/>
      <c r="M3020" s="59"/>
    </row>
    <row r="3021" spans="3:13" x14ac:dyDescent="0.2">
      <c r="C3021" s="17"/>
      <c r="D3021" s="17"/>
      <c r="E3021" s="17"/>
      <c r="F3021" s="17"/>
      <c r="G3021" s="17"/>
      <c r="H3021" s="59"/>
      <c r="I3021" s="59"/>
      <c r="J3021" s="59"/>
      <c r="K3021" s="59"/>
      <c r="L3021" s="59"/>
      <c r="M3021" s="59"/>
    </row>
    <row r="3022" spans="3:13" x14ac:dyDescent="0.2">
      <c r="C3022" s="17"/>
      <c r="D3022" s="17"/>
      <c r="E3022" s="17"/>
      <c r="F3022" s="17"/>
      <c r="G3022" s="17"/>
      <c r="H3022" s="59"/>
      <c r="I3022" s="59"/>
      <c r="J3022" s="59"/>
      <c r="K3022" s="59"/>
      <c r="L3022" s="59"/>
      <c r="M3022" s="59"/>
    </row>
    <row r="3023" spans="3:13" x14ac:dyDescent="0.2">
      <c r="C3023" s="17"/>
      <c r="D3023" s="17"/>
      <c r="E3023" s="17"/>
      <c r="F3023" s="17"/>
      <c r="G3023" s="17"/>
      <c r="H3023" s="59"/>
      <c r="I3023" s="59"/>
      <c r="J3023" s="59"/>
      <c r="K3023" s="59"/>
      <c r="L3023" s="59"/>
      <c r="M3023" s="59"/>
    </row>
    <row r="3024" spans="3:13" x14ac:dyDescent="0.2">
      <c r="C3024" s="17"/>
      <c r="D3024" s="17"/>
      <c r="E3024" s="17"/>
      <c r="F3024" s="17"/>
      <c r="G3024" s="17"/>
      <c r="H3024" s="59"/>
      <c r="I3024" s="59"/>
      <c r="J3024" s="59"/>
      <c r="K3024" s="59"/>
      <c r="L3024" s="59"/>
      <c r="M3024" s="59"/>
    </row>
    <row r="3025" spans="3:13" x14ac:dyDescent="0.2">
      <c r="C3025" s="17"/>
      <c r="D3025" s="17"/>
      <c r="E3025" s="17"/>
      <c r="F3025" s="17"/>
      <c r="G3025" s="17"/>
      <c r="H3025" s="59"/>
      <c r="I3025" s="59"/>
      <c r="J3025" s="59"/>
      <c r="K3025" s="59"/>
      <c r="L3025" s="59"/>
      <c r="M3025" s="59"/>
    </row>
    <row r="3026" spans="3:13" x14ac:dyDescent="0.2">
      <c r="C3026" s="17"/>
      <c r="D3026" s="17"/>
      <c r="E3026" s="17"/>
      <c r="F3026" s="17"/>
      <c r="G3026" s="17"/>
      <c r="H3026" s="59"/>
      <c r="I3026" s="59"/>
      <c r="J3026" s="59"/>
      <c r="K3026" s="59"/>
      <c r="L3026" s="59"/>
      <c r="M3026" s="59"/>
    </row>
    <row r="3027" spans="3:13" x14ac:dyDescent="0.2">
      <c r="C3027" s="17"/>
      <c r="D3027" s="17"/>
      <c r="E3027" s="17"/>
      <c r="F3027" s="17"/>
      <c r="G3027" s="17"/>
      <c r="H3027" s="59"/>
      <c r="I3027" s="59"/>
      <c r="J3027" s="59"/>
      <c r="K3027" s="59"/>
      <c r="L3027" s="59"/>
      <c r="M3027" s="59"/>
    </row>
    <row r="3028" spans="3:13" x14ac:dyDescent="0.2">
      <c r="C3028" s="17"/>
      <c r="D3028" s="17"/>
      <c r="E3028" s="17"/>
      <c r="F3028" s="17"/>
      <c r="G3028" s="17"/>
      <c r="H3028" s="59"/>
      <c r="I3028" s="59"/>
      <c r="J3028" s="59"/>
      <c r="K3028" s="59"/>
      <c r="L3028" s="59"/>
      <c r="M3028" s="59"/>
    </row>
    <row r="3029" spans="3:13" x14ac:dyDescent="0.2">
      <c r="C3029" s="17"/>
      <c r="D3029" s="17"/>
      <c r="E3029" s="17"/>
      <c r="F3029" s="17"/>
      <c r="G3029" s="17"/>
      <c r="H3029" s="59"/>
      <c r="I3029" s="59"/>
      <c r="J3029" s="59"/>
      <c r="K3029" s="59"/>
      <c r="L3029" s="59"/>
      <c r="M3029" s="59"/>
    </row>
    <row r="3030" spans="3:13" x14ac:dyDescent="0.2">
      <c r="C3030" s="17"/>
      <c r="D3030" s="17"/>
      <c r="E3030" s="17"/>
      <c r="F3030" s="17"/>
      <c r="G3030" s="17"/>
      <c r="H3030" s="59"/>
      <c r="I3030" s="59"/>
      <c r="J3030" s="59"/>
      <c r="K3030" s="59"/>
      <c r="L3030" s="59"/>
      <c r="M3030" s="59"/>
    </row>
    <row r="3031" spans="3:13" x14ac:dyDescent="0.2">
      <c r="C3031" s="17"/>
      <c r="D3031" s="17"/>
      <c r="E3031" s="17"/>
      <c r="F3031" s="17"/>
      <c r="G3031" s="17"/>
      <c r="H3031" s="59"/>
      <c r="I3031" s="59"/>
      <c r="J3031" s="59"/>
      <c r="K3031" s="59"/>
      <c r="L3031" s="59"/>
      <c r="M3031" s="59"/>
    </row>
    <row r="3032" spans="3:13" x14ac:dyDescent="0.2">
      <c r="C3032" s="17"/>
      <c r="D3032" s="17"/>
      <c r="E3032" s="17"/>
      <c r="F3032" s="17"/>
      <c r="G3032" s="17"/>
      <c r="H3032" s="59"/>
      <c r="I3032" s="59"/>
      <c r="J3032" s="59"/>
      <c r="K3032" s="59"/>
      <c r="L3032" s="59"/>
      <c r="M3032" s="59"/>
    </row>
    <row r="3033" spans="3:13" x14ac:dyDescent="0.2">
      <c r="C3033" s="17"/>
      <c r="D3033" s="17"/>
      <c r="E3033" s="17"/>
      <c r="F3033" s="17"/>
      <c r="G3033" s="17"/>
      <c r="H3033" s="59"/>
      <c r="I3033" s="59"/>
      <c r="J3033" s="59"/>
      <c r="K3033" s="59"/>
      <c r="L3033" s="59"/>
      <c r="M3033" s="59"/>
    </row>
    <row r="3034" spans="3:13" x14ac:dyDescent="0.2">
      <c r="C3034" s="17"/>
      <c r="D3034" s="17"/>
      <c r="E3034" s="17"/>
      <c r="F3034" s="17"/>
      <c r="G3034" s="17"/>
      <c r="H3034" s="59"/>
      <c r="I3034" s="59"/>
      <c r="J3034" s="59"/>
      <c r="K3034" s="59"/>
      <c r="L3034" s="59"/>
      <c r="M3034" s="59"/>
    </row>
    <row r="3035" spans="3:13" x14ac:dyDescent="0.2">
      <c r="C3035" s="17"/>
      <c r="D3035" s="17"/>
      <c r="E3035" s="17"/>
      <c r="F3035" s="17"/>
      <c r="G3035" s="17"/>
      <c r="H3035" s="59"/>
      <c r="I3035" s="59"/>
      <c r="J3035" s="59"/>
      <c r="K3035" s="59"/>
      <c r="L3035" s="59"/>
      <c r="M3035" s="59"/>
    </row>
    <row r="3036" spans="3:13" x14ac:dyDescent="0.2">
      <c r="C3036" s="17"/>
      <c r="D3036" s="17"/>
      <c r="E3036" s="17"/>
      <c r="F3036" s="17"/>
      <c r="G3036" s="17"/>
      <c r="H3036" s="59"/>
      <c r="I3036" s="59"/>
      <c r="J3036" s="59"/>
      <c r="K3036" s="59"/>
      <c r="L3036" s="59"/>
      <c r="M3036" s="59"/>
    </row>
    <row r="3037" spans="3:13" x14ac:dyDescent="0.2">
      <c r="C3037" s="17"/>
      <c r="D3037" s="17"/>
      <c r="E3037" s="17"/>
      <c r="F3037" s="17"/>
      <c r="G3037" s="17"/>
      <c r="H3037" s="59"/>
      <c r="I3037" s="59"/>
      <c r="J3037" s="59"/>
      <c r="K3037" s="59"/>
      <c r="L3037" s="59"/>
      <c r="M3037" s="59"/>
    </row>
    <row r="3038" spans="3:13" x14ac:dyDescent="0.2">
      <c r="C3038" s="17"/>
      <c r="D3038" s="17"/>
      <c r="E3038" s="17"/>
      <c r="F3038" s="17"/>
      <c r="G3038" s="17"/>
      <c r="H3038" s="59"/>
      <c r="I3038" s="59"/>
      <c r="J3038" s="59"/>
      <c r="K3038" s="59"/>
      <c r="L3038" s="59"/>
      <c r="M3038" s="59"/>
    </row>
    <row r="3039" spans="3:13" x14ac:dyDescent="0.2">
      <c r="C3039" s="17"/>
      <c r="D3039" s="17"/>
      <c r="E3039" s="17"/>
      <c r="F3039" s="17"/>
      <c r="G3039" s="17"/>
      <c r="H3039" s="59"/>
      <c r="I3039" s="59"/>
      <c r="J3039" s="59"/>
      <c r="K3039" s="59"/>
      <c r="L3039" s="59"/>
      <c r="M3039" s="59"/>
    </row>
    <row r="3040" spans="3:13" x14ac:dyDescent="0.2">
      <c r="C3040" s="17"/>
      <c r="D3040" s="17"/>
      <c r="E3040" s="17"/>
      <c r="F3040" s="17"/>
      <c r="G3040" s="17"/>
      <c r="H3040" s="59"/>
      <c r="I3040" s="59"/>
      <c r="J3040" s="59"/>
      <c r="K3040" s="59"/>
      <c r="L3040" s="59"/>
      <c r="M3040" s="59"/>
    </row>
    <row r="3041" spans="3:13" x14ac:dyDescent="0.2">
      <c r="C3041" s="17"/>
      <c r="D3041" s="17"/>
      <c r="E3041" s="17"/>
      <c r="F3041" s="17"/>
      <c r="G3041" s="17"/>
      <c r="H3041" s="59"/>
      <c r="I3041" s="59"/>
      <c r="J3041" s="59"/>
      <c r="K3041" s="59"/>
      <c r="L3041" s="59"/>
      <c r="M3041" s="59"/>
    </row>
    <row r="3042" spans="3:13" x14ac:dyDescent="0.2">
      <c r="C3042" s="17"/>
      <c r="D3042" s="17"/>
      <c r="E3042" s="17"/>
      <c r="F3042" s="17"/>
      <c r="G3042" s="17"/>
      <c r="H3042" s="59"/>
      <c r="I3042" s="59"/>
      <c r="J3042" s="59"/>
      <c r="K3042" s="59"/>
      <c r="L3042" s="59"/>
      <c r="M3042" s="59"/>
    </row>
    <row r="3043" spans="3:13" x14ac:dyDescent="0.2">
      <c r="C3043" s="17"/>
      <c r="D3043" s="17"/>
      <c r="E3043" s="17"/>
      <c r="F3043" s="17"/>
      <c r="G3043" s="17"/>
      <c r="H3043" s="59"/>
      <c r="I3043" s="59"/>
      <c r="J3043" s="59"/>
      <c r="K3043" s="59"/>
      <c r="L3043" s="59"/>
      <c r="M3043" s="59"/>
    </row>
    <row r="3044" spans="3:13" x14ac:dyDescent="0.2">
      <c r="C3044" s="17"/>
      <c r="D3044" s="17"/>
      <c r="E3044" s="17"/>
      <c r="F3044" s="17"/>
      <c r="G3044" s="17"/>
      <c r="H3044" s="59"/>
      <c r="I3044" s="59"/>
      <c r="J3044" s="59"/>
      <c r="K3044" s="59"/>
      <c r="L3044" s="59"/>
      <c r="M3044" s="59"/>
    </row>
    <row r="3045" spans="3:13" x14ac:dyDescent="0.2">
      <c r="C3045" s="17"/>
      <c r="D3045" s="17"/>
      <c r="E3045" s="17"/>
      <c r="F3045" s="17"/>
      <c r="G3045" s="17"/>
      <c r="H3045" s="59"/>
      <c r="I3045" s="59"/>
      <c r="J3045" s="59"/>
      <c r="K3045" s="59"/>
      <c r="L3045" s="59"/>
      <c r="M3045" s="59"/>
    </row>
    <row r="3046" spans="3:13" x14ac:dyDescent="0.2">
      <c r="C3046" s="17"/>
      <c r="D3046" s="17"/>
      <c r="E3046" s="17"/>
      <c r="F3046" s="17"/>
      <c r="G3046" s="17"/>
      <c r="H3046" s="59"/>
      <c r="I3046" s="59"/>
      <c r="J3046" s="59"/>
      <c r="K3046" s="59"/>
      <c r="L3046" s="59"/>
      <c r="M3046" s="59"/>
    </row>
    <row r="3047" spans="3:13" x14ac:dyDescent="0.2">
      <c r="C3047" s="17"/>
      <c r="D3047" s="17"/>
      <c r="E3047" s="17"/>
      <c r="F3047" s="17"/>
      <c r="G3047" s="17"/>
      <c r="H3047" s="59"/>
      <c r="I3047" s="59"/>
      <c r="J3047" s="59"/>
      <c r="K3047" s="59"/>
      <c r="L3047" s="59"/>
      <c r="M3047" s="59"/>
    </row>
    <row r="3048" spans="3:13" x14ac:dyDescent="0.2">
      <c r="C3048" s="17"/>
      <c r="D3048" s="17"/>
      <c r="E3048" s="17"/>
      <c r="F3048" s="17"/>
      <c r="G3048" s="17"/>
      <c r="H3048" s="59"/>
      <c r="I3048" s="59"/>
      <c r="J3048" s="59"/>
      <c r="K3048" s="59"/>
      <c r="L3048" s="59"/>
      <c r="M3048" s="59"/>
    </row>
    <row r="3049" spans="3:13" x14ac:dyDescent="0.2">
      <c r="C3049" s="17"/>
      <c r="D3049" s="17"/>
      <c r="E3049" s="17"/>
      <c r="F3049" s="17"/>
      <c r="G3049" s="17"/>
      <c r="H3049" s="59"/>
      <c r="I3049" s="59"/>
      <c r="J3049" s="59"/>
      <c r="K3049" s="59"/>
      <c r="L3049" s="59"/>
      <c r="M3049" s="59"/>
    </row>
    <row r="3050" spans="3:13" x14ac:dyDescent="0.2">
      <c r="C3050" s="17"/>
      <c r="D3050" s="17"/>
      <c r="E3050" s="17"/>
      <c r="F3050" s="17"/>
      <c r="G3050" s="17"/>
      <c r="H3050" s="59"/>
      <c r="I3050" s="59"/>
      <c r="J3050" s="59"/>
      <c r="K3050" s="59"/>
      <c r="L3050" s="59"/>
      <c r="M3050" s="59"/>
    </row>
    <row r="3051" spans="3:13" x14ac:dyDescent="0.2">
      <c r="C3051" s="17"/>
      <c r="D3051" s="17"/>
      <c r="E3051" s="17"/>
      <c r="F3051" s="17"/>
      <c r="G3051" s="17"/>
      <c r="H3051" s="59"/>
      <c r="I3051" s="59"/>
      <c r="J3051" s="59"/>
      <c r="K3051" s="59"/>
      <c r="L3051" s="59"/>
      <c r="M3051" s="59"/>
    </row>
    <row r="3052" spans="3:13" x14ac:dyDescent="0.2">
      <c r="C3052" s="17"/>
      <c r="D3052" s="17"/>
      <c r="E3052" s="17"/>
      <c r="F3052" s="17"/>
      <c r="G3052" s="17"/>
      <c r="H3052" s="59"/>
      <c r="I3052" s="59"/>
      <c r="J3052" s="59"/>
      <c r="K3052" s="59"/>
      <c r="L3052" s="59"/>
      <c r="M3052" s="59"/>
    </row>
    <row r="3053" spans="3:13" x14ac:dyDescent="0.2">
      <c r="C3053" s="17"/>
      <c r="D3053" s="17"/>
      <c r="E3053" s="17"/>
      <c r="F3053" s="17"/>
      <c r="G3053" s="17"/>
      <c r="H3053" s="59"/>
      <c r="I3053" s="59"/>
      <c r="J3053" s="59"/>
      <c r="K3053" s="59"/>
      <c r="L3053" s="59"/>
      <c r="M3053" s="59"/>
    </row>
    <row r="3054" spans="3:13" x14ac:dyDescent="0.2">
      <c r="C3054" s="17"/>
      <c r="D3054" s="17"/>
      <c r="E3054" s="17"/>
      <c r="F3054" s="17"/>
      <c r="G3054" s="17"/>
      <c r="H3054" s="59"/>
      <c r="I3054" s="59"/>
      <c r="J3054" s="59"/>
      <c r="K3054" s="59"/>
      <c r="L3054" s="59"/>
      <c r="M3054" s="59"/>
    </row>
    <row r="3055" spans="3:13" x14ac:dyDescent="0.2">
      <c r="C3055" s="17"/>
      <c r="D3055" s="17"/>
      <c r="E3055" s="17"/>
      <c r="F3055" s="17"/>
      <c r="G3055" s="17"/>
      <c r="H3055" s="59"/>
      <c r="I3055" s="59"/>
      <c r="J3055" s="59"/>
      <c r="K3055" s="59"/>
      <c r="L3055" s="59"/>
      <c r="M3055" s="59"/>
    </row>
    <row r="3056" spans="3:13" x14ac:dyDescent="0.2">
      <c r="C3056" s="17"/>
      <c r="D3056" s="17"/>
      <c r="E3056" s="17"/>
      <c r="F3056" s="17"/>
      <c r="G3056" s="17"/>
      <c r="H3056" s="59"/>
      <c r="I3056" s="59"/>
      <c r="J3056" s="59"/>
      <c r="K3056" s="59"/>
      <c r="L3056" s="59"/>
      <c r="M3056" s="59"/>
    </row>
    <row r="3057" spans="3:13" x14ac:dyDescent="0.2">
      <c r="C3057" s="17"/>
      <c r="D3057" s="17"/>
      <c r="E3057" s="17"/>
      <c r="F3057" s="17"/>
      <c r="G3057" s="17"/>
      <c r="H3057" s="59"/>
      <c r="I3057" s="59"/>
      <c r="J3057" s="59"/>
      <c r="K3057" s="59"/>
      <c r="L3057" s="59"/>
      <c r="M3057" s="59"/>
    </row>
    <row r="3058" spans="3:13" x14ac:dyDescent="0.2">
      <c r="C3058" s="17"/>
      <c r="D3058" s="17"/>
      <c r="E3058" s="17"/>
      <c r="F3058" s="17"/>
      <c r="G3058" s="17"/>
      <c r="H3058" s="59"/>
      <c r="I3058" s="59"/>
      <c r="J3058" s="59"/>
      <c r="K3058" s="59"/>
      <c r="L3058" s="59"/>
      <c r="M3058" s="59"/>
    </row>
    <row r="3059" spans="3:13" x14ac:dyDescent="0.2">
      <c r="C3059" s="17"/>
      <c r="D3059" s="17"/>
      <c r="E3059" s="17"/>
      <c r="F3059" s="17"/>
      <c r="G3059" s="17"/>
      <c r="H3059" s="59"/>
      <c r="I3059" s="59"/>
      <c r="J3059" s="59"/>
      <c r="K3059" s="59"/>
      <c r="L3059" s="59"/>
      <c r="M3059" s="59"/>
    </row>
    <row r="3060" spans="3:13" x14ac:dyDescent="0.2">
      <c r="C3060" s="17"/>
      <c r="D3060" s="17"/>
      <c r="E3060" s="17"/>
      <c r="F3060" s="17"/>
      <c r="G3060" s="17"/>
      <c r="H3060" s="59"/>
      <c r="I3060" s="59"/>
      <c r="J3060" s="59"/>
      <c r="K3060" s="59"/>
      <c r="L3060" s="59"/>
      <c r="M3060" s="59"/>
    </row>
    <row r="3061" spans="3:13" x14ac:dyDescent="0.2">
      <c r="C3061" s="17"/>
      <c r="D3061" s="17"/>
      <c r="E3061" s="17"/>
      <c r="F3061" s="17"/>
      <c r="G3061" s="17"/>
      <c r="H3061" s="59"/>
      <c r="I3061" s="59"/>
      <c r="J3061" s="59"/>
      <c r="K3061" s="59"/>
      <c r="L3061" s="59"/>
      <c r="M3061" s="59"/>
    </row>
    <row r="3062" spans="3:13" x14ac:dyDescent="0.2">
      <c r="C3062" s="17"/>
      <c r="D3062" s="17"/>
      <c r="E3062" s="17"/>
      <c r="F3062" s="17"/>
      <c r="G3062" s="17"/>
      <c r="H3062" s="59"/>
      <c r="I3062" s="59"/>
      <c r="J3062" s="59"/>
      <c r="K3062" s="59"/>
      <c r="L3062" s="59"/>
      <c r="M3062" s="59"/>
    </row>
    <row r="3063" spans="3:13" x14ac:dyDescent="0.2">
      <c r="C3063" s="17"/>
      <c r="D3063" s="17"/>
      <c r="E3063" s="17"/>
      <c r="F3063" s="17"/>
      <c r="G3063" s="17"/>
      <c r="H3063" s="59"/>
      <c r="I3063" s="59"/>
      <c r="J3063" s="59"/>
      <c r="K3063" s="59"/>
      <c r="L3063" s="59"/>
      <c r="M3063" s="59"/>
    </row>
    <row r="3064" spans="3:13" x14ac:dyDescent="0.2">
      <c r="C3064" s="17"/>
      <c r="D3064" s="17"/>
      <c r="E3064" s="17"/>
      <c r="F3064" s="17"/>
      <c r="G3064" s="17"/>
      <c r="H3064" s="59"/>
      <c r="I3064" s="59"/>
      <c r="J3064" s="59"/>
      <c r="K3064" s="59"/>
      <c r="L3064" s="59"/>
      <c r="M3064" s="59"/>
    </row>
    <row r="3065" spans="3:13" x14ac:dyDescent="0.2">
      <c r="C3065" s="17"/>
      <c r="D3065" s="17"/>
      <c r="E3065" s="17"/>
      <c r="F3065" s="17"/>
      <c r="G3065" s="17"/>
      <c r="H3065" s="59"/>
      <c r="I3065" s="59"/>
      <c r="J3065" s="59"/>
      <c r="K3065" s="59"/>
      <c r="L3065" s="59"/>
      <c r="M3065" s="59"/>
    </row>
    <row r="3066" spans="3:13" x14ac:dyDescent="0.2">
      <c r="C3066" s="17"/>
      <c r="D3066" s="17"/>
      <c r="E3066" s="17"/>
      <c r="F3066" s="17"/>
      <c r="G3066" s="17"/>
      <c r="H3066" s="59"/>
      <c r="I3066" s="59"/>
      <c r="J3066" s="59"/>
      <c r="K3066" s="59"/>
      <c r="L3066" s="59"/>
      <c r="M3066" s="59"/>
    </row>
    <row r="3067" spans="3:13" x14ac:dyDescent="0.2">
      <c r="C3067" s="17"/>
      <c r="D3067" s="17"/>
      <c r="E3067" s="17"/>
      <c r="F3067" s="17"/>
      <c r="G3067" s="17"/>
      <c r="H3067" s="59"/>
      <c r="I3067" s="59"/>
      <c r="J3067" s="59"/>
      <c r="K3067" s="59"/>
      <c r="L3067" s="59"/>
      <c r="M3067" s="59"/>
    </row>
    <row r="3068" spans="3:13" x14ac:dyDescent="0.2">
      <c r="C3068" s="17"/>
      <c r="D3068" s="17"/>
      <c r="E3068" s="17"/>
      <c r="F3068" s="17"/>
      <c r="G3068" s="17"/>
      <c r="H3068" s="59"/>
      <c r="I3068" s="59"/>
      <c r="J3068" s="59"/>
      <c r="K3068" s="59"/>
      <c r="L3068" s="59"/>
      <c r="M3068" s="59"/>
    </row>
    <row r="3069" spans="3:13" x14ac:dyDescent="0.2">
      <c r="C3069" s="17"/>
      <c r="D3069" s="17"/>
      <c r="E3069" s="17"/>
      <c r="F3069" s="17"/>
      <c r="G3069" s="17"/>
      <c r="H3069" s="59"/>
      <c r="I3069" s="59"/>
      <c r="J3069" s="59"/>
      <c r="K3069" s="59"/>
      <c r="L3069" s="59"/>
      <c r="M3069" s="59"/>
    </row>
    <row r="3070" spans="3:13" x14ac:dyDescent="0.2">
      <c r="C3070" s="17"/>
      <c r="D3070" s="17"/>
      <c r="E3070" s="17"/>
      <c r="F3070" s="17"/>
      <c r="G3070" s="17"/>
      <c r="H3070" s="59"/>
      <c r="I3070" s="59"/>
      <c r="J3070" s="59"/>
      <c r="K3070" s="59"/>
      <c r="L3070" s="59"/>
      <c r="M3070" s="59"/>
    </row>
    <row r="3071" spans="3:13" x14ac:dyDescent="0.2">
      <c r="C3071" s="17"/>
      <c r="D3071" s="17"/>
      <c r="E3071" s="17"/>
      <c r="F3071" s="17"/>
      <c r="G3071" s="17"/>
      <c r="H3071" s="59"/>
      <c r="I3071" s="59"/>
      <c r="J3071" s="59"/>
      <c r="K3071" s="59"/>
      <c r="L3071" s="59"/>
      <c r="M3071" s="59"/>
    </row>
    <row r="3072" spans="3:13" x14ac:dyDescent="0.2">
      <c r="C3072" s="17"/>
      <c r="D3072" s="17"/>
      <c r="E3072" s="17"/>
      <c r="F3072" s="17"/>
      <c r="G3072" s="17"/>
      <c r="H3072" s="59"/>
      <c r="I3072" s="59"/>
      <c r="J3072" s="59"/>
      <c r="K3072" s="59"/>
      <c r="L3072" s="59"/>
      <c r="M3072" s="59"/>
    </row>
    <row r="3073" spans="3:13" x14ac:dyDescent="0.2">
      <c r="C3073" s="17"/>
      <c r="D3073" s="17"/>
      <c r="E3073" s="17"/>
      <c r="F3073" s="17"/>
      <c r="G3073" s="17"/>
      <c r="H3073" s="59"/>
      <c r="I3073" s="59"/>
      <c r="J3073" s="59"/>
      <c r="K3073" s="59"/>
      <c r="L3073" s="59"/>
      <c r="M3073" s="59"/>
    </row>
    <row r="3074" spans="3:13" x14ac:dyDescent="0.2">
      <c r="C3074" s="17"/>
      <c r="D3074" s="17"/>
      <c r="E3074" s="17"/>
      <c r="F3074" s="17"/>
      <c r="G3074" s="17"/>
      <c r="H3074" s="59"/>
      <c r="I3074" s="59"/>
      <c r="J3074" s="59"/>
      <c r="K3074" s="59"/>
      <c r="L3074" s="59"/>
      <c r="M3074" s="59"/>
    </row>
    <row r="3075" spans="3:13" x14ac:dyDescent="0.2">
      <c r="C3075" s="17"/>
      <c r="D3075" s="17"/>
      <c r="E3075" s="17"/>
      <c r="F3075" s="17"/>
      <c r="G3075" s="17"/>
      <c r="H3075" s="59"/>
      <c r="I3075" s="59"/>
      <c r="J3075" s="59"/>
      <c r="K3075" s="59"/>
      <c r="L3075" s="59"/>
      <c r="M3075" s="59"/>
    </row>
    <row r="3076" spans="3:13" x14ac:dyDescent="0.2">
      <c r="C3076" s="17"/>
      <c r="D3076" s="17"/>
      <c r="E3076" s="17"/>
      <c r="F3076" s="17"/>
      <c r="G3076" s="17"/>
      <c r="H3076" s="59"/>
      <c r="I3076" s="59"/>
      <c r="J3076" s="59"/>
      <c r="K3076" s="59"/>
      <c r="L3076" s="59"/>
      <c r="M3076" s="59"/>
    </row>
    <row r="3077" spans="3:13" x14ac:dyDescent="0.2">
      <c r="C3077" s="17"/>
      <c r="D3077" s="17"/>
      <c r="E3077" s="17"/>
      <c r="F3077" s="17"/>
      <c r="G3077" s="17"/>
      <c r="H3077" s="59"/>
      <c r="I3077" s="59"/>
      <c r="J3077" s="59"/>
      <c r="K3077" s="59"/>
      <c r="L3077" s="59"/>
      <c r="M3077" s="59"/>
    </row>
    <row r="3078" spans="3:13" x14ac:dyDescent="0.2">
      <c r="C3078" s="17"/>
      <c r="D3078" s="17"/>
      <c r="E3078" s="17"/>
      <c r="F3078" s="17"/>
      <c r="G3078" s="17"/>
      <c r="H3078" s="59"/>
      <c r="I3078" s="59"/>
      <c r="J3078" s="59"/>
      <c r="K3078" s="59"/>
      <c r="L3078" s="59"/>
      <c r="M3078" s="59"/>
    </row>
    <row r="3079" spans="3:13" x14ac:dyDescent="0.2">
      <c r="C3079" s="17"/>
      <c r="D3079" s="17"/>
      <c r="E3079" s="17"/>
      <c r="F3079" s="17"/>
      <c r="G3079" s="17"/>
      <c r="H3079" s="59"/>
      <c r="I3079" s="59"/>
      <c r="J3079" s="59"/>
      <c r="K3079" s="59"/>
      <c r="L3079" s="59"/>
      <c r="M3079" s="59"/>
    </row>
    <row r="3080" spans="3:13" x14ac:dyDescent="0.2">
      <c r="C3080" s="17"/>
      <c r="D3080" s="17"/>
      <c r="E3080" s="17"/>
      <c r="F3080" s="17"/>
      <c r="G3080" s="17"/>
      <c r="H3080" s="59"/>
      <c r="I3080" s="59"/>
      <c r="J3080" s="59"/>
      <c r="K3080" s="59"/>
      <c r="L3080" s="59"/>
      <c r="M3080" s="59"/>
    </row>
    <row r="3081" spans="3:13" x14ac:dyDescent="0.2">
      <c r="C3081" s="17"/>
      <c r="D3081" s="17"/>
      <c r="E3081" s="17"/>
      <c r="F3081" s="17"/>
      <c r="G3081" s="17"/>
      <c r="H3081" s="59"/>
      <c r="I3081" s="59"/>
      <c r="J3081" s="59"/>
      <c r="K3081" s="59"/>
      <c r="L3081" s="59"/>
      <c r="M3081" s="59"/>
    </row>
    <row r="3082" spans="3:13" x14ac:dyDescent="0.2">
      <c r="C3082" s="17"/>
      <c r="D3082" s="17"/>
      <c r="E3082" s="17"/>
      <c r="F3082" s="17"/>
      <c r="G3082" s="17"/>
      <c r="H3082" s="59"/>
      <c r="I3082" s="59"/>
      <c r="J3082" s="59"/>
      <c r="K3082" s="59"/>
      <c r="L3082" s="59"/>
      <c r="M3082" s="59"/>
    </row>
    <row r="3083" spans="3:13" x14ac:dyDescent="0.2">
      <c r="C3083" s="17"/>
      <c r="D3083" s="17"/>
      <c r="E3083" s="17"/>
      <c r="F3083" s="17"/>
      <c r="G3083" s="17"/>
      <c r="H3083" s="59"/>
      <c r="I3083" s="59"/>
      <c r="J3083" s="59"/>
      <c r="K3083" s="59"/>
      <c r="L3083" s="59"/>
      <c r="M3083" s="59"/>
    </row>
    <row r="3084" spans="3:13" x14ac:dyDescent="0.2">
      <c r="C3084" s="17"/>
      <c r="D3084" s="17"/>
      <c r="E3084" s="17"/>
      <c r="F3084" s="17"/>
      <c r="G3084" s="17"/>
      <c r="H3084" s="59"/>
      <c r="I3084" s="59"/>
      <c r="J3084" s="59"/>
      <c r="K3084" s="59"/>
      <c r="L3084" s="59"/>
      <c r="M3084" s="59"/>
    </row>
    <row r="3085" spans="3:13" x14ac:dyDescent="0.2">
      <c r="C3085" s="17"/>
      <c r="D3085" s="17"/>
      <c r="E3085" s="17"/>
      <c r="F3085" s="17"/>
      <c r="G3085" s="17"/>
      <c r="H3085" s="59"/>
      <c r="I3085" s="59"/>
      <c r="J3085" s="59"/>
      <c r="K3085" s="59"/>
      <c r="L3085" s="59"/>
      <c r="M3085" s="59"/>
    </row>
    <row r="3086" spans="3:13" x14ac:dyDescent="0.2">
      <c r="C3086" s="17"/>
      <c r="D3086" s="17"/>
      <c r="E3086" s="17"/>
      <c r="F3086" s="17"/>
      <c r="G3086" s="17"/>
      <c r="H3086" s="59"/>
      <c r="I3086" s="59"/>
      <c r="J3086" s="59"/>
      <c r="K3086" s="59"/>
      <c r="L3086" s="59"/>
      <c r="M3086" s="59"/>
    </row>
    <row r="3087" spans="3:13" x14ac:dyDescent="0.2">
      <c r="C3087" s="17"/>
      <c r="D3087" s="17"/>
      <c r="E3087" s="17"/>
      <c r="F3087" s="17"/>
      <c r="G3087" s="17"/>
      <c r="H3087" s="59"/>
      <c r="I3087" s="59"/>
      <c r="J3087" s="59"/>
      <c r="K3087" s="59"/>
      <c r="L3087" s="59"/>
      <c r="M3087" s="59"/>
    </row>
    <row r="3088" spans="3:13" x14ac:dyDescent="0.2">
      <c r="C3088" s="17"/>
      <c r="D3088" s="17"/>
      <c r="E3088" s="17"/>
      <c r="F3088" s="17"/>
      <c r="G3088" s="17"/>
      <c r="H3088" s="59"/>
      <c r="I3088" s="59"/>
      <c r="J3088" s="59"/>
      <c r="K3088" s="59"/>
      <c r="L3088" s="59"/>
      <c r="M3088" s="59"/>
    </row>
    <row r="3089" spans="3:13" x14ac:dyDescent="0.2">
      <c r="C3089" s="17"/>
      <c r="D3089" s="17"/>
      <c r="E3089" s="17"/>
      <c r="F3089" s="17"/>
      <c r="G3089" s="17"/>
      <c r="H3089" s="59"/>
      <c r="I3089" s="59"/>
      <c r="J3089" s="59"/>
      <c r="K3089" s="59"/>
      <c r="L3089" s="59"/>
      <c r="M3089" s="59"/>
    </row>
    <row r="3090" spans="3:13" x14ac:dyDescent="0.2">
      <c r="C3090" s="17"/>
      <c r="D3090" s="17"/>
      <c r="E3090" s="17"/>
      <c r="F3090" s="17"/>
      <c r="G3090" s="17"/>
      <c r="H3090" s="59"/>
      <c r="I3090" s="59"/>
      <c r="J3090" s="59"/>
      <c r="K3090" s="59"/>
      <c r="L3090" s="59"/>
      <c r="M3090" s="59"/>
    </row>
    <row r="3091" spans="3:13" x14ac:dyDescent="0.2">
      <c r="C3091" s="17"/>
      <c r="D3091" s="17"/>
      <c r="E3091" s="17"/>
      <c r="F3091" s="17"/>
      <c r="G3091" s="17"/>
      <c r="H3091" s="59"/>
      <c r="I3091" s="59"/>
      <c r="J3091" s="59"/>
      <c r="K3091" s="59"/>
      <c r="L3091" s="59"/>
      <c r="M3091" s="59"/>
    </row>
    <row r="3092" spans="3:13" x14ac:dyDescent="0.2">
      <c r="C3092" s="17"/>
      <c r="D3092" s="17"/>
      <c r="E3092" s="17"/>
      <c r="F3092" s="17"/>
      <c r="G3092" s="17"/>
      <c r="H3092" s="59"/>
      <c r="I3092" s="59"/>
      <c r="J3092" s="59"/>
      <c r="K3092" s="59"/>
      <c r="L3092" s="59"/>
      <c r="M3092" s="59"/>
    </row>
    <row r="3093" spans="3:13" x14ac:dyDescent="0.2">
      <c r="C3093" s="17"/>
      <c r="D3093" s="17"/>
      <c r="E3093" s="17"/>
      <c r="F3093" s="17"/>
      <c r="G3093" s="17"/>
      <c r="H3093" s="59"/>
      <c r="I3093" s="59"/>
      <c r="J3093" s="59"/>
      <c r="K3093" s="59"/>
      <c r="L3093" s="59"/>
      <c r="M3093" s="59"/>
    </row>
    <row r="3094" spans="3:13" x14ac:dyDescent="0.2">
      <c r="C3094" s="17"/>
      <c r="D3094" s="17"/>
      <c r="E3094" s="17"/>
      <c r="F3094" s="17"/>
      <c r="G3094" s="17"/>
      <c r="H3094" s="59"/>
      <c r="I3094" s="59"/>
      <c r="J3094" s="59"/>
      <c r="K3094" s="59"/>
      <c r="L3094" s="59"/>
      <c r="M3094" s="59"/>
    </row>
    <row r="3095" spans="3:13" x14ac:dyDescent="0.2">
      <c r="C3095" s="17"/>
      <c r="D3095" s="17"/>
      <c r="E3095" s="17"/>
      <c r="F3095" s="17"/>
      <c r="G3095" s="17"/>
      <c r="H3095" s="59"/>
      <c r="I3095" s="59"/>
      <c r="J3095" s="59"/>
      <c r="K3095" s="59"/>
      <c r="L3095" s="59"/>
      <c r="M3095" s="59"/>
    </row>
    <row r="3096" spans="3:13" x14ac:dyDescent="0.2">
      <c r="C3096" s="17"/>
      <c r="D3096" s="17"/>
      <c r="E3096" s="17"/>
      <c r="F3096" s="17"/>
      <c r="G3096" s="17"/>
      <c r="H3096" s="59"/>
      <c r="I3096" s="59"/>
      <c r="J3096" s="59"/>
      <c r="K3096" s="59"/>
      <c r="L3096" s="59"/>
      <c r="M3096" s="59"/>
    </row>
    <row r="3097" spans="3:13" x14ac:dyDescent="0.2">
      <c r="C3097" s="17"/>
      <c r="D3097" s="17"/>
      <c r="E3097" s="17"/>
      <c r="F3097" s="17"/>
      <c r="G3097" s="17"/>
      <c r="H3097" s="59"/>
      <c r="I3097" s="59"/>
      <c r="J3097" s="59"/>
      <c r="K3097" s="59"/>
      <c r="L3097" s="59"/>
      <c r="M3097" s="59"/>
    </row>
    <row r="3098" spans="3:13" x14ac:dyDescent="0.2">
      <c r="C3098" s="17"/>
      <c r="D3098" s="17"/>
      <c r="E3098" s="17"/>
      <c r="F3098" s="17"/>
      <c r="G3098" s="17"/>
      <c r="H3098" s="59"/>
      <c r="I3098" s="59"/>
      <c r="J3098" s="59"/>
      <c r="K3098" s="59"/>
      <c r="L3098" s="59"/>
      <c r="M3098" s="59"/>
    </row>
    <row r="3099" spans="3:13" x14ac:dyDescent="0.2">
      <c r="C3099" s="17"/>
      <c r="D3099" s="17"/>
      <c r="E3099" s="17"/>
      <c r="F3099" s="17"/>
      <c r="G3099" s="17"/>
      <c r="H3099" s="59"/>
      <c r="I3099" s="59"/>
      <c r="J3099" s="59"/>
      <c r="K3099" s="59"/>
      <c r="L3099" s="59"/>
      <c r="M3099" s="59"/>
    </row>
    <row r="3100" spans="3:13" x14ac:dyDescent="0.2">
      <c r="C3100" s="17"/>
      <c r="D3100" s="17"/>
      <c r="E3100" s="17"/>
      <c r="F3100" s="17"/>
      <c r="G3100" s="17"/>
      <c r="H3100" s="59"/>
      <c r="I3100" s="59"/>
      <c r="J3100" s="59"/>
      <c r="K3100" s="59"/>
      <c r="L3100" s="59"/>
      <c r="M3100" s="59"/>
    </row>
    <row r="3101" spans="3:13" x14ac:dyDescent="0.2">
      <c r="C3101" s="17"/>
      <c r="D3101" s="17"/>
      <c r="E3101" s="17"/>
      <c r="F3101" s="17"/>
      <c r="G3101" s="17"/>
      <c r="H3101" s="59"/>
      <c r="I3101" s="59"/>
      <c r="J3101" s="59"/>
      <c r="K3101" s="59"/>
      <c r="L3101" s="59"/>
      <c r="M3101" s="59"/>
    </row>
    <row r="3102" spans="3:13" x14ac:dyDescent="0.2">
      <c r="C3102" s="17"/>
      <c r="D3102" s="17"/>
      <c r="E3102" s="17"/>
      <c r="F3102" s="17"/>
      <c r="G3102" s="17"/>
      <c r="H3102" s="59"/>
      <c r="I3102" s="59"/>
      <c r="J3102" s="59"/>
      <c r="K3102" s="59"/>
      <c r="L3102" s="59"/>
      <c r="M3102" s="59"/>
    </row>
    <row r="3103" spans="3:13" x14ac:dyDescent="0.2">
      <c r="C3103" s="17"/>
      <c r="D3103" s="17"/>
      <c r="E3103" s="17"/>
      <c r="F3103" s="17"/>
      <c r="G3103" s="17"/>
      <c r="H3103" s="59"/>
      <c r="I3103" s="59"/>
      <c r="J3103" s="59"/>
      <c r="K3103" s="59"/>
      <c r="L3103" s="59"/>
      <c r="M3103" s="59"/>
    </row>
    <row r="3104" spans="3:13" x14ac:dyDescent="0.2">
      <c r="C3104" s="17"/>
      <c r="D3104" s="17"/>
      <c r="E3104" s="17"/>
      <c r="F3104" s="17"/>
      <c r="G3104" s="17"/>
      <c r="H3104" s="59"/>
      <c r="I3104" s="59"/>
      <c r="J3104" s="59"/>
      <c r="K3104" s="59"/>
      <c r="L3104" s="59"/>
      <c r="M3104" s="59"/>
    </row>
    <row r="3105" spans="3:13" x14ac:dyDescent="0.2">
      <c r="C3105" s="17"/>
      <c r="D3105" s="17"/>
      <c r="E3105" s="17"/>
      <c r="F3105" s="17"/>
      <c r="G3105" s="17"/>
      <c r="H3105" s="59"/>
      <c r="I3105" s="59"/>
      <c r="J3105" s="59"/>
      <c r="K3105" s="59"/>
      <c r="L3105" s="59"/>
      <c r="M3105" s="59"/>
    </row>
    <row r="3106" spans="3:13" x14ac:dyDescent="0.2">
      <c r="C3106" s="17"/>
      <c r="D3106" s="17"/>
      <c r="E3106" s="17"/>
      <c r="F3106" s="17"/>
      <c r="G3106" s="17"/>
      <c r="H3106" s="59"/>
      <c r="I3106" s="59"/>
      <c r="J3106" s="59"/>
      <c r="K3106" s="59"/>
      <c r="L3106" s="59"/>
      <c r="M3106" s="59"/>
    </row>
    <row r="3107" spans="3:13" x14ac:dyDescent="0.2">
      <c r="C3107" s="17"/>
      <c r="D3107" s="17"/>
      <c r="E3107" s="17"/>
      <c r="F3107" s="17"/>
      <c r="G3107" s="17"/>
      <c r="H3107" s="59"/>
      <c r="I3107" s="59"/>
      <c r="J3107" s="59"/>
      <c r="K3107" s="59"/>
      <c r="L3107" s="59"/>
      <c r="M3107" s="59"/>
    </row>
    <row r="3108" spans="3:13" x14ac:dyDescent="0.2">
      <c r="C3108" s="17"/>
      <c r="D3108" s="17"/>
      <c r="E3108" s="17"/>
      <c r="F3108" s="17"/>
      <c r="G3108" s="17"/>
      <c r="H3108" s="59"/>
      <c r="I3108" s="59"/>
      <c r="J3108" s="59"/>
      <c r="K3108" s="59"/>
      <c r="L3108" s="59"/>
      <c r="M3108" s="59"/>
    </row>
    <row r="3109" spans="3:13" x14ac:dyDescent="0.2">
      <c r="C3109" s="17"/>
      <c r="D3109" s="17"/>
      <c r="E3109" s="17"/>
      <c r="F3109" s="17"/>
      <c r="G3109" s="17"/>
      <c r="H3109" s="59"/>
      <c r="I3109" s="59"/>
      <c r="J3109" s="59"/>
      <c r="K3109" s="59"/>
      <c r="L3109" s="59"/>
      <c r="M3109" s="59"/>
    </row>
    <row r="3110" spans="3:13" x14ac:dyDescent="0.2">
      <c r="C3110" s="17"/>
      <c r="D3110" s="17"/>
      <c r="E3110" s="17"/>
      <c r="F3110" s="17"/>
      <c r="G3110" s="17"/>
      <c r="H3110" s="59"/>
      <c r="I3110" s="59"/>
      <c r="J3110" s="59"/>
      <c r="K3110" s="59"/>
      <c r="L3110" s="59"/>
      <c r="M3110" s="59"/>
    </row>
    <row r="3111" spans="3:13" x14ac:dyDescent="0.2">
      <c r="C3111" s="17"/>
      <c r="D3111" s="17"/>
      <c r="E3111" s="17"/>
      <c r="F3111" s="17"/>
      <c r="G3111" s="17"/>
      <c r="H3111" s="59"/>
      <c r="I3111" s="59"/>
      <c r="J3111" s="59"/>
      <c r="K3111" s="59"/>
      <c r="L3111" s="59"/>
      <c r="M3111" s="59"/>
    </row>
    <row r="3112" spans="3:13" x14ac:dyDescent="0.2">
      <c r="C3112" s="17"/>
      <c r="D3112" s="17"/>
      <c r="E3112" s="17"/>
      <c r="F3112" s="17"/>
      <c r="G3112" s="17"/>
      <c r="H3112" s="59"/>
      <c r="I3112" s="59"/>
      <c r="J3112" s="59"/>
      <c r="K3112" s="59"/>
      <c r="L3112" s="59"/>
      <c r="M3112" s="59"/>
    </row>
    <row r="3113" spans="3:13" x14ac:dyDescent="0.2">
      <c r="C3113" s="17"/>
      <c r="D3113" s="17"/>
      <c r="E3113" s="17"/>
      <c r="F3113" s="17"/>
      <c r="G3113" s="17"/>
      <c r="H3113" s="59"/>
      <c r="I3113" s="59"/>
      <c r="J3113" s="59"/>
      <c r="K3113" s="59"/>
      <c r="L3113" s="59"/>
      <c r="M3113" s="59"/>
    </row>
    <row r="3114" spans="3:13" x14ac:dyDescent="0.2">
      <c r="C3114" s="17"/>
      <c r="D3114" s="17"/>
      <c r="E3114" s="17"/>
      <c r="F3114" s="17"/>
      <c r="G3114" s="17"/>
      <c r="H3114" s="59"/>
      <c r="I3114" s="59"/>
      <c r="J3114" s="59"/>
      <c r="K3114" s="59"/>
      <c r="L3114" s="59"/>
      <c r="M3114" s="59"/>
    </row>
    <row r="3115" spans="3:13" x14ac:dyDescent="0.2">
      <c r="C3115" s="17"/>
      <c r="D3115" s="17"/>
      <c r="E3115" s="17"/>
      <c r="F3115" s="17"/>
      <c r="G3115" s="17"/>
      <c r="H3115" s="59"/>
      <c r="I3115" s="59"/>
      <c r="J3115" s="59"/>
      <c r="K3115" s="59"/>
      <c r="L3115" s="59"/>
      <c r="M3115" s="59"/>
    </row>
    <row r="3116" spans="3:13" x14ac:dyDescent="0.2">
      <c r="C3116" s="17"/>
      <c r="D3116" s="17"/>
      <c r="E3116" s="17"/>
      <c r="F3116" s="17"/>
      <c r="G3116" s="17"/>
      <c r="H3116" s="59"/>
      <c r="I3116" s="59"/>
      <c r="J3116" s="59"/>
      <c r="K3116" s="59"/>
      <c r="L3116" s="59"/>
      <c r="M3116" s="59"/>
    </row>
    <row r="3117" spans="3:13" x14ac:dyDescent="0.2">
      <c r="C3117" s="17"/>
      <c r="D3117" s="17"/>
      <c r="E3117" s="17"/>
      <c r="F3117" s="17"/>
      <c r="G3117" s="17"/>
      <c r="H3117" s="59"/>
      <c r="I3117" s="59"/>
      <c r="J3117" s="59"/>
      <c r="K3117" s="59"/>
      <c r="L3117" s="59"/>
      <c r="M3117" s="59"/>
    </row>
    <row r="3118" spans="3:13" x14ac:dyDescent="0.2">
      <c r="C3118" s="17"/>
      <c r="D3118" s="17"/>
      <c r="E3118" s="17"/>
      <c r="F3118" s="17"/>
      <c r="G3118" s="17"/>
      <c r="H3118" s="59"/>
      <c r="I3118" s="59"/>
      <c r="J3118" s="59"/>
      <c r="K3118" s="59"/>
      <c r="L3118" s="59"/>
      <c r="M3118" s="59"/>
    </row>
    <row r="3119" spans="3:13" x14ac:dyDescent="0.2">
      <c r="C3119" s="17"/>
      <c r="D3119" s="17"/>
      <c r="E3119" s="17"/>
      <c r="F3119" s="17"/>
      <c r="G3119" s="17"/>
      <c r="H3119" s="59"/>
      <c r="I3119" s="59"/>
      <c r="J3119" s="59"/>
      <c r="K3119" s="59"/>
      <c r="L3119" s="59"/>
      <c r="M3119" s="59"/>
    </row>
    <row r="3120" spans="3:13" x14ac:dyDescent="0.2">
      <c r="C3120" s="17"/>
      <c r="D3120" s="17"/>
      <c r="E3120" s="17"/>
      <c r="F3120" s="17"/>
      <c r="G3120" s="17"/>
      <c r="H3120" s="59"/>
      <c r="I3120" s="59"/>
      <c r="J3120" s="59"/>
      <c r="K3120" s="59"/>
      <c r="L3120" s="59"/>
      <c r="M3120" s="59"/>
    </row>
    <row r="3121" spans="3:13" x14ac:dyDescent="0.2">
      <c r="C3121" s="17"/>
      <c r="D3121" s="17"/>
      <c r="E3121" s="17"/>
      <c r="F3121" s="17"/>
      <c r="G3121" s="17"/>
      <c r="H3121" s="59"/>
      <c r="I3121" s="59"/>
      <c r="J3121" s="59"/>
      <c r="K3121" s="59"/>
      <c r="L3121" s="59"/>
      <c r="M3121" s="59"/>
    </row>
    <row r="3122" spans="3:13" x14ac:dyDescent="0.2">
      <c r="C3122" s="17"/>
      <c r="D3122" s="17"/>
      <c r="E3122" s="17"/>
      <c r="F3122" s="17"/>
      <c r="G3122" s="17"/>
      <c r="H3122" s="59"/>
      <c r="I3122" s="59"/>
      <c r="J3122" s="59"/>
      <c r="K3122" s="59"/>
      <c r="L3122" s="59"/>
      <c r="M3122" s="59"/>
    </row>
    <row r="3123" spans="3:13" x14ac:dyDescent="0.2">
      <c r="C3123" s="17"/>
      <c r="D3123" s="17"/>
      <c r="E3123" s="17"/>
      <c r="F3123" s="17"/>
      <c r="G3123" s="17"/>
      <c r="H3123" s="59"/>
      <c r="I3123" s="59"/>
      <c r="J3123" s="59"/>
      <c r="K3123" s="59"/>
      <c r="L3123" s="59"/>
      <c r="M3123" s="59"/>
    </row>
    <row r="3124" spans="3:13" x14ac:dyDescent="0.2">
      <c r="C3124" s="17"/>
      <c r="D3124" s="17"/>
      <c r="E3124" s="17"/>
      <c r="F3124" s="17"/>
      <c r="G3124" s="17"/>
      <c r="H3124" s="59"/>
      <c r="I3124" s="59"/>
      <c r="J3124" s="59"/>
      <c r="K3124" s="59"/>
      <c r="L3124" s="59"/>
      <c r="M3124" s="59"/>
    </row>
    <row r="3125" spans="3:13" x14ac:dyDescent="0.2">
      <c r="C3125" s="17"/>
      <c r="D3125" s="17"/>
      <c r="E3125" s="17"/>
      <c r="F3125" s="17"/>
      <c r="G3125" s="17"/>
      <c r="H3125" s="59"/>
      <c r="I3125" s="59"/>
      <c r="J3125" s="59"/>
      <c r="K3125" s="59"/>
      <c r="L3125" s="59"/>
      <c r="M3125" s="59"/>
    </row>
    <row r="3126" spans="3:13" x14ac:dyDescent="0.2">
      <c r="C3126" s="17"/>
      <c r="D3126" s="17"/>
      <c r="E3126" s="17"/>
      <c r="F3126" s="17"/>
      <c r="G3126" s="17"/>
      <c r="H3126" s="59"/>
      <c r="I3126" s="59"/>
      <c r="J3126" s="59"/>
      <c r="K3126" s="59"/>
      <c r="L3126" s="59"/>
      <c r="M3126" s="59"/>
    </row>
    <row r="3127" spans="3:13" x14ac:dyDescent="0.2">
      <c r="C3127" s="17"/>
      <c r="D3127" s="17"/>
      <c r="E3127" s="17"/>
      <c r="F3127" s="17"/>
      <c r="G3127" s="17"/>
      <c r="H3127" s="59"/>
      <c r="I3127" s="59"/>
      <c r="J3127" s="59"/>
      <c r="K3127" s="59"/>
      <c r="L3127" s="59"/>
      <c r="M3127" s="59"/>
    </row>
    <row r="3128" spans="3:13" x14ac:dyDescent="0.2">
      <c r="C3128" s="17"/>
      <c r="D3128" s="17"/>
      <c r="E3128" s="17"/>
      <c r="F3128" s="17"/>
      <c r="G3128" s="17"/>
      <c r="H3128" s="59"/>
      <c r="I3128" s="59"/>
      <c r="J3128" s="59"/>
      <c r="K3128" s="59"/>
      <c r="L3128" s="59"/>
      <c r="M3128" s="59"/>
    </row>
    <row r="3129" spans="3:13" x14ac:dyDescent="0.2">
      <c r="C3129" s="17"/>
      <c r="D3129" s="17"/>
      <c r="E3129" s="17"/>
      <c r="F3129" s="17"/>
      <c r="G3129" s="17"/>
      <c r="H3129" s="59"/>
      <c r="I3129" s="59"/>
      <c r="J3129" s="59"/>
      <c r="K3129" s="59"/>
      <c r="L3129" s="59"/>
      <c r="M3129" s="59"/>
    </row>
    <row r="3130" spans="3:13" x14ac:dyDescent="0.2">
      <c r="C3130" s="17"/>
      <c r="D3130" s="17"/>
      <c r="E3130" s="17"/>
      <c r="F3130" s="17"/>
      <c r="G3130" s="17"/>
      <c r="H3130" s="59"/>
      <c r="I3130" s="59"/>
      <c r="J3130" s="59"/>
      <c r="K3130" s="59"/>
      <c r="L3130" s="59"/>
      <c r="M3130" s="59"/>
    </row>
    <row r="3131" spans="3:13" x14ac:dyDescent="0.2">
      <c r="C3131" s="17"/>
      <c r="D3131" s="17"/>
      <c r="E3131" s="17"/>
      <c r="F3131" s="17"/>
      <c r="G3131" s="17"/>
      <c r="H3131" s="59"/>
      <c r="I3131" s="59"/>
      <c r="J3131" s="59"/>
      <c r="K3131" s="59"/>
      <c r="L3131" s="59"/>
      <c r="M3131" s="59"/>
    </row>
    <row r="3132" spans="3:13" x14ac:dyDescent="0.2">
      <c r="C3132" s="17"/>
      <c r="D3132" s="17"/>
      <c r="E3132" s="17"/>
      <c r="F3132" s="17"/>
      <c r="G3132" s="17"/>
      <c r="H3132" s="59"/>
      <c r="I3132" s="59"/>
      <c r="J3132" s="59"/>
      <c r="K3132" s="59"/>
      <c r="L3132" s="59"/>
      <c r="M3132" s="59"/>
    </row>
    <row r="3133" spans="3:13" x14ac:dyDescent="0.2">
      <c r="C3133" s="17"/>
      <c r="D3133" s="17"/>
      <c r="E3133" s="17"/>
      <c r="F3133" s="17"/>
      <c r="G3133" s="17"/>
      <c r="H3133" s="59"/>
      <c r="I3133" s="59"/>
      <c r="J3133" s="59"/>
      <c r="K3133" s="59"/>
      <c r="L3133" s="59"/>
      <c r="M3133" s="59"/>
    </row>
    <row r="3134" spans="3:13" x14ac:dyDescent="0.2">
      <c r="C3134" s="17"/>
      <c r="D3134" s="17"/>
      <c r="E3134" s="17"/>
      <c r="F3134" s="17"/>
      <c r="G3134" s="17"/>
      <c r="H3134" s="59"/>
      <c r="I3134" s="59"/>
      <c r="J3134" s="59"/>
      <c r="K3134" s="59"/>
      <c r="L3134" s="59"/>
      <c r="M3134" s="59"/>
    </row>
    <row r="3135" spans="3:13" x14ac:dyDescent="0.2">
      <c r="C3135" s="17"/>
      <c r="D3135" s="17"/>
      <c r="E3135" s="17"/>
      <c r="F3135" s="17"/>
      <c r="G3135" s="17"/>
      <c r="H3135" s="59"/>
      <c r="I3135" s="59"/>
      <c r="J3135" s="59"/>
      <c r="K3135" s="59"/>
      <c r="L3135" s="59"/>
      <c r="M3135" s="59"/>
    </row>
    <row r="3136" spans="3:13" x14ac:dyDescent="0.2">
      <c r="C3136" s="17"/>
      <c r="D3136" s="17"/>
      <c r="E3136" s="17"/>
      <c r="F3136" s="17"/>
      <c r="G3136" s="17"/>
      <c r="H3136" s="59"/>
      <c r="I3136" s="59"/>
      <c r="J3136" s="59"/>
      <c r="K3136" s="59"/>
      <c r="L3136" s="59"/>
      <c r="M3136" s="59"/>
    </row>
    <row r="3137" spans="3:13" x14ac:dyDescent="0.2">
      <c r="C3137" s="17"/>
      <c r="D3137" s="17"/>
      <c r="E3137" s="17"/>
      <c r="F3137" s="17"/>
      <c r="G3137" s="17"/>
      <c r="H3137" s="59"/>
      <c r="I3137" s="59"/>
      <c r="J3137" s="59"/>
      <c r="K3137" s="59"/>
      <c r="L3137" s="59"/>
      <c r="M3137" s="59"/>
    </row>
    <row r="3138" spans="3:13" x14ac:dyDescent="0.2">
      <c r="C3138" s="17"/>
      <c r="D3138" s="17"/>
      <c r="E3138" s="17"/>
      <c r="F3138" s="17"/>
      <c r="G3138" s="17"/>
      <c r="H3138" s="59"/>
      <c r="I3138" s="59"/>
      <c r="J3138" s="59"/>
      <c r="K3138" s="59"/>
      <c r="L3138" s="59"/>
      <c r="M3138" s="59"/>
    </row>
    <row r="3139" spans="3:13" x14ac:dyDescent="0.2">
      <c r="C3139" s="17"/>
      <c r="D3139" s="17"/>
      <c r="E3139" s="17"/>
      <c r="F3139" s="17"/>
      <c r="G3139" s="17"/>
      <c r="H3139" s="59"/>
      <c r="I3139" s="59"/>
      <c r="J3139" s="59"/>
      <c r="K3139" s="59"/>
      <c r="L3139" s="59"/>
      <c r="M3139" s="59"/>
    </row>
    <row r="3140" spans="3:13" x14ac:dyDescent="0.2">
      <c r="C3140" s="17"/>
      <c r="D3140" s="17"/>
      <c r="E3140" s="17"/>
      <c r="F3140" s="17"/>
      <c r="G3140" s="17"/>
      <c r="H3140" s="59"/>
      <c r="I3140" s="59"/>
      <c r="J3140" s="59"/>
      <c r="K3140" s="59"/>
      <c r="L3140" s="59"/>
      <c r="M3140" s="59"/>
    </row>
    <row r="3141" spans="3:13" x14ac:dyDescent="0.2">
      <c r="C3141" s="17"/>
      <c r="D3141" s="17"/>
      <c r="E3141" s="17"/>
      <c r="F3141" s="17"/>
      <c r="G3141" s="17"/>
      <c r="H3141" s="59"/>
      <c r="I3141" s="59"/>
      <c r="J3141" s="59"/>
      <c r="K3141" s="59"/>
      <c r="L3141" s="59"/>
      <c r="M3141" s="59"/>
    </row>
    <row r="3142" spans="3:13" x14ac:dyDescent="0.2">
      <c r="C3142" s="17"/>
      <c r="D3142" s="17"/>
      <c r="E3142" s="17"/>
      <c r="F3142" s="17"/>
      <c r="G3142" s="17"/>
      <c r="H3142" s="59"/>
      <c r="I3142" s="59"/>
      <c r="J3142" s="59"/>
      <c r="K3142" s="59"/>
      <c r="L3142" s="59"/>
      <c r="M3142" s="59"/>
    </row>
    <row r="3143" spans="3:13" x14ac:dyDescent="0.2">
      <c r="C3143" s="17"/>
      <c r="D3143" s="17"/>
      <c r="E3143" s="17"/>
      <c r="F3143" s="17"/>
      <c r="G3143" s="17"/>
      <c r="H3143" s="59"/>
      <c r="I3143" s="59"/>
      <c r="J3143" s="59"/>
      <c r="K3143" s="59"/>
      <c r="L3143" s="59"/>
      <c r="M3143" s="59"/>
    </row>
    <row r="3144" spans="3:13" x14ac:dyDescent="0.2">
      <c r="C3144" s="17"/>
      <c r="D3144" s="17"/>
      <c r="E3144" s="17"/>
      <c r="F3144" s="17"/>
      <c r="G3144" s="17"/>
      <c r="H3144" s="59"/>
      <c r="I3144" s="59"/>
      <c r="J3144" s="59"/>
      <c r="K3144" s="59"/>
      <c r="L3144" s="59"/>
      <c r="M3144" s="59"/>
    </row>
    <row r="3145" spans="3:13" x14ac:dyDescent="0.2">
      <c r="C3145" s="17"/>
      <c r="D3145" s="17"/>
      <c r="E3145" s="17"/>
      <c r="F3145" s="17"/>
      <c r="G3145" s="17"/>
      <c r="H3145" s="59"/>
      <c r="I3145" s="59"/>
      <c r="J3145" s="59"/>
      <c r="K3145" s="59"/>
      <c r="L3145" s="59"/>
      <c r="M3145" s="59"/>
    </row>
    <row r="3146" spans="3:13" x14ac:dyDescent="0.2">
      <c r="C3146" s="17"/>
      <c r="D3146" s="17"/>
      <c r="E3146" s="17"/>
      <c r="F3146" s="17"/>
      <c r="G3146" s="17"/>
      <c r="H3146" s="59"/>
      <c r="I3146" s="59"/>
      <c r="J3146" s="59"/>
      <c r="K3146" s="59"/>
      <c r="L3146" s="59"/>
      <c r="M3146" s="59"/>
    </row>
    <row r="3147" spans="3:13" x14ac:dyDescent="0.2">
      <c r="C3147" s="17"/>
      <c r="D3147" s="17"/>
      <c r="E3147" s="17"/>
      <c r="F3147" s="17"/>
      <c r="G3147" s="17"/>
      <c r="H3147" s="59"/>
      <c r="I3147" s="59"/>
      <c r="J3147" s="59"/>
      <c r="K3147" s="59"/>
      <c r="L3147" s="59"/>
      <c r="M3147" s="59"/>
    </row>
    <row r="3148" spans="3:13" x14ac:dyDescent="0.2">
      <c r="C3148" s="17"/>
      <c r="D3148" s="17"/>
      <c r="E3148" s="17"/>
      <c r="F3148" s="17"/>
      <c r="G3148" s="17"/>
      <c r="H3148" s="59"/>
      <c r="I3148" s="59"/>
      <c r="J3148" s="59"/>
      <c r="K3148" s="59"/>
      <c r="L3148" s="59"/>
      <c r="M3148" s="59"/>
    </row>
    <row r="3149" spans="3:13" x14ac:dyDescent="0.2">
      <c r="C3149" s="17"/>
      <c r="D3149" s="17"/>
      <c r="E3149" s="17"/>
      <c r="F3149" s="17"/>
      <c r="G3149" s="17"/>
      <c r="H3149" s="59"/>
      <c r="I3149" s="59"/>
      <c r="J3149" s="59"/>
      <c r="K3149" s="59"/>
      <c r="L3149" s="59"/>
      <c r="M3149" s="59"/>
    </row>
    <row r="3150" spans="3:13" x14ac:dyDescent="0.2">
      <c r="C3150" s="17"/>
      <c r="D3150" s="17"/>
      <c r="E3150" s="17"/>
      <c r="F3150" s="17"/>
      <c r="G3150" s="17"/>
      <c r="H3150" s="59"/>
      <c r="I3150" s="59"/>
      <c r="J3150" s="59"/>
      <c r="K3150" s="59"/>
      <c r="L3150" s="59"/>
      <c r="M3150" s="59"/>
    </row>
    <row r="3151" spans="3:13" x14ac:dyDescent="0.2">
      <c r="C3151" s="17"/>
      <c r="D3151" s="17"/>
      <c r="E3151" s="17"/>
      <c r="F3151" s="17"/>
      <c r="G3151" s="17"/>
      <c r="H3151" s="59"/>
      <c r="I3151" s="59"/>
      <c r="J3151" s="59"/>
      <c r="K3151" s="59"/>
      <c r="L3151" s="59"/>
      <c r="M3151" s="59"/>
    </row>
    <row r="3152" spans="3:13" x14ac:dyDescent="0.2">
      <c r="C3152" s="17"/>
      <c r="D3152" s="17"/>
      <c r="E3152" s="17"/>
      <c r="F3152" s="17"/>
      <c r="G3152" s="17"/>
      <c r="H3152" s="59"/>
      <c r="I3152" s="59"/>
      <c r="J3152" s="59"/>
      <c r="K3152" s="59"/>
      <c r="L3152" s="59"/>
      <c r="M3152" s="59"/>
    </row>
    <row r="3153" spans="3:13" x14ac:dyDescent="0.2">
      <c r="C3153" s="17"/>
      <c r="D3153" s="17"/>
      <c r="E3153" s="17"/>
      <c r="F3153" s="17"/>
      <c r="G3153" s="17"/>
      <c r="H3153" s="59"/>
      <c r="I3153" s="59"/>
      <c r="J3153" s="59"/>
      <c r="K3153" s="59"/>
      <c r="L3153" s="59"/>
      <c r="M3153" s="59"/>
    </row>
    <row r="3154" spans="3:13" x14ac:dyDescent="0.2">
      <c r="C3154" s="17"/>
      <c r="D3154" s="17"/>
      <c r="E3154" s="17"/>
      <c r="F3154" s="17"/>
      <c r="G3154" s="17"/>
      <c r="H3154" s="59"/>
      <c r="I3154" s="59"/>
      <c r="J3154" s="59"/>
      <c r="K3154" s="59"/>
      <c r="L3154" s="59"/>
      <c r="M3154" s="59"/>
    </row>
    <row r="3155" spans="3:13" x14ac:dyDescent="0.2">
      <c r="C3155" s="17"/>
      <c r="D3155" s="17"/>
      <c r="E3155" s="17"/>
      <c r="F3155" s="17"/>
      <c r="G3155" s="17"/>
      <c r="H3155" s="59"/>
      <c r="I3155" s="59"/>
      <c r="J3155" s="59"/>
      <c r="K3155" s="59"/>
      <c r="L3155" s="59"/>
      <c r="M3155" s="59"/>
    </row>
    <row r="3156" spans="3:13" x14ac:dyDescent="0.2">
      <c r="C3156" s="17"/>
      <c r="D3156" s="17"/>
      <c r="E3156" s="17"/>
      <c r="F3156" s="17"/>
      <c r="G3156" s="17"/>
      <c r="H3156" s="59"/>
      <c r="I3156" s="59"/>
      <c r="J3156" s="59"/>
      <c r="K3156" s="59"/>
      <c r="L3156" s="59"/>
      <c r="M3156" s="59"/>
    </row>
    <row r="3157" spans="3:13" x14ac:dyDescent="0.2">
      <c r="C3157" s="17"/>
      <c r="D3157" s="17"/>
      <c r="E3157" s="17"/>
      <c r="F3157" s="17"/>
      <c r="G3157" s="17"/>
      <c r="H3157" s="59"/>
      <c r="I3157" s="59"/>
      <c r="J3157" s="59"/>
      <c r="K3157" s="59"/>
      <c r="L3157" s="59"/>
      <c r="M3157" s="59"/>
    </row>
    <row r="3158" spans="3:13" x14ac:dyDescent="0.2">
      <c r="C3158" s="17"/>
      <c r="D3158" s="17"/>
      <c r="E3158" s="17"/>
      <c r="F3158" s="17"/>
      <c r="G3158" s="17"/>
      <c r="H3158" s="59"/>
      <c r="I3158" s="59"/>
      <c r="J3158" s="59"/>
      <c r="K3158" s="59"/>
      <c r="L3158" s="59"/>
      <c r="M3158" s="59"/>
    </row>
    <row r="3159" spans="3:13" x14ac:dyDescent="0.2">
      <c r="C3159" s="17"/>
      <c r="D3159" s="17"/>
      <c r="E3159" s="17"/>
      <c r="F3159" s="17"/>
      <c r="G3159" s="17"/>
      <c r="H3159" s="59"/>
      <c r="I3159" s="59"/>
      <c r="J3159" s="59"/>
      <c r="K3159" s="59"/>
      <c r="L3159" s="59"/>
      <c r="M3159" s="59"/>
    </row>
    <row r="3160" spans="3:13" x14ac:dyDescent="0.2">
      <c r="C3160" s="17"/>
      <c r="D3160" s="17"/>
      <c r="E3160" s="17"/>
      <c r="F3160" s="17"/>
      <c r="G3160" s="17"/>
      <c r="H3160" s="59"/>
      <c r="I3160" s="59"/>
      <c r="J3160" s="59"/>
      <c r="K3160" s="59"/>
      <c r="L3160" s="59"/>
      <c r="M3160" s="59"/>
    </row>
    <row r="3161" spans="3:13" x14ac:dyDescent="0.2">
      <c r="C3161" s="17"/>
      <c r="D3161" s="17"/>
      <c r="E3161" s="17"/>
      <c r="F3161" s="17"/>
      <c r="G3161" s="17"/>
      <c r="H3161" s="59"/>
      <c r="I3161" s="59"/>
      <c r="J3161" s="59"/>
      <c r="K3161" s="59"/>
      <c r="L3161" s="59"/>
      <c r="M3161" s="59"/>
    </row>
    <row r="3162" spans="3:13" x14ac:dyDescent="0.2">
      <c r="C3162" s="17"/>
      <c r="D3162" s="17"/>
      <c r="E3162" s="17"/>
      <c r="F3162" s="17"/>
      <c r="G3162" s="17"/>
      <c r="H3162" s="59"/>
      <c r="I3162" s="59"/>
      <c r="J3162" s="59"/>
      <c r="K3162" s="59"/>
      <c r="L3162" s="59"/>
      <c r="M3162" s="59"/>
    </row>
    <row r="3163" spans="3:13" x14ac:dyDescent="0.2">
      <c r="C3163" s="17"/>
      <c r="D3163" s="17"/>
      <c r="E3163" s="17"/>
      <c r="F3163" s="17"/>
      <c r="G3163" s="17"/>
      <c r="H3163" s="59"/>
      <c r="I3163" s="59"/>
      <c r="J3163" s="59"/>
      <c r="K3163" s="59"/>
      <c r="L3163" s="59"/>
      <c r="M3163" s="59"/>
    </row>
    <row r="3164" spans="3:13" x14ac:dyDescent="0.2">
      <c r="C3164" s="17"/>
      <c r="D3164" s="17"/>
      <c r="E3164" s="17"/>
      <c r="F3164" s="17"/>
      <c r="G3164" s="17"/>
      <c r="H3164" s="59"/>
      <c r="I3164" s="59"/>
      <c r="J3164" s="59"/>
      <c r="K3164" s="59"/>
      <c r="L3164" s="59"/>
      <c r="M3164" s="59"/>
    </row>
    <row r="3165" spans="3:13" x14ac:dyDescent="0.2">
      <c r="C3165" s="17"/>
      <c r="D3165" s="17"/>
      <c r="E3165" s="17"/>
      <c r="F3165" s="17"/>
      <c r="G3165" s="17"/>
      <c r="H3165" s="59"/>
      <c r="I3165" s="59"/>
      <c r="J3165" s="59"/>
      <c r="K3165" s="59"/>
      <c r="L3165" s="59"/>
      <c r="M3165" s="59"/>
    </row>
    <row r="3166" spans="3:13" x14ac:dyDescent="0.2">
      <c r="C3166" s="17"/>
      <c r="D3166" s="17"/>
      <c r="E3166" s="17"/>
      <c r="F3166" s="17"/>
      <c r="G3166" s="17"/>
      <c r="H3166" s="59"/>
      <c r="I3166" s="59"/>
      <c r="J3166" s="59"/>
      <c r="K3166" s="59"/>
      <c r="L3166" s="59"/>
      <c r="M3166" s="59"/>
    </row>
    <row r="3167" spans="3:13" x14ac:dyDescent="0.2">
      <c r="C3167" s="17"/>
      <c r="D3167" s="17"/>
      <c r="E3167" s="17"/>
      <c r="F3167" s="17"/>
      <c r="G3167" s="17"/>
      <c r="H3167" s="59"/>
      <c r="I3167" s="59"/>
      <c r="J3167" s="59"/>
      <c r="K3167" s="59"/>
      <c r="L3167" s="59"/>
      <c r="M3167" s="59"/>
    </row>
    <row r="3168" spans="3:13" x14ac:dyDescent="0.2">
      <c r="C3168" s="17"/>
      <c r="D3168" s="17"/>
      <c r="E3168" s="17"/>
      <c r="F3168" s="17"/>
      <c r="G3168" s="17"/>
      <c r="H3168" s="59"/>
      <c r="I3168" s="59"/>
      <c r="J3168" s="59"/>
      <c r="K3168" s="59"/>
      <c r="L3168" s="59"/>
      <c r="M3168" s="59"/>
    </row>
    <row r="3169" spans="3:13" x14ac:dyDescent="0.2">
      <c r="C3169" s="17"/>
      <c r="D3169" s="17"/>
      <c r="E3169" s="17"/>
      <c r="F3169" s="17"/>
      <c r="G3169" s="17"/>
      <c r="H3169" s="59"/>
      <c r="I3169" s="59"/>
      <c r="J3169" s="59"/>
      <c r="K3169" s="59"/>
      <c r="L3169" s="59"/>
      <c r="M3169" s="59"/>
    </row>
    <row r="3170" spans="3:13" x14ac:dyDescent="0.2">
      <c r="C3170" s="17"/>
      <c r="D3170" s="17"/>
      <c r="E3170" s="17"/>
      <c r="F3170" s="17"/>
      <c r="G3170" s="17"/>
      <c r="H3170" s="59"/>
      <c r="I3170" s="59"/>
      <c r="J3170" s="59"/>
      <c r="K3170" s="59"/>
      <c r="L3170" s="59"/>
      <c r="M3170" s="59"/>
    </row>
    <row r="3171" spans="3:13" x14ac:dyDescent="0.2">
      <c r="C3171" s="17"/>
      <c r="D3171" s="17"/>
      <c r="E3171" s="17"/>
      <c r="F3171" s="17"/>
      <c r="G3171" s="17"/>
      <c r="H3171" s="59"/>
      <c r="I3171" s="59"/>
      <c r="J3171" s="59"/>
      <c r="K3171" s="59"/>
      <c r="L3171" s="59"/>
      <c r="M3171" s="59"/>
    </row>
    <row r="3172" spans="3:13" x14ac:dyDescent="0.2">
      <c r="C3172" s="17"/>
      <c r="D3172" s="17"/>
      <c r="E3172" s="17"/>
      <c r="F3172" s="17"/>
      <c r="G3172" s="17"/>
      <c r="H3172" s="59"/>
      <c r="I3172" s="59"/>
      <c r="J3172" s="59"/>
      <c r="K3172" s="59"/>
      <c r="L3172" s="59"/>
      <c r="M3172" s="59"/>
    </row>
    <row r="3173" spans="3:13" x14ac:dyDescent="0.2">
      <c r="C3173" s="17"/>
      <c r="D3173" s="17"/>
      <c r="E3173" s="17"/>
      <c r="F3173" s="17"/>
      <c r="G3173" s="17"/>
      <c r="H3173" s="59"/>
      <c r="I3173" s="59"/>
      <c r="J3173" s="59"/>
      <c r="K3173" s="59"/>
      <c r="L3173" s="59"/>
      <c r="M3173" s="59"/>
    </row>
    <row r="3174" spans="3:13" x14ac:dyDescent="0.2">
      <c r="C3174" s="17"/>
      <c r="D3174" s="17"/>
      <c r="E3174" s="17"/>
      <c r="F3174" s="17"/>
      <c r="G3174" s="17"/>
      <c r="H3174" s="59"/>
      <c r="I3174" s="59"/>
      <c r="J3174" s="59"/>
      <c r="K3174" s="59"/>
      <c r="L3174" s="59"/>
      <c r="M3174" s="59"/>
    </row>
    <row r="3175" spans="3:13" x14ac:dyDescent="0.2">
      <c r="C3175" s="17"/>
      <c r="D3175" s="17"/>
      <c r="E3175" s="17"/>
      <c r="F3175" s="17"/>
      <c r="G3175" s="17"/>
      <c r="H3175" s="59"/>
      <c r="I3175" s="59"/>
      <c r="J3175" s="59"/>
      <c r="K3175" s="59"/>
      <c r="L3175" s="59"/>
      <c r="M3175" s="59"/>
    </row>
    <row r="3176" spans="3:13" x14ac:dyDescent="0.2">
      <c r="C3176" s="17"/>
      <c r="D3176" s="17"/>
      <c r="E3176" s="17"/>
      <c r="F3176" s="17"/>
      <c r="G3176" s="17"/>
      <c r="H3176" s="59"/>
      <c r="I3176" s="59"/>
      <c r="J3176" s="59"/>
      <c r="K3176" s="59"/>
      <c r="L3176" s="59"/>
      <c r="M3176" s="59"/>
    </row>
    <row r="3177" spans="3:13" x14ac:dyDescent="0.2">
      <c r="C3177" s="17"/>
      <c r="D3177" s="17"/>
      <c r="E3177" s="17"/>
      <c r="F3177" s="17"/>
      <c r="G3177" s="17"/>
      <c r="H3177" s="59"/>
      <c r="I3177" s="59"/>
      <c r="J3177" s="59"/>
      <c r="K3177" s="59"/>
      <c r="L3177" s="59"/>
      <c r="M3177" s="59"/>
    </row>
    <row r="3178" spans="3:13" x14ac:dyDescent="0.2">
      <c r="C3178" s="17"/>
      <c r="D3178" s="17"/>
      <c r="E3178" s="17"/>
      <c r="F3178" s="17"/>
      <c r="G3178" s="17"/>
      <c r="H3178" s="59"/>
      <c r="I3178" s="59"/>
      <c r="J3178" s="59"/>
      <c r="K3178" s="59"/>
      <c r="L3178" s="59"/>
      <c r="M3178" s="59"/>
    </row>
    <row r="3179" spans="3:13" x14ac:dyDescent="0.2">
      <c r="C3179" s="17"/>
      <c r="D3179" s="17"/>
      <c r="E3179" s="17"/>
      <c r="F3179" s="17"/>
      <c r="G3179" s="17"/>
      <c r="H3179" s="59"/>
      <c r="I3179" s="59"/>
      <c r="J3179" s="59"/>
      <c r="K3179" s="59"/>
      <c r="L3179" s="59"/>
      <c r="M3179" s="59"/>
    </row>
    <row r="3180" spans="3:13" x14ac:dyDescent="0.2">
      <c r="C3180" s="17"/>
      <c r="D3180" s="17"/>
      <c r="E3180" s="17"/>
      <c r="F3180" s="17"/>
      <c r="G3180" s="17"/>
      <c r="H3180" s="59"/>
      <c r="I3180" s="59"/>
      <c r="J3180" s="59"/>
      <c r="K3180" s="59"/>
      <c r="L3180" s="59"/>
      <c r="M3180" s="59"/>
    </row>
    <row r="3181" spans="3:13" x14ac:dyDescent="0.2">
      <c r="C3181" s="17"/>
      <c r="D3181" s="17"/>
      <c r="E3181" s="17"/>
      <c r="F3181" s="17"/>
      <c r="G3181" s="17"/>
      <c r="H3181" s="59"/>
      <c r="I3181" s="59"/>
      <c r="J3181" s="59"/>
      <c r="K3181" s="59"/>
      <c r="L3181" s="59"/>
      <c r="M3181" s="59"/>
    </row>
    <row r="3182" spans="3:13" x14ac:dyDescent="0.2">
      <c r="C3182" s="17"/>
      <c r="D3182" s="17"/>
      <c r="E3182" s="17"/>
      <c r="F3182" s="17"/>
      <c r="G3182" s="17"/>
      <c r="H3182" s="59"/>
      <c r="I3182" s="59"/>
      <c r="J3182" s="59"/>
      <c r="K3182" s="59"/>
      <c r="L3182" s="59"/>
      <c r="M3182" s="59"/>
    </row>
    <row r="3183" spans="3:13" x14ac:dyDescent="0.2">
      <c r="C3183" s="17"/>
      <c r="D3183" s="17"/>
      <c r="E3183" s="17"/>
      <c r="F3183" s="17"/>
      <c r="G3183" s="17"/>
      <c r="H3183" s="59"/>
      <c r="I3183" s="59"/>
      <c r="J3183" s="59"/>
      <c r="K3183" s="59"/>
      <c r="L3183" s="59"/>
      <c r="M3183" s="59"/>
    </row>
    <row r="3184" spans="3:13" x14ac:dyDescent="0.2">
      <c r="C3184" s="17"/>
      <c r="D3184" s="17"/>
      <c r="E3184" s="17"/>
      <c r="F3184" s="17"/>
      <c r="G3184" s="17"/>
      <c r="H3184" s="59"/>
      <c r="I3184" s="59"/>
      <c r="J3184" s="59"/>
      <c r="K3184" s="59"/>
      <c r="L3184" s="59"/>
      <c r="M3184" s="59"/>
    </row>
    <row r="3185" spans="3:13" x14ac:dyDescent="0.2">
      <c r="C3185" s="17"/>
      <c r="D3185" s="17"/>
      <c r="E3185" s="17"/>
      <c r="F3185" s="17"/>
      <c r="G3185" s="17"/>
      <c r="H3185" s="59"/>
      <c r="I3185" s="59"/>
      <c r="J3185" s="59"/>
      <c r="K3185" s="59"/>
      <c r="L3185" s="59"/>
      <c r="M3185" s="59"/>
    </row>
    <row r="3186" spans="3:13" x14ac:dyDescent="0.2">
      <c r="C3186" s="17"/>
      <c r="D3186" s="17"/>
      <c r="E3186" s="17"/>
      <c r="F3186" s="17"/>
      <c r="G3186" s="17"/>
      <c r="H3186" s="59"/>
      <c r="I3186" s="59"/>
      <c r="J3186" s="59"/>
      <c r="K3186" s="59"/>
      <c r="L3186" s="59"/>
      <c r="M3186" s="59"/>
    </row>
    <row r="3187" spans="3:13" x14ac:dyDescent="0.2">
      <c r="C3187" s="17"/>
      <c r="D3187" s="17"/>
      <c r="E3187" s="17"/>
      <c r="F3187" s="17"/>
      <c r="G3187" s="17"/>
      <c r="H3187" s="59"/>
      <c r="I3187" s="59"/>
      <c r="J3187" s="59"/>
      <c r="K3187" s="59"/>
      <c r="L3187" s="59"/>
      <c r="M3187" s="59"/>
    </row>
    <row r="3188" spans="3:13" x14ac:dyDescent="0.2">
      <c r="C3188" s="17"/>
      <c r="D3188" s="17"/>
      <c r="E3188" s="17"/>
      <c r="F3188" s="17"/>
      <c r="G3188" s="17"/>
      <c r="H3188" s="59"/>
      <c r="I3188" s="59"/>
      <c r="J3188" s="59"/>
      <c r="K3188" s="59"/>
      <c r="L3188" s="59"/>
      <c r="M3188" s="59"/>
    </row>
    <row r="3189" spans="3:13" x14ac:dyDescent="0.2">
      <c r="C3189" s="17"/>
      <c r="D3189" s="17"/>
      <c r="E3189" s="17"/>
      <c r="F3189" s="17"/>
      <c r="G3189" s="17"/>
      <c r="H3189" s="59"/>
      <c r="I3189" s="59"/>
      <c r="J3189" s="59"/>
      <c r="K3189" s="59"/>
      <c r="L3189" s="59"/>
      <c r="M3189" s="59"/>
    </row>
    <row r="3190" spans="3:13" x14ac:dyDescent="0.2">
      <c r="C3190" s="17"/>
      <c r="D3190" s="17"/>
      <c r="E3190" s="17"/>
      <c r="F3190" s="17"/>
      <c r="G3190" s="17"/>
      <c r="H3190" s="59"/>
      <c r="I3190" s="59"/>
      <c r="J3190" s="59"/>
      <c r="K3190" s="59"/>
      <c r="L3190" s="59"/>
      <c r="M3190" s="59"/>
    </row>
    <row r="3191" spans="3:13" x14ac:dyDescent="0.2">
      <c r="C3191" s="17"/>
      <c r="D3191" s="17"/>
      <c r="E3191" s="17"/>
      <c r="F3191" s="17"/>
      <c r="G3191" s="17"/>
      <c r="H3191" s="59"/>
      <c r="I3191" s="59"/>
      <c r="J3191" s="59"/>
      <c r="K3191" s="59"/>
      <c r="L3191" s="59"/>
      <c r="M3191" s="59"/>
    </row>
    <row r="3192" spans="3:13" x14ac:dyDescent="0.2">
      <c r="C3192" s="17"/>
      <c r="D3192" s="17"/>
      <c r="E3192" s="17"/>
      <c r="F3192" s="17"/>
      <c r="G3192" s="17"/>
      <c r="H3192" s="59"/>
      <c r="I3192" s="59"/>
      <c r="J3192" s="59"/>
      <c r="K3192" s="59"/>
      <c r="L3192" s="59"/>
      <c r="M3192" s="59"/>
    </row>
    <row r="3193" spans="3:13" x14ac:dyDescent="0.2">
      <c r="C3193" s="17"/>
      <c r="D3193" s="17"/>
      <c r="E3193" s="17"/>
      <c r="F3193" s="17"/>
      <c r="G3193" s="17"/>
      <c r="H3193" s="59"/>
      <c r="I3193" s="59"/>
      <c r="J3193" s="59"/>
      <c r="K3193" s="59"/>
      <c r="L3193" s="59"/>
      <c r="M3193" s="59"/>
    </row>
    <row r="3194" spans="3:13" x14ac:dyDescent="0.2">
      <c r="C3194" s="17"/>
      <c r="D3194" s="17"/>
      <c r="E3194" s="17"/>
      <c r="F3194" s="17"/>
      <c r="G3194" s="17"/>
      <c r="H3194" s="59"/>
      <c r="I3194" s="59"/>
      <c r="J3194" s="59"/>
      <c r="K3194" s="59"/>
      <c r="L3194" s="59"/>
      <c r="M3194" s="59"/>
    </row>
    <row r="3195" spans="3:13" x14ac:dyDescent="0.2">
      <c r="C3195" s="17"/>
      <c r="D3195" s="17"/>
      <c r="E3195" s="17"/>
      <c r="F3195" s="17"/>
      <c r="G3195" s="17"/>
      <c r="H3195" s="59"/>
      <c r="I3195" s="59"/>
      <c r="J3195" s="59"/>
      <c r="K3195" s="59"/>
      <c r="L3195" s="59"/>
      <c r="M3195" s="59"/>
    </row>
    <row r="3196" spans="3:13" x14ac:dyDescent="0.2">
      <c r="C3196" s="17"/>
      <c r="D3196" s="17"/>
      <c r="E3196" s="17"/>
      <c r="F3196" s="17"/>
      <c r="G3196" s="17"/>
      <c r="H3196" s="59"/>
      <c r="I3196" s="59"/>
      <c r="J3196" s="59"/>
      <c r="K3196" s="59"/>
      <c r="L3196" s="59"/>
      <c r="M3196" s="59"/>
    </row>
    <row r="3197" spans="3:13" x14ac:dyDescent="0.2">
      <c r="C3197" s="17"/>
      <c r="D3197" s="17"/>
      <c r="E3197" s="17"/>
      <c r="F3197" s="17"/>
      <c r="G3197" s="17"/>
      <c r="H3197" s="59"/>
      <c r="I3197" s="59"/>
      <c r="J3197" s="59"/>
      <c r="K3197" s="59"/>
      <c r="L3197" s="59"/>
      <c r="M3197" s="59"/>
    </row>
    <row r="3198" spans="3:13" x14ac:dyDescent="0.2">
      <c r="C3198" s="17"/>
      <c r="D3198" s="17"/>
      <c r="E3198" s="17"/>
      <c r="F3198" s="17"/>
      <c r="G3198" s="17"/>
      <c r="H3198" s="59"/>
      <c r="I3198" s="59"/>
      <c r="J3198" s="59"/>
      <c r="K3198" s="59"/>
      <c r="L3198" s="59"/>
      <c r="M3198" s="59"/>
    </row>
    <row r="3199" spans="3:13" x14ac:dyDescent="0.2">
      <c r="C3199" s="17"/>
      <c r="D3199" s="17"/>
      <c r="E3199" s="17"/>
      <c r="F3199" s="17"/>
      <c r="G3199" s="17"/>
      <c r="H3199" s="59"/>
      <c r="I3199" s="59"/>
      <c r="J3199" s="59"/>
      <c r="K3199" s="59"/>
      <c r="L3199" s="59"/>
      <c r="M3199" s="59"/>
    </row>
    <row r="3200" spans="3:13" x14ac:dyDescent="0.2">
      <c r="C3200" s="17"/>
      <c r="D3200" s="17"/>
      <c r="E3200" s="17"/>
      <c r="F3200" s="17"/>
      <c r="G3200" s="17"/>
      <c r="H3200" s="59"/>
      <c r="I3200" s="59"/>
      <c r="J3200" s="59"/>
      <c r="K3200" s="59"/>
      <c r="L3200" s="59"/>
      <c r="M3200" s="59"/>
    </row>
    <row r="3201" spans="3:13" x14ac:dyDescent="0.2">
      <c r="C3201" s="17"/>
      <c r="D3201" s="17"/>
      <c r="E3201" s="17"/>
      <c r="F3201" s="17"/>
      <c r="G3201" s="17"/>
      <c r="H3201" s="59"/>
      <c r="I3201" s="59"/>
      <c r="J3201" s="59"/>
      <c r="K3201" s="59"/>
      <c r="L3201" s="59"/>
      <c r="M3201" s="59"/>
    </row>
    <row r="3202" spans="3:13" x14ac:dyDescent="0.2">
      <c r="C3202" s="17"/>
      <c r="D3202" s="17"/>
      <c r="E3202" s="17"/>
      <c r="F3202" s="17"/>
      <c r="G3202" s="17"/>
      <c r="H3202" s="59"/>
      <c r="I3202" s="59"/>
      <c r="J3202" s="59"/>
      <c r="K3202" s="59"/>
      <c r="L3202" s="59"/>
      <c r="M3202" s="59"/>
    </row>
    <row r="3203" spans="3:13" x14ac:dyDescent="0.2">
      <c r="C3203" s="17"/>
      <c r="D3203" s="17"/>
      <c r="E3203" s="17"/>
      <c r="F3203" s="17"/>
      <c r="G3203" s="17"/>
      <c r="H3203" s="59"/>
      <c r="I3203" s="59"/>
      <c r="J3203" s="59"/>
      <c r="K3203" s="59"/>
      <c r="L3203" s="59"/>
      <c r="M3203" s="59"/>
    </row>
    <row r="3204" spans="3:13" x14ac:dyDescent="0.2">
      <c r="C3204" s="17"/>
      <c r="D3204" s="17"/>
      <c r="E3204" s="17"/>
      <c r="F3204" s="17"/>
      <c r="G3204" s="17"/>
      <c r="H3204" s="59"/>
      <c r="I3204" s="59"/>
      <c r="J3204" s="59"/>
      <c r="K3204" s="59"/>
      <c r="L3204" s="59"/>
      <c r="M3204" s="59"/>
    </row>
    <row r="3205" spans="3:13" x14ac:dyDescent="0.2">
      <c r="C3205" s="17"/>
      <c r="D3205" s="17"/>
      <c r="E3205" s="17"/>
      <c r="F3205" s="17"/>
      <c r="G3205" s="17"/>
      <c r="H3205" s="59"/>
      <c r="I3205" s="59"/>
      <c r="J3205" s="59"/>
      <c r="K3205" s="59"/>
      <c r="L3205" s="59"/>
      <c r="M3205" s="59"/>
    </row>
    <row r="3206" spans="3:13" x14ac:dyDescent="0.2">
      <c r="C3206" s="17"/>
      <c r="D3206" s="17"/>
      <c r="E3206" s="17"/>
      <c r="F3206" s="17"/>
      <c r="G3206" s="17"/>
      <c r="H3206" s="59"/>
      <c r="I3206" s="59"/>
      <c r="J3206" s="59"/>
      <c r="K3206" s="59"/>
      <c r="L3206" s="59"/>
      <c r="M3206" s="59"/>
    </row>
    <row r="3207" spans="3:13" x14ac:dyDescent="0.2">
      <c r="C3207" s="17"/>
      <c r="D3207" s="17"/>
      <c r="E3207" s="17"/>
      <c r="F3207" s="17"/>
      <c r="G3207" s="17"/>
      <c r="H3207" s="59"/>
      <c r="I3207" s="59"/>
      <c r="J3207" s="59"/>
      <c r="K3207" s="59"/>
      <c r="L3207" s="59"/>
      <c r="M3207" s="59"/>
    </row>
    <row r="3208" spans="3:13" x14ac:dyDescent="0.2">
      <c r="C3208" s="17"/>
      <c r="D3208" s="17"/>
      <c r="E3208" s="17"/>
      <c r="F3208" s="17"/>
      <c r="G3208" s="17"/>
      <c r="H3208" s="59"/>
      <c r="I3208" s="59"/>
      <c r="J3208" s="59"/>
      <c r="K3208" s="59"/>
      <c r="L3208" s="59"/>
      <c r="M3208" s="59"/>
    </row>
    <row r="3209" spans="3:13" x14ac:dyDescent="0.2">
      <c r="C3209" s="17"/>
      <c r="D3209" s="17"/>
      <c r="E3209" s="17"/>
      <c r="F3209" s="17"/>
      <c r="G3209" s="17"/>
      <c r="H3209" s="59"/>
      <c r="I3209" s="59"/>
      <c r="J3209" s="59"/>
      <c r="K3209" s="59"/>
      <c r="L3209" s="59"/>
      <c r="M3209" s="59"/>
    </row>
    <row r="3210" spans="3:13" x14ac:dyDescent="0.2">
      <c r="C3210" s="17"/>
      <c r="D3210" s="17"/>
      <c r="E3210" s="17"/>
      <c r="F3210" s="17"/>
      <c r="G3210" s="17"/>
      <c r="H3210" s="59"/>
      <c r="I3210" s="59"/>
      <c r="J3210" s="59"/>
      <c r="K3210" s="59"/>
      <c r="L3210" s="59"/>
      <c r="M3210" s="59"/>
    </row>
    <row r="3211" spans="3:13" x14ac:dyDescent="0.2">
      <c r="C3211" s="17"/>
      <c r="D3211" s="17"/>
      <c r="E3211" s="17"/>
      <c r="F3211" s="17"/>
      <c r="G3211" s="17"/>
      <c r="H3211" s="59"/>
      <c r="I3211" s="59"/>
      <c r="J3211" s="59"/>
      <c r="K3211" s="59"/>
      <c r="L3211" s="59"/>
      <c r="M3211" s="59"/>
    </row>
    <row r="3212" spans="3:13" x14ac:dyDescent="0.2">
      <c r="C3212" s="17"/>
      <c r="D3212" s="17"/>
      <c r="E3212" s="17"/>
      <c r="F3212" s="17"/>
      <c r="G3212" s="17"/>
      <c r="H3212" s="59"/>
      <c r="I3212" s="59"/>
      <c r="J3212" s="59"/>
      <c r="K3212" s="59"/>
      <c r="L3212" s="59"/>
      <c r="M3212" s="59"/>
    </row>
    <row r="3213" spans="3:13" x14ac:dyDescent="0.2">
      <c r="C3213" s="17"/>
      <c r="D3213" s="17"/>
      <c r="E3213" s="17"/>
      <c r="F3213" s="17"/>
      <c r="G3213" s="17"/>
      <c r="H3213" s="59"/>
      <c r="I3213" s="59"/>
      <c r="J3213" s="59"/>
      <c r="K3213" s="59"/>
      <c r="L3213" s="59"/>
      <c r="M3213" s="59"/>
    </row>
    <row r="3214" spans="3:13" x14ac:dyDescent="0.2">
      <c r="C3214" s="17"/>
      <c r="D3214" s="17"/>
      <c r="E3214" s="17"/>
      <c r="F3214" s="17"/>
      <c r="G3214" s="17"/>
      <c r="H3214" s="59"/>
      <c r="I3214" s="59"/>
      <c r="J3214" s="59"/>
      <c r="K3214" s="59"/>
      <c r="L3214" s="59"/>
      <c r="M3214" s="59"/>
    </row>
    <row r="3215" spans="3:13" x14ac:dyDescent="0.2">
      <c r="C3215" s="17"/>
      <c r="D3215" s="17"/>
      <c r="E3215" s="17"/>
      <c r="F3215" s="17"/>
      <c r="G3215" s="17"/>
      <c r="H3215" s="59"/>
      <c r="I3215" s="59"/>
      <c r="J3215" s="59"/>
      <c r="K3215" s="59"/>
      <c r="L3215" s="59"/>
      <c r="M3215" s="59"/>
    </row>
    <row r="3216" spans="3:13" x14ac:dyDescent="0.2">
      <c r="C3216" s="17"/>
      <c r="D3216" s="17"/>
      <c r="E3216" s="17"/>
      <c r="F3216" s="17"/>
      <c r="G3216" s="17"/>
      <c r="H3216" s="59"/>
      <c r="I3216" s="59"/>
      <c r="J3216" s="59"/>
      <c r="K3216" s="59"/>
      <c r="L3216" s="59"/>
      <c r="M3216" s="59"/>
    </row>
    <row r="3217" spans="3:13" x14ac:dyDescent="0.2">
      <c r="C3217" s="17"/>
      <c r="D3217" s="17"/>
      <c r="E3217" s="17"/>
      <c r="F3217" s="17"/>
      <c r="G3217" s="17"/>
      <c r="H3217" s="59"/>
      <c r="I3217" s="59"/>
      <c r="J3217" s="59"/>
      <c r="K3217" s="59"/>
      <c r="L3217" s="59"/>
      <c r="M3217" s="59"/>
    </row>
    <row r="3218" spans="3:13" x14ac:dyDescent="0.2">
      <c r="C3218" s="17"/>
      <c r="D3218" s="17"/>
      <c r="E3218" s="17"/>
      <c r="F3218" s="17"/>
      <c r="G3218" s="17"/>
      <c r="H3218" s="59"/>
      <c r="I3218" s="59"/>
      <c r="J3218" s="59"/>
      <c r="K3218" s="59"/>
      <c r="L3218" s="59"/>
      <c r="M3218" s="59"/>
    </row>
    <row r="3219" spans="3:13" x14ac:dyDescent="0.2">
      <c r="C3219" s="17"/>
      <c r="D3219" s="17"/>
      <c r="E3219" s="17"/>
      <c r="F3219" s="17"/>
      <c r="G3219" s="17"/>
      <c r="H3219" s="59"/>
      <c r="I3219" s="59"/>
      <c r="J3219" s="59"/>
      <c r="K3219" s="59"/>
      <c r="L3219" s="59"/>
      <c r="M3219" s="59"/>
    </row>
    <row r="3220" spans="3:13" x14ac:dyDescent="0.2">
      <c r="C3220" s="17"/>
      <c r="D3220" s="17"/>
      <c r="E3220" s="17"/>
      <c r="F3220" s="17"/>
      <c r="G3220" s="17"/>
      <c r="H3220" s="59"/>
      <c r="I3220" s="59"/>
      <c r="J3220" s="59"/>
      <c r="K3220" s="59"/>
      <c r="L3220" s="59"/>
      <c r="M3220" s="59"/>
    </row>
    <row r="3221" spans="3:13" x14ac:dyDescent="0.2">
      <c r="C3221" s="17"/>
      <c r="D3221" s="17"/>
      <c r="E3221" s="17"/>
      <c r="F3221" s="17"/>
      <c r="G3221" s="17"/>
      <c r="H3221" s="59"/>
      <c r="I3221" s="59"/>
      <c r="J3221" s="59"/>
      <c r="K3221" s="59"/>
      <c r="L3221" s="59"/>
      <c r="M3221" s="59"/>
    </row>
    <row r="3222" spans="3:13" x14ac:dyDescent="0.2">
      <c r="C3222" s="17"/>
      <c r="D3222" s="17"/>
      <c r="E3222" s="17"/>
      <c r="F3222" s="17"/>
      <c r="G3222" s="17"/>
      <c r="H3222" s="59"/>
      <c r="I3222" s="59"/>
      <c r="J3222" s="59"/>
      <c r="K3222" s="59"/>
      <c r="L3222" s="59"/>
      <c r="M3222" s="59"/>
    </row>
    <row r="3223" spans="3:13" x14ac:dyDescent="0.2">
      <c r="C3223" s="17"/>
      <c r="D3223" s="17"/>
      <c r="E3223" s="17"/>
      <c r="F3223" s="17"/>
      <c r="G3223" s="17"/>
      <c r="H3223" s="59"/>
      <c r="I3223" s="59"/>
      <c r="J3223" s="59"/>
      <c r="K3223" s="59"/>
      <c r="L3223" s="59"/>
      <c r="M3223" s="59"/>
    </row>
    <row r="3224" spans="3:13" x14ac:dyDescent="0.2">
      <c r="C3224" s="17"/>
      <c r="D3224" s="17"/>
      <c r="E3224" s="17"/>
      <c r="F3224" s="17"/>
      <c r="G3224" s="17"/>
      <c r="H3224" s="59"/>
      <c r="I3224" s="59"/>
      <c r="J3224" s="59"/>
      <c r="K3224" s="59"/>
      <c r="L3224" s="59"/>
      <c r="M3224" s="59"/>
    </row>
    <row r="3225" spans="3:13" x14ac:dyDescent="0.2">
      <c r="C3225" s="17"/>
      <c r="D3225" s="17"/>
      <c r="E3225" s="17"/>
      <c r="F3225" s="17"/>
      <c r="G3225" s="17"/>
      <c r="H3225" s="59"/>
      <c r="I3225" s="59"/>
      <c r="J3225" s="59"/>
      <c r="K3225" s="59"/>
      <c r="L3225" s="59"/>
      <c r="M3225" s="59"/>
    </row>
    <row r="3226" spans="3:13" x14ac:dyDescent="0.2">
      <c r="C3226" s="17"/>
      <c r="D3226" s="17"/>
      <c r="E3226" s="17"/>
      <c r="F3226" s="17"/>
      <c r="G3226" s="17"/>
      <c r="H3226" s="59"/>
      <c r="I3226" s="59"/>
      <c r="J3226" s="59"/>
      <c r="K3226" s="59"/>
      <c r="L3226" s="59"/>
      <c r="M3226" s="59"/>
    </row>
    <row r="3227" spans="3:13" x14ac:dyDescent="0.2">
      <c r="C3227" s="17"/>
      <c r="D3227" s="17"/>
      <c r="E3227" s="17"/>
      <c r="F3227" s="17"/>
      <c r="G3227" s="17"/>
      <c r="H3227" s="59"/>
      <c r="I3227" s="59"/>
      <c r="J3227" s="59"/>
      <c r="K3227" s="59"/>
      <c r="L3227" s="59"/>
      <c r="M3227" s="59"/>
    </row>
    <row r="3228" spans="3:13" x14ac:dyDescent="0.2">
      <c r="C3228" s="17"/>
      <c r="D3228" s="17"/>
      <c r="E3228" s="17"/>
      <c r="F3228" s="17"/>
      <c r="G3228" s="17"/>
      <c r="H3228" s="59"/>
      <c r="I3228" s="59"/>
      <c r="J3228" s="59"/>
      <c r="K3228" s="59"/>
      <c r="L3228" s="59"/>
      <c r="M3228" s="59"/>
    </row>
    <row r="3229" spans="3:13" x14ac:dyDescent="0.2">
      <c r="C3229" s="17"/>
      <c r="D3229" s="17"/>
      <c r="E3229" s="17"/>
      <c r="F3229" s="17"/>
      <c r="G3229" s="17"/>
      <c r="H3229" s="59"/>
      <c r="I3229" s="59"/>
      <c r="J3229" s="59"/>
      <c r="K3229" s="59"/>
      <c r="L3229" s="59"/>
      <c r="M3229" s="59"/>
    </row>
    <row r="3230" spans="3:13" x14ac:dyDescent="0.2">
      <c r="C3230" s="17"/>
      <c r="D3230" s="17"/>
      <c r="E3230" s="17"/>
      <c r="F3230" s="17"/>
      <c r="G3230" s="17"/>
      <c r="H3230" s="59"/>
      <c r="I3230" s="59"/>
      <c r="J3230" s="59"/>
      <c r="K3230" s="59"/>
      <c r="L3230" s="59"/>
      <c r="M3230" s="59"/>
    </row>
    <row r="3231" spans="3:13" x14ac:dyDescent="0.2">
      <c r="C3231" s="17"/>
      <c r="D3231" s="17"/>
      <c r="E3231" s="17"/>
      <c r="F3231" s="17"/>
      <c r="G3231" s="17"/>
      <c r="H3231" s="59"/>
      <c r="I3231" s="59"/>
      <c r="J3231" s="59"/>
      <c r="K3231" s="59"/>
      <c r="L3231" s="59"/>
      <c r="M3231" s="59"/>
    </row>
    <row r="3232" spans="3:13" x14ac:dyDescent="0.2">
      <c r="C3232" s="17"/>
      <c r="D3232" s="17"/>
      <c r="E3232" s="17"/>
      <c r="F3232" s="17"/>
      <c r="G3232" s="17"/>
      <c r="H3232" s="59"/>
      <c r="I3232" s="59"/>
      <c r="J3232" s="59"/>
      <c r="K3232" s="59"/>
      <c r="L3232" s="59"/>
      <c r="M3232" s="59"/>
    </row>
    <row r="3233" spans="3:13" x14ac:dyDescent="0.2">
      <c r="C3233" s="17"/>
      <c r="D3233" s="17"/>
      <c r="E3233" s="17"/>
      <c r="F3233" s="17"/>
      <c r="G3233" s="17"/>
      <c r="H3233" s="59"/>
      <c r="I3233" s="59"/>
      <c r="J3233" s="59"/>
      <c r="K3233" s="59"/>
      <c r="L3233" s="59"/>
      <c r="M3233" s="59"/>
    </row>
    <row r="3234" spans="3:13" x14ac:dyDescent="0.2">
      <c r="C3234" s="17"/>
      <c r="D3234" s="17"/>
      <c r="E3234" s="17"/>
      <c r="F3234" s="17"/>
      <c r="G3234" s="17"/>
      <c r="H3234" s="59"/>
      <c r="I3234" s="59"/>
      <c r="J3234" s="59"/>
      <c r="K3234" s="59"/>
      <c r="L3234" s="59"/>
      <c r="M3234" s="59"/>
    </row>
    <row r="3235" spans="3:13" x14ac:dyDescent="0.2">
      <c r="C3235" s="17"/>
      <c r="D3235" s="17"/>
      <c r="E3235" s="17"/>
      <c r="F3235" s="17"/>
      <c r="G3235" s="17"/>
      <c r="H3235" s="59"/>
      <c r="I3235" s="59"/>
      <c r="J3235" s="59"/>
      <c r="K3235" s="59"/>
      <c r="L3235" s="59"/>
      <c r="M3235" s="59"/>
    </row>
    <row r="3236" spans="3:13" x14ac:dyDescent="0.2">
      <c r="C3236" s="17"/>
      <c r="D3236" s="17"/>
      <c r="E3236" s="17"/>
      <c r="F3236" s="17"/>
      <c r="G3236" s="17"/>
      <c r="H3236" s="59"/>
      <c r="I3236" s="59"/>
      <c r="J3236" s="59"/>
      <c r="K3236" s="59"/>
      <c r="L3236" s="59"/>
      <c r="M3236" s="59"/>
    </row>
    <row r="3237" spans="3:13" x14ac:dyDescent="0.2">
      <c r="C3237" s="17"/>
      <c r="D3237" s="17"/>
      <c r="E3237" s="17"/>
      <c r="F3237" s="17"/>
      <c r="G3237" s="17"/>
      <c r="H3237" s="59"/>
      <c r="I3237" s="59"/>
      <c r="J3237" s="59"/>
      <c r="K3237" s="59"/>
      <c r="L3237" s="59"/>
      <c r="M3237" s="59"/>
    </row>
    <row r="3238" spans="3:13" x14ac:dyDescent="0.2">
      <c r="C3238" s="17"/>
      <c r="D3238" s="17"/>
      <c r="E3238" s="17"/>
      <c r="F3238" s="17"/>
      <c r="G3238" s="17"/>
      <c r="H3238" s="59"/>
      <c r="I3238" s="59"/>
      <c r="J3238" s="59"/>
      <c r="K3238" s="59"/>
      <c r="L3238" s="59"/>
      <c r="M3238" s="59"/>
    </row>
    <row r="3239" spans="3:13" x14ac:dyDescent="0.2">
      <c r="C3239" s="17"/>
      <c r="D3239" s="17"/>
      <c r="E3239" s="17"/>
      <c r="F3239" s="17"/>
      <c r="G3239" s="17"/>
      <c r="H3239" s="59"/>
      <c r="I3239" s="59"/>
      <c r="J3239" s="59"/>
      <c r="K3239" s="59"/>
      <c r="L3239" s="59"/>
      <c r="M3239" s="59"/>
    </row>
    <row r="3240" spans="3:13" x14ac:dyDescent="0.2">
      <c r="C3240" s="17"/>
      <c r="D3240" s="17"/>
      <c r="E3240" s="17"/>
      <c r="F3240" s="17"/>
      <c r="G3240" s="17"/>
      <c r="H3240" s="59"/>
      <c r="I3240" s="59"/>
      <c r="J3240" s="59"/>
      <c r="K3240" s="59"/>
      <c r="L3240" s="59"/>
      <c r="M3240" s="59"/>
    </row>
    <row r="3241" spans="3:13" x14ac:dyDescent="0.2">
      <c r="C3241" s="17"/>
      <c r="D3241" s="17"/>
      <c r="E3241" s="17"/>
      <c r="F3241" s="17"/>
      <c r="G3241" s="17"/>
      <c r="H3241" s="59"/>
      <c r="I3241" s="59"/>
      <c r="J3241" s="59"/>
      <c r="K3241" s="59"/>
      <c r="L3241" s="59"/>
      <c r="M3241" s="59"/>
    </row>
    <row r="3242" spans="3:13" x14ac:dyDescent="0.2">
      <c r="C3242" s="17"/>
      <c r="D3242" s="17"/>
      <c r="E3242" s="17"/>
      <c r="F3242" s="17"/>
      <c r="G3242" s="17"/>
      <c r="H3242" s="59"/>
      <c r="I3242" s="59"/>
      <c r="J3242" s="59"/>
      <c r="K3242" s="59"/>
      <c r="L3242" s="59"/>
      <c r="M3242" s="59"/>
    </row>
    <row r="3243" spans="3:13" x14ac:dyDescent="0.2">
      <c r="C3243" s="17"/>
      <c r="D3243" s="17"/>
      <c r="E3243" s="17"/>
      <c r="F3243" s="17"/>
      <c r="G3243" s="17"/>
      <c r="H3243" s="59"/>
      <c r="I3243" s="59"/>
      <c r="J3243" s="59"/>
      <c r="K3243" s="59"/>
      <c r="L3243" s="59"/>
      <c r="M3243" s="59"/>
    </row>
    <row r="3244" spans="3:13" x14ac:dyDescent="0.2">
      <c r="C3244" s="17"/>
      <c r="D3244" s="17"/>
      <c r="E3244" s="17"/>
      <c r="F3244" s="17"/>
      <c r="G3244" s="17"/>
      <c r="H3244" s="59"/>
      <c r="I3244" s="59"/>
      <c r="J3244" s="59"/>
      <c r="K3244" s="59"/>
      <c r="L3244" s="59"/>
      <c r="M3244" s="59"/>
    </row>
    <row r="3245" spans="3:13" x14ac:dyDescent="0.2">
      <c r="C3245" s="17"/>
      <c r="D3245" s="17"/>
      <c r="E3245" s="17"/>
      <c r="F3245" s="17"/>
      <c r="G3245" s="17"/>
      <c r="H3245" s="59"/>
      <c r="I3245" s="59"/>
      <c r="J3245" s="59"/>
      <c r="K3245" s="59"/>
      <c r="L3245" s="59"/>
      <c r="M3245" s="59"/>
    </row>
    <row r="3246" spans="3:13" x14ac:dyDescent="0.2">
      <c r="C3246" s="17"/>
      <c r="D3246" s="17"/>
      <c r="E3246" s="17"/>
      <c r="F3246" s="17"/>
      <c r="G3246" s="17"/>
      <c r="H3246" s="59"/>
      <c r="I3246" s="59"/>
      <c r="J3246" s="59"/>
      <c r="K3246" s="59"/>
      <c r="L3246" s="59"/>
      <c r="M3246" s="59"/>
    </row>
    <row r="3247" spans="3:13" x14ac:dyDescent="0.2">
      <c r="C3247" s="17"/>
      <c r="D3247" s="17"/>
      <c r="E3247" s="17"/>
      <c r="F3247" s="17"/>
      <c r="G3247" s="17"/>
      <c r="H3247" s="59"/>
      <c r="I3247" s="59"/>
      <c r="J3247" s="59"/>
      <c r="K3247" s="59"/>
      <c r="L3247" s="59"/>
      <c r="M3247" s="59"/>
    </row>
    <row r="3248" spans="3:13" x14ac:dyDescent="0.2">
      <c r="C3248" s="17"/>
      <c r="D3248" s="17"/>
      <c r="E3248" s="17"/>
      <c r="F3248" s="17"/>
      <c r="G3248" s="17"/>
      <c r="H3248" s="59"/>
      <c r="I3248" s="59"/>
      <c r="J3248" s="59"/>
      <c r="K3248" s="59"/>
      <c r="L3248" s="59"/>
      <c r="M3248" s="59"/>
    </row>
    <row r="3249" spans="3:13" x14ac:dyDescent="0.2">
      <c r="C3249" s="17"/>
      <c r="D3249" s="17"/>
      <c r="E3249" s="17"/>
      <c r="F3249" s="17"/>
      <c r="G3249" s="17"/>
      <c r="H3249" s="59"/>
      <c r="I3249" s="59"/>
      <c r="J3249" s="59"/>
      <c r="K3249" s="59"/>
      <c r="L3249" s="59"/>
      <c r="M3249" s="59"/>
    </row>
    <row r="3250" spans="3:13" x14ac:dyDescent="0.2">
      <c r="C3250" s="17"/>
      <c r="D3250" s="17"/>
      <c r="E3250" s="17"/>
      <c r="F3250" s="17"/>
      <c r="G3250" s="17"/>
      <c r="H3250" s="59"/>
      <c r="I3250" s="59"/>
      <c r="J3250" s="59"/>
      <c r="K3250" s="59"/>
      <c r="L3250" s="59"/>
      <c r="M3250" s="59"/>
    </row>
    <row r="3251" spans="3:13" x14ac:dyDescent="0.2">
      <c r="C3251" s="17"/>
      <c r="D3251" s="17"/>
      <c r="E3251" s="17"/>
      <c r="F3251" s="17"/>
      <c r="G3251" s="17"/>
      <c r="H3251" s="59"/>
      <c r="I3251" s="59"/>
      <c r="J3251" s="59"/>
      <c r="K3251" s="59"/>
      <c r="L3251" s="59"/>
      <c r="M3251" s="59"/>
    </row>
    <row r="3252" spans="3:13" x14ac:dyDescent="0.2">
      <c r="C3252" s="17"/>
      <c r="D3252" s="17"/>
      <c r="E3252" s="17"/>
      <c r="F3252" s="17"/>
      <c r="G3252" s="17"/>
      <c r="H3252" s="59"/>
      <c r="I3252" s="59"/>
      <c r="J3252" s="59"/>
      <c r="K3252" s="59"/>
      <c r="L3252" s="59"/>
      <c r="M3252" s="59"/>
    </row>
    <row r="3253" spans="3:13" x14ac:dyDescent="0.2">
      <c r="C3253" s="17"/>
      <c r="D3253" s="17"/>
      <c r="E3253" s="17"/>
      <c r="F3253" s="17"/>
      <c r="G3253" s="17"/>
      <c r="H3253" s="59"/>
      <c r="I3253" s="59"/>
      <c r="J3253" s="59"/>
      <c r="K3253" s="59"/>
      <c r="L3253" s="59"/>
      <c r="M3253" s="59"/>
    </row>
    <row r="3254" spans="3:13" x14ac:dyDescent="0.2">
      <c r="C3254" s="17"/>
      <c r="D3254" s="17"/>
      <c r="E3254" s="17"/>
      <c r="F3254" s="17"/>
      <c r="G3254" s="17"/>
      <c r="H3254" s="59"/>
      <c r="I3254" s="59"/>
      <c r="J3254" s="59"/>
      <c r="K3254" s="59"/>
      <c r="L3254" s="59"/>
      <c r="M3254" s="59"/>
    </row>
    <row r="3255" spans="3:13" x14ac:dyDescent="0.2">
      <c r="C3255" s="17"/>
      <c r="D3255" s="17"/>
      <c r="E3255" s="17"/>
      <c r="F3255" s="17"/>
      <c r="G3255" s="17"/>
      <c r="H3255" s="59"/>
      <c r="I3255" s="59"/>
      <c r="J3255" s="59"/>
      <c r="K3255" s="59"/>
      <c r="L3255" s="59"/>
      <c r="M3255" s="59"/>
    </row>
    <row r="3256" spans="3:13" x14ac:dyDescent="0.2">
      <c r="C3256" s="17"/>
      <c r="D3256" s="17"/>
      <c r="E3256" s="17"/>
      <c r="F3256" s="17"/>
      <c r="G3256" s="17"/>
      <c r="H3256" s="59"/>
      <c r="I3256" s="59"/>
      <c r="J3256" s="59"/>
      <c r="K3256" s="59"/>
      <c r="L3256" s="59"/>
      <c r="M3256" s="59"/>
    </row>
    <row r="3257" spans="3:13" x14ac:dyDescent="0.2">
      <c r="C3257" s="17"/>
      <c r="D3257" s="17"/>
      <c r="E3257" s="17"/>
      <c r="F3257" s="17"/>
      <c r="G3257" s="17"/>
      <c r="H3257" s="59"/>
      <c r="I3257" s="59"/>
      <c r="J3257" s="59"/>
      <c r="K3257" s="59"/>
      <c r="L3257" s="59"/>
      <c r="M3257" s="59"/>
    </row>
    <row r="3258" spans="3:13" x14ac:dyDescent="0.2">
      <c r="C3258" s="17"/>
      <c r="D3258" s="17"/>
      <c r="E3258" s="17"/>
      <c r="F3258" s="17"/>
      <c r="G3258" s="17"/>
      <c r="H3258" s="59"/>
      <c r="I3258" s="59"/>
      <c r="J3258" s="59"/>
      <c r="K3258" s="59"/>
      <c r="L3258" s="59"/>
      <c r="M3258" s="59"/>
    </row>
    <row r="3259" spans="3:13" x14ac:dyDescent="0.2">
      <c r="C3259" s="17"/>
      <c r="D3259" s="17"/>
      <c r="E3259" s="17"/>
      <c r="F3259" s="17"/>
      <c r="G3259" s="17"/>
      <c r="H3259" s="59"/>
      <c r="I3259" s="59"/>
      <c r="J3259" s="59"/>
      <c r="K3259" s="59"/>
      <c r="L3259" s="59"/>
      <c r="M3259" s="59"/>
    </row>
    <row r="3260" spans="3:13" x14ac:dyDescent="0.2">
      <c r="C3260" s="17"/>
      <c r="D3260" s="17"/>
      <c r="E3260" s="17"/>
      <c r="F3260" s="17"/>
      <c r="G3260" s="17"/>
      <c r="H3260" s="59"/>
      <c r="I3260" s="59"/>
      <c r="J3260" s="59"/>
      <c r="K3260" s="59"/>
      <c r="L3260" s="59"/>
      <c r="M3260" s="59"/>
    </row>
    <row r="3261" spans="3:13" x14ac:dyDescent="0.2">
      <c r="C3261" s="17"/>
      <c r="D3261" s="17"/>
      <c r="E3261" s="17"/>
      <c r="F3261" s="17"/>
      <c r="G3261" s="17"/>
      <c r="H3261" s="59"/>
      <c r="I3261" s="59"/>
      <c r="J3261" s="59"/>
      <c r="K3261" s="59"/>
      <c r="L3261" s="59"/>
      <c r="M3261" s="59"/>
    </row>
    <row r="3262" spans="3:13" x14ac:dyDescent="0.2">
      <c r="C3262" s="17"/>
      <c r="D3262" s="17"/>
      <c r="E3262" s="17"/>
      <c r="F3262" s="17"/>
      <c r="G3262" s="17"/>
      <c r="H3262" s="59"/>
      <c r="I3262" s="59"/>
      <c r="J3262" s="59"/>
      <c r="K3262" s="59"/>
      <c r="L3262" s="59"/>
      <c r="M3262" s="59"/>
    </row>
    <row r="3263" spans="3:13" x14ac:dyDescent="0.2">
      <c r="C3263" s="17"/>
      <c r="D3263" s="17"/>
      <c r="E3263" s="17"/>
      <c r="F3263" s="17"/>
      <c r="G3263" s="17"/>
      <c r="H3263" s="59"/>
      <c r="I3263" s="59"/>
      <c r="J3263" s="59"/>
      <c r="K3263" s="59"/>
      <c r="L3263" s="59"/>
      <c r="M3263" s="59"/>
    </row>
    <row r="3264" spans="3:13" x14ac:dyDescent="0.2">
      <c r="C3264" s="17"/>
      <c r="D3264" s="17"/>
      <c r="E3264" s="17"/>
      <c r="F3264" s="17"/>
      <c r="G3264" s="17"/>
      <c r="H3264" s="59"/>
      <c r="I3264" s="59"/>
      <c r="J3264" s="59"/>
      <c r="K3264" s="59"/>
      <c r="L3264" s="59"/>
      <c r="M3264" s="59"/>
    </row>
    <row r="3265" spans="3:13" x14ac:dyDescent="0.2">
      <c r="C3265" s="17"/>
      <c r="D3265" s="17"/>
      <c r="E3265" s="17"/>
      <c r="F3265" s="17"/>
      <c r="G3265" s="17"/>
      <c r="H3265" s="59"/>
      <c r="I3265" s="59"/>
      <c r="J3265" s="59"/>
      <c r="K3265" s="59"/>
      <c r="L3265" s="59"/>
      <c r="M3265" s="59"/>
    </row>
    <row r="3266" spans="3:13" x14ac:dyDescent="0.2">
      <c r="C3266" s="17"/>
      <c r="D3266" s="17"/>
      <c r="E3266" s="17"/>
      <c r="F3266" s="17"/>
      <c r="G3266" s="17"/>
      <c r="H3266" s="59"/>
      <c r="I3266" s="59"/>
      <c r="J3266" s="59"/>
      <c r="K3266" s="59"/>
      <c r="L3266" s="59"/>
      <c r="M3266" s="59"/>
    </row>
    <row r="3267" spans="3:13" x14ac:dyDescent="0.2">
      <c r="C3267" s="17"/>
      <c r="D3267" s="17"/>
      <c r="E3267" s="17"/>
      <c r="F3267" s="17"/>
      <c r="G3267" s="17"/>
      <c r="H3267" s="59"/>
      <c r="I3267" s="59"/>
      <c r="J3267" s="59"/>
      <c r="K3267" s="59"/>
      <c r="L3267" s="59"/>
      <c r="M3267" s="59"/>
    </row>
    <row r="3268" spans="3:13" x14ac:dyDescent="0.2">
      <c r="C3268" s="17"/>
      <c r="D3268" s="17"/>
      <c r="E3268" s="17"/>
      <c r="F3268" s="17"/>
      <c r="G3268" s="17"/>
      <c r="H3268" s="59"/>
      <c r="I3268" s="59"/>
      <c r="J3268" s="59"/>
      <c r="K3268" s="59"/>
      <c r="L3268" s="59"/>
      <c r="M3268" s="59"/>
    </row>
    <row r="3269" spans="3:13" x14ac:dyDescent="0.2">
      <c r="C3269" s="17"/>
      <c r="D3269" s="17"/>
      <c r="E3269" s="17"/>
      <c r="F3269" s="17"/>
      <c r="G3269" s="17"/>
      <c r="H3269" s="59"/>
      <c r="I3269" s="59"/>
      <c r="J3269" s="59"/>
      <c r="K3269" s="59"/>
      <c r="L3269" s="59"/>
      <c r="M3269" s="59"/>
    </row>
    <row r="3270" spans="3:13" x14ac:dyDescent="0.2">
      <c r="C3270" s="17"/>
      <c r="D3270" s="17"/>
      <c r="E3270" s="17"/>
      <c r="F3270" s="17"/>
      <c r="G3270" s="17"/>
      <c r="H3270" s="59"/>
      <c r="I3270" s="59"/>
      <c r="J3270" s="59"/>
      <c r="K3270" s="59"/>
      <c r="L3270" s="59"/>
      <c r="M3270" s="59"/>
    </row>
    <row r="3271" spans="3:13" x14ac:dyDescent="0.2">
      <c r="C3271" s="17"/>
      <c r="D3271" s="17"/>
      <c r="E3271" s="17"/>
      <c r="F3271" s="17"/>
      <c r="G3271" s="17"/>
      <c r="H3271" s="59"/>
      <c r="I3271" s="59"/>
      <c r="J3271" s="59"/>
      <c r="K3271" s="59"/>
      <c r="L3271" s="59"/>
      <c r="M3271" s="59"/>
    </row>
    <row r="3272" spans="3:13" x14ac:dyDescent="0.2">
      <c r="C3272" s="17"/>
      <c r="D3272" s="17"/>
      <c r="E3272" s="17"/>
      <c r="F3272" s="17"/>
      <c r="G3272" s="17"/>
      <c r="H3272" s="59"/>
      <c r="I3272" s="59"/>
      <c r="J3272" s="59"/>
      <c r="K3272" s="59"/>
      <c r="L3272" s="59"/>
      <c r="M3272" s="59"/>
    </row>
    <row r="3273" spans="3:13" x14ac:dyDescent="0.2">
      <c r="C3273" s="17"/>
      <c r="D3273" s="17"/>
      <c r="E3273" s="17"/>
      <c r="F3273" s="17"/>
      <c r="G3273" s="17"/>
      <c r="H3273" s="59"/>
      <c r="I3273" s="59"/>
      <c r="J3273" s="59"/>
      <c r="K3273" s="59"/>
      <c r="L3273" s="59"/>
      <c r="M3273" s="59"/>
    </row>
    <row r="3274" spans="3:13" x14ac:dyDescent="0.2">
      <c r="C3274" s="17"/>
      <c r="D3274" s="17"/>
      <c r="E3274" s="17"/>
      <c r="F3274" s="17"/>
      <c r="G3274" s="17"/>
      <c r="H3274" s="59"/>
      <c r="I3274" s="59"/>
      <c r="J3274" s="59"/>
      <c r="K3274" s="59"/>
      <c r="L3274" s="59"/>
      <c r="M3274" s="59"/>
    </row>
    <row r="3275" spans="3:13" x14ac:dyDescent="0.2">
      <c r="C3275" s="17"/>
      <c r="D3275" s="17"/>
      <c r="E3275" s="17"/>
      <c r="F3275" s="17"/>
      <c r="G3275" s="17"/>
      <c r="H3275" s="59"/>
      <c r="I3275" s="59"/>
      <c r="J3275" s="59"/>
      <c r="K3275" s="59"/>
      <c r="L3275" s="59"/>
      <c r="M3275" s="59"/>
    </row>
    <row r="3276" spans="3:13" x14ac:dyDescent="0.2">
      <c r="C3276" s="17"/>
      <c r="D3276" s="17"/>
      <c r="E3276" s="17"/>
      <c r="F3276" s="17"/>
      <c r="G3276" s="17"/>
      <c r="H3276" s="59"/>
      <c r="I3276" s="59"/>
      <c r="J3276" s="59"/>
      <c r="K3276" s="59"/>
      <c r="L3276" s="59"/>
      <c r="M3276" s="59"/>
    </row>
    <row r="3277" spans="3:13" x14ac:dyDescent="0.2">
      <c r="C3277" s="17"/>
      <c r="D3277" s="17"/>
      <c r="E3277" s="17"/>
      <c r="F3277" s="17"/>
      <c r="G3277" s="17"/>
      <c r="H3277" s="59"/>
      <c r="I3277" s="59"/>
      <c r="J3277" s="59"/>
      <c r="K3277" s="59"/>
      <c r="L3277" s="59"/>
      <c r="M3277" s="59"/>
    </row>
    <row r="3278" spans="3:13" x14ac:dyDescent="0.2">
      <c r="C3278" s="17"/>
      <c r="D3278" s="17"/>
      <c r="E3278" s="17"/>
      <c r="F3278" s="17"/>
      <c r="G3278" s="17"/>
      <c r="H3278" s="59"/>
      <c r="I3278" s="59"/>
      <c r="J3278" s="59"/>
      <c r="K3278" s="59"/>
      <c r="L3278" s="59"/>
      <c r="M3278" s="59"/>
    </row>
    <row r="3279" spans="3:13" x14ac:dyDescent="0.2">
      <c r="C3279" s="17"/>
      <c r="D3279" s="17"/>
      <c r="E3279" s="17"/>
      <c r="F3279" s="17"/>
      <c r="G3279" s="17"/>
      <c r="H3279" s="59"/>
      <c r="I3279" s="59"/>
      <c r="J3279" s="59"/>
      <c r="K3279" s="59"/>
      <c r="L3279" s="59"/>
      <c r="M3279" s="59"/>
    </row>
    <row r="3280" spans="3:13" x14ac:dyDescent="0.2">
      <c r="C3280" s="17"/>
      <c r="D3280" s="17"/>
      <c r="E3280" s="17"/>
      <c r="F3280" s="17"/>
      <c r="G3280" s="17"/>
      <c r="H3280" s="59"/>
      <c r="I3280" s="59"/>
      <c r="J3280" s="59"/>
      <c r="K3280" s="59"/>
      <c r="L3280" s="59"/>
      <c r="M3280" s="59"/>
    </row>
    <row r="3281" spans="3:13" x14ac:dyDescent="0.2">
      <c r="C3281" s="17"/>
      <c r="D3281" s="17"/>
      <c r="E3281" s="17"/>
      <c r="F3281" s="17"/>
      <c r="G3281" s="17"/>
      <c r="H3281" s="59"/>
      <c r="I3281" s="59"/>
      <c r="J3281" s="59"/>
      <c r="K3281" s="59"/>
      <c r="L3281" s="59"/>
      <c r="M3281" s="59"/>
    </row>
    <row r="3282" spans="3:13" x14ac:dyDescent="0.2">
      <c r="C3282" s="17"/>
      <c r="D3282" s="17"/>
      <c r="E3282" s="17"/>
      <c r="F3282" s="17"/>
      <c r="G3282" s="17"/>
      <c r="H3282" s="59"/>
      <c r="I3282" s="59"/>
      <c r="J3282" s="59"/>
      <c r="K3282" s="59"/>
      <c r="L3282" s="59"/>
      <c r="M3282" s="59"/>
    </row>
    <row r="3283" spans="3:13" x14ac:dyDescent="0.2">
      <c r="C3283" s="17"/>
      <c r="D3283" s="17"/>
      <c r="E3283" s="17"/>
      <c r="F3283" s="17"/>
      <c r="G3283" s="17"/>
      <c r="H3283" s="59"/>
      <c r="I3283" s="59"/>
      <c r="J3283" s="59"/>
      <c r="K3283" s="59"/>
      <c r="L3283" s="59"/>
      <c r="M3283" s="59"/>
    </row>
    <row r="3284" spans="3:13" x14ac:dyDescent="0.2">
      <c r="C3284" s="17"/>
      <c r="D3284" s="17"/>
      <c r="E3284" s="17"/>
      <c r="F3284" s="17"/>
      <c r="G3284" s="17"/>
      <c r="H3284" s="59"/>
      <c r="I3284" s="59"/>
      <c r="J3284" s="59"/>
      <c r="K3284" s="59"/>
      <c r="L3284" s="59"/>
      <c r="M3284" s="59"/>
    </row>
    <row r="3285" spans="3:13" x14ac:dyDescent="0.2">
      <c r="C3285" s="17"/>
      <c r="D3285" s="17"/>
      <c r="E3285" s="17"/>
      <c r="F3285" s="17"/>
      <c r="G3285" s="17"/>
      <c r="H3285" s="59"/>
      <c r="I3285" s="59"/>
      <c r="J3285" s="59"/>
      <c r="K3285" s="59"/>
      <c r="L3285" s="59"/>
      <c r="M3285" s="59"/>
    </row>
    <row r="3286" spans="3:13" x14ac:dyDescent="0.2">
      <c r="C3286" s="17"/>
      <c r="D3286" s="17"/>
      <c r="E3286" s="17"/>
      <c r="F3286" s="17"/>
      <c r="G3286" s="17"/>
      <c r="H3286" s="59"/>
      <c r="I3286" s="59"/>
      <c r="J3286" s="59"/>
      <c r="K3286" s="59"/>
      <c r="L3286" s="59"/>
      <c r="M3286" s="59"/>
    </row>
    <row r="3287" spans="3:13" x14ac:dyDescent="0.2">
      <c r="C3287" s="17"/>
      <c r="D3287" s="17"/>
      <c r="E3287" s="17"/>
      <c r="F3287" s="17"/>
      <c r="G3287" s="17"/>
      <c r="H3287" s="59"/>
      <c r="I3287" s="59"/>
      <c r="J3287" s="59"/>
      <c r="K3287" s="59"/>
      <c r="L3287" s="59"/>
      <c r="M3287" s="59"/>
    </row>
    <row r="3288" spans="3:13" x14ac:dyDescent="0.2">
      <c r="C3288" s="17"/>
      <c r="D3288" s="17"/>
      <c r="E3288" s="17"/>
      <c r="F3288" s="17"/>
      <c r="G3288" s="17"/>
      <c r="H3288" s="59"/>
      <c r="I3288" s="59"/>
      <c r="J3288" s="59"/>
      <c r="K3288" s="59"/>
      <c r="L3288" s="59"/>
      <c r="M3288" s="59"/>
    </row>
    <row r="3289" spans="3:13" x14ac:dyDescent="0.2">
      <c r="C3289" s="17"/>
      <c r="D3289" s="17"/>
      <c r="E3289" s="17"/>
      <c r="F3289" s="17"/>
      <c r="G3289" s="17"/>
      <c r="H3289" s="59"/>
      <c r="I3289" s="59"/>
      <c r="J3289" s="59"/>
      <c r="K3289" s="59"/>
      <c r="L3289" s="59"/>
      <c r="M3289" s="59"/>
    </row>
    <row r="3290" spans="3:13" x14ac:dyDescent="0.2">
      <c r="C3290" s="17"/>
      <c r="D3290" s="17"/>
      <c r="E3290" s="17"/>
      <c r="F3290" s="17"/>
      <c r="G3290" s="17"/>
      <c r="H3290" s="59"/>
      <c r="I3290" s="59"/>
      <c r="J3290" s="59"/>
      <c r="K3290" s="59"/>
      <c r="L3290" s="59"/>
      <c r="M3290" s="59"/>
    </row>
    <row r="3291" spans="3:13" x14ac:dyDescent="0.2">
      <c r="C3291" s="17"/>
      <c r="D3291" s="17"/>
      <c r="E3291" s="17"/>
      <c r="F3291" s="17"/>
      <c r="G3291" s="17"/>
      <c r="H3291" s="59"/>
      <c r="I3291" s="59"/>
      <c r="J3291" s="59"/>
      <c r="K3291" s="59"/>
      <c r="L3291" s="59"/>
      <c r="M3291" s="59"/>
    </row>
    <row r="3292" spans="3:13" x14ac:dyDescent="0.2">
      <c r="C3292" s="17"/>
      <c r="D3292" s="17"/>
      <c r="E3292" s="17"/>
      <c r="F3292" s="17"/>
      <c r="G3292" s="17"/>
      <c r="H3292" s="59"/>
      <c r="I3292" s="59"/>
      <c r="J3292" s="59"/>
      <c r="K3292" s="59"/>
      <c r="L3292" s="59"/>
      <c r="M3292" s="59"/>
    </row>
    <row r="3293" spans="3:13" x14ac:dyDescent="0.2">
      <c r="C3293" s="17"/>
      <c r="D3293" s="17"/>
      <c r="E3293" s="17"/>
      <c r="F3293" s="17"/>
      <c r="G3293" s="17"/>
      <c r="H3293" s="59"/>
      <c r="I3293" s="59"/>
      <c r="J3293" s="59"/>
      <c r="K3293" s="59"/>
      <c r="L3293" s="59"/>
      <c r="M3293" s="59"/>
    </row>
    <row r="3294" spans="3:13" x14ac:dyDescent="0.2">
      <c r="C3294" s="17"/>
      <c r="D3294" s="17"/>
      <c r="E3294" s="17"/>
      <c r="F3294" s="17"/>
      <c r="G3294" s="17"/>
      <c r="H3294" s="59"/>
      <c r="I3294" s="59"/>
      <c r="J3294" s="59"/>
      <c r="K3294" s="59"/>
      <c r="L3294" s="59"/>
      <c r="M3294" s="59"/>
    </row>
    <row r="3295" spans="3:13" x14ac:dyDescent="0.2">
      <c r="C3295" s="17"/>
      <c r="D3295" s="17"/>
      <c r="E3295" s="17"/>
      <c r="F3295" s="17"/>
      <c r="G3295" s="17"/>
      <c r="H3295" s="59"/>
      <c r="I3295" s="59"/>
      <c r="J3295" s="59"/>
      <c r="K3295" s="59"/>
      <c r="L3295" s="59"/>
      <c r="M3295" s="59"/>
    </row>
    <row r="3296" spans="3:13" x14ac:dyDescent="0.2">
      <c r="C3296" s="17"/>
      <c r="D3296" s="17"/>
      <c r="E3296" s="17"/>
      <c r="F3296" s="17"/>
      <c r="G3296" s="17"/>
      <c r="H3296" s="59"/>
      <c r="I3296" s="59"/>
      <c r="J3296" s="59"/>
      <c r="K3296" s="59"/>
      <c r="L3296" s="59"/>
      <c r="M3296" s="59"/>
    </row>
    <row r="3297" spans="3:13" x14ac:dyDescent="0.2">
      <c r="C3297" s="17"/>
      <c r="D3297" s="17"/>
      <c r="E3297" s="17"/>
      <c r="F3297" s="17"/>
      <c r="G3297" s="17"/>
      <c r="H3297" s="59"/>
      <c r="I3297" s="59"/>
      <c r="J3297" s="59"/>
      <c r="K3297" s="59"/>
      <c r="L3297" s="59"/>
      <c r="M3297" s="59"/>
    </row>
    <row r="3298" spans="3:13" x14ac:dyDescent="0.2">
      <c r="C3298" s="17"/>
      <c r="D3298" s="17"/>
      <c r="E3298" s="17"/>
      <c r="F3298" s="17"/>
      <c r="G3298" s="17"/>
      <c r="H3298" s="59"/>
      <c r="I3298" s="59"/>
      <c r="J3298" s="59"/>
      <c r="K3298" s="59"/>
      <c r="L3298" s="59"/>
      <c r="M3298" s="59"/>
    </row>
    <row r="3299" spans="3:13" x14ac:dyDescent="0.2">
      <c r="C3299" s="17"/>
      <c r="D3299" s="17"/>
      <c r="E3299" s="17"/>
      <c r="F3299" s="17"/>
      <c r="G3299" s="17"/>
      <c r="H3299" s="59"/>
      <c r="I3299" s="59"/>
      <c r="J3299" s="59"/>
      <c r="K3299" s="59"/>
      <c r="L3299" s="59"/>
      <c r="M3299" s="59"/>
    </row>
    <row r="3300" spans="3:13" x14ac:dyDescent="0.2">
      <c r="C3300" s="17"/>
      <c r="D3300" s="17"/>
      <c r="E3300" s="17"/>
      <c r="F3300" s="17"/>
      <c r="G3300" s="17"/>
      <c r="H3300" s="59"/>
      <c r="I3300" s="59"/>
      <c r="J3300" s="59"/>
      <c r="K3300" s="59"/>
      <c r="L3300" s="59"/>
      <c r="M3300" s="59"/>
    </row>
    <row r="3301" spans="3:13" x14ac:dyDescent="0.2">
      <c r="C3301" s="17"/>
      <c r="D3301" s="17"/>
      <c r="E3301" s="17"/>
      <c r="F3301" s="17"/>
      <c r="G3301" s="17"/>
      <c r="H3301" s="59"/>
      <c r="I3301" s="59"/>
      <c r="J3301" s="59"/>
      <c r="K3301" s="59"/>
      <c r="L3301" s="59"/>
      <c r="M3301" s="59"/>
    </row>
    <row r="3302" spans="3:13" x14ac:dyDescent="0.2">
      <c r="C3302" s="17"/>
      <c r="D3302" s="17"/>
      <c r="E3302" s="17"/>
      <c r="F3302" s="17"/>
      <c r="G3302" s="17"/>
      <c r="H3302" s="59"/>
      <c r="I3302" s="59"/>
      <c r="J3302" s="59"/>
      <c r="K3302" s="59"/>
      <c r="L3302" s="59"/>
      <c r="M3302" s="59"/>
    </row>
    <row r="3303" spans="3:13" x14ac:dyDescent="0.2">
      <c r="C3303" s="17"/>
      <c r="D3303" s="17"/>
      <c r="E3303" s="17"/>
      <c r="F3303" s="17"/>
      <c r="G3303" s="17"/>
      <c r="H3303" s="59"/>
      <c r="I3303" s="59"/>
      <c r="J3303" s="59"/>
      <c r="K3303" s="59"/>
      <c r="L3303" s="59"/>
      <c r="M3303" s="59"/>
    </row>
    <row r="3304" spans="3:13" x14ac:dyDescent="0.2">
      <c r="C3304" s="17"/>
      <c r="D3304" s="17"/>
      <c r="E3304" s="17"/>
      <c r="F3304" s="17"/>
      <c r="G3304" s="17"/>
      <c r="H3304" s="59"/>
      <c r="I3304" s="59"/>
      <c r="J3304" s="59"/>
      <c r="K3304" s="59"/>
      <c r="L3304" s="59"/>
      <c r="M3304" s="59"/>
    </row>
    <row r="3305" spans="3:13" x14ac:dyDescent="0.2">
      <c r="C3305" s="17"/>
      <c r="D3305" s="17"/>
      <c r="E3305" s="17"/>
      <c r="F3305" s="17"/>
      <c r="G3305" s="17"/>
      <c r="H3305" s="59"/>
      <c r="I3305" s="59"/>
      <c r="J3305" s="59"/>
      <c r="K3305" s="59"/>
      <c r="L3305" s="59"/>
      <c r="M3305" s="59"/>
    </row>
    <row r="3306" spans="3:13" x14ac:dyDescent="0.2">
      <c r="C3306" s="17"/>
      <c r="D3306" s="17"/>
      <c r="E3306" s="17"/>
      <c r="F3306" s="17"/>
      <c r="G3306" s="17"/>
      <c r="H3306" s="59"/>
      <c r="I3306" s="59"/>
      <c r="J3306" s="59"/>
      <c r="K3306" s="59"/>
      <c r="L3306" s="59"/>
      <c r="M3306" s="59"/>
    </row>
    <row r="3307" spans="3:13" x14ac:dyDescent="0.2">
      <c r="C3307" s="17"/>
      <c r="D3307" s="17"/>
      <c r="E3307" s="17"/>
      <c r="F3307" s="17"/>
      <c r="G3307" s="17"/>
      <c r="H3307" s="59"/>
      <c r="I3307" s="59"/>
      <c r="J3307" s="59"/>
      <c r="K3307" s="59"/>
      <c r="L3307" s="59"/>
      <c r="M3307" s="59"/>
    </row>
    <row r="3308" spans="3:13" x14ac:dyDescent="0.2">
      <c r="C3308" s="17"/>
      <c r="D3308" s="17"/>
      <c r="E3308" s="17"/>
      <c r="F3308" s="17"/>
      <c r="G3308" s="17"/>
      <c r="H3308" s="59"/>
      <c r="I3308" s="59"/>
      <c r="J3308" s="59"/>
      <c r="K3308" s="59"/>
      <c r="L3308" s="59"/>
      <c r="M3308" s="59"/>
    </row>
    <row r="3309" spans="3:13" x14ac:dyDescent="0.2">
      <c r="C3309" s="17"/>
      <c r="D3309" s="17"/>
      <c r="E3309" s="17"/>
      <c r="F3309" s="17"/>
      <c r="G3309" s="17"/>
      <c r="H3309" s="59"/>
      <c r="I3309" s="59"/>
      <c r="J3309" s="59"/>
      <c r="K3309" s="59"/>
      <c r="L3309" s="59"/>
      <c r="M3309" s="59"/>
    </row>
    <row r="3310" spans="3:13" x14ac:dyDescent="0.2">
      <c r="C3310" s="17"/>
      <c r="D3310" s="17"/>
      <c r="E3310" s="17"/>
      <c r="F3310" s="17"/>
      <c r="G3310" s="17"/>
      <c r="H3310" s="59"/>
      <c r="I3310" s="59"/>
      <c r="J3310" s="59"/>
      <c r="K3310" s="59"/>
      <c r="L3310" s="59"/>
      <c r="M3310" s="59"/>
    </row>
    <row r="3311" spans="3:13" x14ac:dyDescent="0.2">
      <c r="C3311" s="17"/>
      <c r="D3311" s="17"/>
      <c r="E3311" s="17"/>
      <c r="F3311" s="17"/>
      <c r="G3311" s="17"/>
      <c r="H3311" s="59"/>
      <c r="I3311" s="59"/>
      <c r="J3311" s="59"/>
      <c r="K3311" s="59"/>
      <c r="L3311" s="59"/>
      <c r="M3311" s="59"/>
    </row>
    <row r="3312" spans="3:13" x14ac:dyDescent="0.2">
      <c r="C3312" s="17"/>
      <c r="D3312" s="17"/>
      <c r="E3312" s="17"/>
      <c r="F3312" s="17"/>
      <c r="G3312" s="17"/>
      <c r="H3312" s="59"/>
      <c r="I3312" s="59"/>
      <c r="J3312" s="59"/>
      <c r="K3312" s="59"/>
      <c r="L3312" s="59"/>
      <c r="M3312" s="59"/>
    </row>
    <row r="3313" spans="3:13" x14ac:dyDescent="0.2">
      <c r="C3313" s="17"/>
      <c r="D3313" s="17"/>
      <c r="E3313" s="17"/>
      <c r="F3313" s="17"/>
      <c r="G3313" s="17"/>
      <c r="H3313" s="59"/>
      <c r="I3313" s="59"/>
      <c r="J3313" s="59"/>
      <c r="K3313" s="59"/>
      <c r="L3313" s="59"/>
      <c r="M3313" s="59"/>
    </row>
    <row r="3314" spans="3:13" x14ac:dyDescent="0.2">
      <c r="C3314" s="17"/>
      <c r="D3314" s="17"/>
      <c r="E3314" s="17"/>
      <c r="F3314" s="17"/>
      <c r="G3314" s="17"/>
      <c r="H3314" s="59"/>
      <c r="I3314" s="59"/>
      <c r="J3314" s="59"/>
      <c r="K3314" s="59"/>
      <c r="L3314" s="59"/>
      <c r="M3314" s="59"/>
    </row>
    <row r="3315" spans="3:13" x14ac:dyDescent="0.2">
      <c r="C3315" s="17"/>
      <c r="D3315" s="17"/>
      <c r="E3315" s="17"/>
      <c r="F3315" s="17"/>
      <c r="G3315" s="17"/>
      <c r="H3315" s="59"/>
      <c r="I3315" s="59"/>
      <c r="J3315" s="59"/>
      <c r="K3315" s="59"/>
      <c r="L3315" s="59"/>
      <c r="M3315" s="59"/>
    </row>
    <row r="3316" spans="3:13" x14ac:dyDescent="0.2">
      <c r="C3316" s="17"/>
      <c r="D3316" s="17"/>
      <c r="E3316" s="17"/>
      <c r="F3316" s="17"/>
      <c r="G3316" s="17"/>
      <c r="H3316" s="59"/>
      <c r="I3316" s="59"/>
      <c r="J3316" s="59"/>
      <c r="K3316" s="59"/>
      <c r="L3316" s="59"/>
      <c r="M3316" s="59"/>
    </row>
    <row r="3317" spans="3:13" x14ac:dyDescent="0.2">
      <c r="C3317" s="17"/>
      <c r="D3317" s="17"/>
      <c r="E3317" s="17"/>
      <c r="F3317" s="17"/>
      <c r="G3317" s="17"/>
      <c r="H3317" s="59"/>
      <c r="I3317" s="59"/>
      <c r="J3317" s="59"/>
      <c r="K3317" s="59"/>
      <c r="L3317" s="59"/>
      <c r="M3317" s="59"/>
    </row>
    <row r="3318" spans="3:13" x14ac:dyDescent="0.2">
      <c r="C3318" s="17"/>
      <c r="D3318" s="17"/>
      <c r="E3318" s="17"/>
      <c r="F3318" s="17"/>
      <c r="G3318" s="17"/>
      <c r="H3318" s="59"/>
      <c r="I3318" s="59"/>
      <c r="J3318" s="59"/>
      <c r="K3318" s="59"/>
      <c r="L3318" s="59"/>
      <c r="M3318" s="59"/>
    </row>
    <row r="3319" spans="3:13" x14ac:dyDescent="0.2">
      <c r="C3319" s="17"/>
      <c r="D3319" s="17"/>
      <c r="E3319" s="17"/>
      <c r="F3319" s="17"/>
      <c r="G3319" s="17"/>
      <c r="H3319" s="59"/>
      <c r="I3319" s="59"/>
      <c r="J3319" s="59"/>
      <c r="K3319" s="59"/>
      <c r="L3319" s="59"/>
      <c r="M3319" s="59"/>
    </row>
    <row r="3320" spans="3:13" x14ac:dyDescent="0.2">
      <c r="C3320" s="17"/>
      <c r="D3320" s="17"/>
      <c r="E3320" s="17"/>
      <c r="F3320" s="17"/>
      <c r="G3320" s="17"/>
      <c r="H3320" s="59"/>
      <c r="I3320" s="59"/>
      <c r="J3320" s="59"/>
      <c r="K3320" s="59"/>
      <c r="L3320" s="59"/>
      <c r="M3320" s="59"/>
    </row>
    <row r="3321" spans="3:13" x14ac:dyDescent="0.2">
      <c r="C3321" s="17"/>
      <c r="D3321" s="17"/>
      <c r="E3321" s="17"/>
      <c r="F3321" s="17"/>
      <c r="G3321" s="17"/>
      <c r="H3321" s="59"/>
      <c r="I3321" s="59"/>
      <c r="J3321" s="59"/>
      <c r="K3321" s="59"/>
      <c r="L3321" s="59"/>
      <c r="M3321" s="59"/>
    </row>
    <row r="3322" spans="3:13" x14ac:dyDescent="0.2">
      <c r="C3322" s="17"/>
      <c r="D3322" s="17"/>
      <c r="E3322" s="17"/>
      <c r="F3322" s="17"/>
      <c r="G3322" s="17"/>
      <c r="H3322" s="59"/>
      <c r="I3322" s="59"/>
      <c r="J3322" s="59"/>
      <c r="K3322" s="59"/>
      <c r="L3322" s="59"/>
      <c r="M3322" s="59"/>
    </row>
    <row r="3323" spans="3:13" x14ac:dyDescent="0.2">
      <c r="C3323" s="17"/>
      <c r="D3323" s="17"/>
      <c r="E3323" s="17"/>
      <c r="F3323" s="17"/>
      <c r="G3323" s="17"/>
      <c r="H3323" s="59"/>
      <c r="I3323" s="59"/>
      <c r="J3323" s="59"/>
      <c r="K3323" s="59"/>
      <c r="L3323" s="59"/>
      <c r="M3323" s="59"/>
    </row>
    <row r="3324" spans="3:13" x14ac:dyDescent="0.2">
      <c r="C3324" s="17"/>
      <c r="D3324" s="17"/>
      <c r="E3324" s="17"/>
      <c r="F3324" s="17"/>
      <c r="G3324" s="17"/>
      <c r="H3324" s="59"/>
      <c r="I3324" s="59"/>
      <c r="J3324" s="59"/>
      <c r="K3324" s="59"/>
      <c r="L3324" s="59"/>
      <c r="M3324" s="59"/>
    </row>
    <row r="3325" spans="3:13" x14ac:dyDescent="0.2">
      <c r="C3325" s="17"/>
      <c r="D3325" s="17"/>
      <c r="E3325" s="17"/>
      <c r="F3325" s="17"/>
      <c r="G3325" s="17"/>
      <c r="H3325" s="59"/>
      <c r="I3325" s="59"/>
      <c r="J3325" s="59"/>
      <c r="K3325" s="59"/>
      <c r="L3325" s="59"/>
      <c r="M3325" s="59"/>
    </row>
    <row r="3326" spans="3:13" x14ac:dyDescent="0.2">
      <c r="C3326" s="17"/>
      <c r="D3326" s="17"/>
      <c r="E3326" s="17"/>
      <c r="F3326" s="17"/>
      <c r="G3326" s="17"/>
      <c r="H3326" s="59"/>
      <c r="I3326" s="59"/>
      <c r="J3326" s="59"/>
      <c r="K3326" s="59"/>
      <c r="L3326" s="59"/>
      <c r="M3326" s="59"/>
    </row>
    <row r="3327" spans="3:13" x14ac:dyDescent="0.2">
      <c r="C3327" s="17"/>
      <c r="D3327" s="17"/>
      <c r="E3327" s="17"/>
      <c r="F3327" s="17"/>
      <c r="G3327" s="17"/>
      <c r="H3327" s="59"/>
      <c r="I3327" s="59"/>
      <c r="J3327" s="59"/>
      <c r="K3327" s="59"/>
      <c r="L3327" s="59"/>
      <c r="M3327" s="59"/>
    </row>
    <row r="3328" spans="3:13" x14ac:dyDescent="0.2">
      <c r="C3328" s="17"/>
      <c r="D3328" s="17"/>
      <c r="E3328" s="17"/>
      <c r="F3328" s="17"/>
      <c r="G3328" s="17"/>
      <c r="H3328" s="59"/>
      <c r="I3328" s="59"/>
      <c r="J3328" s="59"/>
      <c r="K3328" s="59"/>
      <c r="L3328" s="59"/>
      <c r="M3328" s="59"/>
    </row>
    <row r="3329" spans="3:13" x14ac:dyDescent="0.2">
      <c r="C3329" s="17"/>
      <c r="D3329" s="17"/>
      <c r="E3329" s="17"/>
      <c r="F3329" s="17"/>
      <c r="G3329" s="17"/>
      <c r="H3329" s="59"/>
      <c r="I3329" s="59"/>
      <c r="J3329" s="59"/>
      <c r="K3329" s="59"/>
      <c r="L3329" s="59"/>
      <c r="M3329" s="59"/>
    </row>
    <row r="3330" spans="3:13" x14ac:dyDescent="0.2">
      <c r="C3330" s="17"/>
      <c r="D3330" s="17"/>
      <c r="E3330" s="17"/>
      <c r="F3330" s="17"/>
      <c r="G3330" s="17"/>
      <c r="H3330" s="59"/>
      <c r="I3330" s="59"/>
      <c r="J3330" s="59"/>
      <c r="K3330" s="59"/>
      <c r="L3330" s="59"/>
      <c r="M3330" s="59"/>
    </row>
    <row r="3331" spans="3:13" x14ac:dyDescent="0.2">
      <c r="C3331" s="17"/>
      <c r="D3331" s="17"/>
      <c r="E3331" s="17"/>
      <c r="F3331" s="17"/>
      <c r="G3331" s="17"/>
      <c r="H3331" s="59"/>
      <c r="I3331" s="59"/>
      <c r="J3331" s="59"/>
      <c r="K3331" s="59"/>
      <c r="L3331" s="59"/>
      <c r="M3331" s="59"/>
    </row>
    <row r="3332" spans="3:13" x14ac:dyDescent="0.2">
      <c r="C3332" s="17"/>
      <c r="D3332" s="17"/>
      <c r="E3332" s="17"/>
      <c r="F3332" s="17"/>
      <c r="G3332" s="17"/>
      <c r="H3332" s="59"/>
      <c r="I3332" s="59"/>
      <c r="J3332" s="59"/>
      <c r="K3332" s="59"/>
      <c r="L3332" s="59"/>
      <c r="M3332" s="59"/>
    </row>
    <row r="3333" spans="3:13" x14ac:dyDescent="0.2">
      <c r="C3333" s="17"/>
      <c r="D3333" s="17"/>
      <c r="E3333" s="17"/>
      <c r="F3333" s="17"/>
      <c r="G3333" s="17"/>
      <c r="H3333" s="59"/>
      <c r="I3333" s="59"/>
      <c r="J3333" s="59"/>
      <c r="K3333" s="59"/>
      <c r="L3333" s="59"/>
      <c r="M3333" s="59"/>
    </row>
    <row r="3334" spans="3:13" x14ac:dyDescent="0.2">
      <c r="C3334" s="17"/>
      <c r="D3334" s="17"/>
      <c r="E3334" s="17"/>
      <c r="F3334" s="17"/>
      <c r="G3334" s="17"/>
      <c r="H3334" s="59"/>
      <c r="I3334" s="59"/>
      <c r="J3334" s="59"/>
      <c r="K3334" s="59"/>
      <c r="L3334" s="59"/>
      <c r="M3334" s="59"/>
    </row>
    <row r="3335" spans="3:13" x14ac:dyDescent="0.2">
      <c r="C3335" s="17"/>
      <c r="D3335" s="17"/>
      <c r="E3335" s="17"/>
      <c r="F3335" s="17"/>
      <c r="G3335" s="17"/>
      <c r="H3335" s="59"/>
      <c r="I3335" s="59"/>
      <c r="J3335" s="59"/>
      <c r="K3335" s="59"/>
      <c r="L3335" s="59"/>
      <c r="M3335" s="59"/>
    </row>
    <row r="3336" spans="3:13" x14ac:dyDescent="0.2">
      <c r="C3336" s="17"/>
      <c r="D3336" s="17"/>
      <c r="E3336" s="17"/>
      <c r="F3336" s="17"/>
      <c r="G3336" s="17"/>
      <c r="H3336" s="59"/>
      <c r="I3336" s="59"/>
      <c r="J3336" s="59"/>
      <c r="K3336" s="59"/>
      <c r="L3336" s="59"/>
      <c r="M3336" s="59"/>
    </row>
    <row r="3337" spans="3:13" x14ac:dyDescent="0.2">
      <c r="C3337" s="17"/>
      <c r="D3337" s="17"/>
      <c r="E3337" s="17"/>
      <c r="F3337" s="17"/>
      <c r="G3337" s="17"/>
      <c r="H3337" s="59"/>
      <c r="I3337" s="59"/>
      <c r="J3337" s="59"/>
      <c r="K3337" s="59"/>
      <c r="L3337" s="59"/>
      <c r="M3337" s="59"/>
    </row>
    <row r="3338" spans="3:13" x14ac:dyDescent="0.2">
      <c r="C3338" s="17"/>
      <c r="D3338" s="17"/>
      <c r="E3338" s="17"/>
      <c r="F3338" s="17"/>
      <c r="G3338" s="17"/>
      <c r="H3338" s="59"/>
      <c r="I3338" s="59"/>
      <c r="J3338" s="59"/>
      <c r="K3338" s="59"/>
      <c r="L3338" s="59"/>
      <c r="M3338" s="59"/>
    </row>
    <row r="3339" spans="3:13" x14ac:dyDescent="0.2">
      <c r="C3339" s="17"/>
      <c r="D3339" s="17"/>
      <c r="E3339" s="17"/>
      <c r="F3339" s="17"/>
      <c r="G3339" s="17"/>
      <c r="H3339" s="59"/>
      <c r="I3339" s="59"/>
      <c r="J3339" s="59"/>
      <c r="K3339" s="59"/>
      <c r="L3339" s="59"/>
      <c r="M3339" s="59"/>
    </row>
    <row r="3340" spans="3:13" x14ac:dyDescent="0.2">
      <c r="C3340" s="17"/>
      <c r="D3340" s="17"/>
      <c r="E3340" s="17"/>
      <c r="F3340" s="17"/>
      <c r="G3340" s="17"/>
      <c r="H3340" s="59"/>
      <c r="I3340" s="59"/>
      <c r="J3340" s="59"/>
      <c r="K3340" s="59"/>
      <c r="L3340" s="59"/>
      <c r="M3340" s="59"/>
    </row>
    <row r="3341" spans="3:13" x14ac:dyDescent="0.2">
      <c r="C3341" s="17"/>
      <c r="D3341" s="17"/>
      <c r="E3341" s="17"/>
      <c r="F3341" s="17"/>
      <c r="G3341" s="17"/>
      <c r="H3341" s="59"/>
      <c r="I3341" s="59"/>
      <c r="J3341" s="59"/>
      <c r="K3341" s="59"/>
      <c r="L3341" s="59"/>
      <c r="M3341" s="59"/>
    </row>
    <row r="3342" spans="3:13" x14ac:dyDescent="0.2">
      <c r="C3342" s="17"/>
      <c r="D3342" s="17"/>
      <c r="E3342" s="17"/>
      <c r="F3342" s="17"/>
      <c r="G3342" s="17"/>
      <c r="H3342" s="59"/>
      <c r="I3342" s="59"/>
      <c r="J3342" s="59"/>
      <c r="K3342" s="59"/>
      <c r="L3342" s="59"/>
      <c r="M3342" s="59"/>
    </row>
    <row r="3343" spans="3:13" x14ac:dyDescent="0.2">
      <c r="C3343" s="17"/>
      <c r="D3343" s="17"/>
      <c r="E3343" s="17"/>
      <c r="F3343" s="17"/>
      <c r="G3343" s="17"/>
      <c r="H3343" s="59"/>
      <c r="I3343" s="59"/>
      <c r="J3343" s="59"/>
      <c r="K3343" s="59"/>
      <c r="L3343" s="59"/>
      <c r="M3343" s="59"/>
    </row>
    <row r="3344" spans="3:13" x14ac:dyDescent="0.2">
      <c r="C3344" s="17"/>
      <c r="D3344" s="17"/>
      <c r="E3344" s="17"/>
      <c r="F3344" s="17"/>
      <c r="G3344" s="17"/>
      <c r="H3344" s="59"/>
      <c r="I3344" s="59"/>
      <c r="J3344" s="59"/>
      <c r="K3344" s="59"/>
      <c r="L3344" s="59"/>
      <c r="M3344" s="59"/>
    </row>
    <row r="3345" spans="3:13" x14ac:dyDescent="0.2">
      <c r="C3345" s="17"/>
      <c r="D3345" s="17"/>
      <c r="E3345" s="17"/>
      <c r="F3345" s="17"/>
      <c r="G3345" s="17"/>
      <c r="H3345" s="59"/>
      <c r="I3345" s="59"/>
      <c r="J3345" s="59"/>
      <c r="K3345" s="59"/>
      <c r="L3345" s="59"/>
      <c r="M3345" s="59"/>
    </row>
    <row r="3346" spans="3:13" x14ac:dyDescent="0.2">
      <c r="C3346" s="17"/>
      <c r="D3346" s="17"/>
      <c r="E3346" s="17"/>
      <c r="F3346" s="17"/>
      <c r="G3346" s="17"/>
      <c r="H3346" s="59"/>
      <c r="I3346" s="59"/>
      <c r="J3346" s="59"/>
      <c r="K3346" s="59"/>
      <c r="L3346" s="59"/>
      <c r="M3346" s="59"/>
    </row>
    <row r="3347" spans="3:13" x14ac:dyDescent="0.2">
      <c r="C3347" s="17"/>
      <c r="D3347" s="17"/>
      <c r="E3347" s="17"/>
      <c r="F3347" s="17"/>
      <c r="G3347" s="17"/>
      <c r="H3347" s="59"/>
      <c r="I3347" s="59"/>
      <c r="J3347" s="59"/>
      <c r="K3347" s="59"/>
      <c r="L3347" s="59"/>
      <c r="M3347" s="59"/>
    </row>
    <row r="3348" spans="3:13" x14ac:dyDescent="0.2">
      <c r="C3348" s="17"/>
      <c r="D3348" s="17"/>
      <c r="E3348" s="17"/>
      <c r="F3348" s="17"/>
      <c r="G3348" s="17"/>
      <c r="H3348" s="59"/>
      <c r="I3348" s="59"/>
      <c r="J3348" s="59"/>
      <c r="K3348" s="59"/>
      <c r="L3348" s="59"/>
      <c r="M3348" s="59"/>
    </row>
    <row r="3349" spans="3:13" x14ac:dyDescent="0.2">
      <c r="C3349" s="17"/>
      <c r="D3349" s="17"/>
      <c r="E3349" s="17"/>
      <c r="F3349" s="17"/>
      <c r="G3349" s="17"/>
      <c r="H3349" s="59"/>
      <c r="I3349" s="59"/>
      <c r="J3349" s="59"/>
      <c r="K3349" s="59"/>
      <c r="L3349" s="59"/>
      <c r="M3349" s="59"/>
    </row>
    <row r="3350" spans="3:13" x14ac:dyDescent="0.2">
      <c r="C3350" s="17"/>
      <c r="D3350" s="17"/>
      <c r="E3350" s="17"/>
      <c r="F3350" s="17"/>
      <c r="G3350" s="17"/>
      <c r="H3350" s="59"/>
      <c r="I3350" s="59"/>
      <c r="J3350" s="59"/>
      <c r="K3350" s="59"/>
      <c r="L3350" s="59"/>
      <c r="M3350" s="59"/>
    </row>
    <row r="3351" spans="3:13" x14ac:dyDescent="0.2">
      <c r="C3351" s="17"/>
      <c r="D3351" s="17"/>
      <c r="E3351" s="17"/>
      <c r="F3351" s="17"/>
      <c r="G3351" s="17"/>
      <c r="H3351" s="59"/>
      <c r="I3351" s="59"/>
      <c r="J3351" s="59"/>
      <c r="K3351" s="59"/>
      <c r="L3351" s="59"/>
      <c r="M3351" s="59"/>
    </row>
    <row r="3352" spans="3:13" x14ac:dyDescent="0.2">
      <c r="C3352" s="17"/>
      <c r="D3352" s="17"/>
      <c r="E3352" s="17"/>
      <c r="F3352" s="17"/>
      <c r="G3352" s="17"/>
      <c r="H3352" s="59"/>
      <c r="I3352" s="59"/>
      <c r="J3352" s="59"/>
      <c r="K3352" s="59"/>
      <c r="L3352" s="59"/>
      <c r="M3352" s="59"/>
    </row>
    <row r="3353" spans="3:13" x14ac:dyDescent="0.2">
      <c r="C3353" s="17"/>
      <c r="D3353" s="17"/>
      <c r="E3353" s="17"/>
      <c r="F3353" s="17"/>
      <c r="G3353" s="17"/>
      <c r="H3353" s="59"/>
      <c r="I3353" s="59"/>
      <c r="J3353" s="59"/>
      <c r="K3353" s="59"/>
      <c r="L3353" s="59"/>
      <c r="M3353" s="59"/>
    </row>
    <row r="3354" spans="3:13" x14ac:dyDescent="0.2">
      <c r="C3354" s="17"/>
      <c r="D3354" s="17"/>
      <c r="E3354" s="17"/>
      <c r="F3354" s="17"/>
      <c r="G3354" s="17"/>
      <c r="H3354" s="59"/>
      <c r="I3354" s="59"/>
      <c r="J3354" s="59"/>
      <c r="K3354" s="59"/>
      <c r="L3354" s="59"/>
      <c r="M3354" s="59"/>
    </row>
    <row r="3355" spans="3:13" x14ac:dyDescent="0.2">
      <c r="C3355" s="17"/>
      <c r="D3355" s="17"/>
      <c r="E3355" s="17"/>
      <c r="F3355" s="17"/>
      <c r="G3355" s="17"/>
      <c r="H3355" s="59"/>
      <c r="I3355" s="59"/>
      <c r="J3355" s="59"/>
      <c r="K3355" s="59"/>
      <c r="L3355" s="59"/>
      <c r="M3355" s="59"/>
    </row>
    <row r="3356" spans="3:13" x14ac:dyDescent="0.2">
      <c r="C3356" s="17"/>
      <c r="D3356" s="17"/>
      <c r="E3356" s="17"/>
      <c r="F3356" s="17"/>
      <c r="G3356" s="17"/>
      <c r="H3356" s="59"/>
      <c r="I3356" s="59"/>
      <c r="J3356" s="59"/>
      <c r="K3356" s="59"/>
      <c r="L3356" s="59"/>
      <c r="M3356" s="59"/>
    </row>
    <row r="3357" spans="3:13" x14ac:dyDescent="0.2">
      <c r="C3357" s="17"/>
      <c r="D3357" s="17"/>
      <c r="E3357" s="17"/>
      <c r="F3357" s="17"/>
      <c r="G3357" s="17"/>
      <c r="H3357" s="59"/>
      <c r="I3357" s="59"/>
      <c r="J3357" s="59"/>
      <c r="K3357" s="59"/>
      <c r="L3357" s="59"/>
      <c r="M3357" s="59"/>
    </row>
    <row r="3358" spans="3:13" x14ac:dyDescent="0.2">
      <c r="C3358" s="17"/>
      <c r="D3358" s="17"/>
      <c r="E3358" s="17"/>
      <c r="F3358" s="17"/>
      <c r="G3358" s="17"/>
      <c r="H3358" s="59"/>
      <c r="I3358" s="59"/>
      <c r="J3358" s="59"/>
      <c r="K3358" s="59"/>
      <c r="L3358" s="59"/>
      <c r="M3358" s="59"/>
    </row>
    <row r="3359" spans="3:13" x14ac:dyDescent="0.2">
      <c r="C3359" s="17"/>
      <c r="D3359" s="17"/>
      <c r="E3359" s="17"/>
      <c r="F3359" s="17"/>
      <c r="G3359" s="17"/>
      <c r="H3359" s="59"/>
      <c r="I3359" s="59"/>
      <c r="J3359" s="59"/>
      <c r="K3359" s="59"/>
      <c r="L3359" s="59"/>
      <c r="M3359" s="59"/>
    </row>
    <row r="3360" spans="3:13" x14ac:dyDescent="0.2">
      <c r="C3360" s="17"/>
      <c r="D3360" s="17"/>
      <c r="E3360" s="17"/>
      <c r="F3360" s="17"/>
      <c r="G3360" s="17"/>
      <c r="H3360" s="59"/>
      <c r="I3360" s="59"/>
      <c r="J3360" s="59"/>
      <c r="K3360" s="59"/>
      <c r="L3360" s="59"/>
      <c r="M3360" s="59"/>
    </row>
    <row r="3361" spans="3:13" x14ac:dyDescent="0.2">
      <c r="C3361" s="17"/>
      <c r="D3361" s="17"/>
      <c r="E3361" s="17"/>
      <c r="F3361" s="17"/>
      <c r="G3361" s="17"/>
      <c r="H3361" s="59"/>
      <c r="I3361" s="59"/>
      <c r="J3361" s="59"/>
      <c r="K3361" s="59"/>
      <c r="L3361" s="59"/>
      <c r="M3361" s="59"/>
    </row>
    <row r="3362" spans="3:13" x14ac:dyDescent="0.2">
      <c r="C3362" s="17"/>
      <c r="D3362" s="17"/>
      <c r="E3362" s="17"/>
      <c r="F3362" s="17"/>
      <c r="G3362" s="17"/>
      <c r="H3362" s="59"/>
      <c r="I3362" s="59"/>
      <c r="J3362" s="59"/>
      <c r="K3362" s="59"/>
      <c r="L3362" s="59"/>
      <c r="M3362" s="59"/>
    </row>
    <row r="3363" spans="3:13" x14ac:dyDescent="0.2">
      <c r="C3363" s="17"/>
      <c r="D3363" s="17"/>
      <c r="E3363" s="17"/>
      <c r="F3363" s="17"/>
      <c r="G3363" s="17"/>
      <c r="H3363" s="59"/>
      <c r="I3363" s="59"/>
      <c r="J3363" s="59"/>
      <c r="K3363" s="59"/>
      <c r="L3363" s="59"/>
      <c r="M3363" s="59"/>
    </row>
    <row r="3364" spans="3:13" x14ac:dyDescent="0.2">
      <c r="C3364" s="17"/>
      <c r="D3364" s="17"/>
      <c r="E3364" s="17"/>
      <c r="F3364" s="17"/>
      <c r="G3364" s="17"/>
      <c r="H3364" s="59"/>
      <c r="I3364" s="59"/>
      <c r="J3364" s="59"/>
      <c r="K3364" s="59"/>
      <c r="L3364" s="59"/>
      <c r="M3364" s="59"/>
    </row>
    <row r="3365" spans="3:13" x14ac:dyDescent="0.2">
      <c r="C3365" s="17"/>
      <c r="D3365" s="17"/>
      <c r="E3365" s="17"/>
      <c r="F3365" s="17"/>
      <c r="G3365" s="17"/>
      <c r="H3365" s="59"/>
      <c r="I3365" s="59"/>
      <c r="J3365" s="59"/>
      <c r="K3365" s="59"/>
      <c r="L3365" s="59"/>
      <c r="M3365" s="59"/>
    </row>
    <row r="3366" spans="3:13" x14ac:dyDescent="0.2">
      <c r="C3366" s="17"/>
      <c r="D3366" s="17"/>
      <c r="E3366" s="17"/>
      <c r="F3366" s="17"/>
      <c r="G3366" s="17"/>
      <c r="H3366" s="59"/>
      <c r="I3366" s="59"/>
      <c r="J3366" s="59"/>
      <c r="K3366" s="59"/>
      <c r="L3366" s="59"/>
      <c r="M3366" s="59"/>
    </row>
    <row r="3367" spans="3:13" x14ac:dyDescent="0.2">
      <c r="C3367" s="17"/>
      <c r="D3367" s="17"/>
      <c r="E3367" s="17"/>
      <c r="F3367" s="17"/>
      <c r="G3367" s="17"/>
      <c r="H3367" s="59"/>
      <c r="I3367" s="59"/>
      <c r="J3367" s="59"/>
      <c r="K3367" s="59"/>
      <c r="L3367" s="59"/>
      <c r="M3367" s="59"/>
    </row>
    <row r="3368" spans="3:13" x14ac:dyDescent="0.2">
      <c r="C3368" s="17"/>
      <c r="D3368" s="17"/>
      <c r="E3368" s="17"/>
      <c r="F3368" s="17"/>
      <c r="G3368" s="17"/>
      <c r="H3368" s="59"/>
      <c r="I3368" s="59"/>
      <c r="J3368" s="59"/>
      <c r="K3368" s="59"/>
      <c r="L3368" s="59"/>
      <c r="M3368" s="59"/>
    </row>
    <row r="3369" spans="3:13" x14ac:dyDescent="0.2">
      <c r="C3369" s="17"/>
      <c r="D3369" s="17"/>
      <c r="E3369" s="17"/>
      <c r="F3369" s="17"/>
      <c r="G3369" s="17"/>
      <c r="H3369" s="59"/>
      <c r="I3369" s="59"/>
      <c r="J3369" s="59"/>
      <c r="K3369" s="59"/>
      <c r="L3369" s="59"/>
      <c r="M3369" s="59"/>
    </row>
    <row r="3370" spans="3:13" x14ac:dyDescent="0.2">
      <c r="C3370" s="17"/>
      <c r="D3370" s="17"/>
      <c r="E3370" s="17"/>
      <c r="F3370" s="17"/>
      <c r="G3370" s="17"/>
      <c r="H3370" s="59"/>
      <c r="I3370" s="59"/>
      <c r="J3370" s="59"/>
      <c r="K3370" s="59"/>
      <c r="L3370" s="59"/>
      <c r="M3370" s="59"/>
    </row>
    <row r="3371" spans="3:13" x14ac:dyDescent="0.2">
      <c r="C3371" s="17"/>
      <c r="D3371" s="17"/>
      <c r="E3371" s="17"/>
      <c r="F3371" s="17"/>
      <c r="G3371" s="17"/>
      <c r="H3371" s="59"/>
      <c r="I3371" s="59"/>
      <c r="J3371" s="59"/>
      <c r="K3371" s="59"/>
      <c r="L3371" s="59"/>
      <c r="M3371" s="59"/>
    </row>
    <row r="3372" spans="3:13" x14ac:dyDescent="0.2">
      <c r="C3372" s="17"/>
      <c r="D3372" s="17"/>
      <c r="E3372" s="17"/>
      <c r="F3372" s="17"/>
      <c r="G3372" s="17"/>
      <c r="H3372" s="59"/>
      <c r="I3372" s="59"/>
      <c r="J3372" s="59"/>
      <c r="K3372" s="59"/>
      <c r="L3372" s="59"/>
      <c r="M3372" s="59"/>
    </row>
    <row r="3373" spans="3:13" x14ac:dyDescent="0.2">
      <c r="C3373" s="17"/>
      <c r="D3373" s="17"/>
      <c r="E3373" s="17"/>
      <c r="F3373" s="17"/>
      <c r="G3373" s="17"/>
      <c r="H3373" s="59"/>
      <c r="I3373" s="59"/>
      <c r="J3373" s="59"/>
      <c r="K3373" s="59"/>
      <c r="L3373" s="59"/>
      <c r="M3373" s="59"/>
    </row>
    <row r="3374" spans="3:13" x14ac:dyDescent="0.2">
      <c r="C3374" s="17"/>
      <c r="D3374" s="17"/>
      <c r="E3374" s="17"/>
      <c r="F3374" s="17"/>
      <c r="G3374" s="17"/>
      <c r="H3374" s="59"/>
      <c r="I3374" s="59"/>
      <c r="J3374" s="59"/>
      <c r="K3374" s="59"/>
      <c r="L3374" s="59"/>
      <c r="M3374" s="59"/>
    </row>
    <row r="3375" spans="3:13" x14ac:dyDescent="0.2">
      <c r="C3375" s="17"/>
      <c r="D3375" s="17"/>
      <c r="E3375" s="17"/>
      <c r="F3375" s="17"/>
      <c r="G3375" s="17"/>
      <c r="H3375" s="59"/>
      <c r="I3375" s="59"/>
      <c r="J3375" s="59"/>
      <c r="K3375" s="59"/>
      <c r="L3375" s="59"/>
      <c r="M3375" s="59"/>
    </row>
    <row r="3376" spans="3:13" x14ac:dyDescent="0.2">
      <c r="C3376" s="17"/>
      <c r="D3376" s="17"/>
      <c r="E3376" s="17"/>
      <c r="F3376" s="17"/>
      <c r="G3376" s="17"/>
      <c r="H3376" s="59"/>
      <c r="I3376" s="59"/>
      <c r="J3376" s="59"/>
      <c r="K3376" s="59"/>
      <c r="L3376" s="59"/>
      <c r="M3376" s="59"/>
    </row>
    <row r="3377" spans="3:13" x14ac:dyDescent="0.2">
      <c r="C3377" s="17"/>
      <c r="D3377" s="17"/>
      <c r="E3377" s="17"/>
      <c r="F3377" s="17"/>
      <c r="G3377" s="17"/>
      <c r="H3377" s="59"/>
      <c r="I3377" s="59"/>
      <c r="J3377" s="59"/>
      <c r="K3377" s="59"/>
      <c r="L3377" s="59"/>
      <c r="M3377" s="59"/>
    </row>
    <row r="3378" spans="3:13" x14ac:dyDescent="0.2">
      <c r="C3378" s="17"/>
      <c r="D3378" s="17"/>
      <c r="E3378" s="17"/>
      <c r="F3378" s="17"/>
      <c r="G3378" s="17"/>
      <c r="H3378" s="59"/>
      <c r="I3378" s="59"/>
      <c r="J3378" s="59"/>
      <c r="K3378" s="59"/>
      <c r="L3378" s="59"/>
      <c r="M3378" s="59"/>
    </row>
    <row r="3379" spans="3:13" x14ac:dyDescent="0.2">
      <c r="C3379" s="17"/>
      <c r="D3379" s="17"/>
      <c r="E3379" s="17"/>
      <c r="F3379" s="17"/>
      <c r="G3379" s="17"/>
      <c r="H3379" s="59"/>
      <c r="I3379" s="59"/>
      <c r="J3379" s="59"/>
      <c r="K3379" s="59"/>
      <c r="L3379" s="59"/>
      <c r="M3379" s="59"/>
    </row>
    <row r="3380" spans="3:13" x14ac:dyDescent="0.2">
      <c r="C3380" s="17"/>
      <c r="D3380" s="17"/>
      <c r="E3380" s="17"/>
      <c r="F3380" s="17"/>
      <c r="G3380" s="17"/>
      <c r="H3380" s="59"/>
      <c r="I3380" s="59"/>
      <c r="J3380" s="59"/>
      <c r="K3380" s="59"/>
      <c r="L3380" s="59"/>
      <c r="M3380" s="59"/>
    </row>
    <row r="3381" spans="3:13" x14ac:dyDescent="0.2">
      <c r="C3381" s="17"/>
      <c r="D3381" s="17"/>
      <c r="E3381" s="17"/>
      <c r="F3381" s="17"/>
      <c r="G3381" s="17"/>
      <c r="H3381" s="59"/>
      <c r="I3381" s="59"/>
      <c r="J3381" s="59"/>
      <c r="K3381" s="59"/>
      <c r="L3381" s="59"/>
      <c r="M3381" s="59"/>
    </row>
    <row r="3382" spans="3:13" x14ac:dyDescent="0.2">
      <c r="C3382" s="17"/>
      <c r="D3382" s="17"/>
      <c r="E3382" s="17"/>
      <c r="F3382" s="17"/>
      <c r="G3382" s="17"/>
      <c r="H3382" s="59"/>
      <c r="I3382" s="59"/>
      <c r="J3382" s="59"/>
      <c r="K3382" s="59"/>
      <c r="L3382" s="59"/>
      <c r="M3382" s="59"/>
    </row>
    <row r="3383" spans="3:13" x14ac:dyDescent="0.2">
      <c r="C3383" s="17"/>
      <c r="D3383" s="17"/>
      <c r="E3383" s="17"/>
      <c r="F3383" s="17"/>
      <c r="G3383" s="17"/>
      <c r="H3383" s="59"/>
      <c r="I3383" s="59"/>
      <c r="J3383" s="59"/>
      <c r="K3383" s="59"/>
      <c r="L3383" s="59"/>
      <c r="M3383" s="59"/>
    </row>
    <row r="3384" spans="3:13" x14ac:dyDescent="0.2">
      <c r="C3384" s="17"/>
      <c r="D3384" s="17"/>
      <c r="E3384" s="17"/>
      <c r="F3384" s="17"/>
      <c r="G3384" s="17"/>
      <c r="H3384" s="59"/>
      <c r="I3384" s="59"/>
      <c r="J3384" s="59"/>
      <c r="K3384" s="59"/>
      <c r="L3384" s="59"/>
      <c r="M3384" s="59"/>
    </row>
    <row r="3385" spans="3:13" x14ac:dyDescent="0.2">
      <c r="C3385" s="17"/>
      <c r="D3385" s="17"/>
      <c r="E3385" s="17"/>
      <c r="F3385" s="17"/>
      <c r="G3385" s="17"/>
      <c r="H3385" s="59"/>
      <c r="I3385" s="59"/>
      <c r="J3385" s="59"/>
      <c r="K3385" s="59"/>
      <c r="L3385" s="59"/>
      <c r="M3385" s="59"/>
    </row>
    <row r="3386" spans="3:13" x14ac:dyDescent="0.2">
      <c r="C3386" s="17"/>
      <c r="D3386" s="17"/>
      <c r="E3386" s="17"/>
      <c r="F3386" s="17"/>
      <c r="G3386" s="17"/>
      <c r="H3386" s="59"/>
      <c r="I3386" s="59"/>
      <c r="J3386" s="59"/>
      <c r="K3386" s="59"/>
      <c r="L3386" s="59"/>
      <c r="M3386" s="59"/>
    </row>
    <row r="3387" spans="3:13" x14ac:dyDescent="0.2">
      <c r="C3387" s="17"/>
      <c r="D3387" s="17"/>
      <c r="E3387" s="17"/>
      <c r="F3387" s="17"/>
      <c r="G3387" s="17"/>
      <c r="H3387" s="59"/>
      <c r="I3387" s="59"/>
      <c r="J3387" s="59"/>
      <c r="K3387" s="59"/>
      <c r="L3387" s="59"/>
      <c r="M3387" s="59"/>
    </row>
    <row r="3388" spans="3:13" x14ac:dyDescent="0.2">
      <c r="C3388" s="17"/>
      <c r="D3388" s="17"/>
      <c r="E3388" s="17"/>
      <c r="F3388" s="17"/>
      <c r="G3388" s="17"/>
      <c r="H3388" s="59"/>
      <c r="I3388" s="59"/>
      <c r="J3388" s="59"/>
      <c r="K3388" s="59"/>
      <c r="L3388" s="59"/>
      <c r="M3388" s="59"/>
    </row>
    <row r="3389" spans="3:13" x14ac:dyDescent="0.2">
      <c r="C3389" s="17"/>
      <c r="D3389" s="17"/>
      <c r="E3389" s="17"/>
      <c r="F3389" s="17"/>
      <c r="G3389" s="17"/>
      <c r="H3389" s="59"/>
      <c r="I3389" s="59"/>
      <c r="J3389" s="59"/>
      <c r="K3389" s="59"/>
      <c r="L3389" s="59"/>
      <c r="M3389" s="59"/>
    </row>
    <row r="3390" spans="3:13" x14ac:dyDescent="0.2">
      <c r="C3390" s="17"/>
      <c r="D3390" s="17"/>
      <c r="E3390" s="17"/>
      <c r="F3390" s="17"/>
      <c r="G3390" s="17"/>
      <c r="H3390" s="59"/>
      <c r="I3390" s="59"/>
      <c r="J3390" s="59"/>
      <c r="K3390" s="59"/>
      <c r="L3390" s="59"/>
      <c r="M3390" s="59"/>
    </row>
    <row r="3391" spans="3:13" x14ac:dyDescent="0.2">
      <c r="C3391" s="17"/>
      <c r="D3391" s="17"/>
      <c r="E3391" s="17"/>
      <c r="F3391" s="17"/>
      <c r="G3391" s="17"/>
      <c r="H3391" s="59"/>
      <c r="I3391" s="59"/>
      <c r="J3391" s="59"/>
      <c r="K3391" s="59"/>
      <c r="L3391" s="59"/>
      <c r="M3391" s="59"/>
    </row>
    <row r="3392" spans="3:13" x14ac:dyDescent="0.2">
      <c r="C3392" s="17"/>
      <c r="D3392" s="17"/>
      <c r="E3392" s="17"/>
      <c r="F3392" s="17"/>
      <c r="G3392" s="17"/>
      <c r="H3392" s="59"/>
      <c r="I3392" s="59"/>
      <c r="J3392" s="59"/>
      <c r="K3392" s="59"/>
      <c r="L3392" s="59"/>
      <c r="M3392" s="59"/>
    </row>
    <row r="3393" spans="3:13" x14ac:dyDescent="0.2">
      <c r="C3393" s="17"/>
      <c r="D3393" s="17"/>
      <c r="E3393" s="17"/>
      <c r="F3393" s="17"/>
      <c r="G3393" s="17"/>
      <c r="H3393" s="59"/>
      <c r="I3393" s="59"/>
      <c r="J3393" s="59"/>
      <c r="K3393" s="59"/>
      <c r="L3393" s="59"/>
      <c r="M3393" s="59"/>
    </row>
    <row r="3394" spans="3:13" x14ac:dyDescent="0.2">
      <c r="C3394" s="17"/>
      <c r="D3394" s="17"/>
      <c r="E3394" s="17"/>
      <c r="F3394" s="17"/>
      <c r="G3394" s="17"/>
      <c r="H3394" s="59"/>
      <c r="I3394" s="59"/>
      <c r="J3394" s="59"/>
      <c r="K3394" s="59"/>
      <c r="L3394" s="59"/>
      <c r="M3394" s="59"/>
    </row>
    <row r="3395" spans="3:13" x14ac:dyDescent="0.2">
      <c r="C3395" s="17"/>
      <c r="D3395" s="17"/>
      <c r="E3395" s="17"/>
      <c r="F3395" s="17"/>
      <c r="G3395" s="17"/>
      <c r="H3395" s="59"/>
      <c r="I3395" s="59"/>
      <c r="J3395" s="59"/>
      <c r="K3395" s="59"/>
      <c r="L3395" s="59"/>
      <c r="M3395" s="59"/>
    </row>
    <row r="3396" spans="3:13" x14ac:dyDescent="0.2">
      <c r="C3396" s="17"/>
      <c r="D3396" s="17"/>
      <c r="E3396" s="17"/>
      <c r="F3396" s="17"/>
      <c r="G3396" s="17"/>
      <c r="H3396" s="59"/>
      <c r="I3396" s="59"/>
      <c r="J3396" s="59"/>
      <c r="K3396" s="59"/>
      <c r="L3396" s="59"/>
      <c r="M3396" s="59"/>
    </row>
    <row r="3397" spans="3:13" x14ac:dyDescent="0.2">
      <c r="C3397" s="17"/>
      <c r="D3397" s="17"/>
      <c r="E3397" s="17"/>
      <c r="F3397" s="17"/>
      <c r="G3397" s="17"/>
      <c r="H3397" s="59"/>
      <c r="I3397" s="59"/>
      <c r="J3397" s="59"/>
      <c r="K3397" s="59"/>
      <c r="L3397" s="59"/>
      <c r="M3397" s="59"/>
    </row>
    <row r="3398" spans="3:13" x14ac:dyDescent="0.2">
      <c r="C3398" s="17"/>
      <c r="D3398" s="17"/>
      <c r="E3398" s="17"/>
      <c r="F3398" s="17"/>
      <c r="G3398" s="17"/>
      <c r="H3398" s="59"/>
      <c r="I3398" s="59"/>
      <c r="J3398" s="59"/>
      <c r="K3398" s="59"/>
      <c r="L3398" s="59"/>
      <c r="M3398" s="59"/>
    </row>
    <row r="3399" spans="3:13" x14ac:dyDescent="0.2">
      <c r="C3399" s="17"/>
      <c r="D3399" s="17"/>
      <c r="E3399" s="17"/>
      <c r="F3399" s="17"/>
      <c r="G3399" s="17"/>
      <c r="H3399" s="59"/>
      <c r="I3399" s="59"/>
      <c r="J3399" s="59"/>
      <c r="K3399" s="59"/>
      <c r="L3399" s="59"/>
      <c r="M3399" s="59"/>
    </row>
    <row r="3400" spans="3:13" x14ac:dyDescent="0.2">
      <c r="C3400" s="17"/>
      <c r="D3400" s="17"/>
      <c r="E3400" s="17"/>
      <c r="F3400" s="17"/>
      <c r="G3400" s="17"/>
      <c r="H3400" s="59"/>
      <c r="I3400" s="59"/>
      <c r="J3400" s="59"/>
      <c r="K3400" s="59"/>
      <c r="L3400" s="59"/>
      <c r="M3400" s="59"/>
    </row>
    <row r="3401" spans="3:13" x14ac:dyDescent="0.2">
      <c r="C3401" s="17"/>
      <c r="D3401" s="17"/>
      <c r="E3401" s="17"/>
      <c r="F3401" s="17"/>
      <c r="G3401" s="17"/>
      <c r="H3401" s="59"/>
      <c r="I3401" s="59"/>
      <c r="J3401" s="59"/>
      <c r="K3401" s="59"/>
      <c r="L3401" s="59"/>
      <c r="M3401" s="59"/>
    </row>
    <row r="3402" spans="3:13" x14ac:dyDescent="0.2">
      <c r="C3402" s="17"/>
      <c r="D3402" s="17"/>
      <c r="E3402" s="17"/>
      <c r="F3402" s="17"/>
      <c r="G3402" s="17"/>
      <c r="H3402" s="59"/>
      <c r="I3402" s="59"/>
      <c r="J3402" s="59"/>
      <c r="K3402" s="59"/>
      <c r="L3402" s="59"/>
      <c r="M3402" s="59"/>
    </row>
    <row r="3403" spans="3:13" x14ac:dyDescent="0.2">
      <c r="C3403" s="17"/>
      <c r="D3403" s="17"/>
      <c r="E3403" s="17"/>
      <c r="F3403" s="17"/>
      <c r="G3403" s="17"/>
      <c r="H3403" s="59"/>
      <c r="I3403" s="59"/>
      <c r="J3403" s="59"/>
      <c r="K3403" s="59"/>
      <c r="L3403" s="59"/>
      <c r="M3403" s="59"/>
    </row>
    <row r="3404" spans="3:13" x14ac:dyDescent="0.2">
      <c r="C3404" s="17"/>
      <c r="D3404" s="17"/>
      <c r="E3404" s="17"/>
      <c r="F3404" s="17"/>
      <c r="G3404" s="17"/>
      <c r="H3404" s="59"/>
      <c r="I3404" s="59"/>
      <c r="J3404" s="59"/>
      <c r="K3404" s="59"/>
      <c r="L3404" s="59"/>
      <c r="M3404" s="59"/>
    </row>
    <row r="3405" spans="3:13" x14ac:dyDescent="0.2">
      <c r="C3405" s="17"/>
      <c r="D3405" s="17"/>
      <c r="E3405" s="17"/>
      <c r="F3405" s="17"/>
      <c r="G3405" s="17"/>
      <c r="H3405" s="59"/>
      <c r="I3405" s="59"/>
      <c r="J3405" s="59"/>
      <c r="K3405" s="59"/>
      <c r="L3405" s="59"/>
      <c r="M3405" s="59"/>
    </row>
    <row r="3406" spans="3:13" x14ac:dyDescent="0.2">
      <c r="C3406" s="17"/>
      <c r="D3406" s="17"/>
      <c r="E3406" s="17"/>
      <c r="F3406" s="17"/>
      <c r="G3406" s="17"/>
      <c r="H3406" s="59"/>
      <c r="I3406" s="59"/>
      <c r="J3406" s="59"/>
      <c r="K3406" s="59"/>
      <c r="L3406" s="59"/>
      <c r="M3406" s="59"/>
    </row>
    <row r="3407" spans="3:13" x14ac:dyDescent="0.2">
      <c r="C3407" s="17"/>
      <c r="D3407" s="17"/>
      <c r="E3407" s="17"/>
      <c r="F3407" s="17"/>
      <c r="G3407" s="17"/>
      <c r="H3407" s="59"/>
      <c r="I3407" s="59"/>
      <c r="J3407" s="59"/>
      <c r="K3407" s="59"/>
      <c r="L3407" s="59"/>
      <c r="M3407" s="59"/>
    </row>
    <row r="3408" spans="3:13" x14ac:dyDescent="0.2">
      <c r="C3408" s="17"/>
      <c r="D3408" s="17"/>
      <c r="E3408" s="17"/>
      <c r="F3408" s="17"/>
      <c r="G3408" s="17"/>
      <c r="H3408" s="59"/>
      <c r="I3408" s="59"/>
      <c r="J3408" s="59"/>
      <c r="K3408" s="59"/>
      <c r="L3408" s="59"/>
      <c r="M3408" s="59"/>
    </row>
    <row r="3409" spans="3:13" x14ac:dyDescent="0.2">
      <c r="C3409" s="17"/>
      <c r="D3409" s="17"/>
      <c r="E3409" s="17"/>
      <c r="F3409" s="17"/>
      <c r="G3409" s="17"/>
      <c r="H3409" s="59"/>
      <c r="I3409" s="59"/>
      <c r="J3409" s="59"/>
      <c r="K3409" s="59"/>
      <c r="L3409" s="59"/>
      <c r="M3409" s="59"/>
    </row>
    <row r="3410" spans="3:13" x14ac:dyDescent="0.2">
      <c r="C3410" s="17"/>
      <c r="D3410" s="17"/>
      <c r="E3410" s="17"/>
      <c r="F3410" s="17"/>
      <c r="G3410" s="17"/>
      <c r="H3410" s="59"/>
      <c r="I3410" s="59"/>
      <c r="J3410" s="59"/>
      <c r="K3410" s="59"/>
      <c r="L3410" s="59"/>
      <c r="M3410" s="59"/>
    </row>
    <row r="3411" spans="3:13" x14ac:dyDescent="0.2">
      <c r="C3411" s="17"/>
      <c r="D3411" s="17"/>
      <c r="E3411" s="17"/>
      <c r="F3411" s="17"/>
      <c r="G3411" s="17"/>
      <c r="H3411" s="59"/>
      <c r="I3411" s="59"/>
      <c r="J3411" s="59"/>
      <c r="K3411" s="59"/>
      <c r="L3411" s="59"/>
      <c r="M3411" s="59"/>
    </row>
    <row r="3412" spans="3:13" x14ac:dyDescent="0.2">
      <c r="C3412" s="17"/>
      <c r="D3412" s="17"/>
      <c r="E3412" s="17"/>
      <c r="F3412" s="17"/>
      <c r="G3412" s="17"/>
      <c r="H3412" s="59"/>
      <c r="I3412" s="59"/>
      <c r="J3412" s="59"/>
      <c r="K3412" s="59"/>
      <c r="L3412" s="59"/>
      <c r="M3412" s="59"/>
    </row>
    <row r="3413" spans="3:13" x14ac:dyDescent="0.2">
      <c r="C3413" s="17"/>
      <c r="D3413" s="17"/>
      <c r="E3413" s="17"/>
      <c r="F3413" s="17"/>
      <c r="G3413" s="17"/>
      <c r="H3413" s="59"/>
      <c r="I3413" s="59"/>
      <c r="J3413" s="59"/>
      <c r="K3413" s="59"/>
      <c r="L3413" s="59"/>
      <c r="M3413" s="59"/>
    </row>
    <row r="3414" spans="3:13" x14ac:dyDescent="0.2">
      <c r="C3414" s="17"/>
      <c r="D3414" s="17"/>
      <c r="E3414" s="17"/>
      <c r="F3414" s="17"/>
      <c r="G3414" s="17"/>
      <c r="H3414" s="59"/>
      <c r="I3414" s="59"/>
      <c r="J3414" s="59"/>
      <c r="K3414" s="59"/>
      <c r="L3414" s="59"/>
      <c r="M3414" s="59"/>
    </row>
    <row r="3415" spans="3:13" x14ac:dyDescent="0.2">
      <c r="C3415" s="17"/>
      <c r="D3415" s="17"/>
      <c r="E3415" s="17"/>
      <c r="F3415" s="17"/>
      <c r="G3415" s="17"/>
      <c r="H3415" s="59"/>
      <c r="I3415" s="59"/>
      <c r="J3415" s="59"/>
      <c r="K3415" s="59"/>
      <c r="L3415" s="59"/>
      <c r="M3415" s="59"/>
    </row>
    <row r="3416" spans="3:13" x14ac:dyDescent="0.2">
      <c r="C3416" s="17"/>
      <c r="D3416" s="17"/>
      <c r="E3416" s="17"/>
      <c r="F3416" s="17"/>
      <c r="G3416" s="17"/>
      <c r="H3416" s="59"/>
      <c r="I3416" s="59"/>
      <c r="J3416" s="59"/>
      <c r="K3416" s="59"/>
      <c r="L3416" s="59"/>
      <c r="M3416" s="59"/>
    </row>
    <row r="3417" spans="3:13" x14ac:dyDescent="0.2">
      <c r="C3417" s="17"/>
      <c r="D3417" s="17"/>
      <c r="E3417" s="17"/>
      <c r="F3417" s="17"/>
      <c r="G3417" s="17"/>
      <c r="H3417" s="59"/>
      <c r="I3417" s="59"/>
      <c r="J3417" s="59"/>
      <c r="K3417" s="59"/>
      <c r="L3417" s="59"/>
      <c r="M3417" s="59"/>
    </row>
    <row r="3418" spans="3:13" x14ac:dyDescent="0.2">
      <c r="C3418" s="17"/>
      <c r="D3418" s="17"/>
      <c r="E3418" s="17"/>
      <c r="F3418" s="17"/>
      <c r="G3418" s="17"/>
      <c r="H3418" s="59"/>
      <c r="I3418" s="59"/>
      <c r="J3418" s="59"/>
      <c r="K3418" s="59"/>
      <c r="L3418" s="59"/>
      <c r="M3418" s="59"/>
    </row>
    <row r="3419" spans="3:13" x14ac:dyDescent="0.2">
      <c r="C3419" s="17"/>
      <c r="D3419" s="17"/>
      <c r="E3419" s="17"/>
      <c r="F3419" s="17"/>
      <c r="G3419" s="17"/>
      <c r="H3419" s="59"/>
      <c r="I3419" s="59"/>
      <c r="J3419" s="59"/>
      <c r="K3419" s="59"/>
      <c r="L3419" s="59"/>
      <c r="M3419" s="59"/>
    </row>
    <row r="3420" spans="3:13" x14ac:dyDescent="0.2">
      <c r="C3420" s="17"/>
      <c r="D3420" s="17"/>
      <c r="E3420" s="17"/>
      <c r="F3420" s="17"/>
      <c r="G3420" s="17"/>
      <c r="H3420" s="59"/>
      <c r="I3420" s="59"/>
      <c r="J3420" s="59"/>
      <c r="K3420" s="59"/>
      <c r="L3420" s="59"/>
      <c r="M3420" s="59"/>
    </row>
    <row r="3421" spans="3:13" x14ac:dyDescent="0.2">
      <c r="C3421" s="17"/>
      <c r="D3421" s="17"/>
      <c r="E3421" s="17"/>
      <c r="F3421" s="17"/>
      <c r="G3421" s="17"/>
      <c r="H3421" s="59"/>
      <c r="I3421" s="59"/>
      <c r="J3421" s="59"/>
      <c r="K3421" s="59"/>
      <c r="L3421" s="59"/>
      <c r="M3421" s="59"/>
    </row>
    <row r="3422" spans="3:13" x14ac:dyDescent="0.2">
      <c r="C3422" s="17"/>
      <c r="D3422" s="17"/>
      <c r="E3422" s="17"/>
      <c r="F3422" s="17"/>
      <c r="G3422" s="17"/>
      <c r="H3422" s="59"/>
      <c r="I3422" s="59"/>
      <c r="J3422" s="59"/>
      <c r="K3422" s="59"/>
      <c r="L3422" s="59"/>
      <c r="M3422" s="59"/>
    </row>
    <row r="3423" spans="3:13" x14ac:dyDescent="0.2">
      <c r="C3423" s="17"/>
      <c r="D3423" s="17"/>
      <c r="E3423" s="17"/>
      <c r="F3423" s="17"/>
      <c r="G3423" s="17"/>
      <c r="H3423" s="59"/>
      <c r="I3423" s="59"/>
      <c r="J3423" s="59"/>
      <c r="K3423" s="59"/>
      <c r="L3423" s="59"/>
      <c r="M3423" s="59"/>
    </row>
    <row r="3424" spans="3:13" x14ac:dyDescent="0.2">
      <c r="C3424" s="17"/>
      <c r="D3424" s="17"/>
      <c r="E3424" s="17"/>
      <c r="F3424" s="17"/>
      <c r="G3424" s="17"/>
      <c r="H3424" s="59"/>
      <c r="I3424" s="59"/>
      <c r="J3424" s="59"/>
      <c r="K3424" s="59"/>
      <c r="L3424" s="59"/>
      <c r="M3424" s="59"/>
    </row>
    <row r="3425" spans="3:13" x14ac:dyDescent="0.2">
      <c r="C3425" s="17"/>
      <c r="D3425" s="17"/>
      <c r="E3425" s="17"/>
      <c r="F3425" s="17"/>
      <c r="G3425" s="17"/>
      <c r="H3425" s="59"/>
      <c r="I3425" s="59"/>
      <c r="J3425" s="59"/>
      <c r="K3425" s="59"/>
      <c r="L3425" s="59"/>
      <c r="M3425" s="59"/>
    </row>
    <row r="3426" spans="3:13" x14ac:dyDescent="0.2">
      <c r="C3426" s="17"/>
      <c r="D3426" s="17"/>
      <c r="E3426" s="17"/>
      <c r="F3426" s="17"/>
      <c r="G3426" s="17"/>
      <c r="H3426" s="59"/>
      <c r="I3426" s="59"/>
      <c r="J3426" s="59"/>
      <c r="K3426" s="59"/>
      <c r="L3426" s="59"/>
      <c r="M3426" s="59"/>
    </row>
    <row r="3427" spans="3:13" x14ac:dyDescent="0.2">
      <c r="C3427" s="17"/>
      <c r="D3427" s="17"/>
      <c r="E3427" s="17"/>
      <c r="F3427" s="17"/>
      <c r="G3427" s="17"/>
      <c r="H3427" s="59"/>
      <c r="I3427" s="59"/>
      <c r="J3427" s="59"/>
      <c r="K3427" s="59"/>
      <c r="L3427" s="59"/>
      <c r="M3427" s="59"/>
    </row>
    <row r="3428" spans="3:13" x14ac:dyDescent="0.2">
      <c r="C3428" s="17"/>
      <c r="D3428" s="17"/>
      <c r="E3428" s="17"/>
      <c r="F3428" s="17"/>
      <c r="G3428" s="17"/>
      <c r="H3428" s="59"/>
      <c r="I3428" s="59"/>
      <c r="J3428" s="59"/>
      <c r="K3428" s="59"/>
      <c r="L3428" s="59"/>
      <c r="M3428" s="59"/>
    </row>
    <row r="3429" spans="3:13" x14ac:dyDescent="0.2">
      <c r="C3429" s="17"/>
      <c r="D3429" s="17"/>
      <c r="E3429" s="17"/>
      <c r="F3429" s="17"/>
      <c r="G3429" s="17"/>
      <c r="H3429" s="59"/>
      <c r="I3429" s="59"/>
      <c r="J3429" s="59"/>
      <c r="K3429" s="59"/>
      <c r="L3429" s="59"/>
      <c r="M3429" s="59"/>
    </row>
    <row r="3430" spans="3:13" x14ac:dyDescent="0.2">
      <c r="C3430" s="17"/>
      <c r="D3430" s="17"/>
      <c r="E3430" s="17"/>
      <c r="F3430" s="17"/>
      <c r="G3430" s="17"/>
      <c r="H3430" s="59"/>
      <c r="I3430" s="59"/>
      <c r="J3430" s="59"/>
      <c r="K3430" s="59"/>
      <c r="L3430" s="59"/>
      <c r="M3430" s="59"/>
    </row>
    <row r="3431" spans="3:13" x14ac:dyDescent="0.2">
      <c r="C3431" s="17"/>
      <c r="D3431" s="17"/>
      <c r="E3431" s="17"/>
      <c r="F3431" s="17"/>
      <c r="G3431" s="17"/>
      <c r="H3431" s="59"/>
      <c r="I3431" s="59"/>
      <c r="J3431" s="59"/>
      <c r="K3431" s="59"/>
      <c r="L3431" s="59"/>
      <c r="M3431" s="59"/>
    </row>
    <row r="3432" spans="3:13" x14ac:dyDescent="0.2">
      <c r="C3432" s="17"/>
      <c r="D3432" s="17"/>
      <c r="E3432" s="17"/>
      <c r="F3432" s="17"/>
      <c r="G3432" s="17"/>
      <c r="H3432" s="59"/>
      <c r="I3432" s="59"/>
      <c r="J3432" s="59"/>
      <c r="K3432" s="59"/>
      <c r="L3432" s="59"/>
      <c r="M3432" s="59"/>
    </row>
    <row r="3433" spans="3:13" x14ac:dyDescent="0.2">
      <c r="C3433" s="17"/>
      <c r="D3433" s="17"/>
      <c r="E3433" s="17"/>
      <c r="F3433" s="17"/>
      <c r="G3433" s="17"/>
      <c r="H3433" s="59"/>
      <c r="I3433" s="59"/>
      <c r="J3433" s="59"/>
      <c r="K3433" s="59"/>
      <c r="L3433" s="59"/>
      <c r="M3433" s="59"/>
    </row>
    <row r="3434" spans="3:13" x14ac:dyDescent="0.2">
      <c r="C3434" s="17"/>
      <c r="D3434" s="17"/>
      <c r="E3434" s="17"/>
      <c r="F3434" s="17"/>
      <c r="G3434" s="17"/>
      <c r="H3434" s="59"/>
      <c r="I3434" s="59"/>
      <c r="J3434" s="59"/>
      <c r="K3434" s="59"/>
      <c r="L3434" s="59"/>
      <c r="M3434" s="59"/>
    </row>
    <row r="3435" spans="3:13" x14ac:dyDescent="0.2">
      <c r="C3435" s="17"/>
      <c r="D3435" s="17"/>
      <c r="E3435" s="17"/>
      <c r="F3435" s="17"/>
      <c r="G3435" s="17"/>
      <c r="H3435" s="59"/>
      <c r="I3435" s="59"/>
      <c r="J3435" s="59"/>
      <c r="K3435" s="59"/>
      <c r="L3435" s="59"/>
      <c r="M3435" s="59"/>
    </row>
    <row r="3436" spans="3:13" x14ac:dyDescent="0.2">
      <c r="C3436" s="17"/>
      <c r="D3436" s="17"/>
      <c r="E3436" s="17"/>
      <c r="F3436" s="17"/>
      <c r="G3436" s="17"/>
      <c r="H3436" s="59"/>
      <c r="I3436" s="59"/>
      <c r="J3436" s="59"/>
      <c r="K3436" s="59"/>
      <c r="L3436" s="59"/>
      <c r="M3436" s="59"/>
    </row>
    <row r="3437" spans="3:13" x14ac:dyDescent="0.2">
      <c r="C3437" s="17"/>
      <c r="D3437" s="17"/>
      <c r="E3437" s="17"/>
      <c r="F3437" s="17"/>
      <c r="G3437" s="17"/>
      <c r="H3437" s="59"/>
      <c r="I3437" s="59"/>
      <c r="J3437" s="59"/>
      <c r="K3437" s="59"/>
      <c r="L3437" s="59"/>
      <c r="M3437" s="59"/>
    </row>
    <row r="3438" spans="3:13" x14ac:dyDescent="0.2">
      <c r="C3438" s="17"/>
      <c r="D3438" s="17"/>
      <c r="E3438" s="17"/>
      <c r="F3438" s="17"/>
      <c r="G3438" s="17"/>
      <c r="H3438" s="59"/>
      <c r="I3438" s="59"/>
      <c r="J3438" s="59"/>
      <c r="K3438" s="59"/>
      <c r="L3438" s="59"/>
      <c r="M3438" s="59"/>
    </row>
    <row r="3439" spans="3:13" x14ac:dyDescent="0.2">
      <c r="C3439" s="17"/>
      <c r="D3439" s="17"/>
      <c r="E3439" s="17"/>
      <c r="F3439" s="17"/>
      <c r="G3439" s="17"/>
      <c r="H3439" s="59"/>
      <c r="I3439" s="59"/>
      <c r="J3439" s="59"/>
      <c r="K3439" s="59"/>
      <c r="L3439" s="59"/>
      <c r="M3439" s="59"/>
    </row>
    <row r="3440" spans="3:13" x14ac:dyDescent="0.2">
      <c r="C3440" s="17"/>
      <c r="D3440" s="17"/>
      <c r="E3440" s="17"/>
      <c r="F3440" s="17"/>
      <c r="G3440" s="17"/>
      <c r="H3440" s="59"/>
      <c r="I3440" s="59"/>
      <c r="J3440" s="59"/>
      <c r="K3440" s="59"/>
      <c r="L3440" s="59"/>
      <c r="M3440" s="59"/>
    </row>
    <row r="3441" spans="3:13" x14ac:dyDescent="0.2">
      <c r="C3441" s="17"/>
      <c r="D3441" s="17"/>
      <c r="E3441" s="17"/>
      <c r="F3441" s="17"/>
      <c r="G3441" s="17"/>
      <c r="H3441" s="59"/>
      <c r="I3441" s="59"/>
      <c r="J3441" s="59"/>
      <c r="K3441" s="59"/>
      <c r="L3441" s="59"/>
      <c r="M3441" s="59"/>
    </row>
    <row r="3442" spans="3:13" x14ac:dyDescent="0.2">
      <c r="C3442" s="17"/>
      <c r="D3442" s="17"/>
      <c r="E3442" s="17"/>
      <c r="F3442" s="17"/>
      <c r="G3442" s="17"/>
      <c r="H3442" s="59"/>
      <c r="I3442" s="59"/>
      <c r="J3442" s="59"/>
      <c r="K3442" s="59"/>
      <c r="L3442" s="59"/>
      <c r="M3442" s="59"/>
    </row>
    <row r="3443" spans="3:13" x14ac:dyDescent="0.2">
      <c r="C3443" s="17"/>
      <c r="D3443" s="17"/>
      <c r="E3443" s="17"/>
      <c r="F3443" s="17"/>
      <c r="G3443" s="17"/>
      <c r="H3443" s="59"/>
      <c r="I3443" s="59"/>
      <c r="J3443" s="59"/>
      <c r="K3443" s="59"/>
      <c r="L3443" s="59"/>
      <c r="M3443" s="59"/>
    </row>
    <row r="3444" spans="3:13" x14ac:dyDescent="0.2">
      <c r="C3444" s="17"/>
      <c r="D3444" s="17"/>
      <c r="E3444" s="17"/>
      <c r="F3444" s="17"/>
      <c r="G3444" s="17"/>
      <c r="H3444" s="59"/>
      <c r="I3444" s="59"/>
      <c r="J3444" s="59"/>
      <c r="K3444" s="59"/>
      <c r="L3444" s="59"/>
      <c r="M3444" s="59"/>
    </row>
    <row r="3445" spans="3:13" x14ac:dyDescent="0.2">
      <c r="C3445" s="17"/>
      <c r="D3445" s="17"/>
      <c r="E3445" s="17"/>
      <c r="F3445" s="17"/>
      <c r="G3445" s="17"/>
      <c r="H3445" s="59"/>
      <c r="I3445" s="59"/>
      <c r="J3445" s="59"/>
      <c r="K3445" s="59"/>
      <c r="L3445" s="59"/>
      <c r="M3445" s="59"/>
    </row>
    <row r="3446" spans="3:13" x14ac:dyDescent="0.2">
      <c r="C3446" s="17"/>
      <c r="D3446" s="17"/>
      <c r="E3446" s="17"/>
      <c r="F3446" s="17"/>
      <c r="G3446" s="17"/>
      <c r="H3446" s="59"/>
      <c r="I3446" s="59"/>
      <c r="J3446" s="59"/>
      <c r="K3446" s="59"/>
      <c r="L3446" s="59"/>
      <c r="M3446" s="59"/>
    </row>
    <row r="3447" spans="3:13" x14ac:dyDescent="0.2">
      <c r="C3447" s="17"/>
      <c r="D3447" s="17"/>
      <c r="E3447" s="17"/>
      <c r="F3447" s="17"/>
      <c r="G3447" s="17"/>
      <c r="H3447" s="59"/>
      <c r="I3447" s="59"/>
      <c r="J3447" s="59"/>
      <c r="K3447" s="59"/>
      <c r="L3447" s="59"/>
      <c r="M3447" s="59"/>
    </row>
    <row r="3448" spans="3:13" x14ac:dyDescent="0.2">
      <c r="C3448" s="17"/>
      <c r="D3448" s="17"/>
      <c r="E3448" s="17"/>
      <c r="F3448" s="17"/>
      <c r="G3448" s="17"/>
      <c r="H3448" s="59"/>
      <c r="I3448" s="59"/>
      <c r="J3448" s="59"/>
      <c r="K3448" s="59"/>
      <c r="L3448" s="59"/>
      <c r="M3448" s="59"/>
    </row>
    <row r="3449" spans="3:13" x14ac:dyDescent="0.2">
      <c r="C3449" s="17"/>
      <c r="D3449" s="17"/>
      <c r="E3449" s="17"/>
      <c r="F3449" s="17"/>
      <c r="G3449" s="17"/>
      <c r="H3449" s="59"/>
      <c r="I3449" s="59"/>
      <c r="J3449" s="59"/>
      <c r="K3449" s="59"/>
      <c r="L3449" s="59"/>
      <c r="M3449" s="59"/>
    </row>
    <row r="3450" spans="3:13" x14ac:dyDescent="0.2">
      <c r="C3450" s="17"/>
      <c r="D3450" s="17"/>
      <c r="E3450" s="17"/>
      <c r="F3450" s="17"/>
      <c r="G3450" s="17"/>
      <c r="H3450" s="59"/>
      <c r="I3450" s="59"/>
      <c r="J3450" s="59"/>
      <c r="K3450" s="59"/>
      <c r="L3450" s="59"/>
      <c r="M3450" s="59"/>
    </row>
    <row r="3451" spans="3:13" x14ac:dyDescent="0.2">
      <c r="C3451" s="17"/>
      <c r="D3451" s="17"/>
      <c r="E3451" s="17"/>
      <c r="F3451" s="17"/>
      <c r="G3451" s="17"/>
      <c r="H3451" s="59"/>
      <c r="I3451" s="59"/>
      <c r="J3451" s="59"/>
      <c r="K3451" s="59"/>
      <c r="L3451" s="59"/>
      <c r="M3451" s="59"/>
    </row>
    <row r="3452" spans="3:13" x14ac:dyDescent="0.2">
      <c r="C3452" s="17"/>
      <c r="D3452" s="17"/>
      <c r="E3452" s="17"/>
      <c r="F3452" s="17"/>
      <c r="G3452" s="17"/>
      <c r="H3452" s="59"/>
      <c r="I3452" s="59"/>
      <c r="J3452" s="59"/>
      <c r="K3452" s="59"/>
      <c r="L3452" s="59"/>
      <c r="M3452" s="59"/>
    </row>
    <row r="3453" spans="3:13" x14ac:dyDescent="0.2">
      <c r="C3453" s="17"/>
      <c r="D3453" s="17"/>
      <c r="E3453" s="17"/>
      <c r="F3453" s="17"/>
      <c r="G3453" s="17"/>
      <c r="H3453" s="59"/>
      <c r="I3453" s="59"/>
      <c r="J3453" s="59"/>
      <c r="K3453" s="59"/>
      <c r="L3453" s="59"/>
      <c r="M3453" s="59"/>
    </row>
    <row r="3454" spans="3:13" x14ac:dyDescent="0.2">
      <c r="C3454" s="17"/>
      <c r="D3454" s="17"/>
      <c r="E3454" s="17"/>
      <c r="F3454" s="17"/>
      <c r="G3454" s="17"/>
      <c r="H3454" s="59"/>
      <c r="I3454" s="59"/>
      <c r="J3454" s="59"/>
      <c r="K3454" s="59"/>
      <c r="L3454" s="59"/>
      <c r="M3454" s="59"/>
    </row>
    <row r="3455" spans="3:13" x14ac:dyDescent="0.2">
      <c r="C3455" s="17"/>
      <c r="D3455" s="17"/>
      <c r="E3455" s="17"/>
      <c r="F3455" s="17"/>
      <c r="G3455" s="17"/>
      <c r="H3455" s="59"/>
      <c r="I3455" s="59"/>
      <c r="J3455" s="59"/>
      <c r="K3455" s="59"/>
      <c r="L3455" s="59"/>
      <c r="M3455" s="59"/>
    </row>
    <row r="3456" spans="3:13" x14ac:dyDescent="0.2">
      <c r="C3456" s="17"/>
      <c r="D3456" s="17"/>
      <c r="E3456" s="17"/>
      <c r="F3456" s="17"/>
      <c r="G3456" s="17"/>
      <c r="H3456" s="59"/>
      <c r="I3456" s="59"/>
      <c r="J3456" s="59"/>
      <c r="K3456" s="59"/>
      <c r="L3456" s="59"/>
      <c r="M3456" s="59"/>
    </row>
    <row r="3457" spans="3:13" x14ac:dyDescent="0.2">
      <c r="C3457" s="17"/>
      <c r="D3457" s="17"/>
      <c r="E3457" s="17"/>
      <c r="F3457" s="17"/>
      <c r="G3457" s="17"/>
      <c r="H3457" s="59"/>
      <c r="I3457" s="59"/>
      <c r="J3457" s="59"/>
      <c r="K3457" s="59"/>
      <c r="L3457" s="59"/>
      <c r="M3457" s="59"/>
    </row>
    <row r="3458" spans="3:13" x14ac:dyDescent="0.2">
      <c r="C3458" s="17"/>
      <c r="D3458" s="17"/>
      <c r="E3458" s="17"/>
      <c r="F3458" s="17"/>
      <c r="G3458" s="17"/>
      <c r="H3458" s="59"/>
      <c r="I3458" s="59"/>
      <c r="J3458" s="59"/>
      <c r="K3458" s="59"/>
      <c r="L3458" s="59"/>
      <c r="M3458" s="59"/>
    </row>
    <row r="3459" spans="3:13" x14ac:dyDescent="0.2">
      <c r="C3459" s="17"/>
      <c r="D3459" s="17"/>
      <c r="E3459" s="17"/>
      <c r="F3459" s="17"/>
      <c r="G3459" s="17"/>
      <c r="H3459" s="59"/>
      <c r="I3459" s="59"/>
      <c r="J3459" s="59"/>
      <c r="K3459" s="59"/>
      <c r="L3459" s="59"/>
      <c r="M3459" s="59"/>
    </row>
    <row r="3460" spans="3:13" x14ac:dyDescent="0.2">
      <c r="C3460" s="17"/>
      <c r="D3460" s="17"/>
      <c r="E3460" s="17"/>
      <c r="F3460" s="17"/>
      <c r="G3460" s="17"/>
      <c r="H3460" s="59"/>
      <c r="I3460" s="59"/>
      <c r="J3460" s="59"/>
      <c r="K3460" s="59"/>
      <c r="L3460" s="59"/>
      <c r="M3460" s="59"/>
    </row>
    <row r="3461" spans="3:13" x14ac:dyDescent="0.2">
      <c r="C3461" s="17"/>
      <c r="D3461" s="17"/>
      <c r="E3461" s="17"/>
      <c r="F3461" s="17"/>
      <c r="G3461" s="17"/>
      <c r="H3461" s="59"/>
      <c r="I3461" s="59"/>
      <c r="J3461" s="59"/>
      <c r="K3461" s="59"/>
      <c r="L3461" s="59"/>
      <c r="M3461" s="59"/>
    </row>
    <row r="3462" spans="3:13" x14ac:dyDescent="0.2">
      <c r="C3462" s="17"/>
      <c r="D3462" s="17"/>
      <c r="E3462" s="17"/>
      <c r="F3462" s="17"/>
      <c r="G3462" s="17"/>
      <c r="H3462" s="59"/>
      <c r="I3462" s="59"/>
      <c r="J3462" s="59"/>
      <c r="K3462" s="59"/>
      <c r="L3462" s="59"/>
      <c r="M3462" s="59"/>
    </row>
    <row r="3463" spans="3:13" x14ac:dyDescent="0.2">
      <c r="C3463" s="17"/>
      <c r="D3463" s="17"/>
      <c r="E3463" s="17"/>
      <c r="F3463" s="17"/>
      <c r="G3463" s="17"/>
      <c r="H3463" s="59"/>
      <c r="I3463" s="59"/>
      <c r="J3463" s="59"/>
      <c r="K3463" s="59"/>
      <c r="L3463" s="59"/>
      <c r="M3463" s="59"/>
    </row>
    <row r="3464" spans="3:13" x14ac:dyDescent="0.2">
      <c r="C3464" s="17"/>
      <c r="D3464" s="17"/>
      <c r="E3464" s="17"/>
      <c r="F3464" s="17"/>
      <c r="G3464" s="17"/>
      <c r="H3464" s="59"/>
      <c r="I3464" s="59"/>
      <c r="J3464" s="59"/>
      <c r="K3464" s="59"/>
      <c r="L3464" s="59"/>
      <c r="M3464" s="59"/>
    </row>
    <row r="3465" spans="3:13" x14ac:dyDescent="0.2">
      <c r="C3465" s="17"/>
      <c r="D3465" s="17"/>
      <c r="E3465" s="17"/>
      <c r="F3465" s="17"/>
      <c r="G3465" s="17"/>
      <c r="H3465" s="59"/>
      <c r="I3465" s="59"/>
      <c r="J3465" s="59"/>
      <c r="K3465" s="59"/>
      <c r="L3465" s="59"/>
      <c r="M3465" s="59"/>
    </row>
    <row r="3466" spans="3:13" x14ac:dyDescent="0.2">
      <c r="C3466" s="17"/>
      <c r="D3466" s="17"/>
      <c r="E3466" s="17"/>
      <c r="F3466" s="17"/>
      <c r="G3466" s="17"/>
      <c r="H3466" s="59"/>
      <c r="I3466" s="59"/>
      <c r="J3466" s="59"/>
      <c r="K3466" s="59"/>
      <c r="L3466" s="59"/>
      <c r="M3466" s="59"/>
    </row>
    <row r="3467" spans="3:13" x14ac:dyDescent="0.2">
      <c r="C3467" s="17"/>
      <c r="D3467" s="17"/>
      <c r="E3467" s="17"/>
      <c r="F3467" s="17"/>
      <c r="G3467" s="17"/>
      <c r="H3467" s="59"/>
      <c r="I3467" s="59"/>
      <c r="J3467" s="59"/>
      <c r="K3467" s="59"/>
      <c r="L3467" s="59"/>
      <c r="M3467" s="59"/>
    </row>
    <row r="3468" spans="3:13" x14ac:dyDescent="0.2">
      <c r="C3468" s="17"/>
      <c r="D3468" s="17"/>
      <c r="E3468" s="17"/>
      <c r="F3468" s="17"/>
      <c r="G3468" s="17"/>
      <c r="H3468" s="59"/>
      <c r="I3468" s="59"/>
      <c r="J3468" s="59"/>
      <c r="K3468" s="59"/>
      <c r="L3468" s="59"/>
      <c r="M3468" s="59"/>
    </row>
    <row r="3469" spans="3:13" x14ac:dyDescent="0.2">
      <c r="C3469" s="17"/>
      <c r="D3469" s="17"/>
      <c r="E3469" s="17"/>
      <c r="F3469" s="17"/>
      <c r="G3469" s="17"/>
      <c r="H3469" s="59"/>
      <c r="I3469" s="59"/>
      <c r="J3469" s="59"/>
      <c r="K3469" s="59"/>
      <c r="L3469" s="59"/>
      <c r="M3469" s="59"/>
    </row>
    <row r="3470" spans="3:13" x14ac:dyDescent="0.2">
      <c r="C3470" s="17"/>
      <c r="D3470" s="17"/>
      <c r="E3470" s="17"/>
      <c r="F3470" s="17"/>
      <c r="G3470" s="17"/>
      <c r="H3470" s="59"/>
      <c r="I3470" s="59"/>
      <c r="J3470" s="59"/>
      <c r="K3470" s="59"/>
      <c r="L3470" s="59"/>
      <c r="M3470" s="59"/>
    </row>
    <row r="3471" spans="3:13" x14ac:dyDescent="0.2">
      <c r="C3471" s="17"/>
      <c r="D3471" s="17"/>
      <c r="E3471" s="17"/>
      <c r="F3471" s="17"/>
      <c r="G3471" s="17"/>
      <c r="H3471" s="59"/>
      <c r="I3471" s="59"/>
      <c r="J3471" s="59"/>
      <c r="K3471" s="59"/>
      <c r="L3471" s="59"/>
      <c r="M3471" s="59"/>
    </row>
    <row r="3472" spans="3:13" x14ac:dyDescent="0.2">
      <c r="C3472" s="17"/>
      <c r="D3472" s="17"/>
      <c r="E3472" s="17"/>
      <c r="F3472" s="17"/>
      <c r="G3472" s="17"/>
      <c r="H3472" s="59"/>
      <c r="I3472" s="59"/>
      <c r="J3472" s="59"/>
      <c r="K3472" s="59"/>
      <c r="L3472" s="59"/>
      <c r="M3472" s="59"/>
    </row>
    <row r="3473" spans="3:13" x14ac:dyDescent="0.2">
      <c r="C3473" s="17"/>
      <c r="D3473" s="17"/>
      <c r="E3473" s="17"/>
      <c r="F3473" s="17"/>
      <c r="G3473" s="17"/>
      <c r="H3473" s="59"/>
      <c r="I3473" s="59"/>
      <c r="J3473" s="59"/>
      <c r="K3473" s="59"/>
      <c r="L3473" s="59"/>
      <c r="M3473" s="59"/>
    </row>
    <row r="3474" spans="3:13" x14ac:dyDescent="0.2">
      <c r="C3474" s="17"/>
      <c r="D3474" s="17"/>
      <c r="E3474" s="17"/>
      <c r="F3474" s="17"/>
      <c r="G3474" s="17"/>
      <c r="H3474" s="59"/>
      <c r="I3474" s="59"/>
      <c r="J3474" s="59"/>
      <c r="K3474" s="59"/>
      <c r="L3474" s="59"/>
      <c r="M3474" s="59"/>
    </row>
    <row r="3475" spans="3:13" x14ac:dyDescent="0.2">
      <c r="C3475" s="17"/>
      <c r="D3475" s="17"/>
      <c r="E3475" s="17"/>
      <c r="F3475" s="17"/>
      <c r="G3475" s="17"/>
      <c r="H3475" s="59"/>
      <c r="I3475" s="59"/>
      <c r="J3475" s="59"/>
      <c r="K3475" s="59"/>
      <c r="L3475" s="59"/>
      <c r="M3475" s="59"/>
    </row>
    <row r="3476" spans="3:13" x14ac:dyDescent="0.2">
      <c r="C3476" s="17"/>
      <c r="D3476" s="17"/>
      <c r="E3476" s="17"/>
      <c r="F3476" s="17"/>
      <c r="G3476" s="17"/>
      <c r="H3476" s="59"/>
      <c r="I3476" s="59"/>
      <c r="J3476" s="59"/>
      <c r="K3476" s="59"/>
      <c r="L3476" s="59"/>
      <c r="M3476" s="59"/>
    </row>
    <row r="3477" spans="3:13" x14ac:dyDescent="0.2">
      <c r="C3477" s="17"/>
      <c r="D3477" s="17"/>
      <c r="E3477" s="17"/>
      <c r="F3477" s="17"/>
      <c r="G3477" s="17"/>
      <c r="H3477" s="59"/>
      <c r="I3477" s="59"/>
      <c r="J3477" s="59"/>
      <c r="K3477" s="59"/>
      <c r="L3477" s="59"/>
      <c r="M3477" s="59"/>
    </row>
    <row r="3478" spans="3:13" x14ac:dyDescent="0.2">
      <c r="C3478" s="17"/>
      <c r="D3478" s="17"/>
      <c r="E3478" s="17"/>
      <c r="F3478" s="17"/>
      <c r="G3478" s="17"/>
      <c r="H3478" s="59"/>
      <c r="I3478" s="59"/>
      <c r="J3478" s="59"/>
      <c r="K3478" s="59"/>
      <c r="L3478" s="59"/>
      <c r="M3478" s="59"/>
    </row>
    <row r="3479" spans="3:13" x14ac:dyDescent="0.2">
      <c r="C3479" s="17"/>
      <c r="D3479" s="17"/>
      <c r="E3479" s="17"/>
      <c r="F3479" s="17"/>
      <c r="G3479" s="17"/>
      <c r="H3479" s="59"/>
      <c r="I3479" s="59"/>
      <c r="J3479" s="59"/>
      <c r="K3479" s="59"/>
      <c r="L3479" s="59"/>
      <c r="M3479" s="59"/>
    </row>
    <row r="3480" spans="3:13" x14ac:dyDescent="0.2">
      <c r="C3480" s="17"/>
      <c r="D3480" s="17"/>
      <c r="E3480" s="17"/>
      <c r="F3480" s="17"/>
      <c r="G3480" s="17"/>
      <c r="H3480" s="59"/>
      <c r="I3480" s="59"/>
      <c r="J3480" s="59"/>
      <c r="K3480" s="59"/>
      <c r="L3480" s="59"/>
      <c r="M3480" s="59"/>
    </row>
    <row r="3481" spans="3:13" x14ac:dyDescent="0.2">
      <c r="C3481" s="17"/>
      <c r="D3481" s="17"/>
      <c r="E3481" s="17"/>
      <c r="F3481" s="17"/>
      <c r="G3481" s="17"/>
      <c r="H3481" s="59"/>
      <c r="I3481" s="59"/>
      <c r="J3481" s="59"/>
      <c r="K3481" s="59"/>
      <c r="L3481" s="59"/>
      <c r="M3481" s="59"/>
    </row>
    <row r="3482" spans="3:13" x14ac:dyDescent="0.2">
      <c r="C3482" s="17"/>
      <c r="D3482" s="17"/>
      <c r="E3482" s="17"/>
      <c r="F3482" s="17"/>
      <c r="G3482" s="17"/>
      <c r="H3482" s="59"/>
      <c r="I3482" s="59"/>
      <c r="J3482" s="59"/>
      <c r="K3482" s="59"/>
      <c r="L3482" s="59"/>
      <c r="M3482" s="59"/>
    </row>
    <row r="3483" spans="3:13" x14ac:dyDescent="0.2">
      <c r="C3483" s="17"/>
      <c r="D3483" s="17"/>
      <c r="E3483" s="17"/>
      <c r="F3483" s="17"/>
      <c r="G3483" s="17"/>
      <c r="H3483" s="59"/>
      <c r="I3483" s="59"/>
      <c r="J3483" s="59"/>
      <c r="K3483" s="59"/>
      <c r="L3483" s="59"/>
      <c r="M3483" s="59"/>
    </row>
    <row r="3484" spans="3:13" x14ac:dyDescent="0.2">
      <c r="C3484" s="17"/>
      <c r="D3484" s="17"/>
      <c r="E3484" s="17"/>
      <c r="F3484" s="17"/>
      <c r="G3484" s="17"/>
      <c r="H3484" s="59"/>
      <c r="I3484" s="59"/>
      <c r="J3484" s="59"/>
      <c r="K3484" s="59"/>
      <c r="L3484" s="59"/>
      <c r="M3484" s="59"/>
    </row>
    <row r="3485" spans="3:13" x14ac:dyDescent="0.2">
      <c r="C3485" s="17"/>
      <c r="D3485" s="17"/>
      <c r="E3485" s="17"/>
      <c r="F3485" s="17"/>
      <c r="G3485" s="17"/>
      <c r="H3485" s="59"/>
      <c r="I3485" s="59"/>
      <c r="J3485" s="59"/>
      <c r="K3485" s="59"/>
      <c r="L3485" s="59"/>
      <c r="M3485" s="59"/>
    </row>
    <row r="3486" spans="3:13" x14ac:dyDescent="0.2">
      <c r="C3486" s="17"/>
      <c r="D3486" s="17"/>
      <c r="E3486" s="17"/>
      <c r="F3486" s="17"/>
      <c r="G3486" s="17"/>
      <c r="H3486" s="59"/>
      <c r="I3486" s="59"/>
      <c r="J3486" s="59"/>
      <c r="K3486" s="59"/>
      <c r="L3486" s="59"/>
      <c r="M3486" s="59"/>
    </row>
    <row r="3487" spans="3:13" x14ac:dyDescent="0.2">
      <c r="C3487" s="17"/>
      <c r="D3487" s="17"/>
      <c r="E3487" s="17"/>
      <c r="F3487" s="17"/>
      <c r="G3487" s="17"/>
      <c r="H3487" s="59"/>
      <c r="I3487" s="59"/>
      <c r="J3487" s="59"/>
      <c r="K3487" s="59"/>
      <c r="L3487" s="59"/>
      <c r="M3487" s="59"/>
    </row>
    <row r="3488" spans="3:13" x14ac:dyDescent="0.2">
      <c r="C3488" s="17"/>
      <c r="D3488" s="17"/>
      <c r="E3488" s="17"/>
      <c r="F3488" s="17"/>
      <c r="G3488" s="17"/>
      <c r="H3488" s="59"/>
      <c r="I3488" s="59"/>
      <c r="J3488" s="59"/>
      <c r="K3488" s="59"/>
      <c r="L3488" s="59"/>
      <c r="M3488" s="59"/>
    </row>
    <row r="3489" spans="3:13" x14ac:dyDescent="0.2">
      <c r="C3489" s="17"/>
      <c r="D3489" s="17"/>
      <c r="E3489" s="17"/>
      <c r="F3489" s="17"/>
      <c r="G3489" s="17"/>
      <c r="H3489" s="59"/>
      <c r="I3489" s="59"/>
      <c r="J3489" s="59"/>
      <c r="K3489" s="59"/>
      <c r="L3489" s="59"/>
      <c r="M3489" s="59"/>
    </row>
    <row r="3490" spans="3:13" x14ac:dyDescent="0.2">
      <c r="C3490" s="17"/>
      <c r="D3490" s="17"/>
      <c r="E3490" s="17"/>
      <c r="F3490" s="17"/>
      <c r="G3490" s="17"/>
      <c r="H3490" s="59"/>
      <c r="I3490" s="59"/>
      <c r="J3490" s="59"/>
      <c r="K3490" s="59"/>
      <c r="L3490" s="59"/>
      <c r="M3490" s="59"/>
    </row>
    <row r="3491" spans="3:13" x14ac:dyDescent="0.2">
      <c r="C3491" s="17"/>
      <c r="D3491" s="17"/>
      <c r="E3491" s="17"/>
      <c r="F3491" s="17"/>
      <c r="G3491" s="17"/>
      <c r="H3491" s="59"/>
      <c r="I3491" s="59"/>
      <c r="J3491" s="59"/>
      <c r="K3491" s="59"/>
      <c r="L3491" s="59"/>
      <c r="M3491" s="59"/>
    </row>
    <row r="3492" spans="3:13" x14ac:dyDescent="0.2">
      <c r="C3492" s="17"/>
      <c r="D3492" s="17"/>
      <c r="E3492" s="17"/>
      <c r="F3492" s="17"/>
      <c r="G3492" s="17"/>
      <c r="H3492" s="59"/>
      <c r="I3492" s="59"/>
      <c r="J3492" s="59"/>
      <c r="K3492" s="59"/>
      <c r="L3492" s="59"/>
      <c r="M3492" s="59"/>
    </row>
    <row r="3493" spans="3:13" x14ac:dyDescent="0.2">
      <c r="C3493" s="17"/>
      <c r="D3493" s="17"/>
      <c r="E3493" s="17"/>
      <c r="F3493" s="17"/>
      <c r="G3493" s="17"/>
      <c r="H3493" s="59"/>
      <c r="I3493" s="59"/>
      <c r="J3493" s="59"/>
      <c r="K3493" s="59"/>
      <c r="L3493" s="59"/>
      <c r="M3493" s="59"/>
    </row>
    <row r="3494" spans="3:13" x14ac:dyDescent="0.2">
      <c r="C3494" s="17"/>
      <c r="D3494" s="17"/>
      <c r="E3494" s="17"/>
      <c r="F3494" s="17"/>
      <c r="G3494" s="17"/>
      <c r="H3494" s="59"/>
      <c r="I3494" s="59"/>
      <c r="J3494" s="59"/>
      <c r="K3494" s="59"/>
      <c r="L3494" s="59"/>
      <c r="M3494" s="59"/>
    </row>
    <row r="3495" spans="3:13" x14ac:dyDescent="0.2">
      <c r="C3495" s="17"/>
      <c r="D3495" s="17"/>
      <c r="E3495" s="17"/>
      <c r="F3495" s="17"/>
      <c r="G3495" s="17"/>
      <c r="H3495" s="59"/>
      <c r="I3495" s="59"/>
      <c r="J3495" s="59"/>
      <c r="K3495" s="59"/>
      <c r="L3495" s="59"/>
      <c r="M3495" s="59"/>
    </row>
    <row r="3496" spans="3:13" x14ac:dyDescent="0.2">
      <c r="C3496" s="17"/>
      <c r="D3496" s="17"/>
      <c r="E3496" s="17"/>
      <c r="F3496" s="17"/>
      <c r="G3496" s="17"/>
      <c r="H3496" s="59"/>
      <c r="I3496" s="59"/>
      <c r="J3496" s="59"/>
      <c r="K3496" s="59"/>
      <c r="L3496" s="59"/>
      <c r="M3496" s="59"/>
    </row>
    <row r="3497" spans="3:13" x14ac:dyDescent="0.2">
      <c r="C3497" s="17"/>
      <c r="D3497" s="17"/>
      <c r="E3497" s="17"/>
      <c r="F3497" s="17"/>
      <c r="G3497" s="17"/>
      <c r="H3497" s="59"/>
      <c r="I3497" s="59"/>
      <c r="J3497" s="59"/>
      <c r="K3497" s="59"/>
      <c r="L3497" s="59"/>
      <c r="M3497" s="59"/>
    </row>
    <row r="3498" spans="3:13" x14ac:dyDescent="0.2">
      <c r="C3498" s="17"/>
      <c r="D3498" s="17"/>
      <c r="E3498" s="17"/>
      <c r="F3498" s="17"/>
      <c r="G3498" s="17"/>
      <c r="H3498" s="59"/>
      <c r="I3498" s="59"/>
      <c r="J3498" s="59"/>
      <c r="K3498" s="59"/>
      <c r="L3498" s="59"/>
      <c r="M3498" s="59"/>
    </row>
    <row r="3499" spans="3:13" x14ac:dyDescent="0.2">
      <c r="C3499" s="17"/>
      <c r="D3499" s="17"/>
      <c r="E3499" s="17"/>
      <c r="F3499" s="17"/>
      <c r="G3499" s="17"/>
      <c r="H3499" s="59"/>
      <c r="I3499" s="59"/>
      <c r="J3499" s="59"/>
      <c r="K3499" s="59"/>
      <c r="L3499" s="59"/>
      <c r="M3499" s="59"/>
    </row>
    <row r="3500" spans="3:13" x14ac:dyDescent="0.2">
      <c r="C3500" s="17"/>
      <c r="D3500" s="17"/>
      <c r="E3500" s="17"/>
      <c r="F3500" s="17"/>
      <c r="G3500" s="17"/>
      <c r="H3500" s="59"/>
      <c r="I3500" s="59"/>
      <c r="J3500" s="59"/>
      <c r="K3500" s="59"/>
      <c r="L3500" s="59"/>
      <c r="M3500" s="59"/>
    </row>
    <row r="3501" spans="3:13" x14ac:dyDescent="0.2">
      <c r="C3501" s="17"/>
      <c r="D3501" s="17"/>
      <c r="E3501" s="17"/>
      <c r="F3501" s="17"/>
      <c r="G3501" s="17"/>
      <c r="H3501" s="59"/>
      <c r="I3501" s="59"/>
      <c r="J3501" s="59"/>
      <c r="K3501" s="59"/>
      <c r="L3501" s="59"/>
      <c r="M3501" s="59"/>
    </row>
    <row r="3502" spans="3:13" x14ac:dyDescent="0.2">
      <c r="C3502" s="17"/>
      <c r="D3502" s="17"/>
      <c r="E3502" s="17"/>
      <c r="F3502" s="17"/>
      <c r="G3502" s="17"/>
      <c r="H3502" s="59"/>
      <c r="I3502" s="59"/>
      <c r="J3502" s="59"/>
      <c r="K3502" s="59"/>
      <c r="L3502" s="59"/>
      <c r="M3502" s="59"/>
    </row>
    <row r="3503" spans="3:13" x14ac:dyDescent="0.2">
      <c r="C3503" s="17"/>
      <c r="D3503" s="17"/>
      <c r="E3503" s="17"/>
      <c r="F3503" s="17"/>
      <c r="G3503" s="17"/>
      <c r="H3503" s="59"/>
      <c r="I3503" s="59"/>
      <c r="J3503" s="59"/>
      <c r="K3503" s="59"/>
      <c r="L3503" s="59"/>
      <c r="M3503" s="59"/>
    </row>
    <row r="3504" spans="3:13" x14ac:dyDescent="0.2">
      <c r="C3504" s="17"/>
      <c r="D3504" s="17"/>
      <c r="E3504" s="17"/>
      <c r="F3504" s="17"/>
      <c r="G3504" s="17"/>
      <c r="H3504" s="59"/>
      <c r="I3504" s="59"/>
      <c r="J3504" s="59"/>
      <c r="K3504" s="59"/>
      <c r="L3504" s="59"/>
      <c r="M3504" s="59"/>
    </row>
    <row r="3505" spans="3:13" x14ac:dyDescent="0.2">
      <c r="C3505" s="17"/>
      <c r="D3505" s="17"/>
      <c r="E3505" s="17"/>
      <c r="F3505" s="17"/>
      <c r="G3505" s="17"/>
      <c r="H3505" s="59"/>
      <c r="I3505" s="59"/>
      <c r="J3505" s="59"/>
      <c r="K3505" s="59"/>
      <c r="L3505" s="59"/>
      <c r="M3505" s="59"/>
    </row>
    <row r="3506" spans="3:13" x14ac:dyDescent="0.2">
      <c r="C3506" s="17"/>
      <c r="D3506" s="17"/>
      <c r="E3506" s="17"/>
      <c r="F3506" s="17"/>
      <c r="G3506" s="17"/>
      <c r="H3506" s="59"/>
      <c r="I3506" s="59"/>
      <c r="J3506" s="59"/>
      <c r="K3506" s="59"/>
      <c r="L3506" s="59"/>
      <c r="M3506" s="59"/>
    </row>
    <row r="3507" spans="3:13" x14ac:dyDescent="0.2">
      <c r="C3507" s="17"/>
      <c r="D3507" s="17"/>
      <c r="E3507" s="17"/>
      <c r="F3507" s="17"/>
      <c r="G3507" s="17"/>
      <c r="H3507" s="59"/>
      <c r="I3507" s="59"/>
      <c r="J3507" s="59"/>
      <c r="K3507" s="59"/>
      <c r="L3507" s="59"/>
      <c r="M3507" s="59"/>
    </row>
    <row r="3508" spans="3:13" x14ac:dyDescent="0.2">
      <c r="C3508" s="17"/>
      <c r="D3508" s="17"/>
      <c r="E3508" s="17"/>
      <c r="F3508" s="17"/>
      <c r="G3508" s="17"/>
      <c r="H3508" s="59"/>
      <c r="I3508" s="59"/>
      <c r="J3508" s="59"/>
      <c r="K3508" s="59"/>
      <c r="L3508" s="59"/>
      <c r="M3508" s="59"/>
    </row>
    <row r="3509" spans="3:13" x14ac:dyDescent="0.2">
      <c r="C3509" s="17"/>
      <c r="D3509" s="17"/>
      <c r="E3509" s="17"/>
      <c r="F3509" s="17"/>
      <c r="G3509" s="17"/>
      <c r="H3509" s="59"/>
      <c r="I3509" s="59"/>
      <c r="J3509" s="59"/>
      <c r="K3509" s="59"/>
      <c r="L3509" s="59"/>
      <c r="M3509" s="59"/>
    </row>
    <row r="3510" spans="3:13" x14ac:dyDescent="0.2">
      <c r="C3510" s="17"/>
      <c r="D3510" s="17"/>
      <c r="E3510" s="17"/>
      <c r="F3510" s="17"/>
      <c r="G3510" s="17"/>
      <c r="H3510" s="59"/>
      <c r="I3510" s="59"/>
      <c r="J3510" s="59"/>
      <c r="K3510" s="59"/>
      <c r="L3510" s="59"/>
      <c r="M3510" s="59"/>
    </row>
    <row r="3511" spans="3:13" x14ac:dyDescent="0.2">
      <c r="C3511" s="17"/>
      <c r="D3511" s="17"/>
      <c r="E3511" s="17"/>
      <c r="F3511" s="17"/>
      <c r="G3511" s="17"/>
      <c r="H3511" s="59"/>
      <c r="I3511" s="59"/>
      <c r="J3511" s="59"/>
      <c r="K3511" s="59"/>
      <c r="L3511" s="59"/>
      <c r="M3511" s="59"/>
    </row>
    <row r="3512" spans="3:13" x14ac:dyDescent="0.2">
      <c r="C3512" s="17"/>
      <c r="D3512" s="17"/>
      <c r="E3512" s="17"/>
      <c r="F3512" s="17"/>
      <c r="G3512" s="17"/>
      <c r="H3512" s="59"/>
      <c r="I3512" s="59"/>
      <c r="J3512" s="59"/>
      <c r="K3512" s="59"/>
      <c r="L3512" s="59"/>
      <c r="M3512" s="59"/>
    </row>
    <row r="3513" spans="3:13" x14ac:dyDescent="0.2">
      <c r="C3513" s="17"/>
      <c r="D3513" s="17"/>
      <c r="E3513" s="17"/>
      <c r="F3513" s="17"/>
      <c r="G3513" s="17"/>
      <c r="H3513" s="59"/>
      <c r="I3513" s="59"/>
      <c r="J3513" s="59"/>
      <c r="K3513" s="59"/>
      <c r="L3513" s="59"/>
      <c r="M3513" s="59"/>
    </row>
    <row r="3514" spans="3:13" x14ac:dyDescent="0.2">
      <c r="C3514" s="17"/>
      <c r="D3514" s="17"/>
      <c r="E3514" s="17"/>
      <c r="F3514" s="17"/>
      <c r="G3514" s="17"/>
      <c r="H3514" s="59"/>
      <c r="I3514" s="59"/>
      <c r="J3514" s="59"/>
      <c r="K3514" s="59"/>
      <c r="L3514" s="59"/>
      <c r="M3514" s="59"/>
    </row>
    <row r="3515" spans="3:13" x14ac:dyDescent="0.2">
      <c r="C3515" s="17"/>
      <c r="D3515" s="17"/>
      <c r="E3515" s="17"/>
      <c r="F3515" s="17"/>
      <c r="G3515" s="17"/>
      <c r="H3515" s="59"/>
      <c r="I3515" s="59"/>
      <c r="J3515" s="59"/>
      <c r="K3515" s="59"/>
      <c r="L3515" s="59"/>
      <c r="M3515" s="59"/>
    </row>
    <row r="3516" spans="3:13" x14ac:dyDescent="0.2">
      <c r="C3516" s="17"/>
      <c r="D3516" s="17"/>
      <c r="E3516" s="17"/>
      <c r="F3516" s="17"/>
      <c r="G3516" s="17"/>
      <c r="H3516" s="59"/>
      <c r="I3516" s="59"/>
      <c r="J3516" s="59"/>
      <c r="K3516" s="59"/>
      <c r="L3516" s="59"/>
      <c r="M3516" s="59"/>
    </row>
    <row r="3517" spans="3:13" x14ac:dyDescent="0.2">
      <c r="C3517" s="17"/>
      <c r="D3517" s="17"/>
      <c r="E3517" s="17"/>
      <c r="F3517" s="17"/>
      <c r="G3517" s="17"/>
      <c r="H3517" s="59"/>
      <c r="I3517" s="59"/>
      <c r="J3517" s="59"/>
      <c r="K3517" s="59"/>
      <c r="L3517" s="59"/>
      <c r="M3517" s="59"/>
    </row>
    <row r="3518" spans="3:13" x14ac:dyDescent="0.2">
      <c r="C3518" s="17"/>
      <c r="D3518" s="17"/>
      <c r="E3518" s="17"/>
      <c r="F3518" s="17"/>
      <c r="G3518" s="17"/>
      <c r="H3518" s="59"/>
      <c r="I3518" s="59"/>
      <c r="J3518" s="59"/>
      <c r="K3518" s="59"/>
      <c r="L3518" s="59"/>
      <c r="M3518" s="59"/>
    </row>
    <row r="3519" spans="3:13" x14ac:dyDescent="0.2">
      <c r="C3519" s="17"/>
      <c r="D3519" s="17"/>
      <c r="E3519" s="17"/>
      <c r="F3519" s="17"/>
      <c r="G3519" s="17"/>
      <c r="H3519" s="59"/>
      <c r="I3519" s="59"/>
      <c r="J3519" s="59"/>
      <c r="K3519" s="59"/>
      <c r="L3519" s="59"/>
      <c r="M3519" s="59"/>
    </row>
    <row r="3520" spans="3:13" x14ac:dyDescent="0.2">
      <c r="C3520" s="17"/>
      <c r="D3520" s="17"/>
      <c r="E3520" s="17"/>
      <c r="F3520" s="17"/>
      <c r="G3520" s="17"/>
      <c r="H3520" s="59"/>
      <c r="I3520" s="59"/>
      <c r="J3520" s="59"/>
      <c r="K3520" s="59"/>
      <c r="L3520" s="59"/>
      <c r="M3520" s="59"/>
    </row>
    <row r="3521" spans="3:13" x14ac:dyDescent="0.2">
      <c r="C3521" s="17"/>
      <c r="D3521" s="17"/>
      <c r="E3521" s="17"/>
      <c r="F3521" s="17"/>
      <c r="G3521" s="17"/>
      <c r="H3521" s="59"/>
      <c r="I3521" s="59"/>
      <c r="J3521" s="59"/>
      <c r="K3521" s="59"/>
      <c r="L3521" s="59"/>
      <c r="M3521" s="59"/>
    </row>
    <row r="3522" spans="3:13" x14ac:dyDescent="0.2">
      <c r="C3522" s="17"/>
      <c r="D3522" s="17"/>
      <c r="E3522" s="17"/>
      <c r="F3522" s="17"/>
      <c r="G3522" s="17"/>
      <c r="H3522" s="59"/>
      <c r="I3522" s="59"/>
      <c r="J3522" s="59"/>
      <c r="K3522" s="59"/>
      <c r="L3522" s="59"/>
      <c r="M3522" s="59"/>
    </row>
    <row r="3523" spans="3:13" x14ac:dyDescent="0.2">
      <c r="C3523" s="17"/>
      <c r="D3523" s="17"/>
      <c r="E3523" s="17"/>
      <c r="F3523" s="17"/>
      <c r="G3523" s="17"/>
      <c r="H3523" s="59"/>
      <c r="I3523" s="59"/>
      <c r="J3523" s="59"/>
      <c r="K3523" s="59"/>
      <c r="L3523" s="59"/>
      <c r="M3523" s="59"/>
    </row>
    <row r="3524" spans="3:13" x14ac:dyDescent="0.2">
      <c r="C3524" s="17"/>
      <c r="D3524" s="17"/>
      <c r="E3524" s="17"/>
      <c r="F3524" s="17"/>
      <c r="G3524" s="17"/>
      <c r="H3524" s="59"/>
      <c r="I3524" s="59"/>
      <c r="J3524" s="59"/>
      <c r="K3524" s="59"/>
      <c r="L3524" s="59"/>
      <c r="M3524" s="59"/>
    </row>
    <row r="3525" spans="3:13" x14ac:dyDescent="0.2">
      <c r="C3525" s="17"/>
      <c r="D3525" s="17"/>
      <c r="E3525" s="17"/>
      <c r="F3525" s="17"/>
      <c r="G3525" s="17"/>
      <c r="H3525" s="59"/>
      <c r="I3525" s="59"/>
      <c r="J3525" s="59"/>
      <c r="K3525" s="59"/>
      <c r="L3525" s="59"/>
      <c r="M3525" s="59"/>
    </row>
    <row r="3526" spans="3:13" x14ac:dyDescent="0.2">
      <c r="C3526" s="17"/>
      <c r="D3526" s="17"/>
      <c r="E3526" s="17"/>
      <c r="F3526" s="17"/>
      <c r="G3526" s="17"/>
      <c r="H3526" s="59"/>
      <c r="I3526" s="59"/>
      <c r="J3526" s="59"/>
      <c r="K3526" s="59"/>
      <c r="L3526" s="59"/>
      <c r="M3526" s="59"/>
    </row>
    <row r="3527" spans="3:13" x14ac:dyDescent="0.2">
      <c r="C3527" s="17"/>
      <c r="D3527" s="17"/>
      <c r="E3527" s="17"/>
      <c r="F3527" s="17"/>
      <c r="G3527" s="17"/>
      <c r="H3527" s="59"/>
      <c r="I3527" s="59"/>
      <c r="J3527" s="59"/>
      <c r="K3527" s="59"/>
      <c r="L3527" s="59"/>
      <c r="M3527" s="59"/>
    </row>
    <row r="3528" spans="3:13" x14ac:dyDescent="0.2">
      <c r="C3528" s="17"/>
      <c r="D3528" s="17"/>
      <c r="E3528" s="17"/>
      <c r="F3528" s="17"/>
      <c r="G3528" s="17"/>
      <c r="H3528" s="59"/>
      <c r="I3528" s="59"/>
      <c r="J3528" s="59"/>
      <c r="K3528" s="59"/>
      <c r="L3528" s="59"/>
      <c r="M3528" s="59"/>
    </row>
    <row r="3529" spans="3:13" x14ac:dyDescent="0.2">
      <c r="C3529" s="17"/>
      <c r="D3529" s="17"/>
      <c r="E3529" s="17"/>
      <c r="F3529" s="17"/>
      <c r="G3529" s="17"/>
      <c r="H3529" s="59"/>
      <c r="I3529" s="59"/>
      <c r="J3529" s="59"/>
      <c r="K3529" s="59"/>
      <c r="L3529" s="59"/>
      <c r="M3529" s="59"/>
    </row>
    <row r="3530" spans="3:13" x14ac:dyDescent="0.2">
      <c r="C3530" s="17"/>
      <c r="D3530" s="17"/>
      <c r="E3530" s="17"/>
      <c r="F3530" s="17"/>
      <c r="G3530" s="17"/>
      <c r="H3530" s="59"/>
      <c r="I3530" s="59"/>
      <c r="J3530" s="59"/>
      <c r="K3530" s="59"/>
      <c r="L3530" s="59"/>
      <c r="M3530" s="59"/>
    </row>
    <row r="3531" spans="3:13" x14ac:dyDescent="0.2">
      <c r="C3531" s="17"/>
      <c r="D3531" s="17"/>
      <c r="E3531" s="17"/>
      <c r="F3531" s="17"/>
      <c r="G3531" s="17"/>
      <c r="H3531" s="59"/>
      <c r="I3531" s="59"/>
      <c r="J3531" s="59"/>
      <c r="K3531" s="59"/>
      <c r="L3531" s="59"/>
      <c r="M3531" s="59"/>
    </row>
    <row r="3532" spans="3:13" x14ac:dyDescent="0.2">
      <c r="C3532" s="17"/>
      <c r="D3532" s="17"/>
      <c r="E3532" s="17"/>
      <c r="F3532" s="17"/>
      <c r="G3532" s="17"/>
      <c r="H3532" s="59"/>
      <c r="I3532" s="59"/>
      <c r="J3532" s="59"/>
      <c r="K3532" s="59"/>
      <c r="L3532" s="59"/>
      <c r="M3532" s="59"/>
    </row>
    <row r="3533" spans="3:13" x14ac:dyDescent="0.2">
      <c r="C3533" s="17"/>
      <c r="D3533" s="17"/>
      <c r="E3533" s="17"/>
      <c r="F3533" s="17"/>
      <c r="G3533" s="17"/>
      <c r="H3533" s="59"/>
      <c r="I3533" s="59"/>
      <c r="J3533" s="59"/>
      <c r="K3533" s="59"/>
      <c r="L3533" s="59"/>
      <c r="M3533" s="59"/>
    </row>
    <row r="3534" spans="3:13" x14ac:dyDescent="0.2">
      <c r="C3534" s="17"/>
      <c r="D3534" s="17"/>
      <c r="E3534" s="17"/>
      <c r="F3534" s="17"/>
      <c r="G3534" s="17"/>
      <c r="H3534" s="59"/>
      <c r="I3534" s="59"/>
      <c r="J3534" s="59"/>
      <c r="K3534" s="59"/>
      <c r="L3534" s="59"/>
      <c r="M3534" s="59"/>
    </row>
    <row r="3535" spans="3:13" x14ac:dyDescent="0.2">
      <c r="C3535" s="17"/>
      <c r="D3535" s="17"/>
      <c r="E3535" s="17"/>
      <c r="F3535" s="17"/>
      <c r="G3535" s="17"/>
      <c r="H3535" s="59"/>
      <c r="I3535" s="59"/>
      <c r="J3535" s="59"/>
      <c r="K3535" s="59"/>
      <c r="L3535" s="59"/>
      <c r="M3535" s="59"/>
    </row>
    <row r="3536" spans="3:13" x14ac:dyDescent="0.2">
      <c r="C3536" s="17"/>
      <c r="D3536" s="17"/>
      <c r="E3536" s="17"/>
      <c r="F3536" s="17"/>
      <c r="G3536" s="17"/>
      <c r="H3536" s="59"/>
      <c r="I3536" s="59"/>
      <c r="J3536" s="59"/>
      <c r="K3536" s="59"/>
      <c r="L3536" s="59"/>
      <c r="M3536" s="59"/>
    </row>
    <row r="3537" spans="3:13" x14ac:dyDescent="0.2">
      <c r="C3537" s="17"/>
      <c r="D3537" s="17"/>
      <c r="E3537" s="17"/>
      <c r="F3537" s="17"/>
      <c r="G3537" s="17"/>
      <c r="H3537" s="59"/>
      <c r="I3537" s="59"/>
      <c r="J3537" s="59"/>
      <c r="K3537" s="59"/>
      <c r="L3537" s="59"/>
      <c r="M3537" s="59"/>
    </row>
    <row r="3538" spans="3:13" x14ac:dyDescent="0.2">
      <c r="C3538" s="17"/>
      <c r="D3538" s="17"/>
      <c r="E3538" s="17"/>
      <c r="F3538" s="17"/>
      <c r="G3538" s="17"/>
      <c r="H3538" s="59"/>
      <c r="I3538" s="59"/>
      <c r="J3538" s="59"/>
      <c r="K3538" s="59"/>
      <c r="L3538" s="59"/>
      <c r="M3538" s="59"/>
    </row>
    <row r="3539" spans="3:13" x14ac:dyDescent="0.2">
      <c r="C3539" s="17"/>
      <c r="D3539" s="17"/>
      <c r="E3539" s="17"/>
      <c r="F3539" s="17"/>
      <c r="G3539" s="17"/>
      <c r="H3539" s="59"/>
      <c r="I3539" s="59"/>
      <c r="J3539" s="59"/>
      <c r="K3539" s="59"/>
      <c r="L3539" s="59"/>
      <c r="M3539" s="59"/>
    </row>
    <row r="3540" spans="3:13" x14ac:dyDescent="0.2">
      <c r="C3540" s="17"/>
      <c r="D3540" s="17"/>
      <c r="E3540" s="17"/>
      <c r="F3540" s="17"/>
      <c r="G3540" s="17"/>
      <c r="H3540" s="59"/>
      <c r="I3540" s="59"/>
      <c r="J3540" s="59"/>
      <c r="K3540" s="59"/>
      <c r="L3540" s="59"/>
      <c r="M3540" s="59"/>
    </row>
    <row r="3541" spans="3:13" x14ac:dyDescent="0.2">
      <c r="C3541" s="17"/>
      <c r="D3541" s="17"/>
      <c r="E3541" s="17"/>
      <c r="F3541" s="17"/>
      <c r="G3541" s="17"/>
      <c r="H3541" s="59"/>
      <c r="I3541" s="59"/>
      <c r="J3541" s="59"/>
      <c r="K3541" s="59"/>
      <c r="L3541" s="59"/>
      <c r="M3541" s="59"/>
    </row>
    <row r="3542" spans="3:13" x14ac:dyDescent="0.2">
      <c r="C3542" s="17"/>
      <c r="D3542" s="17"/>
      <c r="E3542" s="17"/>
      <c r="F3542" s="17"/>
      <c r="G3542" s="17"/>
      <c r="H3542" s="59"/>
      <c r="I3542" s="59"/>
      <c r="J3542" s="59"/>
      <c r="K3542" s="59"/>
      <c r="L3542" s="59"/>
      <c r="M3542" s="59"/>
    </row>
    <row r="3543" spans="3:13" x14ac:dyDescent="0.2">
      <c r="C3543" s="17"/>
      <c r="D3543" s="17"/>
      <c r="E3543" s="17"/>
      <c r="F3543" s="17"/>
      <c r="G3543" s="17"/>
      <c r="H3543" s="59"/>
      <c r="I3543" s="59"/>
      <c r="J3543" s="59"/>
      <c r="K3543" s="59"/>
      <c r="L3543" s="59"/>
      <c r="M3543" s="59"/>
    </row>
    <row r="3544" spans="3:13" x14ac:dyDescent="0.2">
      <c r="C3544" s="17"/>
      <c r="D3544" s="17"/>
      <c r="E3544" s="17"/>
      <c r="F3544" s="17"/>
      <c r="G3544" s="17"/>
      <c r="H3544" s="59"/>
      <c r="I3544" s="59"/>
      <c r="J3544" s="59"/>
      <c r="K3544" s="59"/>
      <c r="L3544" s="59"/>
      <c r="M3544" s="59"/>
    </row>
    <row r="3545" spans="3:13" x14ac:dyDescent="0.2">
      <c r="C3545" s="17"/>
      <c r="D3545" s="17"/>
      <c r="E3545" s="17"/>
      <c r="F3545" s="17"/>
      <c r="G3545" s="17"/>
      <c r="H3545" s="59"/>
      <c r="I3545" s="59"/>
      <c r="J3545" s="59"/>
      <c r="K3545" s="59"/>
      <c r="L3545" s="59"/>
      <c r="M3545" s="59"/>
    </row>
    <row r="3546" spans="3:13" x14ac:dyDescent="0.2">
      <c r="C3546" s="17"/>
      <c r="D3546" s="17"/>
      <c r="E3546" s="17"/>
      <c r="F3546" s="17"/>
      <c r="G3546" s="17"/>
      <c r="H3546" s="59"/>
      <c r="I3546" s="59"/>
      <c r="J3546" s="59"/>
      <c r="K3546" s="59"/>
      <c r="L3546" s="59"/>
      <c r="M3546" s="59"/>
    </row>
    <row r="3547" spans="3:13" x14ac:dyDescent="0.2">
      <c r="C3547" s="17"/>
      <c r="D3547" s="17"/>
      <c r="E3547" s="17"/>
      <c r="F3547" s="17"/>
      <c r="G3547" s="17"/>
      <c r="H3547" s="59"/>
      <c r="I3547" s="59"/>
      <c r="J3547" s="59"/>
      <c r="K3547" s="59"/>
      <c r="L3547" s="59"/>
      <c r="M3547" s="59"/>
    </row>
    <row r="3548" spans="3:13" x14ac:dyDescent="0.2">
      <c r="C3548" s="17"/>
      <c r="D3548" s="17"/>
      <c r="E3548" s="17"/>
      <c r="F3548" s="17"/>
      <c r="G3548" s="17"/>
      <c r="H3548" s="59"/>
      <c r="I3548" s="59"/>
      <c r="J3548" s="59"/>
      <c r="K3548" s="59"/>
      <c r="L3548" s="59"/>
      <c r="M3548" s="59"/>
    </row>
    <row r="3549" spans="3:13" x14ac:dyDescent="0.2">
      <c r="C3549" s="17"/>
      <c r="D3549" s="17"/>
      <c r="E3549" s="17"/>
      <c r="F3549" s="17"/>
      <c r="G3549" s="17"/>
      <c r="H3549" s="59"/>
      <c r="I3549" s="59"/>
      <c r="J3549" s="59"/>
      <c r="K3549" s="59"/>
      <c r="L3549" s="59"/>
      <c r="M3549" s="59"/>
    </row>
    <row r="3550" spans="3:13" x14ac:dyDescent="0.2">
      <c r="C3550" s="17"/>
      <c r="D3550" s="17"/>
      <c r="E3550" s="17"/>
      <c r="F3550" s="17"/>
      <c r="G3550" s="17"/>
      <c r="H3550" s="59"/>
      <c r="I3550" s="59"/>
      <c r="J3550" s="59"/>
      <c r="K3550" s="59"/>
      <c r="L3550" s="59"/>
      <c r="M3550" s="59"/>
    </row>
    <row r="3551" spans="3:13" x14ac:dyDescent="0.2">
      <c r="C3551" s="17"/>
      <c r="D3551" s="17"/>
      <c r="E3551" s="17"/>
      <c r="F3551" s="17"/>
      <c r="G3551" s="17"/>
      <c r="H3551" s="59"/>
      <c r="I3551" s="59"/>
      <c r="J3551" s="59"/>
      <c r="K3551" s="59"/>
      <c r="L3551" s="59"/>
      <c r="M3551" s="59"/>
    </row>
    <row r="3552" spans="3:13" x14ac:dyDescent="0.2">
      <c r="C3552" s="17"/>
      <c r="D3552" s="17"/>
      <c r="E3552" s="17"/>
      <c r="F3552" s="17"/>
      <c r="G3552" s="17"/>
      <c r="H3552" s="59"/>
      <c r="I3552" s="59"/>
      <c r="J3552" s="59"/>
      <c r="K3552" s="59"/>
      <c r="L3552" s="59"/>
      <c r="M3552" s="59"/>
    </row>
    <row r="3553" spans="3:13" x14ac:dyDescent="0.2">
      <c r="C3553" s="17"/>
      <c r="D3553" s="17"/>
      <c r="E3553" s="17"/>
      <c r="F3553" s="17"/>
      <c r="G3553" s="17"/>
      <c r="H3553" s="59"/>
      <c r="I3553" s="59"/>
      <c r="J3553" s="59"/>
      <c r="K3553" s="59"/>
      <c r="L3553" s="59"/>
      <c r="M3553" s="59"/>
    </row>
    <row r="3554" spans="3:13" x14ac:dyDescent="0.2">
      <c r="C3554" s="17"/>
      <c r="D3554" s="17"/>
      <c r="E3554" s="17"/>
      <c r="F3554" s="17"/>
      <c r="G3554" s="17"/>
      <c r="H3554" s="59"/>
      <c r="I3554" s="59"/>
      <c r="J3554" s="59"/>
      <c r="K3554" s="59"/>
      <c r="L3554" s="59"/>
      <c r="M3554" s="59"/>
    </row>
    <row r="3555" spans="3:13" x14ac:dyDescent="0.2">
      <c r="C3555" s="17"/>
      <c r="D3555" s="17"/>
      <c r="E3555" s="17"/>
      <c r="F3555" s="17"/>
      <c r="G3555" s="17"/>
      <c r="H3555" s="59"/>
      <c r="I3555" s="59"/>
      <c r="J3555" s="59"/>
      <c r="K3555" s="59"/>
      <c r="L3555" s="59"/>
      <c r="M3555" s="59"/>
    </row>
    <row r="3556" spans="3:13" x14ac:dyDescent="0.2">
      <c r="C3556" s="17"/>
      <c r="D3556" s="17"/>
      <c r="E3556" s="17"/>
      <c r="F3556" s="17"/>
      <c r="G3556" s="17"/>
      <c r="H3556" s="59"/>
      <c r="I3556" s="59"/>
      <c r="J3556" s="59"/>
      <c r="K3556" s="59"/>
      <c r="L3556" s="59"/>
      <c r="M3556" s="59"/>
    </row>
    <row r="3557" spans="3:13" x14ac:dyDescent="0.2">
      <c r="C3557" s="17"/>
      <c r="D3557" s="17"/>
      <c r="E3557" s="17"/>
      <c r="F3557" s="17"/>
      <c r="G3557" s="17"/>
      <c r="H3557" s="59"/>
      <c r="I3557" s="59"/>
      <c r="J3557" s="59"/>
      <c r="K3557" s="59"/>
      <c r="L3557" s="59"/>
      <c r="M3557" s="59"/>
    </row>
    <row r="3558" spans="3:13" x14ac:dyDescent="0.2">
      <c r="C3558" s="17"/>
      <c r="D3558" s="17"/>
      <c r="E3558" s="17"/>
      <c r="F3558" s="17"/>
      <c r="G3558" s="17"/>
      <c r="H3558" s="59"/>
      <c r="I3558" s="59"/>
      <c r="J3558" s="59"/>
      <c r="K3558" s="59"/>
      <c r="L3558" s="59"/>
      <c r="M3558" s="59"/>
    </row>
    <row r="3559" spans="3:13" x14ac:dyDescent="0.2">
      <c r="C3559" s="17"/>
      <c r="D3559" s="17"/>
      <c r="E3559" s="17"/>
      <c r="F3559" s="17"/>
      <c r="G3559" s="17"/>
      <c r="H3559" s="59"/>
      <c r="I3559" s="59"/>
      <c r="J3559" s="59"/>
      <c r="K3559" s="59"/>
      <c r="L3559" s="59"/>
      <c r="M3559" s="59"/>
    </row>
    <row r="3560" spans="3:13" x14ac:dyDescent="0.2">
      <c r="C3560" s="17"/>
      <c r="D3560" s="17"/>
      <c r="E3560" s="17"/>
      <c r="F3560" s="17"/>
      <c r="G3560" s="17"/>
      <c r="H3560" s="59"/>
      <c r="I3560" s="59"/>
      <c r="J3560" s="59"/>
      <c r="K3560" s="59"/>
      <c r="L3560" s="59"/>
      <c r="M3560" s="59"/>
    </row>
    <row r="3561" spans="3:13" x14ac:dyDescent="0.2">
      <c r="C3561" s="17"/>
      <c r="D3561" s="17"/>
      <c r="E3561" s="17"/>
      <c r="F3561" s="17"/>
      <c r="G3561" s="17"/>
      <c r="H3561" s="59"/>
      <c r="I3561" s="59"/>
      <c r="J3561" s="59"/>
      <c r="K3561" s="59"/>
      <c r="L3561" s="59"/>
      <c r="M3561" s="59"/>
    </row>
    <row r="3562" spans="3:13" x14ac:dyDescent="0.2">
      <c r="C3562" s="17"/>
      <c r="D3562" s="17"/>
      <c r="E3562" s="17"/>
      <c r="F3562" s="17"/>
      <c r="G3562" s="17"/>
      <c r="H3562" s="59"/>
      <c r="I3562" s="59"/>
      <c r="J3562" s="59"/>
      <c r="K3562" s="59"/>
      <c r="L3562" s="59"/>
      <c r="M3562" s="59"/>
    </row>
    <row r="3563" spans="3:13" x14ac:dyDescent="0.2">
      <c r="C3563" s="17"/>
      <c r="D3563" s="17"/>
      <c r="E3563" s="17"/>
      <c r="F3563" s="17"/>
      <c r="G3563" s="17"/>
      <c r="H3563" s="59"/>
      <c r="I3563" s="59"/>
      <c r="J3563" s="59"/>
      <c r="K3563" s="59"/>
      <c r="L3563" s="59"/>
      <c r="M3563" s="59"/>
    </row>
    <row r="3564" spans="3:13" x14ac:dyDescent="0.2">
      <c r="C3564" s="17"/>
      <c r="D3564" s="17"/>
      <c r="E3564" s="17"/>
      <c r="F3564" s="17"/>
      <c r="G3564" s="17"/>
      <c r="H3564" s="59"/>
      <c r="I3564" s="59"/>
      <c r="J3564" s="59"/>
      <c r="K3564" s="59"/>
      <c r="L3564" s="59"/>
      <c r="M3564" s="59"/>
    </row>
    <row r="3565" spans="3:13" x14ac:dyDescent="0.2">
      <c r="C3565" s="17"/>
      <c r="D3565" s="17"/>
      <c r="E3565" s="17"/>
      <c r="F3565" s="17"/>
      <c r="G3565" s="17"/>
      <c r="H3565" s="59"/>
      <c r="I3565" s="59"/>
      <c r="J3565" s="59"/>
      <c r="K3565" s="59"/>
      <c r="L3565" s="59"/>
      <c r="M3565" s="59"/>
    </row>
    <row r="3566" spans="3:13" x14ac:dyDescent="0.2">
      <c r="C3566" s="17"/>
      <c r="D3566" s="17"/>
      <c r="E3566" s="17"/>
      <c r="F3566" s="17"/>
      <c r="G3566" s="17"/>
      <c r="H3566" s="59"/>
      <c r="I3566" s="59"/>
      <c r="J3566" s="59"/>
      <c r="K3566" s="59"/>
      <c r="L3566" s="59"/>
      <c r="M3566" s="59"/>
    </row>
    <row r="3567" spans="3:13" x14ac:dyDescent="0.2">
      <c r="C3567" s="17"/>
      <c r="D3567" s="17"/>
      <c r="E3567" s="17"/>
      <c r="F3567" s="17"/>
      <c r="G3567" s="17"/>
      <c r="H3567" s="59"/>
      <c r="I3567" s="59"/>
      <c r="J3567" s="59"/>
      <c r="K3567" s="59"/>
      <c r="L3567" s="59"/>
      <c r="M3567" s="59"/>
    </row>
    <row r="3568" spans="3:13" x14ac:dyDescent="0.2">
      <c r="C3568" s="17"/>
      <c r="D3568" s="17"/>
      <c r="E3568" s="17"/>
      <c r="F3568" s="17"/>
      <c r="G3568" s="17"/>
      <c r="H3568" s="59"/>
      <c r="I3568" s="59"/>
      <c r="J3568" s="59"/>
      <c r="K3568" s="59"/>
      <c r="L3568" s="59"/>
      <c r="M3568" s="59"/>
    </row>
    <row r="3569" spans="3:13" x14ac:dyDescent="0.2">
      <c r="C3569" s="17"/>
      <c r="D3569" s="17"/>
      <c r="E3569" s="17"/>
      <c r="F3569" s="17"/>
      <c r="G3569" s="17"/>
      <c r="H3569" s="59"/>
      <c r="I3569" s="59"/>
      <c r="J3569" s="59"/>
      <c r="K3569" s="59"/>
      <c r="L3569" s="59"/>
      <c r="M3569" s="59"/>
    </row>
    <row r="3570" spans="3:13" x14ac:dyDescent="0.2">
      <c r="C3570" s="17"/>
      <c r="D3570" s="17"/>
      <c r="E3570" s="17"/>
      <c r="F3570" s="17"/>
      <c r="G3570" s="17"/>
      <c r="H3570" s="59"/>
      <c r="I3570" s="59"/>
      <c r="J3570" s="59"/>
      <c r="K3570" s="59"/>
      <c r="L3570" s="59"/>
      <c r="M3570" s="59"/>
    </row>
    <row r="3571" spans="3:13" x14ac:dyDescent="0.2">
      <c r="C3571" s="17"/>
      <c r="D3571" s="17"/>
      <c r="E3571" s="17"/>
      <c r="F3571" s="17"/>
      <c r="G3571" s="17"/>
      <c r="H3571" s="59"/>
      <c r="I3571" s="59"/>
      <c r="J3571" s="59"/>
      <c r="K3571" s="59"/>
      <c r="L3571" s="59"/>
      <c r="M3571" s="59"/>
    </row>
    <row r="3572" spans="3:13" x14ac:dyDescent="0.2">
      <c r="C3572" s="17"/>
      <c r="D3572" s="17"/>
      <c r="E3572" s="17"/>
      <c r="F3572" s="17"/>
      <c r="G3572" s="17"/>
      <c r="H3572" s="59"/>
      <c r="I3572" s="59"/>
      <c r="J3572" s="59"/>
      <c r="K3572" s="59"/>
      <c r="L3572" s="59"/>
      <c r="M3572" s="59"/>
    </row>
    <row r="3573" spans="3:13" x14ac:dyDescent="0.2">
      <c r="C3573" s="17"/>
      <c r="D3573" s="17"/>
      <c r="E3573" s="17"/>
      <c r="F3573" s="17"/>
      <c r="G3573" s="17"/>
      <c r="H3573" s="59"/>
      <c r="I3573" s="59"/>
      <c r="J3573" s="59"/>
      <c r="K3573" s="59"/>
      <c r="L3573" s="59"/>
      <c r="M3573" s="59"/>
    </row>
    <row r="3574" spans="3:13" x14ac:dyDescent="0.2">
      <c r="C3574" s="17"/>
      <c r="D3574" s="17"/>
      <c r="E3574" s="17"/>
      <c r="F3574" s="17"/>
      <c r="G3574" s="17"/>
      <c r="H3574" s="59"/>
      <c r="I3574" s="59"/>
      <c r="J3574" s="59"/>
      <c r="K3574" s="59"/>
      <c r="L3574" s="59"/>
      <c r="M3574" s="59"/>
    </row>
    <row r="3575" spans="3:13" x14ac:dyDescent="0.2">
      <c r="C3575" s="17"/>
      <c r="D3575" s="17"/>
      <c r="E3575" s="17"/>
      <c r="F3575" s="17"/>
      <c r="G3575" s="17"/>
      <c r="H3575" s="59"/>
      <c r="I3575" s="59"/>
      <c r="J3575" s="59"/>
      <c r="K3575" s="59"/>
      <c r="L3575" s="59"/>
      <c r="M3575" s="59"/>
    </row>
    <row r="3576" spans="3:13" x14ac:dyDescent="0.2">
      <c r="C3576" s="17"/>
      <c r="D3576" s="17"/>
      <c r="E3576" s="17"/>
      <c r="F3576" s="17"/>
      <c r="G3576" s="17"/>
      <c r="H3576" s="59"/>
      <c r="I3576" s="59"/>
      <c r="J3576" s="59"/>
      <c r="K3576" s="59"/>
      <c r="L3576" s="59"/>
      <c r="M3576" s="59"/>
    </row>
    <row r="3577" spans="3:13" x14ac:dyDescent="0.2">
      <c r="C3577" s="17"/>
      <c r="D3577" s="17"/>
      <c r="E3577" s="17"/>
      <c r="F3577" s="17"/>
      <c r="G3577" s="17"/>
      <c r="H3577" s="59"/>
      <c r="I3577" s="59"/>
      <c r="J3577" s="59"/>
      <c r="K3577" s="59"/>
      <c r="L3577" s="59"/>
      <c r="M3577" s="59"/>
    </row>
    <row r="3578" spans="3:13" x14ac:dyDescent="0.2">
      <c r="C3578" s="17"/>
      <c r="D3578" s="17"/>
      <c r="E3578" s="17"/>
      <c r="F3578" s="17"/>
      <c r="G3578" s="17"/>
      <c r="H3578" s="59"/>
      <c r="I3578" s="59"/>
      <c r="J3578" s="59"/>
      <c r="K3578" s="59"/>
      <c r="L3578" s="59"/>
      <c r="M3578" s="59"/>
    </row>
    <row r="3579" spans="3:13" x14ac:dyDescent="0.2">
      <c r="C3579" s="17"/>
      <c r="D3579" s="17"/>
      <c r="E3579" s="17"/>
      <c r="F3579" s="17"/>
      <c r="G3579" s="17"/>
      <c r="H3579" s="59"/>
      <c r="I3579" s="59"/>
      <c r="J3579" s="59"/>
      <c r="K3579" s="59"/>
      <c r="L3579" s="59"/>
      <c r="M3579" s="59"/>
    </row>
    <row r="3580" spans="3:13" x14ac:dyDescent="0.2">
      <c r="C3580" s="17"/>
      <c r="D3580" s="17"/>
      <c r="E3580" s="17"/>
      <c r="F3580" s="17"/>
      <c r="G3580" s="17"/>
      <c r="H3580" s="59"/>
      <c r="I3580" s="59"/>
      <c r="J3580" s="59"/>
      <c r="K3580" s="59"/>
      <c r="L3580" s="59"/>
      <c r="M3580" s="59"/>
    </row>
    <row r="3581" spans="3:13" x14ac:dyDescent="0.2">
      <c r="C3581" s="17"/>
      <c r="D3581" s="17"/>
      <c r="E3581" s="17"/>
      <c r="F3581" s="17"/>
      <c r="G3581" s="17"/>
      <c r="H3581" s="59"/>
      <c r="I3581" s="59"/>
      <c r="J3581" s="59"/>
      <c r="K3581" s="59"/>
      <c r="L3581" s="59"/>
      <c r="M3581" s="59"/>
    </row>
    <row r="3582" spans="3:13" x14ac:dyDescent="0.2">
      <c r="C3582" s="17"/>
      <c r="D3582" s="17"/>
      <c r="E3582" s="17"/>
      <c r="F3582" s="17"/>
      <c r="G3582" s="17"/>
      <c r="H3582" s="59"/>
      <c r="I3582" s="59"/>
      <c r="J3582" s="59"/>
      <c r="K3582" s="59"/>
      <c r="L3582" s="59"/>
      <c r="M3582" s="59"/>
    </row>
    <row r="3583" spans="3:13" x14ac:dyDescent="0.2">
      <c r="C3583" s="17"/>
      <c r="D3583" s="17"/>
      <c r="E3583" s="17"/>
      <c r="F3583" s="17"/>
      <c r="G3583" s="17"/>
      <c r="H3583" s="59"/>
      <c r="I3583" s="59"/>
      <c r="J3583" s="59"/>
      <c r="K3583" s="59"/>
      <c r="L3583" s="59"/>
      <c r="M3583" s="59"/>
    </row>
    <row r="3584" spans="3:13" x14ac:dyDescent="0.2">
      <c r="C3584" s="17"/>
      <c r="D3584" s="17"/>
      <c r="E3584" s="17"/>
      <c r="F3584" s="17"/>
      <c r="G3584" s="17"/>
      <c r="H3584" s="59"/>
      <c r="I3584" s="59"/>
      <c r="J3584" s="59"/>
      <c r="K3584" s="59"/>
      <c r="L3584" s="59"/>
      <c r="M3584" s="59"/>
    </row>
    <row r="3585" spans="3:13" x14ac:dyDescent="0.2">
      <c r="C3585" s="17"/>
      <c r="D3585" s="17"/>
      <c r="E3585" s="17"/>
      <c r="F3585" s="17"/>
      <c r="G3585" s="17"/>
      <c r="H3585" s="59"/>
      <c r="I3585" s="59"/>
      <c r="J3585" s="59"/>
      <c r="K3585" s="59"/>
      <c r="L3585" s="59"/>
      <c r="M3585" s="59"/>
    </row>
    <row r="3586" spans="3:13" x14ac:dyDescent="0.2">
      <c r="C3586" s="17"/>
      <c r="D3586" s="17"/>
      <c r="E3586" s="17"/>
      <c r="F3586" s="17"/>
      <c r="G3586" s="17"/>
      <c r="H3586" s="59"/>
      <c r="I3586" s="59"/>
      <c r="J3586" s="59"/>
      <c r="K3586" s="59"/>
      <c r="L3586" s="59"/>
      <c r="M3586" s="59"/>
    </row>
    <row r="3587" spans="3:13" x14ac:dyDescent="0.2">
      <c r="C3587" s="17"/>
      <c r="D3587" s="17"/>
      <c r="E3587" s="17"/>
      <c r="F3587" s="17"/>
      <c r="G3587" s="17"/>
      <c r="H3587" s="59"/>
      <c r="I3587" s="59"/>
      <c r="J3587" s="59"/>
      <c r="K3587" s="59"/>
      <c r="L3587" s="59"/>
      <c r="M3587" s="59"/>
    </row>
    <row r="3588" spans="3:13" x14ac:dyDescent="0.2">
      <c r="C3588" s="17"/>
      <c r="D3588" s="17"/>
      <c r="E3588" s="17"/>
      <c r="F3588" s="17"/>
      <c r="G3588" s="17"/>
      <c r="H3588" s="59"/>
      <c r="I3588" s="59"/>
      <c r="J3588" s="59"/>
      <c r="K3588" s="59"/>
      <c r="L3588" s="59"/>
      <c r="M3588" s="59"/>
    </row>
    <row r="3589" spans="3:13" x14ac:dyDescent="0.2">
      <c r="C3589" s="17"/>
      <c r="D3589" s="17"/>
      <c r="E3589" s="17"/>
      <c r="F3589" s="17"/>
      <c r="G3589" s="17"/>
      <c r="H3589" s="59"/>
      <c r="I3589" s="59"/>
      <c r="J3589" s="59"/>
      <c r="K3589" s="59"/>
      <c r="L3589" s="59"/>
      <c r="M3589" s="59"/>
    </row>
    <row r="3590" spans="3:13" x14ac:dyDescent="0.2">
      <c r="C3590" s="17"/>
      <c r="D3590" s="17"/>
      <c r="E3590" s="17"/>
      <c r="F3590" s="17"/>
      <c r="G3590" s="17"/>
      <c r="H3590" s="59"/>
      <c r="I3590" s="59"/>
      <c r="J3590" s="59"/>
      <c r="K3590" s="59"/>
      <c r="L3590" s="59"/>
      <c r="M3590" s="59"/>
    </row>
    <row r="3591" spans="3:13" x14ac:dyDescent="0.2">
      <c r="C3591" s="17"/>
      <c r="D3591" s="17"/>
      <c r="E3591" s="17"/>
      <c r="F3591" s="17"/>
      <c r="G3591" s="17"/>
      <c r="H3591" s="59"/>
      <c r="I3591" s="59"/>
      <c r="J3591" s="59"/>
      <c r="K3591" s="59"/>
      <c r="L3591" s="59"/>
      <c r="M3591" s="59"/>
    </row>
    <row r="3592" spans="3:13" x14ac:dyDescent="0.2">
      <c r="C3592" s="17"/>
      <c r="D3592" s="17"/>
      <c r="E3592" s="17"/>
      <c r="F3592" s="17"/>
      <c r="G3592" s="17"/>
      <c r="H3592" s="59"/>
      <c r="I3592" s="59"/>
      <c r="J3592" s="59"/>
      <c r="K3592" s="59"/>
      <c r="L3592" s="59"/>
      <c r="M3592" s="59"/>
    </row>
    <row r="3593" spans="3:13" x14ac:dyDescent="0.2">
      <c r="C3593" s="17"/>
      <c r="D3593" s="17"/>
      <c r="E3593" s="17"/>
      <c r="F3593" s="17"/>
      <c r="G3593" s="17"/>
      <c r="H3593" s="59"/>
      <c r="I3593" s="59"/>
      <c r="J3593" s="59"/>
      <c r="K3593" s="59"/>
      <c r="L3593" s="59"/>
      <c r="M3593" s="59"/>
    </row>
    <row r="3594" spans="3:13" x14ac:dyDescent="0.2">
      <c r="C3594" s="17"/>
      <c r="D3594" s="17"/>
      <c r="E3594" s="17"/>
      <c r="F3594" s="17"/>
      <c r="G3594" s="17"/>
      <c r="H3594" s="59"/>
      <c r="I3594" s="59"/>
      <c r="J3594" s="59"/>
      <c r="K3594" s="59"/>
      <c r="L3594" s="59"/>
      <c r="M3594" s="59"/>
    </row>
    <row r="3595" spans="3:13" x14ac:dyDescent="0.2">
      <c r="C3595" s="17"/>
      <c r="D3595" s="17"/>
      <c r="E3595" s="17"/>
      <c r="F3595" s="17"/>
      <c r="G3595" s="17"/>
      <c r="H3595" s="59"/>
      <c r="I3595" s="59"/>
      <c r="J3595" s="59"/>
      <c r="K3595" s="59"/>
      <c r="L3595" s="59"/>
      <c r="M3595" s="59"/>
    </row>
    <row r="3596" spans="3:13" x14ac:dyDescent="0.2">
      <c r="C3596" s="17"/>
      <c r="D3596" s="17"/>
      <c r="E3596" s="17"/>
      <c r="F3596" s="17"/>
      <c r="G3596" s="17"/>
      <c r="H3596" s="59"/>
      <c r="I3596" s="59"/>
      <c r="J3596" s="59"/>
      <c r="K3596" s="59"/>
      <c r="L3596" s="59"/>
      <c r="M3596" s="59"/>
    </row>
    <row r="3597" spans="3:13" x14ac:dyDescent="0.2">
      <c r="C3597" s="17"/>
      <c r="D3597" s="17"/>
      <c r="E3597" s="17"/>
      <c r="F3597" s="17"/>
      <c r="G3597" s="17"/>
      <c r="H3597" s="59"/>
      <c r="I3597" s="59"/>
      <c r="J3597" s="59"/>
      <c r="K3597" s="59"/>
      <c r="L3597" s="59"/>
      <c r="M3597" s="59"/>
    </row>
    <row r="3598" spans="3:13" x14ac:dyDescent="0.2">
      <c r="C3598" s="17"/>
      <c r="D3598" s="17"/>
      <c r="E3598" s="17"/>
      <c r="F3598" s="17"/>
      <c r="G3598" s="17"/>
      <c r="H3598" s="59"/>
      <c r="I3598" s="59"/>
      <c r="J3598" s="59"/>
      <c r="K3598" s="59"/>
      <c r="L3598" s="59"/>
      <c r="M3598" s="59"/>
    </row>
    <row r="3599" spans="3:13" x14ac:dyDescent="0.2">
      <c r="C3599" s="17"/>
      <c r="D3599" s="17"/>
      <c r="E3599" s="17"/>
      <c r="F3599" s="17"/>
      <c r="G3599" s="17"/>
      <c r="H3599" s="59"/>
      <c r="I3599" s="59"/>
      <c r="J3599" s="59"/>
      <c r="K3599" s="59"/>
      <c r="L3599" s="59"/>
      <c r="M3599" s="59"/>
    </row>
    <row r="3600" spans="3:13" x14ac:dyDescent="0.2">
      <c r="C3600" s="17"/>
      <c r="D3600" s="17"/>
      <c r="E3600" s="17"/>
      <c r="F3600" s="17"/>
      <c r="G3600" s="17"/>
      <c r="H3600" s="59"/>
      <c r="I3600" s="59"/>
      <c r="J3600" s="59"/>
      <c r="K3600" s="59"/>
      <c r="L3600" s="59"/>
      <c r="M3600" s="59"/>
    </row>
    <row r="3601" spans="3:13" x14ac:dyDescent="0.2">
      <c r="C3601" s="17"/>
      <c r="D3601" s="17"/>
      <c r="E3601" s="17"/>
      <c r="F3601" s="17"/>
      <c r="G3601" s="17"/>
      <c r="H3601" s="59"/>
      <c r="I3601" s="59"/>
      <c r="J3601" s="59"/>
      <c r="K3601" s="59"/>
      <c r="L3601" s="59"/>
      <c r="M3601" s="59"/>
    </row>
    <row r="3602" spans="3:13" x14ac:dyDescent="0.2">
      <c r="C3602" s="17"/>
      <c r="D3602" s="17"/>
      <c r="E3602" s="17"/>
      <c r="F3602" s="17"/>
      <c r="G3602" s="17"/>
      <c r="H3602" s="59"/>
      <c r="I3602" s="59"/>
      <c r="J3602" s="59"/>
      <c r="K3602" s="59"/>
      <c r="L3602" s="59"/>
      <c r="M3602" s="59"/>
    </row>
    <row r="3603" spans="3:13" x14ac:dyDescent="0.2">
      <c r="C3603" s="17"/>
      <c r="D3603" s="17"/>
      <c r="E3603" s="17"/>
      <c r="F3603" s="17"/>
      <c r="G3603" s="17"/>
      <c r="H3603" s="59"/>
      <c r="I3603" s="59"/>
      <c r="J3603" s="59"/>
      <c r="K3603" s="59"/>
      <c r="L3603" s="59"/>
      <c r="M3603" s="59"/>
    </row>
    <row r="3604" spans="3:13" x14ac:dyDescent="0.2">
      <c r="C3604" s="17"/>
      <c r="D3604" s="17"/>
      <c r="E3604" s="17"/>
      <c r="F3604" s="17"/>
      <c r="G3604" s="17"/>
      <c r="H3604" s="59"/>
      <c r="I3604" s="59"/>
      <c r="J3604" s="59"/>
      <c r="K3604" s="59"/>
      <c r="L3604" s="59"/>
      <c r="M3604" s="59"/>
    </row>
    <row r="3605" spans="3:13" x14ac:dyDescent="0.2">
      <c r="C3605" s="17"/>
      <c r="D3605" s="17"/>
      <c r="E3605" s="17"/>
      <c r="F3605" s="17"/>
      <c r="G3605" s="17"/>
      <c r="H3605" s="59"/>
      <c r="I3605" s="59"/>
      <c r="J3605" s="59"/>
      <c r="K3605" s="59"/>
      <c r="L3605" s="59"/>
      <c r="M3605" s="59"/>
    </row>
    <row r="3606" spans="3:13" x14ac:dyDescent="0.2">
      <c r="C3606" s="17"/>
      <c r="D3606" s="17"/>
      <c r="E3606" s="17"/>
      <c r="F3606" s="17"/>
      <c r="G3606" s="17"/>
      <c r="H3606" s="59"/>
      <c r="I3606" s="59"/>
      <c r="J3606" s="59"/>
      <c r="K3606" s="59"/>
      <c r="L3606" s="59"/>
      <c r="M3606" s="59"/>
    </row>
    <row r="3607" spans="3:13" x14ac:dyDescent="0.2">
      <c r="C3607" s="17"/>
      <c r="D3607" s="17"/>
      <c r="E3607" s="17"/>
      <c r="F3607" s="17"/>
      <c r="G3607" s="17"/>
      <c r="H3607" s="59"/>
      <c r="I3607" s="59"/>
      <c r="J3607" s="59"/>
      <c r="K3607" s="59"/>
      <c r="L3607" s="59"/>
      <c r="M3607" s="59"/>
    </row>
    <row r="3608" spans="3:13" x14ac:dyDescent="0.2">
      <c r="C3608" s="17"/>
      <c r="D3608" s="17"/>
      <c r="E3608" s="17"/>
      <c r="F3608" s="17"/>
      <c r="G3608" s="17"/>
      <c r="H3608" s="59"/>
      <c r="I3608" s="59"/>
      <c r="J3608" s="59"/>
      <c r="K3608" s="59"/>
      <c r="L3608" s="59"/>
      <c r="M3608" s="59"/>
    </row>
    <row r="3609" spans="3:13" x14ac:dyDescent="0.2">
      <c r="C3609" s="17"/>
      <c r="D3609" s="17"/>
      <c r="E3609" s="17"/>
      <c r="F3609" s="17"/>
      <c r="G3609" s="17"/>
      <c r="H3609" s="59"/>
      <c r="I3609" s="59"/>
      <c r="J3609" s="59"/>
      <c r="K3609" s="59"/>
      <c r="L3609" s="59"/>
      <c r="M3609" s="59"/>
    </row>
    <row r="3610" spans="3:13" x14ac:dyDescent="0.2">
      <c r="C3610" s="17"/>
      <c r="D3610" s="17"/>
      <c r="E3610" s="17"/>
      <c r="F3610" s="17"/>
      <c r="G3610" s="17"/>
      <c r="H3610" s="59"/>
      <c r="I3610" s="59"/>
      <c r="J3610" s="59"/>
      <c r="K3610" s="59"/>
      <c r="L3610" s="59"/>
      <c r="M3610" s="59"/>
    </row>
    <row r="3611" spans="3:13" x14ac:dyDescent="0.2">
      <c r="C3611" s="17"/>
      <c r="D3611" s="17"/>
      <c r="E3611" s="17"/>
      <c r="F3611" s="17"/>
      <c r="G3611" s="17"/>
      <c r="H3611" s="59"/>
      <c r="I3611" s="59"/>
      <c r="J3611" s="59"/>
      <c r="K3611" s="59"/>
      <c r="L3611" s="59"/>
      <c r="M3611" s="59"/>
    </row>
    <row r="3612" spans="3:13" x14ac:dyDescent="0.2">
      <c r="C3612" s="17"/>
      <c r="D3612" s="17"/>
      <c r="E3612" s="17"/>
      <c r="F3612" s="17"/>
      <c r="G3612" s="17"/>
      <c r="H3612" s="59"/>
      <c r="I3612" s="59"/>
      <c r="J3612" s="59"/>
      <c r="K3612" s="59"/>
      <c r="L3612" s="59"/>
      <c r="M3612" s="59"/>
    </row>
    <row r="3613" spans="3:13" x14ac:dyDescent="0.2">
      <c r="C3613" s="17"/>
      <c r="D3613" s="17"/>
      <c r="E3613" s="17"/>
      <c r="F3613" s="17"/>
      <c r="G3613" s="17"/>
      <c r="H3613" s="59"/>
      <c r="I3613" s="59"/>
      <c r="J3613" s="59"/>
      <c r="K3613" s="59"/>
      <c r="L3613" s="59"/>
      <c r="M3613" s="59"/>
    </row>
    <row r="3614" spans="3:13" x14ac:dyDescent="0.2">
      <c r="C3614" s="17"/>
      <c r="D3614" s="17"/>
      <c r="E3614" s="17"/>
      <c r="F3614" s="17"/>
      <c r="G3614" s="17"/>
      <c r="H3614" s="59"/>
      <c r="I3614" s="59"/>
      <c r="J3614" s="59"/>
      <c r="K3614" s="59"/>
      <c r="L3614" s="59"/>
      <c r="M3614" s="59"/>
    </row>
    <row r="3615" spans="3:13" x14ac:dyDescent="0.2">
      <c r="C3615" s="17"/>
      <c r="D3615" s="17"/>
      <c r="E3615" s="17"/>
      <c r="F3615" s="17"/>
      <c r="G3615" s="17"/>
      <c r="H3615" s="59"/>
      <c r="I3615" s="59"/>
      <c r="J3615" s="59"/>
      <c r="K3615" s="59"/>
      <c r="L3615" s="59"/>
      <c r="M3615" s="59"/>
    </row>
    <row r="3616" spans="3:13" x14ac:dyDescent="0.2">
      <c r="C3616" s="17"/>
      <c r="D3616" s="17"/>
      <c r="E3616" s="17"/>
      <c r="F3616" s="17"/>
      <c r="G3616" s="17"/>
      <c r="H3616" s="59"/>
      <c r="I3616" s="59"/>
      <c r="J3616" s="59"/>
      <c r="K3616" s="59"/>
      <c r="L3616" s="59"/>
      <c r="M3616" s="59"/>
    </row>
    <row r="3617" spans="3:13" x14ac:dyDescent="0.2">
      <c r="C3617" s="17"/>
      <c r="D3617" s="17"/>
      <c r="E3617" s="17"/>
      <c r="F3617" s="17"/>
      <c r="G3617" s="17"/>
      <c r="H3617" s="59"/>
      <c r="I3617" s="59"/>
      <c r="J3617" s="59"/>
      <c r="K3617" s="59"/>
      <c r="L3617" s="59"/>
      <c r="M3617" s="59"/>
    </row>
    <row r="3618" spans="3:13" x14ac:dyDescent="0.2">
      <c r="C3618" s="17"/>
      <c r="D3618" s="17"/>
      <c r="E3618" s="17"/>
      <c r="F3618" s="17"/>
      <c r="G3618" s="17"/>
      <c r="H3618" s="59"/>
      <c r="I3618" s="59"/>
      <c r="J3618" s="59"/>
      <c r="K3618" s="59"/>
      <c r="L3618" s="59"/>
      <c r="M3618" s="59"/>
    </row>
    <row r="3619" spans="3:13" x14ac:dyDescent="0.2">
      <c r="C3619" s="17"/>
      <c r="D3619" s="17"/>
      <c r="E3619" s="17"/>
      <c r="F3619" s="17"/>
      <c r="G3619" s="17"/>
      <c r="H3619" s="59"/>
      <c r="I3619" s="59"/>
      <c r="J3619" s="59"/>
      <c r="K3619" s="59"/>
      <c r="L3619" s="59"/>
      <c r="M3619" s="59"/>
    </row>
    <row r="3620" spans="3:13" x14ac:dyDescent="0.2">
      <c r="C3620" s="17"/>
      <c r="D3620" s="17"/>
      <c r="E3620" s="17"/>
      <c r="F3620" s="17"/>
      <c r="G3620" s="17"/>
      <c r="H3620" s="59"/>
      <c r="I3620" s="59"/>
      <c r="J3620" s="59"/>
      <c r="K3620" s="59"/>
      <c r="L3620" s="59"/>
      <c r="M3620" s="59"/>
    </row>
    <row r="3621" spans="3:13" x14ac:dyDescent="0.2">
      <c r="C3621" s="17"/>
      <c r="D3621" s="17"/>
      <c r="E3621" s="17"/>
      <c r="F3621" s="17"/>
      <c r="G3621" s="17"/>
      <c r="H3621" s="59"/>
      <c r="I3621" s="59"/>
      <c r="J3621" s="59"/>
      <c r="K3621" s="59"/>
      <c r="L3621" s="59"/>
      <c r="M3621" s="59"/>
    </row>
    <row r="3622" spans="3:13" x14ac:dyDescent="0.2">
      <c r="C3622" s="17"/>
      <c r="D3622" s="17"/>
      <c r="E3622" s="17"/>
      <c r="F3622" s="17"/>
      <c r="G3622" s="17"/>
      <c r="H3622" s="59"/>
      <c r="I3622" s="59"/>
      <c r="J3622" s="59"/>
      <c r="K3622" s="59"/>
      <c r="L3622" s="59"/>
      <c r="M3622" s="59"/>
    </row>
    <row r="3623" spans="3:13" x14ac:dyDescent="0.2">
      <c r="C3623" s="17"/>
      <c r="D3623" s="17"/>
      <c r="E3623" s="17"/>
      <c r="F3623" s="17"/>
      <c r="G3623" s="17"/>
      <c r="H3623" s="59"/>
      <c r="I3623" s="59"/>
      <c r="J3623" s="59"/>
      <c r="K3623" s="59"/>
      <c r="L3623" s="59"/>
      <c r="M3623" s="59"/>
    </row>
    <row r="3624" spans="3:13" x14ac:dyDescent="0.2">
      <c r="C3624" s="17"/>
      <c r="D3624" s="17"/>
      <c r="E3624" s="17"/>
      <c r="F3624" s="17"/>
      <c r="G3624" s="17"/>
      <c r="H3624" s="59"/>
      <c r="I3624" s="59"/>
      <c r="J3624" s="59"/>
      <c r="K3624" s="59"/>
      <c r="L3624" s="59"/>
      <c r="M3624" s="59"/>
    </row>
    <row r="3625" spans="3:13" x14ac:dyDescent="0.2">
      <c r="C3625" s="17"/>
      <c r="D3625" s="17"/>
      <c r="E3625" s="17"/>
      <c r="F3625" s="17"/>
      <c r="G3625" s="17"/>
      <c r="H3625" s="59"/>
      <c r="I3625" s="59"/>
      <c r="J3625" s="59"/>
      <c r="K3625" s="59"/>
      <c r="L3625" s="59"/>
      <c r="M3625" s="59"/>
    </row>
    <row r="3626" spans="3:13" x14ac:dyDescent="0.2">
      <c r="C3626" s="17"/>
      <c r="D3626" s="17"/>
      <c r="E3626" s="17"/>
      <c r="F3626" s="17"/>
      <c r="G3626" s="17"/>
      <c r="H3626" s="59"/>
      <c r="I3626" s="59"/>
      <c r="J3626" s="59"/>
      <c r="K3626" s="59"/>
      <c r="L3626" s="59"/>
      <c r="M3626" s="59"/>
    </row>
    <row r="3627" spans="3:13" x14ac:dyDescent="0.2">
      <c r="C3627" s="17"/>
      <c r="D3627" s="17"/>
      <c r="E3627" s="17"/>
      <c r="F3627" s="17"/>
      <c r="G3627" s="17"/>
      <c r="H3627" s="59"/>
      <c r="I3627" s="59"/>
      <c r="J3627" s="59"/>
      <c r="K3627" s="59"/>
      <c r="L3627" s="59"/>
      <c r="M3627" s="59"/>
    </row>
    <row r="3628" spans="3:13" x14ac:dyDescent="0.2">
      <c r="C3628" s="17"/>
      <c r="D3628" s="17"/>
      <c r="E3628" s="17"/>
      <c r="F3628" s="17"/>
      <c r="G3628" s="17"/>
      <c r="H3628" s="59"/>
      <c r="I3628" s="59"/>
      <c r="J3628" s="59"/>
      <c r="K3628" s="59"/>
      <c r="L3628" s="59"/>
      <c r="M3628" s="59"/>
    </row>
    <row r="3629" spans="3:13" x14ac:dyDescent="0.2">
      <c r="C3629" s="17"/>
      <c r="D3629" s="17"/>
      <c r="E3629" s="17"/>
      <c r="F3629" s="17"/>
      <c r="G3629" s="17"/>
      <c r="H3629" s="59"/>
      <c r="I3629" s="59"/>
      <c r="J3629" s="59"/>
      <c r="K3629" s="59"/>
      <c r="L3629" s="59"/>
      <c r="M3629" s="59"/>
    </row>
    <row r="3630" spans="3:13" x14ac:dyDescent="0.2">
      <c r="C3630" s="17"/>
      <c r="D3630" s="17"/>
      <c r="E3630" s="17"/>
      <c r="F3630" s="17"/>
      <c r="G3630" s="17"/>
      <c r="H3630" s="59"/>
      <c r="I3630" s="59"/>
      <c r="J3630" s="59"/>
      <c r="K3630" s="59"/>
      <c r="L3630" s="59"/>
      <c r="M3630" s="59"/>
    </row>
    <row r="3631" spans="3:13" x14ac:dyDescent="0.2">
      <c r="C3631" s="17"/>
      <c r="D3631" s="17"/>
      <c r="E3631" s="17"/>
      <c r="F3631" s="17"/>
      <c r="G3631" s="17"/>
      <c r="H3631" s="59"/>
      <c r="I3631" s="59"/>
      <c r="J3631" s="59"/>
      <c r="K3631" s="59"/>
      <c r="L3631" s="59"/>
      <c r="M3631" s="59"/>
    </row>
    <row r="3632" spans="3:13" x14ac:dyDescent="0.2">
      <c r="C3632" s="17"/>
      <c r="D3632" s="17"/>
      <c r="E3632" s="17"/>
      <c r="F3632" s="17"/>
      <c r="G3632" s="17"/>
      <c r="H3632" s="59"/>
      <c r="I3632" s="59"/>
      <c r="J3632" s="59"/>
      <c r="K3632" s="59"/>
      <c r="L3632" s="59"/>
      <c r="M3632" s="59"/>
    </row>
    <row r="3633" spans="3:13" x14ac:dyDescent="0.2">
      <c r="C3633" s="17"/>
      <c r="D3633" s="17"/>
      <c r="E3633" s="17"/>
      <c r="F3633" s="17"/>
      <c r="G3633" s="17"/>
      <c r="H3633" s="59"/>
      <c r="I3633" s="59"/>
      <c r="J3633" s="59"/>
      <c r="K3633" s="59"/>
      <c r="L3633" s="59"/>
      <c r="M3633" s="59"/>
    </row>
    <row r="3634" spans="3:13" x14ac:dyDescent="0.2">
      <c r="C3634" s="17"/>
      <c r="D3634" s="17"/>
      <c r="E3634" s="17"/>
      <c r="F3634" s="17"/>
      <c r="G3634" s="17"/>
      <c r="H3634" s="59"/>
      <c r="I3634" s="59"/>
      <c r="J3634" s="59"/>
      <c r="K3634" s="59"/>
      <c r="L3634" s="59"/>
      <c r="M3634" s="59"/>
    </row>
    <row r="3635" spans="3:13" x14ac:dyDescent="0.2">
      <c r="C3635" s="17"/>
      <c r="D3635" s="17"/>
      <c r="E3635" s="17"/>
      <c r="F3635" s="17"/>
      <c r="G3635" s="17"/>
      <c r="H3635" s="59"/>
      <c r="I3635" s="59"/>
      <c r="J3635" s="59"/>
      <c r="K3635" s="59"/>
      <c r="L3635" s="59"/>
      <c r="M3635" s="59"/>
    </row>
    <row r="3636" spans="3:13" x14ac:dyDescent="0.2">
      <c r="C3636" s="17"/>
      <c r="D3636" s="17"/>
      <c r="E3636" s="17"/>
      <c r="F3636" s="17"/>
      <c r="G3636" s="17"/>
      <c r="H3636" s="59"/>
      <c r="I3636" s="59"/>
      <c r="J3636" s="59"/>
      <c r="K3636" s="59"/>
      <c r="L3636" s="59"/>
      <c r="M3636" s="59"/>
    </row>
    <row r="3637" spans="3:13" x14ac:dyDescent="0.2">
      <c r="C3637" s="17"/>
      <c r="D3637" s="17"/>
      <c r="E3637" s="17"/>
      <c r="F3637" s="17"/>
      <c r="G3637" s="17"/>
      <c r="H3637" s="59"/>
      <c r="I3637" s="59"/>
      <c r="J3637" s="59"/>
      <c r="K3637" s="59"/>
      <c r="L3637" s="59"/>
      <c r="M3637" s="59"/>
    </row>
    <row r="3638" spans="3:13" x14ac:dyDescent="0.2">
      <c r="C3638" s="17"/>
      <c r="D3638" s="17"/>
      <c r="E3638" s="17"/>
      <c r="F3638" s="17"/>
      <c r="G3638" s="17"/>
      <c r="H3638" s="59"/>
      <c r="I3638" s="59"/>
      <c r="J3638" s="59"/>
      <c r="K3638" s="59"/>
      <c r="L3638" s="59"/>
      <c r="M3638" s="59"/>
    </row>
    <row r="3639" spans="3:13" x14ac:dyDescent="0.2">
      <c r="C3639" s="17"/>
      <c r="D3639" s="17"/>
      <c r="E3639" s="17"/>
      <c r="F3639" s="17"/>
      <c r="G3639" s="17"/>
      <c r="H3639" s="59"/>
      <c r="I3639" s="59"/>
      <c r="J3639" s="59"/>
      <c r="K3639" s="59"/>
      <c r="L3639" s="59"/>
      <c r="M3639" s="59"/>
    </row>
    <row r="3640" spans="3:13" x14ac:dyDescent="0.2">
      <c r="C3640" s="17"/>
      <c r="D3640" s="17"/>
      <c r="E3640" s="17"/>
      <c r="F3640" s="17"/>
      <c r="G3640" s="17"/>
      <c r="H3640" s="59"/>
      <c r="I3640" s="59"/>
      <c r="J3640" s="59"/>
      <c r="K3640" s="59"/>
      <c r="L3640" s="59"/>
      <c r="M3640" s="59"/>
    </row>
    <row r="3641" spans="3:13" x14ac:dyDescent="0.2">
      <c r="C3641" s="17"/>
      <c r="D3641" s="17"/>
      <c r="E3641" s="17"/>
      <c r="F3641" s="17"/>
      <c r="G3641" s="17"/>
      <c r="H3641" s="59"/>
      <c r="I3641" s="59"/>
      <c r="J3641" s="59"/>
      <c r="K3641" s="59"/>
      <c r="L3641" s="59"/>
      <c r="M3641" s="59"/>
    </row>
    <row r="3642" spans="3:13" x14ac:dyDescent="0.2">
      <c r="C3642" s="17"/>
      <c r="D3642" s="17"/>
      <c r="E3642" s="17"/>
      <c r="F3642" s="17"/>
      <c r="G3642" s="17"/>
      <c r="H3642" s="59"/>
      <c r="I3642" s="59"/>
      <c r="J3642" s="59"/>
      <c r="K3642" s="59"/>
      <c r="L3642" s="59"/>
      <c r="M3642" s="59"/>
    </row>
    <row r="3643" spans="3:13" x14ac:dyDescent="0.2">
      <c r="C3643" s="17"/>
      <c r="D3643" s="17"/>
      <c r="E3643" s="17"/>
      <c r="F3643" s="17"/>
      <c r="G3643" s="17"/>
      <c r="H3643" s="59"/>
      <c r="I3643" s="59"/>
      <c r="J3643" s="59"/>
      <c r="K3643" s="59"/>
      <c r="L3643" s="59"/>
      <c r="M3643" s="59"/>
    </row>
    <row r="3644" spans="3:13" x14ac:dyDescent="0.2">
      <c r="C3644" s="17"/>
      <c r="D3644" s="17"/>
      <c r="E3644" s="17"/>
      <c r="F3644" s="17"/>
      <c r="G3644" s="17"/>
      <c r="H3644" s="59"/>
      <c r="I3644" s="59"/>
      <c r="J3644" s="59"/>
      <c r="K3644" s="59"/>
      <c r="L3644" s="59"/>
      <c r="M3644" s="59"/>
    </row>
    <row r="3645" spans="3:13" x14ac:dyDescent="0.2">
      <c r="C3645" s="17"/>
      <c r="D3645" s="17"/>
      <c r="E3645" s="17"/>
      <c r="F3645" s="17"/>
      <c r="G3645" s="17"/>
      <c r="H3645" s="59"/>
      <c r="I3645" s="59"/>
      <c r="J3645" s="59"/>
      <c r="K3645" s="59"/>
      <c r="L3645" s="59"/>
      <c r="M3645" s="59"/>
    </row>
    <row r="3646" spans="3:13" x14ac:dyDescent="0.2">
      <c r="C3646" s="17"/>
      <c r="D3646" s="17"/>
      <c r="E3646" s="17"/>
      <c r="F3646" s="17"/>
      <c r="G3646" s="17"/>
      <c r="H3646" s="59"/>
      <c r="I3646" s="59"/>
      <c r="J3646" s="59"/>
      <c r="K3646" s="59"/>
      <c r="L3646" s="59"/>
      <c r="M3646" s="59"/>
    </row>
    <row r="3647" spans="3:13" x14ac:dyDescent="0.2">
      <c r="C3647" s="17"/>
      <c r="D3647" s="17"/>
      <c r="E3647" s="17"/>
      <c r="F3647" s="17"/>
      <c r="G3647" s="17"/>
      <c r="H3647" s="59"/>
      <c r="I3647" s="59"/>
      <c r="J3647" s="59"/>
      <c r="K3647" s="59"/>
      <c r="L3647" s="59"/>
      <c r="M3647" s="59"/>
    </row>
    <row r="3648" spans="3:13" x14ac:dyDescent="0.2">
      <c r="C3648" s="17"/>
      <c r="D3648" s="17"/>
      <c r="E3648" s="17"/>
      <c r="F3648" s="17"/>
      <c r="G3648" s="17"/>
      <c r="H3648" s="59"/>
      <c r="I3648" s="59"/>
      <c r="J3648" s="59"/>
      <c r="K3648" s="59"/>
      <c r="L3648" s="59"/>
      <c r="M3648" s="59"/>
    </row>
    <row r="3649" spans="3:13" x14ac:dyDescent="0.2">
      <c r="C3649" s="17"/>
      <c r="D3649" s="17"/>
      <c r="E3649" s="17"/>
      <c r="F3649" s="17"/>
      <c r="G3649" s="17"/>
      <c r="H3649" s="59"/>
      <c r="I3649" s="59"/>
      <c r="J3649" s="59"/>
      <c r="K3649" s="59"/>
      <c r="L3649" s="59"/>
      <c r="M3649" s="59"/>
    </row>
    <row r="3650" spans="3:13" x14ac:dyDescent="0.2">
      <c r="C3650" s="17"/>
      <c r="D3650" s="17"/>
      <c r="E3650" s="17"/>
      <c r="F3650" s="17"/>
      <c r="G3650" s="17"/>
      <c r="H3650" s="59"/>
      <c r="I3650" s="59"/>
      <c r="J3650" s="59"/>
      <c r="K3650" s="59"/>
      <c r="L3650" s="59"/>
      <c r="M3650" s="59"/>
    </row>
    <row r="3651" spans="3:13" x14ac:dyDescent="0.2">
      <c r="C3651" s="17"/>
      <c r="D3651" s="17"/>
      <c r="E3651" s="17"/>
      <c r="F3651" s="17"/>
      <c r="G3651" s="17"/>
      <c r="H3651" s="59"/>
      <c r="I3651" s="59"/>
      <c r="J3651" s="59"/>
      <c r="K3651" s="59"/>
      <c r="L3651" s="59"/>
      <c r="M3651" s="59"/>
    </row>
    <row r="3652" spans="3:13" x14ac:dyDescent="0.2">
      <c r="C3652" s="17"/>
      <c r="D3652" s="17"/>
      <c r="E3652" s="17"/>
      <c r="F3652" s="17"/>
      <c r="G3652" s="17"/>
      <c r="H3652" s="59"/>
      <c r="I3652" s="59"/>
      <c r="J3652" s="59"/>
      <c r="K3652" s="59"/>
      <c r="L3652" s="59"/>
      <c r="M3652" s="59"/>
    </row>
    <row r="3653" spans="3:13" x14ac:dyDescent="0.2">
      <c r="C3653" s="17"/>
      <c r="D3653" s="17"/>
      <c r="E3653" s="17"/>
      <c r="F3653" s="17"/>
      <c r="G3653" s="17"/>
      <c r="H3653" s="59"/>
      <c r="I3653" s="59"/>
      <c r="J3653" s="59"/>
      <c r="K3653" s="59"/>
      <c r="L3653" s="59"/>
      <c r="M3653" s="59"/>
    </row>
    <row r="3654" spans="3:13" x14ac:dyDescent="0.2">
      <c r="C3654" s="17"/>
      <c r="D3654" s="17"/>
      <c r="E3654" s="17"/>
      <c r="F3654" s="17"/>
      <c r="G3654" s="17"/>
      <c r="H3654" s="59"/>
      <c r="I3654" s="59"/>
      <c r="J3654" s="59"/>
      <c r="K3654" s="59"/>
      <c r="L3654" s="59"/>
      <c r="M3654" s="59"/>
    </row>
    <row r="3655" spans="3:13" x14ac:dyDescent="0.2">
      <c r="C3655" s="17"/>
      <c r="D3655" s="17"/>
      <c r="E3655" s="17"/>
      <c r="F3655" s="17"/>
      <c r="G3655" s="17"/>
      <c r="H3655" s="59"/>
      <c r="I3655" s="59"/>
      <c r="J3655" s="59"/>
      <c r="K3655" s="59"/>
      <c r="L3655" s="59"/>
      <c r="M3655" s="59"/>
    </row>
    <row r="3656" spans="3:13" x14ac:dyDescent="0.2">
      <c r="C3656" s="17"/>
      <c r="D3656" s="17"/>
      <c r="E3656" s="17"/>
      <c r="F3656" s="17"/>
      <c r="G3656" s="17"/>
      <c r="H3656" s="59"/>
      <c r="I3656" s="59"/>
      <c r="J3656" s="59"/>
      <c r="K3656" s="59"/>
      <c r="L3656" s="59"/>
      <c r="M3656" s="59"/>
    </row>
    <row r="3657" spans="3:13" x14ac:dyDescent="0.2">
      <c r="C3657" s="17"/>
      <c r="D3657" s="17"/>
      <c r="E3657" s="17"/>
      <c r="F3657" s="17"/>
      <c r="G3657" s="17"/>
      <c r="H3657" s="59"/>
      <c r="I3657" s="59"/>
      <c r="J3657" s="59"/>
      <c r="K3657" s="59"/>
      <c r="L3657" s="59"/>
      <c r="M3657" s="59"/>
    </row>
    <row r="3658" spans="3:13" x14ac:dyDescent="0.2">
      <c r="C3658" s="17"/>
      <c r="D3658" s="17"/>
      <c r="E3658" s="17"/>
      <c r="F3658" s="17"/>
      <c r="G3658" s="17"/>
      <c r="H3658" s="59"/>
      <c r="I3658" s="59"/>
      <c r="J3658" s="59"/>
      <c r="K3658" s="59"/>
      <c r="L3658" s="59"/>
      <c r="M3658" s="59"/>
    </row>
    <row r="3659" spans="3:13" x14ac:dyDescent="0.2">
      <c r="C3659" s="17"/>
      <c r="D3659" s="17"/>
      <c r="E3659" s="17"/>
      <c r="F3659" s="17"/>
      <c r="G3659" s="17"/>
      <c r="H3659" s="59"/>
      <c r="I3659" s="59"/>
      <c r="J3659" s="59"/>
      <c r="K3659" s="59"/>
      <c r="L3659" s="59"/>
      <c r="M3659" s="59"/>
    </row>
    <row r="3660" spans="3:13" x14ac:dyDescent="0.2">
      <c r="C3660" s="17"/>
      <c r="D3660" s="17"/>
      <c r="E3660" s="17"/>
      <c r="F3660" s="17"/>
      <c r="G3660" s="17"/>
      <c r="H3660" s="59"/>
      <c r="I3660" s="59"/>
      <c r="J3660" s="59"/>
      <c r="K3660" s="59"/>
      <c r="L3660" s="59"/>
      <c r="M3660" s="59"/>
    </row>
    <row r="3661" spans="3:13" x14ac:dyDescent="0.2">
      <c r="C3661" s="17"/>
      <c r="D3661" s="17"/>
      <c r="E3661" s="17"/>
      <c r="F3661" s="17"/>
      <c r="G3661" s="17"/>
      <c r="H3661" s="59"/>
      <c r="I3661" s="59"/>
      <c r="J3661" s="59"/>
      <c r="K3661" s="59"/>
      <c r="L3661" s="59"/>
      <c r="M3661" s="59"/>
    </row>
    <row r="3662" spans="3:13" x14ac:dyDescent="0.2">
      <c r="C3662" s="17"/>
      <c r="D3662" s="17"/>
      <c r="E3662" s="17"/>
      <c r="F3662" s="17"/>
      <c r="G3662" s="17"/>
      <c r="H3662" s="59"/>
      <c r="I3662" s="59"/>
      <c r="J3662" s="59"/>
      <c r="K3662" s="59"/>
      <c r="L3662" s="59"/>
      <c r="M3662" s="59"/>
    </row>
    <row r="3663" spans="3:13" x14ac:dyDescent="0.2">
      <c r="C3663" s="17"/>
      <c r="D3663" s="17"/>
      <c r="E3663" s="17"/>
      <c r="F3663" s="17"/>
      <c r="G3663" s="17"/>
      <c r="H3663" s="59"/>
      <c r="I3663" s="59"/>
      <c r="J3663" s="59"/>
      <c r="K3663" s="59"/>
      <c r="L3663" s="59"/>
      <c r="M3663" s="59"/>
    </row>
    <row r="3664" spans="3:13" x14ac:dyDescent="0.2">
      <c r="C3664" s="17"/>
      <c r="D3664" s="17"/>
      <c r="E3664" s="17"/>
      <c r="F3664" s="17"/>
      <c r="G3664" s="17"/>
      <c r="H3664" s="59"/>
      <c r="I3664" s="59"/>
      <c r="J3664" s="59"/>
      <c r="K3664" s="59"/>
      <c r="L3664" s="59"/>
      <c r="M3664" s="59"/>
    </row>
    <row r="3665" spans="3:13" x14ac:dyDescent="0.2">
      <c r="C3665" s="17"/>
      <c r="D3665" s="17"/>
      <c r="E3665" s="17"/>
      <c r="F3665" s="17"/>
      <c r="G3665" s="17"/>
      <c r="H3665" s="59"/>
      <c r="I3665" s="59"/>
      <c r="J3665" s="59"/>
      <c r="K3665" s="59"/>
      <c r="L3665" s="59"/>
      <c r="M3665" s="59"/>
    </row>
    <row r="3666" spans="3:13" x14ac:dyDescent="0.2">
      <c r="C3666" s="17"/>
      <c r="D3666" s="17"/>
      <c r="E3666" s="17"/>
      <c r="F3666" s="17"/>
      <c r="G3666" s="17"/>
      <c r="H3666" s="59"/>
      <c r="I3666" s="59"/>
      <c r="J3666" s="59"/>
      <c r="K3666" s="59"/>
      <c r="L3666" s="59"/>
      <c r="M3666" s="59"/>
    </row>
    <row r="3667" spans="3:13" x14ac:dyDescent="0.2">
      <c r="C3667" s="17"/>
      <c r="D3667" s="17"/>
      <c r="E3667" s="17"/>
      <c r="F3667" s="17"/>
      <c r="G3667" s="17"/>
      <c r="H3667" s="59"/>
      <c r="I3667" s="59"/>
      <c r="J3667" s="59"/>
      <c r="K3667" s="59"/>
      <c r="L3667" s="59"/>
      <c r="M3667" s="59"/>
    </row>
    <row r="3668" spans="3:13" x14ac:dyDescent="0.2">
      <c r="C3668" s="17"/>
      <c r="D3668" s="17"/>
      <c r="E3668" s="17"/>
      <c r="F3668" s="17"/>
      <c r="G3668" s="17"/>
      <c r="H3668" s="59"/>
      <c r="I3668" s="59"/>
      <c r="J3668" s="59"/>
      <c r="K3668" s="59"/>
      <c r="L3668" s="59"/>
      <c r="M3668" s="59"/>
    </row>
    <row r="3669" spans="3:13" x14ac:dyDescent="0.2">
      <c r="C3669" s="17"/>
      <c r="D3669" s="17"/>
      <c r="E3669" s="17"/>
      <c r="F3669" s="17"/>
      <c r="G3669" s="17"/>
      <c r="H3669" s="59"/>
      <c r="I3669" s="59"/>
      <c r="J3669" s="59"/>
      <c r="K3669" s="59"/>
      <c r="L3669" s="59"/>
      <c r="M3669" s="59"/>
    </row>
    <row r="3670" spans="3:13" x14ac:dyDescent="0.2">
      <c r="C3670" s="17"/>
      <c r="D3670" s="17"/>
      <c r="E3670" s="17"/>
      <c r="F3670" s="17"/>
      <c r="G3670" s="17"/>
      <c r="H3670" s="59"/>
      <c r="I3670" s="59"/>
      <c r="J3670" s="59"/>
      <c r="K3670" s="59"/>
      <c r="L3670" s="59"/>
      <c r="M3670" s="59"/>
    </row>
    <row r="3671" spans="3:13" x14ac:dyDescent="0.2">
      <c r="C3671" s="17"/>
      <c r="D3671" s="17"/>
      <c r="E3671" s="17"/>
      <c r="F3671" s="17"/>
      <c r="G3671" s="17"/>
      <c r="H3671" s="59"/>
      <c r="I3671" s="59"/>
      <c r="J3671" s="59"/>
      <c r="K3671" s="59"/>
      <c r="L3671" s="59"/>
      <c r="M3671" s="59"/>
    </row>
    <row r="3672" spans="3:13" x14ac:dyDescent="0.2">
      <c r="C3672" s="17"/>
      <c r="D3672" s="17"/>
      <c r="E3672" s="17"/>
      <c r="F3672" s="17"/>
      <c r="G3672" s="17"/>
      <c r="H3672" s="59"/>
      <c r="I3672" s="59"/>
      <c r="J3672" s="59"/>
      <c r="K3672" s="59"/>
      <c r="L3672" s="59"/>
      <c r="M3672" s="59"/>
    </row>
    <row r="3673" spans="3:13" x14ac:dyDescent="0.2">
      <c r="C3673" s="17"/>
      <c r="D3673" s="17"/>
      <c r="E3673" s="17"/>
      <c r="F3673" s="17"/>
      <c r="G3673" s="17"/>
      <c r="H3673" s="59"/>
      <c r="I3673" s="59"/>
      <c r="J3673" s="59"/>
      <c r="K3673" s="59"/>
      <c r="L3673" s="59"/>
      <c r="M3673" s="59"/>
    </row>
    <row r="3674" spans="3:13" x14ac:dyDescent="0.2">
      <c r="C3674" s="17"/>
      <c r="D3674" s="17"/>
      <c r="E3674" s="17"/>
      <c r="F3674" s="17"/>
      <c r="G3674" s="17"/>
      <c r="H3674" s="59"/>
      <c r="I3674" s="59"/>
      <c r="J3674" s="59"/>
      <c r="K3674" s="59"/>
      <c r="L3674" s="59"/>
      <c r="M3674" s="59"/>
    </row>
    <row r="3675" spans="3:13" x14ac:dyDescent="0.2">
      <c r="C3675" s="17"/>
      <c r="D3675" s="17"/>
      <c r="E3675" s="17"/>
      <c r="F3675" s="17"/>
      <c r="G3675" s="17"/>
      <c r="H3675" s="59"/>
      <c r="I3675" s="59"/>
      <c r="J3675" s="59"/>
      <c r="K3675" s="59"/>
      <c r="L3675" s="59"/>
      <c r="M3675" s="59"/>
    </row>
    <row r="3676" spans="3:13" x14ac:dyDescent="0.2">
      <c r="C3676" s="17"/>
      <c r="D3676" s="17"/>
      <c r="E3676" s="17"/>
      <c r="F3676" s="17"/>
      <c r="G3676" s="17"/>
      <c r="H3676" s="59"/>
      <c r="I3676" s="59"/>
      <c r="J3676" s="59"/>
      <c r="K3676" s="59"/>
      <c r="L3676" s="59"/>
      <c r="M3676" s="59"/>
    </row>
    <row r="3677" spans="3:13" x14ac:dyDescent="0.2">
      <c r="C3677" s="17"/>
      <c r="D3677" s="17"/>
      <c r="E3677" s="17"/>
      <c r="F3677" s="17"/>
      <c r="G3677" s="17"/>
      <c r="H3677" s="59"/>
      <c r="I3677" s="59"/>
      <c r="J3677" s="59"/>
      <c r="K3677" s="59"/>
      <c r="L3677" s="59"/>
      <c r="M3677" s="59"/>
    </row>
    <row r="3678" spans="3:13" x14ac:dyDescent="0.2">
      <c r="C3678" s="17"/>
      <c r="D3678" s="17"/>
      <c r="E3678" s="17"/>
      <c r="F3678" s="17"/>
      <c r="G3678" s="17"/>
      <c r="H3678" s="59"/>
      <c r="I3678" s="59"/>
      <c r="J3678" s="59"/>
      <c r="K3678" s="59"/>
      <c r="L3678" s="59"/>
      <c r="M3678" s="59"/>
    </row>
    <row r="3679" spans="3:13" x14ac:dyDescent="0.2">
      <c r="C3679" s="17"/>
      <c r="D3679" s="17"/>
      <c r="E3679" s="17"/>
      <c r="F3679" s="17"/>
      <c r="G3679" s="17"/>
      <c r="H3679" s="59"/>
      <c r="I3679" s="59"/>
      <c r="J3679" s="59"/>
      <c r="K3679" s="59"/>
      <c r="L3679" s="59"/>
      <c r="M3679" s="59"/>
    </row>
    <row r="3680" spans="3:13" x14ac:dyDescent="0.2">
      <c r="C3680" s="17"/>
      <c r="D3680" s="17"/>
      <c r="E3680" s="17"/>
      <c r="F3680" s="17"/>
      <c r="G3680" s="17"/>
      <c r="H3680" s="59"/>
      <c r="I3680" s="59"/>
      <c r="J3680" s="59"/>
      <c r="K3680" s="59"/>
      <c r="L3680" s="59"/>
      <c r="M3680" s="59"/>
    </row>
    <row r="3681" spans="3:13" x14ac:dyDescent="0.2">
      <c r="C3681" s="17"/>
      <c r="D3681" s="17"/>
      <c r="E3681" s="17"/>
      <c r="F3681" s="17"/>
      <c r="G3681" s="17"/>
      <c r="H3681" s="59"/>
      <c r="I3681" s="59"/>
      <c r="J3681" s="59"/>
      <c r="K3681" s="59"/>
      <c r="L3681" s="59"/>
      <c r="M3681" s="59"/>
    </row>
    <row r="3682" spans="3:13" x14ac:dyDescent="0.2">
      <c r="C3682" s="17"/>
      <c r="D3682" s="17"/>
      <c r="E3682" s="17"/>
      <c r="F3682" s="17"/>
      <c r="G3682" s="17"/>
      <c r="H3682" s="59"/>
      <c r="I3682" s="59"/>
      <c r="J3682" s="59"/>
      <c r="K3682" s="59"/>
      <c r="L3682" s="59"/>
      <c r="M3682" s="59"/>
    </row>
    <row r="3683" spans="3:13" x14ac:dyDescent="0.2">
      <c r="C3683" s="17"/>
      <c r="D3683" s="17"/>
      <c r="E3683" s="17"/>
      <c r="F3683" s="17"/>
      <c r="G3683" s="17"/>
      <c r="H3683" s="59"/>
      <c r="I3683" s="59"/>
      <c r="J3683" s="59"/>
      <c r="K3683" s="59"/>
      <c r="L3683" s="59"/>
      <c r="M3683" s="59"/>
    </row>
    <row r="3684" spans="3:13" x14ac:dyDescent="0.2">
      <c r="C3684" s="17"/>
      <c r="D3684" s="17"/>
      <c r="E3684" s="17"/>
      <c r="F3684" s="17"/>
      <c r="G3684" s="17"/>
      <c r="H3684" s="59"/>
      <c r="I3684" s="59"/>
      <c r="J3684" s="59"/>
      <c r="K3684" s="59"/>
      <c r="L3684" s="59"/>
      <c r="M3684" s="59"/>
    </row>
    <row r="3685" spans="3:13" x14ac:dyDescent="0.2">
      <c r="C3685" s="17"/>
      <c r="D3685" s="17"/>
      <c r="E3685" s="17"/>
      <c r="F3685" s="17"/>
      <c r="G3685" s="17"/>
      <c r="H3685" s="59"/>
      <c r="I3685" s="59"/>
      <c r="J3685" s="59"/>
      <c r="K3685" s="59"/>
      <c r="L3685" s="59"/>
      <c r="M3685" s="59"/>
    </row>
    <row r="3686" spans="3:13" x14ac:dyDescent="0.2">
      <c r="C3686" s="17"/>
      <c r="D3686" s="17"/>
      <c r="E3686" s="17"/>
      <c r="F3686" s="17"/>
      <c r="G3686" s="17"/>
      <c r="H3686" s="59"/>
      <c r="I3686" s="59"/>
      <c r="J3686" s="59"/>
      <c r="K3686" s="59"/>
      <c r="L3686" s="59"/>
      <c r="M3686" s="59"/>
    </row>
    <row r="3687" spans="3:13" x14ac:dyDescent="0.2">
      <c r="C3687" s="17"/>
      <c r="D3687" s="17"/>
      <c r="E3687" s="17"/>
      <c r="F3687" s="17"/>
      <c r="G3687" s="17"/>
      <c r="H3687" s="59"/>
      <c r="I3687" s="59"/>
      <c r="J3687" s="59"/>
      <c r="K3687" s="59"/>
      <c r="L3687" s="59"/>
      <c r="M3687" s="59"/>
    </row>
    <row r="3688" spans="3:13" x14ac:dyDescent="0.2">
      <c r="C3688" s="17"/>
      <c r="D3688" s="17"/>
      <c r="E3688" s="17"/>
      <c r="F3688" s="17"/>
      <c r="G3688" s="17"/>
      <c r="H3688" s="59"/>
      <c r="I3688" s="59"/>
      <c r="J3688" s="59"/>
      <c r="K3688" s="59"/>
      <c r="L3688" s="59"/>
      <c r="M3688" s="59"/>
    </row>
    <row r="3689" spans="3:13" x14ac:dyDescent="0.2">
      <c r="C3689" s="17"/>
      <c r="D3689" s="17"/>
      <c r="E3689" s="17"/>
      <c r="F3689" s="17"/>
      <c r="G3689" s="17"/>
      <c r="H3689" s="59"/>
      <c r="I3689" s="59"/>
      <c r="J3689" s="59"/>
      <c r="K3689" s="59"/>
      <c r="L3689" s="59"/>
      <c r="M3689" s="59"/>
    </row>
    <row r="3690" spans="3:13" x14ac:dyDescent="0.2">
      <c r="C3690" s="17"/>
      <c r="D3690" s="17"/>
      <c r="E3690" s="17"/>
      <c r="F3690" s="17"/>
      <c r="G3690" s="17"/>
      <c r="H3690" s="59"/>
      <c r="I3690" s="59"/>
      <c r="J3690" s="59"/>
      <c r="K3690" s="59"/>
      <c r="L3690" s="59"/>
      <c r="M3690" s="59"/>
    </row>
    <row r="3691" spans="3:13" x14ac:dyDescent="0.2">
      <c r="C3691" s="17"/>
      <c r="D3691" s="17"/>
      <c r="E3691" s="17"/>
      <c r="F3691" s="17"/>
      <c r="G3691" s="17"/>
      <c r="H3691" s="59"/>
      <c r="I3691" s="59"/>
      <c r="J3691" s="59"/>
      <c r="K3691" s="59"/>
      <c r="L3691" s="59"/>
      <c r="M3691" s="59"/>
    </row>
    <row r="3692" spans="3:13" x14ac:dyDescent="0.2">
      <c r="C3692" s="17"/>
      <c r="D3692" s="17"/>
      <c r="E3692" s="17"/>
      <c r="F3692" s="17"/>
      <c r="G3692" s="17"/>
      <c r="H3692" s="59"/>
      <c r="I3692" s="59"/>
      <c r="J3692" s="59"/>
      <c r="K3692" s="59"/>
      <c r="L3692" s="59"/>
      <c r="M3692" s="59"/>
    </row>
    <row r="3693" spans="3:13" x14ac:dyDescent="0.2">
      <c r="C3693" s="17"/>
      <c r="D3693" s="17"/>
      <c r="E3693" s="17"/>
      <c r="F3693" s="17"/>
      <c r="G3693" s="17"/>
      <c r="H3693" s="59"/>
      <c r="I3693" s="59"/>
      <c r="J3693" s="59"/>
      <c r="K3693" s="59"/>
      <c r="L3693" s="59"/>
      <c r="M3693" s="59"/>
    </row>
    <row r="3694" spans="3:13" x14ac:dyDescent="0.2">
      <c r="C3694" s="17"/>
      <c r="D3694" s="17"/>
      <c r="E3694" s="17"/>
      <c r="F3694" s="17"/>
      <c r="G3694" s="17"/>
      <c r="H3694" s="59"/>
      <c r="I3694" s="59"/>
      <c r="J3694" s="59"/>
      <c r="K3694" s="59"/>
      <c r="L3694" s="59"/>
      <c r="M3694" s="59"/>
    </row>
    <row r="3695" spans="3:13" x14ac:dyDescent="0.2">
      <c r="C3695" s="17"/>
      <c r="D3695" s="17"/>
      <c r="E3695" s="17"/>
      <c r="F3695" s="17"/>
      <c r="G3695" s="17"/>
      <c r="H3695" s="59"/>
      <c r="I3695" s="59"/>
      <c r="J3695" s="59"/>
      <c r="K3695" s="59"/>
      <c r="L3695" s="59"/>
      <c r="M3695" s="59"/>
    </row>
    <row r="3696" spans="3:13" x14ac:dyDescent="0.2">
      <c r="C3696" s="17"/>
      <c r="D3696" s="17"/>
      <c r="E3696" s="17"/>
      <c r="F3696" s="17"/>
      <c r="G3696" s="17"/>
      <c r="H3696" s="59"/>
      <c r="I3696" s="59"/>
      <c r="J3696" s="59"/>
      <c r="K3696" s="59"/>
      <c r="L3696" s="59"/>
      <c r="M3696" s="59"/>
    </row>
    <row r="3697" spans="3:13" x14ac:dyDescent="0.2">
      <c r="C3697" s="17"/>
      <c r="D3697" s="17"/>
      <c r="E3697" s="17"/>
      <c r="F3697" s="17"/>
      <c r="G3697" s="17"/>
      <c r="H3697" s="59"/>
      <c r="I3697" s="59"/>
      <c r="J3697" s="59"/>
      <c r="K3697" s="59"/>
      <c r="L3697" s="59"/>
      <c r="M3697" s="59"/>
    </row>
    <row r="3698" spans="3:13" x14ac:dyDescent="0.2">
      <c r="C3698" s="17"/>
      <c r="D3698" s="17"/>
      <c r="E3698" s="17"/>
      <c r="F3698" s="17"/>
      <c r="G3698" s="17"/>
      <c r="H3698" s="59"/>
      <c r="I3698" s="59"/>
      <c r="J3698" s="59"/>
      <c r="K3698" s="59"/>
      <c r="L3698" s="59"/>
      <c r="M3698" s="59"/>
    </row>
    <row r="3699" spans="3:13" x14ac:dyDescent="0.2">
      <c r="C3699" s="17"/>
      <c r="D3699" s="17"/>
      <c r="E3699" s="17"/>
      <c r="F3699" s="17"/>
      <c r="G3699" s="17"/>
      <c r="H3699" s="59"/>
      <c r="I3699" s="59"/>
      <c r="J3699" s="59"/>
      <c r="K3699" s="59"/>
      <c r="L3699" s="59"/>
      <c r="M3699" s="59"/>
    </row>
    <row r="3700" spans="3:13" x14ac:dyDescent="0.2">
      <c r="C3700" s="17"/>
      <c r="D3700" s="17"/>
      <c r="E3700" s="17"/>
      <c r="F3700" s="17"/>
      <c r="G3700" s="17"/>
      <c r="H3700" s="59"/>
      <c r="I3700" s="59"/>
      <c r="J3700" s="59"/>
      <c r="K3700" s="59"/>
      <c r="L3700" s="59"/>
      <c r="M3700" s="59"/>
    </row>
    <row r="3701" spans="3:13" x14ac:dyDescent="0.2">
      <c r="C3701" s="17"/>
      <c r="D3701" s="17"/>
      <c r="E3701" s="17"/>
      <c r="F3701" s="17"/>
      <c r="G3701" s="17"/>
      <c r="H3701" s="59"/>
      <c r="I3701" s="59"/>
      <c r="J3701" s="59"/>
      <c r="K3701" s="59"/>
      <c r="L3701" s="59"/>
      <c r="M3701" s="59"/>
    </row>
    <row r="3702" spans="3:13" x14ac:dyDescent="0.2">
      <c r="C3702" s="17"/>
      <c r="D3702" s="17"/>
      <c r="E3702" s="17"/>
      <c r="F3702" s="17"/>
      <c r="G3702" s="17"/>
      <c r="H3702" s="59"/>
      <c r="I3702" s="59"/>
      <c r="J3702" s="59"/>
      <c r="K3702" s="59"/>
      <c r="L3702" s="59"/>
      <c r="M3702" s="59"/>
    </row>
    <row r="3703" spans="3:13" x14ac:dyDescent="0.2">
      <c r="C3703" s="17"/>
      <c r="D3703" s="17"/>
      <c r="E3703" s="17"/>
      <c r="F3703" s="17"/>
      <c r="G3703" s="17"/>
      <c r="H3703" s="59"/>
      <c r="I3703" s="59"/>
      <c r="J3703" s="59"/>
      <c r="K3703" s="59"/>
      <c r="L3703" s="59"/>
      <c r="M3703" s="59"/>
    </row>
    <row r="3704" spans="3:13" x14ac:dyDescent="0.2">
      <c r="C3704" s="17"/>
      <c r="D3704" s="17"/>
      <c r="E3704" s="17"/>
      <c r="F3704" s="17"/>
      <c r="G3704" s="17"/>
      <c r="H3704" s="59"/>
      <c r="I3704" s="59"/>
      <c r="J3704" s="59"/>
      <c r="K3704" s="59"/>
      <c r="L3704" s="59"/>
      <c r="M3704" s="59"/>
    </row>
    <row r="3705" spans="3:13" x14ac:dyDescent="0.2">
      <c r="C3705" s="17"/>
      <c r="D3705" s="17"/>
      <c r="E3705" s="17"/>
      <c r="F3705" s="17"/>
      <c r="G3705" s="17"/>
      <c r="H3705" s="59"/>
      <c r="I3705" s="59"/>
      <c r="J3705" s="59"/>
      <c r="K3705" s="59"/>
      <c r="L3705" s="59"/>
      <c r="M3705" s="59"/>
    </row>
    <row r="3706" spans="3:13" x14ac:dyDescent="0.2">
      <c r="C3706" s="17"/>
      <c r="D3706" s="17"/>
      <c r="E3706" s="17"/>
      <c r="F3706" s="17"/>
      <c r="G3706" s="17"/>
      <c r="H3706" s="59"/>
      <c r="I3706" s="59"/>
      <c r="J3706" s="59"/>
      <c r="K3706" s="59"/>
      <c r="L3706" s="59"/>
      <c r="M3706" s="59"/>
    </row>
    <row r="3707" spans="3:13" x14ac:dyDescent="0.2">
      <c r="C3707" s="17"/>
      <c r="D3707" s="17"/>
      <c r="E3707" s="17"/>
      <c r="F3707" s="17"/>
      <c r="G3707" s="17"/>
      <c r="H3707" s="59"/>
      <c r="I3707" s="59"/>
      <c r="J3707" s="59"/>
      <c r="K3707" s="59"/>
      <c r="L3707" s="59"/>
      <c r="M3707" s="59"/>
    </row>
    <row r="3708" spans="3:13" x14ac:dyDescent="0.2">
      <c r="C3708" s="17"/>
      <c r="D3708" s="17"/>
      <c r="E3708" s="17"/>
      <c r="F3708" s="17"/>
      <c r="G3708" s="17"/>
      <c r="H3708" s="59"/>
      <c r="I3708" s="59"/>
      <c r="J3708" s="59"/>
      <c r="K3708" s="59"/>
      <c r="L3708" s="59"/>
      <c r="M3708" s="59"/>
    </row>
    <row r="3709" spans="3:13" x14ac:dyDescent="0.2">
      <c r="C3709" s="17"/>
      <c r="D3709" s="17"/>
      <c r="E3709" s="17"/>
      <c r="F3709" s="17"/>
      <c r="G3709" s="17"/>
      <c r="H3709" s="59"/>
      <c r="I3709" s="59"/>
      <c r="J3709" s="59"/>
      <c r="K3709" s="59"/>
      <c r="L3709" s="59"/>
      <c r="M3709" s="59"/>
    </row>
    <row r="3710" spans="3:13" x14ac:dyDescent="0.2">
      <c r="C3710" s="17"/>
      <c r="D3710" s="17"/>
      <c r="E3710" s="17"/>
      <c r="F3710" s="17"/>
      <c r="G3710" s="17"/>
      <c r="H3710" s="59"/>
      <c r="I3710" s="59"/>
      <c r="J3710" s="59"/>
      <c r="K3710" s="59"/>
      <c r="L3710" s="59"/>
      <c r="M3710" s="59"/>
    </row>
    <row r="3711" spans="3:13" x14ac:dyDescent="0.2">
      <c r="C3711" s="17"/>
      <c r="D3711" s="17"/>
      <c r="E3711" s="17"/>
      <c r="F3711" s="17"/>
      <c r="G3711" s="17"/>
      <c r="H3711" s="59"/>
      <c r="I3711" s="59"/>
      <c r="J3711" s="59"/>
      <c r="K3711" s="59"/>
      <c r="L3711" s="59"/>
      <c r="M3711" s="59"/>
    </row>
    <row r="3712" spans="3:13" x14ac:dyDescent="0.2">
      <c r="C3712" s="17"/>
      <c r="D3712" s="17"/>
      <c r="E3712" s="17"/>
      <c r="F3712" s="17"/>
      <c r="G3712" s="17"/>
      <c r="H3712" s="59"/>
      <c r="I3712" s="59"/>
      <c r="J3712" s="59"/>
      <c r="K3712" s="59"/>
      <c r="L3712" s="59"/>
      <c r="M3712" s="59"/>
    </row>
    <row r="3713" spans="3:13" x14ac:dyDescent="0.2">
      <c r="C3713" s="17"/>
      <c r="D3713" s="17"/>
      <c r="E3713" s="17"/>
      <c r="F3713" s="17"/>
      <c r="G3713" s="17"/>
      <c r="H3713" s="59"/>
      <c r="I3713" s="59"/>
      <c r="J3713" s="59"/>
      <c r="K3713" s="59"/>
      <c r="L3713" s="59"/>
      <c r="M3713" s="59"/>
    </row>
    <row r="3714" spans="3:13" x14ac:dyDescent="0.2">
      <c r="C3714" s="17"/>
      <c r="D3714" s="17"/>
      <c r="E3714" s="17"/>
      <c r="F3714" s="17"/>
      <c r="G3714" s="17"/>
      <c r="H3714" s="59"/>
      <c r="I3714" s="59"/>
      <c r="J3714" s="59"/>
      <c r="K3714" s="59"/>
      <c r="L3714" s="59"/>
      <c r="M3714" s="59"/>
    </row>
    <row r="3715" spans="3:13" x14ac:dyDescent="0.2">
      <c r="C3715" s="17"/>
      <c r="D3715" s="17"/>
      <c r="E3715" s="17"/>
      <c r="F3715" s="17"/>
      <c r="G3715" s="17"/>
      <c r="H3715" s="59"/>
      <c r="I3715" s="59"/>
      <c r="J3715" s="59"/>
      <c r="K3715" s="59"/>
      <c r="L3715" s="59"/>
      <c r="M3715" s="59"/>
    </row>
    <row r="3716" spans="3:13" x14ac:dyDescent="0.2">
      <c r="C3716" s="17"/>
      <c r="D3716" s="17"/>
      <c r="E3716" s="17"/>
      <c r="F3716" s="17"/>
      <c r="G3716" s="17"/>
      <c r="H3716" s="59"/>
      <c r="I3716" s="59"/>
      <c r="J3716" s="59"/>
      <c r="K3716" s="59"/>
      <c r="L3716" s="59"/>
      <c r="M3716" s="59"/>
    </row>
    <row r="3717" spans="3:13" x14ac:dyDescent="0.2">
      <c r="C3717" s="17"/>
      <c r="D3717" s="17"/>
      <c r="E3717" s="17"/>
      <c r="F3717" s="17"/>
      <c r="G3717" s="17"/>
      <c r="H3717" s="59"/>
      <c r="I3717" s="59"/>
      <c r="J3717" s="59"/>
      <c r="K3717" s="59"/>
      <c r="L3717" s="59"/>
      <c r="M3717" s="59"/>
    </row>
    <row r="3718" spans="3:13" x14ac:dyDescent="0.2">
      <c r="C3718" s="17"/>
      <c r="D3718" s="17"/>
      <c r="E3718" s="17"/>
      <c r="F3718" s="17"/>
      <c r="G3718" s="17"/>
      <c r="H3718" s="59"/>
      <c r="I3718" s="59"/>
      <c r="J3718" s="59"/>
      <c r="K3718" s="59"/>
      <c r="L3718" s="59"/>
      <c r="M3718" s="59"/>
    </row>
    <row r="3719" spans="3:13" x14ac:dyDescent="0.2">
      <c r="C3719" s="17"/>
      <c r="D3719" s="17"/>
      <c r="E3719" s="17"/>
      <c r="F3719" s="17"/>
      <c r="G3719" s="17"/>
      <c r="H3719" s="59"/>
      <c r="I3719" s="59"/>
      <c r="J3719" s="59"/>
      <c r="K3719" s="59"/>
      <c r="L3719" s="59"/>
      <c r="M3719" s="59"/>
    </row>
    <row r="3720" spans="3:13" x14ac:dyDescent="0.2">
      <c r="C3720" s="17"/>
      <c r="D3720" s="17"/>
      <c r="E3720" s="17"/>
      <c r="F3720" s="17"/>
      <c r="G3720" s="17"/>
      <c r="H3720" s="59"/>
      <c r="I3720" s="59"/>
      <c r="J3720" s="59"/>
      <c r="K3720" s="59"/>
      <c r="L3720" s="59"/>
      <c r="M3720" s="59"/>
    </row>
    <row r="3721" spans="3:13" x14ac:dyDescent="0.2">
      <c r="C3721" s="17"/>
      <c r="D3721" s="17"/>
      <c r="E3721" s="17"/>
      <c r="F3721" s="17"/>
      <c r="G3721" s="17"/>
      <c r="H3721" s="59"/>
      <c r="I3721" s="59"/>
      <c r="J3721" s="59"/>
      <c r="K3721" s="59"/>
      <c r="L3721" s="59"/>
      <c r="M3721" s="59"/>
    </row>
    <row r="3722" spans="3:13" x14ac:dyDescent="0.2">
      <c r="C3722" s="17"/>
      <c r="D3722" s="17"/>
      <c r="E3722" s="17"/>
      <c r="F3722" s="17"/>
      <c r="G3722" s="17"/>
      <c r="H3722" s="59"/>
      <c r="I3722" s="59"/>
      <c r="J3722" s="59"/>
      <c r="K3722" s="59"/>
      <c r="L3722" s="59"/>
      <c r="M3722" s="59"/>
    </row>
    <row r="3723" spans="3:13" x14ac:dyDescent="0.2">
      <c r="C3723" s="17"/>
      <c r="D3723" s="17"/>
      <c r="E3723" s="17"/>
      <c r="F3723" s="17"/>
      <c r="G3723" s="17"/>
      <c r="H3723" s="59"/>
      <c r="I3723" s="59"/>
      <c r="J3723" s="59"/>
      <c r="K3723" s="59"/>
      <c r="L3723" s="59"/>
      <c r="M3723" s="59"/>
    </row>
    <row r="3724" spans="3:13" x14ac:dyDescent="0.2">
      <c r="C3724" s="17"/>
      <c r="D3724" s="17"/>
      <c r="E3724" s="17"/>
      <c r="F3724" s="17"/>
      <c r="G3724" s="17"/>
      <c r="H3724" s="59"/>
      <c r="I3724" s="59"/>
      <c r="J3724" s="59"/>
      <c r="K3724" s="59"/>
      <c r="L3724" s="59"/>
      <c r="M3724" s="59"/>
    </row>
    <row r="3725" spans="3:13" x14ac:dyDescent="0.2">
      <c r="C3725" s="17"/>
      <c r="D3725" s="17"/>
      <c r="E3725" s="17"/>
      <c r="F3725" s="17"/>
      <c r="G3725" s="17"/>
      <c r="H3725" s="59"/>
      <c r="I3725" s="59"/>
      <c r="J3725" s="59"/>
      <c r="K3725" s="59"/>
      <c r="L3725" s="59"/>
      <c r="M3725" s="59"/>
    </row>
    <row r="3726" spans="3:13" x14ac:dyDescent="0.2">
      <c r="C3726" s="17"/>
      <c r="D3726" s="17"/>
      <c r="E3726" s="17"/>
      <c r="F3726" s="17"/>
      <c r="G3726" s="17"/>
      <c r="H3726" s="59"/>
      <c r="I3726" s="59"/>
      <c r="J3726" s="59"/>
      <c r="K3726" s="59"/>
      <c r="L3726" s="59"/>
      <c r="M3726" s="59"/>
    </row>
    <row r="3727" spans="3:13" x14ac:dyDescent="0.2">
      <c r="C3727" s="17"/>
      <c r="D3727" s="17"/>
      <c r="E3727" s="17"/>
      <c r="F3727" s="17"/>
      <c r="G3727" s="17"/>
      <c r="H3727" s="59"/>
      <c r="I3727" s="59"/>
      <c r="J3727" s="59"/>
      <c r="K3727" s="59"/>
      <c r="L3727" s="59"/>
      <c r="M3727" s="59"/>
    </row>
    <row r="3728" spans="3:13" x14ac:dyDescent="0.2">
      <c r="C3728" s="17"/>
      <c r="D3728" s="17"/>
      <c r="E3728" s="17"/>
      <c r="F3728" s="17"/>
      <c r="G3728" s="17"/>
      <c r="H3728" s="59"/>
      <c r="I3728" s="59"/>
      <c r="J3728" s="59"/>
      <c r="K3728" s="59"/>
      <c r="L3728" s="59"/>
      <c r="M3728" s="59"/>
    </row>
    <row r="3729" spans="3:13" x14ac:dyDescent="0.2">
      <c r="C3729" s="17"/>
      <c r="D3729" s="17"/>
      <c r="E3729" s="17"/>
      <c r="F3729" s="17"/>
      <c r="G3729" s="17"/>
      <c r="H3729" s="59"/>
      <c r="I3729" s="59"/>
      <c r="J3729" s="59"/>
      <c r="K3729" s="59"/>
      <c r="L3729" s="59"/>
      <c r="M3729" s="59"/>
    </row>
    <row r="3730" spans="3:13" x14ac:dyDescent="0.2">
      <c r="C3730" s="17"/>
      <c r="D3730" s="17"/>
      <c r="E3730" s="17"/>
      <c r="F3730" s="17"/>
      <c r="G3730" s="17"/>
      <c r="H3730" s="59"/>
      <c r="I3730" s="59"/>
      <c r="J3730" s="59"/>
      <c r="K3730" s="59"/>
      <c r="L3730" s="59"/>
      <c r="M3730" s="59"/>
    </row>
    <row r="3731" spans="3:13" x14ac:dyDescent="0.2">
      <c r="C3731" s="17"/>
      <c r="D3731" s="17"/>
      <c r="E3731" s="17"/>
      <c r="F3731" s="17"/>
      <c r="G3731" s="17"/>
      <c r="H3731" s="59"/>
      <c r="I3731" s="59"/>
      <c r="J3731" s="59"/>
      <c r="K3731" s="59"/>
      <c r="L3731" s="59"/>
      <c r="M3731" s="59"/>
    </row>
    <row r="3732" spans="3:13" x14ac:dyDescent="0.2">
      <c r="C3732" s="17"/>
      <c r="D3732" s="17"/>
      <c r="E3732" s="17"/>
      <c r="F3732" s="17"/>
      <c r="G3732" s="17"/>
      <c r="H3732" s="59"/>
      <c r="I3732" s="59"/>
      <c r="J3732" s="59"/>
      <c r="K3732" s="59"/>
      <c r="L3732" s="59"/>
      <c r="M3732" s="59"/>
    </row>
    <row r="3733" spans="3:13" x14ac:dyDescent="0.2">
      <c r="C3733" s="17"/>
      <c r="D3733" s="17"/>
      <c r="E3733" s="17"/>
      <c r="F3733" s="17"/>
      <c r="G3733" s="17"/>
      <c r="H3733" s="59"/>
      <c r="I3733" s="59"/>
      <c r="J3733" s="59"/>
      <c r="K3733" s="59"/>
      <c r="L3733" s="59"/>
      <c r="M3733" s="59"/>
    </row>
    <row r="3734" spans="3:13" x14ac:dyDescent="0.2">
      <c r="C3734" s="17"/>
      <c r="D3734" s="17"/>
      <c r="E3734" s="17"/>
      <c r="F3734" s="17"/>
      <c r="G3734" s="17"/>
      <c r="H3734" s="59"/>
      <c r="I3734" s="59"/>
      <c r="J3734" s="59"/>
      <c r="K3734" s="59"/>
      <c r="L3734" s="59"/>
      <c r="M3734" s="59"/>
    </row>
    <row r="3735" spans="3:13" x14ac:dyDescent="0.2">
      <c r="C3735" s="17"/>
      <c r="D3735" s="17"/>
      <c r="E3735" s="17"/>
      <c r="F3735" s="17"/>
      <c r="G3735" s="17"/>
      <c r="H3735" s="59"/>
      <c r="I3735" s="59"/>
      <c r="J3735" s="59"/>
      <c r="K3735" s="59"/>
      <c r="L3735" s="59"/>
      <c r="M3735" s="59"/>
    </row>
    <row r="3736" spans="3:13" x14ac:dyDescent="0.2">
      <c r="C3736" s="17"/>
      <c r="D3736" s="17"/>
      <c r="E3736" s="17"/>
      <c r="F3736" s="17"/>
      <c r="G3736" s="17"/>
      <c r="H3736" s="59"/>
      <c r="I3736" s="59"/>
      <c r="J3736" s="59"/>
      <c r="K3736" s="59"/>
      <c r="L3736" s="59"/>
      <c r="M3736" s="59"/>
    </row>
    <row r="3737" spans="3:13" x14ac:dyDescent="0.2">
      <c r="C3737" s="17"/>
      <c r="D3737" s="17"/>
      <c r="E3737" s="17"/>
      <c r="F3737" s="17"/>
      <c r="G3737" s="17"/>
      <c r="H3737" s="59"/>
      <c r="I3737" s="59"/>
      <c r="J3737" s="59"/>
      <c r="K3737" s="59"/>
      <c r="L3737" s="59"/>
      <c r="M3737" s="59"/>
    </row>
    <row r="3738" spans="3:13" x14ac:dyDescent="0.2">
      <c r="C3738" s="17"/>
      <c r="D3738" s="17"/>
      <c r="E3738" s="17"/>
      <c r="F3738" s="17"/>
      <c r="G3738" s="17"/>
      <c r="H3738" s="59"/>
      <c r="I3738" s="59"/>
      <c r="J3738" s="59"/>
      <c r="K3738" s="59"/>
      <c r="L3738" s="59"/>
      <c r="M3738" s="59"/>
    </row>
    <row r="3739" spans="3:13" x14ac:dyDescent="0.2">
      <c r="C3739" s="17"/>
      <c r="D3739" s="17"/>
      <c r="E3739" s="17"/>
      <c r="F3739" s="17"/>
      <c r="G3739" s="17"/>
      <c r="H3739" s="59"/>
      <c r="I3739" s="59"/>
      <c r="J3739" s="59"/>
      <c r="K3739" s="59"/>
      <c r="L3739" s="59"/>
      <c r="M3739" s="59"/>
    </row>
    <row r="3740" spans="3:13" x14ac:dyDescent="0.2">
      <c r="C3740" s="17"/>
      <c r="D3740" s="17"/>
      <c r="E3740" s="17"/>
      <c r="F3740" s="17"/>
      <c r="G3740" s="17"/>
      <c r="H3740" s="59"/>
      <c r="I3740" s="59"/>
      <c r="J3740" s="59"/>
      <c r="K3740" s="59"/>
      <c r="L3740" s="59"/>
      <c r="M3740" s="59"/>
    </row>
    <row r="3741" spans="3:13" x14ac:dyDescent="0.2">
      <c r="C3741" s="17"/>
      <c r="D3741" s="17"/>
      <c r="E3741" s="17"/>
      <c r="F3741" s="17"/>
      <c r="G3741" s="17"/>
      <c r="H3741" s="59"/>
      <c r="I3741" s="59"/>
      <c r="J3741" s="59"/>
      <c r="K3741" s="59"/>
      <c r="L3741" s="59"/>
      <c r="M3741" s="59"/>
    </row>
    <row r="3742" spans="3:13" x14ac:dyDescent="0.2">
      <c r="C3742" s="17"/>
      <c r="D3742" s="17"/>
      <c r="E3742" s="17"/>
      <c r="F3742" s="17"/>
      <c r="G3742" s="17"/>
      <c r="H3742" s="59"/>
      <c r="I3742" s="59"/>
      <c r="J3742" s="59"/>
      <c r="K3742" s="59"/>
      <c r="L3742" s="59"/>
      <c r="M3742" s="59"/>
    </row>
    <row r="3743" spans="3:13" x14ac:dyDescent="0.2">
      <c r="C3743" s="17"/>
      <c r="D3743" s="17"/>
      <c r="E3743" s="17"/>
      <c r="F3743" s="17"/>
      <c r="G3743" s="17"/>
      <c r="H3743" s="59"/>
      <c r="I3743" s="59"/>
      <c r="J3743" s="59"/>
      <c r="K3743" s="59"/>
      <c r="L3743" s="59"/>
      <c r="M3743" s="59"/>
    </row>
    <row r="3744" spans="3:13" x14ac:dyDescent="0.2">
      <c r="C3744" s="17"/>
      <c r="D3744" s="17"/>
      <c r="E3744" s="17"/>
      <c r="F3744" s="17"/>
      <c r="G3744" s="17"/>
      <c r="H3744" s="59"/>
      <c r="I3744" s="59"/>
      <c r="J3744" s="59"/>
      <c r="K3744" s="59"/>
      <c r="L3744" s="59"/>
      <c r="M3744" s="59"/>
    </row>
    <row r="3745" spans="3:13" x14ac:dyDescent="0.2">
      <c r="C3745" s="17"/>
      <c r="D3745" s="17"/>
      <c r="E3745" s="17"/>
      <c r="F3745" s="17"/>
      <c r="G3745" s="17"/>
      <c r="H3745" s="59"/>
      <c r="I3745" s="59"/>
      <c r="J3745" s="59"/>
      <c r="K3745" s="59"/>
      <c r="L3745" s="59"/>
      <c r="M3745" s="59"/>
    </row>
    <row r="3746" spans="3:13" x14ac:dyDescent="0.2">
      <c r="C3746" s="17"/>
      <c r="D3746" s="17"/>
      <c r="E3746" s="17"/>
      <c r="F3746" s="17"/>
      <c r="G3746" s="17"/>
      <c r="H3746" s="59"/>
      <c r="I3746" s="59"/>
      <c r="J3746" s="59"/>
      <c r="K3746" s="59"/>
      <c r="L3746" s="59"/>
      <c r="M3746" s="59"/>
    </row>
    <row r="3747" spans="3:13" x14ac:dyDescent="0.2">
      <c r="C3747" s="17"/>
      <c r="D3747" s="17"/>
      <c r="E3747" s="17"/>
      <c r="F3747" s="17"/>
      <c r="G3747" s="17"/>
      <c r="H3747" s="59"/>
      <c r="I3747" s="59"/>
      <c r="J3747" s="59"/>
      <c r="K3747" s="59"/>
      <c r="L3747" s="59"/>
      <c r="M3747" s="59"/>
    </row>
    <row r="3748" spans="3:13" x14ac:dyDescent="0.2">
      <c r="C3748" s="17"/>
      <c r="D3748" s="17"/>
      <c r="E3748" s="17"/>
      <c r="F3748" s="17"/>
      <c r="G3748" s="17"/>
      <c r="H3748" s="59"/>
      <c r="I3748" s="59"/>
      <c r="J3748" s="59"/>
      <c r="K3748" s="59"/>
      <c r="L3748" s="59"/>
      <c r="M3748" s="59"/>
    </row>
    <row r="3749" spans="3:13" x14ac:dyDescent="0.2">
      <c r="C3749" s="17"/>
      <c r="D3749" s="17"/>
      <c r="E3749" s="17"/>
      <c r="F3749" s="17"/>
      <c r="G3749" s="17"/>
      <c r="H3749" s="59"/>
      <c r="I3749" s="59"/>
      <c r="J3749" s="59"/>
      <c r="K3749" s="59"/>
      <c r="L3749" s="59"/>
      <c r="M3749" s="59"/>
    </row>
    <row r="3750" spans="3:13" x14ac:dyDescent="0.2">
      <c r="C3750" s="17"/>
      <c r="D3750" s="17"/>
      <c r="E3750" s="17"/>
      <c r="F3750" s="17"/>
      <c r="G3750" s="17"/>
      <c r="H3750" s="59"/>
      <c r="I3750" s="59"/>
      <c r="J3750" s="59"/>
      <c r="K3750" s="59"/>
      <c r="L3750" s="59"/>
      <c r="M3750" s="59"/>
    </row>
    <row r="3751" spans="3:13" x14ac:dyDescent="0.2">
      <c r="C3751" s="17"/>
      <c r="D3751" s="17"/>
      <c r="E3751" s="17"/>
      <c r="F3751" s="17"/>
      <c r="G3751" s="17"/>
      <c r="H3751" s="59"/>
      <c r="I3751" s="59"/>
      <c r="J3751" s="59"/>
      <c r="K3751" s="59"/>
      <c r="L3751" s="59"/>
      <c r="M3751" s="59"/>
    </row>
    <row r="3752" spans="3:13" x14ac:dyDescent="0.2">
      <c r="C3752" s="17"/>
      <c r="D3752" s="17"/>
      <c r="E3752" s="17"/>
      <c r="F3752" s="17"/>
      <c r="G3752" s="17"/>
      <c r="H3752" s="59"/>
      <c r="I3752" s="59"/>
      <c r="J3752" s="59"/>
      <c r="K3752" s="59"/>
      <c r="L3752" s="59"/>
      <c r="M3752" s="59"/>
    </row>
    <row r="3753" spans="3:13" x14ac:dyDescent="0.2">
      <c r="C3753" s="17"/>
      <c r="D3753" s="17"/>
      <c r="E3753" s="17"/>
      <c r="F3753" s="17"/>
      <c r="G3753" s="17"/>
      <c r="H3753" s="59"/>
      <c r="I3753" s="59"/>
      <c r="J3753" s="59"/>
      <c r="K3753" s="59"/>
      <c r="L3753" s="59"/>
      <c r="M3753" s="59"/>
    </row>
    <row r="3754" spans="3:13" x14ac:dyDescent="0.2">
      <c r="C3754" s="17"/>
      <c r="D3754" s="17"/>
      <c r="E3754" s="17"/>
      <c r="F3754" s="17"/>
      <c r="G3754" s="17"/>
      <c r="H3754" s="59"/>
      <c r="I3754" s="59"/>
      <c r="J3754" s="59"/>
      <c r="K3754" s="59"/>
      <c r="L3754" s="59"/>
      <c r="M3754" s="59"/>
    </row>
    <row r="3755" spans="3:13" x14ac:dyDescent="0.2">
      <c r="C3755" s="17"/>
      <c r="D3755" s="17"/>
      <c r="E3755" s="17"/>
      <c r="F3755" s="17"/>
      <c r="G3755" s="17"/>
      <c r="H3755" s="59"/>
      <c r="I3755" s="59"/>
      <c r="J3755" s="59"/>
      <c r="K3755" s="59"/>
      <c r="L3755" s="59"/>
      <c r="M3755" s="59"/>
    </row>
    <row r="3756" spans="3:13" x14ac:dyDescent="0.2">
      <c r="C3756" s="17"/>
      <c r="D3756" s="17"/>
      <c r="E3756" s="17"/>
      <c r="F3756" s="17"/>
      <c r="G3756" s="17"/>
      <c r="H3756" s="59"/>
      <c r="I3756" s="59"/>
      <c r="J3756" s="59"/>
      <c r="K3756" s="59"/>
      <c r="L3756" s="59"/>
      <c r="M3756" s="59"/>
    </row>
    <row r="3757" spans="3:13" x14ac:dyDescent="0.2">
      <c r="C3757" s="17"/>
      <c r="D3757" s="17"/>
      <c r="E3757" s="17"/>
      <c r="F3757" s="17"/>
      <c r="G3757" s="17"/>
      <c r="H3757" s="59"/>
      <c r="I3757" s="59"/>
      <c r="J3757" s="59"/>
      <c r="K3757" s="59"/>
      <c r="L3757" s="59"/>
      <c r="M3757" s="59"/>
    </row>
    <row r="3758" spans="3:13" x14ac:dyDescent="0.2">
      <c r="C3758" s="17"/>
      <c r="D3758" s="17"/>
      <c r="E3758" s="17"/>
      <c r="F3758" s="17"/>
      <c r="G3758" s="17"/>
      <c r="H3758" s="59"/>
      <c r="I3758" s="59"/>
      <c r="J3758" s="59"/>
      <c r="K3758" s="59"/>
      <c r="L3758" s="59"/>
      <c r="M3758" s="59"/>
    </row>
    <row r="3759" spans="3:13" x14ac:dyDescent="0.2">
      <c r="C3759" s="17"/>
      <c r="D3759" s="17"/>
      <c r="E3759" s="17"/>
      <c r="F3759" s="17"/>
      <c r="G3759" s="17"/>
      <c r="H3759" s="59"/>
      <c r="I3759" s="59"/>
      <c r="J3759" s="59"/>
      <c r="K3759" s="59"/>
      <c r="L3759" s="59"/>
      <c r="M3759" s="59"/>
    </row>
    <row r="3760" spans="3:13" x14ac:dyDescent="0.2">
      <c r="C3760" s="17"/>
      <c r="D3760" s="17"/>
      <c r="E3760" s="17"/>
      <c r="F3760" s="17"/>
      <c r="G3760" s="17"/>
      <c r="H3760" s="59"/>
      <c r="I3760" s="59"/>
      <c r="J3760" s="59"/>
      <c r="K3760" s="59"/>
      <c r="L3760" s="59"/>
      <c r="M3760" s="59"/>
    </row>
    <row r="3761" spans="3:13" x14ac:dyDescent="0.2">
      <c r="C3761" s="17"/>
      <c r="D3761" s="17"/>
      <c r="E3761" s="17"/>
      <c r="F3761" s="17"/>
      <c r="G3761" s="17"/>
      <c r="H3761" s="59"/>
      <c r="I3761" s="59"/>
      <c r="J3761" s="59"/>
      <c r="K3761" s="59"/>
      <c r="L3761" s="59"/>
      <c r="M3761" s="59"/>
    </row>
    <row r="3762" spans="3:13" x14ac:dyDescent="0.2">
      <c r="C3762" s="17"/>
      <c r="D3762" s="17"/>
      <c r="E3762" s="17"/>
      <c r="F3762" s="17"/>
      <c r="G3762" s="17"/>
      <c r="H3762" s="59"/>
      <c r="I3762" s="59"/>
      <c r="J3762" s="59"/>
      <c r="K3762" s="59"/>
      <c r="L3762" s="59"/>
      <c r="M3762" s="59"/>
    </row>
    <row r="3763" spans="3:13" x14ac:dyDescent="0.2">
      <c r="C3763" s="17"/>
      <c r="D3763" s="17"/>
      <c r="E3763" s="17"/>
      <c r="F3763" s="17"/>
      <c r="G3763" s="17"/>
      <c r="H3763" s="59"/>
      <c r="I3763" s="59"/>
      <c r="J3763" s="59"/>
      <c r="K3763" s="59"/>
      <c r="L3763" s="59"/>
      <c r="M3763" s="59"/>
    </row>
    <row r="3764" spans="3:13" x14ac:dyDescent="0.2">
      <c r="C3764" s="17"/>
      <c r="D3764" s="17"/>
      <c r="E3764" s="17"/>
      <c r="F3764" s="17"/>
      <c r="G3764" s="17"/>
      <c r="H3764" s="59"/>
      <c r="I3764" s="59"/>
      <c r="J3764" s="59"/>
      <c r="K3764" s="59"/>
      <c r="L3764" s="59"/>
      <c r="M3764" s="59"/>
    </row>
    <row r="3765" spans="3:13" x14ac:dyDescent="0.2">
      <c r="C3765" s="17"/>
      <c r="D3765" s="17"/>
      <c r="E3765" s="17"/>
      <c r="F3765" s="17"/>
      <c r="G3765" s="17"/>
      <c r="H3765" s="59"/>
      <c r="I3765" s="59"/>
      <c r="J3765" s="59"/>
      <c r="K3765" s="59"/>
      <c r="L3765" s="59"/>
      <c r="M3765" s="59"/>
    </row>
    <row r="3766" spans="3:13" x14ac:dyDescent="0.2">
      <c r="C3766" s="17"/>
      <c r="D3766" s="17"/>
      <c r="E3766" s="17"/>
      <c r="F3766" s="17"/>
      <c r="G3766" s="17"/>
      <c r="H3766" s="59"/>
      <c r="I3766" s="59"/>
      <c r="J3766" s="59"/>
      <c r="K3766" s="59"/>
      <c r="L3766" s="59"/>
      <c r="M3766" s="59"/>
    </row>
    <row r="3767" spans="3:13" x14ac:dyDescent="0.2">
      <c r="C3767" s="17"/>
      <c r="D3767" s="17"/>
      <c r="E3767" s="17"/>
      <c r="F3767" s="17"/>
      <c r="G3767" s="17"/>
      <c r="H3767" s="59"/>
      <c r="I3767" s="59"/>
      <c r="J3767" s="59"/>
      <c r="K3767" s="59"/>
      <c r="L3767" s="59"/>
      <c r="M3767" s="59"/>
    </row>
    <row r="3768" spans="3:13" x14ac:dyDescent="0.2">
      <c r="C3768" s="17"/>
      <c r="D3768" s="17"/>
      <c r="E3768" s="17"/>
      <c r="F3768" s="17"/>
      <c r="G3768" s="17"/>
      <c r="H3768" s="59"/>
      <c r="I3768" s="59"/>
      <c r="J3768" s="59"/>
      <c r="K3768" s="59"/>
      <c r="L3768" s="59"/>
      <c r="M3768" s="59"/>
    </row>
    <row r="3769" spans="3:13" x14ac:dyDescent="0.2">
      <c r="C3769" s="17"/>
      <c r="D3769" s="17"/>
      <c r="E3769" s="17"/>
      <c r="F3769" s="17"/>
      <c r="G3769" s="17"/>
      <c r="H3769" s="59"/>
      <c r="I3769" s="59"/>
      <c r="J3769" s="59"/>
      <c r="K3769" s="59"/>
      <c r="L3769" s="59"/>
      <c r="M3769" s="59"/>
    </row>
    <row r="3770" spans="3:13" x14ac:dyDescent="0.2">
      <c r="C3770" s="17"/>
      <c r="D3770" s="17"/>
      <c r="E3770" s="17"/>
      <c r="F3770" s="17"/>
      <c r="G3770" s="17"/>
      <c r="H3770" s="59"/>
      <c r="I3770" s="59"/>
      <c r="J3770" s="59"/>
      <c r="K3770" s="59"/>
      <c r="L3770" s="59"/>
      <c r="M3770" s="59"/>
    </row>
    <row r="3771" spans="3:13" x14ac:dyDescent="0.2">
      <c r="C3771" s="17"/>
      <c r="D3771" s="17"/>
      <c r="E3771" s="17"/>
      <c r="F3771" s="17"/>
      <c r="G3771" s="17"/>
      <c r="H3771" s="59"/>
      <c r="I3771" s="59"/>
      <c r="J3771" s="59"/>
      <c r="K3771" s="59"/>
      <c r="L3771" s="59"/>
      <c r="M3771" s="59"/>
    </row>
    <row r="3772" spans="3:13" x14ac:dyDescent="0.2">
      <c r="C3772" s="17"/>
      <c r="D3772" s="17"/>
      <c r="E3772" s="17"/>
      <c r="F3772" s="17"/>
      <c r="G3772" s="17"/>
      <c r="H3772" s="59"/>
      <c r="I3772" s="59"/>
      <c r="J3772" s="59"/>
      <c r="K3772" s="59"/>
      <c r="L3772" s="59"/>
      <c r="M3772" s="59"/>
    </row>
    <row r="3773" spans="3:13" x14ac:dyDescent="0.2">
      <c r="C3773" s="17"/>
      <c r="D3773" s="17"/>
      <c r="E3773" s="17"/>
      <c r="F3773" s="17"/>
      <c r="G3773" s="17"/>
      <c r="H3773" s="59"/>
      <c r="I3773" s="59"/>
      <c r="J3773" s="59"/>
      <c r="K3773" s="59"/>
      <c r="L3773" s="59"/>
      <c r="M3773" s="59"/>
    </row>
    <row r="3774" spans="3:13" x14ac:dyDescent="0.2">
      <c r="C3774" s="17"/>
      <c r="D3774" s="17"/>
      <c r="E3774" s="17"/>
      <c r="F3774" s="17"/>
      <c r="G3774" s="17"/>
      <c r="H3774" s="59"/>
      <c r="I3774" s="59"/>
      <c r="J3774" s="59"/>
      <c r="K3774" s="59"/>
      <c r="L3774" s="59"/>
      <c r="M3774" s="59"/>
    </row>
    <row r="3775" spans="3:13" x14ac:dyDescent="0.2">
      <c r="C3775" s="17"/>
      <c r="D3775" s="17"/>
      <c r="E3775" s="17"/>
      <c r="F3775" s="17"/>
      <c r="G3775" s="17"/>
      <c r="H3775" s="59"/>
      <c r="I3775" s="59"/>
      <c r="J3775" s="59"/>
      <c r="K3775" s="59"/>
      <c r="L3775" s="59"/>
      <c r="M3775" s="59"/>
    </row>
    <row r="3776" spans="3:13" x14ac:dyDescent="0.2">
      <c r="C3776" s="17"/>
      <c r="D3776" s="17"/>
      <c r="E3776" s="17"/>
      <c r="F3776" s="17"/>
      <c r="G3776" s="17"/>
      <c r="H3776" s="59"/>
      <c r="I3776" s="59"/>
      <c r="J3776" s="59"/>
      <c r="K3776" s="59"/>
      <c r="L3776" s="59"/>
      <c r="M3776" s="59"/>
    </row>
    <row r="3777" spans="3:13" x14ac:dyDescent="0.2">
      <c r="C3777" s="17"/>
      <c r="D3777" s="17"/>
      <c r="E3777" s="17"/>
      <c r="F3777" s="17"/>
      <c r="G3777" s="17"/>
      <c r="H3777" s="59"/>
      <c r="I3777" s="59"/>
      <c r="J3777" s="59"/>
      <c r="K3777" s="59"/>
      <c r="L3777" s="59"/>
      <c r="M3777" s="59"/>
    </row>
    <row r="3778" spans="3:13" x14ac:dyDescent="0.2">
      <c r="C3778" s="17"/>
      <c r="D3778" s="17"/>
      <c r="E3778" s="17"/>
      <c r="F3778" s="17"/>
      <c r="G3778" s="17"/>
      <c r="H3778" s="59"/>
      <c r="I3778" s="59"/>
      <c r="J3778" s="59"/>
      <c r="K3778" s="59"/>
      <c r="L3778" s="59"/>
      <c r="M3778" s="59"/>
    </row>
    <row r="3779" spans="3:13" x14ac:dyDescent="0.2">
      <c r="C3779" s="17"/>
      <c r="D3779" s="17"/>
      <c r="E3779" s="17"/>
      <c r="F3779" s="17"/>
      <c r="G3779" s="17"/>
      <c r="H3779" s="59"/>
      <c r="I3779" s="59"/>
      <c r="J3779" s="59"/>
      <c r="K3779" s="59"/>
      <c r="L3779" s="59"/>
      <c r="M3779" s="59"/>
    </row>
    <row r="3780" spans="3:13" x14ac:dyDescent="0.2">
      <c r="C3780" s="17"/>
      <c r="D3780" s="17"/>
      <c r="E3780" s="17"/>
      <c r="F3780" s="17"/>
      <c r="G3780" s="17"/>
      <c r="H3780" s="59"/>
      <c r="I3780" s="59"/>
      <c r="J3780" s="59"/>
      <c r="K3780" s="59"/>
      <c r="L3780" s="59"/>
      <c r="M3780" s="59"/>
    </row>
    <row r="3781" spans="3:13" x14ac:dyDescent="0.2">
      <c r="C3781" s="17"/>
      <c r="D3781" s="17"/>
      <c r="E3781" s="17"/>
      <c r="F3781" s="17"/>
      <c r="G3781" s="17"/>
      <c r="H3781" s="59"/>
      <c r="I3781" s="59"/>
      <c r="J3781" s="59"/>
      <c r="K3781" s="59"/>
      <c r="L3781" s="59"/>
      <c r="M3781" s="59"/>
    </row>
    <row r="3782" spans="3:13" x14ac:dyDescent="0.2">
      <c r="C3782" s="17"/>
      <c r="D3782" s="17"/>
      <c r="E3782" s="17"/>
      <c r="F3782" s="17"/>
      <c r="G3782" s="17"/>
      <c r="H3782" s="59"/>
      <c r="I3782" s="59"/>
      <c r="J3782" s="59"/>
      <c r="K3782" s="59"/>
      <c r="L3782" s="59"/>
      <c r="M3782" s="59"/>
    </row>
    <row r="3783" spans="3:13" x14ac:dyDescent="0.2">
      <c r="C3783" s="17"/>
      <c r="D3783" s="17"/>
      <c r="E3783" s="17"/>
      <c r="F3783" s="17"/>
      <c r="G3783" s="17"/>
      <c r="H3783" s="59"/>
      <c r="I3783" s="59"/>
      <c r="J3783" s="59"/>
      <c r="K3783" s="59"/>
      <c r="L3783" s="59"/>
      <c r="M3783" s="59"/>
    </row>
    <row r="3784" spans="3:13" x14ac:dyDescent="0.2">
      <c r="C3784" s="17"/>
      <c r="D3784" s="17"/>
      <c r="E3784" s="17"/>
      <c r="F3784" s="17"/>
      <c r="G3784" s="17"/>
      <c r="H3784" s="59"/>
      <c r="I3784" s="59"/>
      <c r="J3784" s="59"/>
      <c r="K3784" s="59"/>
      <c r="L3784" s="59"/>
      <c r="M3784" s="59"/>
    </row>
    <row r="3785" spans="3:13" x14ac:dyDescent="0.2">
      <c r="C3785" s="17"/>
      <c r="D3785" s="17"/>
      <c r="E3785" s="17"/>
      <c r="F3785" s="17"/>
      <c r="G3785" s="17"/>
      <c r="H3785" s="59"/>
      <c r="I3785" s="59"/>
      <c r="J3785" s="59"/>
      <c r="K3785" s="59"/>
      <c r="L3785" s="59"/>
      <c r="M3785" s="59"/>
    </row>
    <row r="3786" spans="3:13" x14ac:dyDescent="0.2">
      <c r="C3786" s="17"/>
      <c r="D3786" s="17"/>
      <c r="E3786" s="17"/>
      <c r="F3786" s="17"/>
      <c r="G3786" s="17"/>
      <c r="H3786" s="59"/>
      <c r="I3786" s="59"/>
      <c r="J3786" s="59"/>
      <c r="K3786" s="59"/>
      <c r="L3786" s="59"/>
      <c r="M3786" s="59"/>
    </row>
    <row r="3787" spans="3:13" x14ac:dyDescent="0.2">
      <c r="C3787" s="17"/>
      <c r="D3787" s="17"/>
      <c r="E3787" s="17"/>
      <c r="F3787" s="17"/>
      <c r="G3787" s="17"/>
      <c r="H3787" s="59"/>
      <c r="I3787" s="59"/>
      <c r="J3787" s="59"/>
      <c r="K3787" s="59"/>
      <c r="L3787" s="59"/>
      <c r="M3787" s="59"/>
    </row>
    <row r="3788" spans="3:13" x14ac:dyDescent="0.2">
      <c r="C3788" s="17"/>
      <c r="D3788" s="17"/>
      <c r="E3788" s="17"/>
      <c r="F3788" s="17"/>
      <c r="G3788" s="17"/>
      <c r="H3788" s="59"/>
      <c r="I3788" s="59"/>
      <c r="J3788" s="59"/>
      <c r="K3788" s="59"/>
      <c r="L3788" s="59"/>
      <c r="M3788" s="59"/>
    </row>
    <row r="3789" spans="3:13" x14ac:dyDescent="0.2">
      <c r="C3789" s="17"/>
      <c r="D3789" s="17"/>
      <c r="E3789" s="17"/>
      <c r="F3789" s="17"/>
      <c r="G3789" s="17"/>
      <c r="H3789" s="59"/>
      <c r="I3789" s="59"/>
      <c r="J3789" s="59"/>
      <c r="K3789" s="59"/>
      <c r="L3789" s="59"/>
      <c r="M3789" s="59"/>
    </row>
    <row r="3790" spans="3:13" x14ac:dyDescent="0.2">
      <c r="C3790" s="17"/>
      <c r="D3790" s="17"/>
      <c r="E3790" s="17"/>
      <c r="F3790" s="17"/>
      <c r="G3790" s="17"/>
      <c r="H3790" s="59"/>
      <c r="I3790" s="59"/>
      <c r="J3790" s="59"/>
      <c r="K3790" s="59"/>
      <c r="L3790" s="59"/>
      <c r="M3790" s="59"/>
    </row>
    <row r="3791" spans="3:13" x14ac:dyDescent="0.2">
      <c r="C3791" s="17"/>
      <c r="D3791" s="17"/>
      <c r="E3791" s="17"/>
      <c r="F3791" s="17"/>
      <c r="G3791" s="17"/>
      <c r="H3791" s="59"/>
      <c r="I3791" s="59"/>
      <c r="J3791" s="59"/>
      <c r="K3791" s="59"/>
      <c r="L3791" s="59"/>
      <c r="M3791" s="59"/>
    </row>
    <row r="3792" spans="3:13" x14ac:dyDescent="0.2">
      <c r="C3792" s="17"/>
      <c r="D3792" s="17"/>
      <c r="E3792" s="17"/>
      <c r="F3792" s="17"/>
      <c r="G3792" s="17"/>
      <c r="H3792" s="59"/>
      <c r="I3792" s="59"/>
      <c r="J3792" s="59"/>
      <c r="K3792" s="59"/>
      <c r="L3792" s="59"/>
      <c r="M3792" s="59"/>
    </row>
    <row r="3793" spans="3:13" x14ac:dyDescent="0.2">
      <c r="C3793" s="17"/>
      <c r="D3793" s="17"/>
      <c r="E3793" s="17"/>
      <c r="F3793" s="17"/>
      <c r="G3793" s="17"/>
      <c r="H3793" s="59"/>
      <c r="I3793" s="59"/>
      <c r="J3793" s="59"/>
      <c r="K3793" s="59"/>
      <c r="L3793" s="59"/>
      <c r="M3793" s="59"/>
    </row>
    <row r="3794" spans="3:13" x14ac:dyDescent="0.2">
      <c r="C3794" s="17"/>
      <c r="D3794" s="17"/>
      <c r="E3794" s="17"/>
      <c r="F3794" s="17"/>
      <c r="G3794" s="17"/>
      <c r="H3794" s="59"/>
      <c r="I3794" s="59"/>
      <c r="J3794" s="59"/>
      <c r="K3794" s="59"/>
      <c r="L3794" s="59"/>
      <c r="M3794" s="59"/>
    </row>
    <row r="3795" spans="3:13" x14ac:dyDescent="0.2">
      <c r="C3795" s="17"/>
      <c r="D3795" s="17"/>
      <c r="E3795" s="17"/>
      <c r="F3795" s="17"/>
      <c r="G3795" s="17"/>
      <c r="H3795" s="59"/>
      <c r="I3795" s="59"/>
      <c r="J3795" s="59"/>
      <c r="K3795" s="59"/>
      <c r="L3795" s="59"/>
      <c r="M3795" s="59"/>
    </row>
    <row r="3796" spans="3:13" x14ac:dyDescent="0.2">
      <c r="C3796" s="17"/>
      <c r="D3796" s="17"/>
      <c r="E3796" s="17"/>
      <c r="F3796" s="17"/>
      <c r="G3796" s="17"/>
      <c r="H3796" s="59"/>
      <c r="I3796" s="59"/>
      <c r="J3796" s="59"/>
      <c r="K3796" s="59"/>
      <c r="L3796" s="59"/>
      <c r="M3796" s="59"/>
    </row>
    <row r="3797" spans="3:13" x14ac:dyDescent="0.2">
      <c r="C3797" s="17"/>
      <c r="D3797" s="17"/>
      <c r="E3797" s="17"/>
      <c r="F3797" s="17"/>
      <c r="G3797" s="17"/>
      <c r="H3797" s="59"/>
      <c r="I3797" s="59"/>
      <c r="J3797" s="59"/>
      <c r="K3797" s="59"/>
      <c r="L3797" s="59"/>
      <c r="M3797" s="59"/>
    </row>
    <row r="3798" spans="3:13" x14ac:dyDescent="0.2">
      <c r="C3798" s="17"/>
      <c r="D3798" s="17"/>
      <c r="E3798" s="17"/>
      <c r="F3798" s="17"/>
      <c r="G3798" s="17"/>
      <c r="H3798" s="59"/>
      <c r="I3798" s="59"/>
      <c r="J3798" s="59"/>
      <c r="K3798" s="59"/>
      <c r="L3798" s="59"/>
      <c r="M3798" s="59"/>
    </row>
    <row r="3799" spans="3:13" x14ac:dyDescent="0.2">
      <c r="C3799" s="17"/>
      <c r="D3799" s="17"/>
      <c r="E3799" s="17"/>
      <c r="F3799" s="17"/>
      <c r="G3799" s="17"/>
      <c r="H3799" s="59"/>
      <c r="I3799" s="59"/>
      <c r="J3799" s="59"/>
      <c r="K3799" s="59"/>
      <c r="L3799" s="59"/>
      <c r="M3799" s="59"/>
    </row>
    <row r="3800" spans="3:13" x14ac:dyDescent="0.2">
      <c r="C3800" s="17"/>
      <c r="D3800" s="17"/>
      <c r="E3800" s="17"/>
      <c r="F3800" s="17"/>
      <c r="G3800" s="17"/>
      <c r="H3800" s="59"/>
      <c r="I3800" s="59"/>
      <c r="J3800" s="59"/>
      <c r="K3800" s="59"/>
      <c r="L3800" s="59"/>
      <c r="M3800" s="59"/>
    </row>
    <row r="3801" spans="3:13" x14ac:dyDescent="0.2">
      <c r="C3801" s="17"/>
      <c r="D3801" s="17"/>
      <c r="E3801" s="17"/>
      <c r="F3801" s="17"/>
      <c r="G3801" s="17"/>
      <c r="H3801" s="59"/>
      <c r="I3801" s="59"/>
      <c r="J3801" s="59"/>
      <c r="K3801" s="59"/>
      <c r="L3801" s="59"/>
      <c r="M3801" s="59"/>
    </row>
    <row r="3802" spans="3:13" x14ac:dyDescent="0.2">
      <c r="C3802" s="17"/>
      <c r="D3802" s="17"/>
      <c r="E3802" s="17"/>
      <c r="F3802" s="17"/>
      <c r="G3802" s="17"/>
      <c r="H3802" s="59"/>
      <c r="I3802" s="59"/>
      <c r="J3802" s="59"/>
      <c r="K3802" s="59"/>
      <c r="L3802" s="59"/>
      <c r="M3802" s="59"/>
    </row>
    <row r="3803" spans="3:13" x14ac:dyDescent="0.2">
      <c r="C3803" s="17"/>
      <c r="D3803" s="17"/>
      <c r="E3803" s="17"/>
      <c r="F3803" s="17"/>
      <c r="G3803" s="17"/>
      <c r="H3803" s="59"/>
      <c r="I3803" s="59"/>
      <c r="J3803" s="59"/>
      <c r="K3803" s="59"/>
      <c r="L3803" s="59"/>
      <c r="M3803" s="59"/>
    </row>
    <row r="3804" spans="3:13" x14ac:dyDescent="0.2">
      <c r="C3804" s="17"/>
      <c r="D3804" s="17"/>
      <c r="E3804" s="17"/>
      <c r="F3804" s="17"/>
      <c r="G3804" s="17"/>
      <c r="H3804" s="59"/>
      <c r="I3804" s="59"/>
      <c r="J3804" s="59"/>
      <c r="K3804" s="59"/>
      <c r="L3804" s="59"/>
      <c r="M3804" s="59"/>
    </row>
    <row r="3805" spans="3:13" x14ac:dyDescent="0.2">
      <c r="C3805" s="17"/>
      <c r="D3805" s="17"/>
      <c r="E3805" s="17"/>
      <c r="F3805" s="17"/>
      <c r="G3805" s="17"/>
      <c r="H3805" s="59"/>
      <c r="I3805" s="59"/>
      <c r="J3805" s="59"/>
      <c r="K3805" s="59"/>
      <c r="L3805" s="59"/>
      <c r="M3805" s="59"/>
    </row>
    <row r="3806" spans="3:13" x14ac:dyDescent="0.2">
      <c r="C3806" s="17"/>
      <c r="D3806" s="17"/>
      <c r="E3806" s="17"/>
      <c r="F3806" s="17"/>
      <c r="G3806" s="17"/>
      <c r="H3806" s="59"/>
      <c r="I3806" s="59"/>
      <c r="J3806" s="59"/>
      <c r="K3806" s="59"/>
      <c r="L3806" s="59"/>
      <c r="M3806" s="59"/>
    </row>
    <row r="3807" spans="3:13" x14ac:dyDescent="0.2">
      <c r="C3807" s="17"/>
      <c r="D3807" s="17"/>
      <c r="E3807" s="17"/>
      <c r="F3807" s="17"/>
      <c r="G3807" s="17"/>
      <c r="H3807" s="59"/>
      <c r="I3807" s="59"/>
      <c r="J3807" s="59"/>
      <c r="K3807" s="59"/>
      <c r="L3807" s="59"/>
      <c r="M3807" s="59"/>
    </row>
    <row r="3808" spans="3:13" x14ac:dyDescent="0.2">
      <c r="C3808" s="17"/>
      <c r="D3808" s="17"/>
      <c r="E3808" s="17"/>
      <c r="F3808" s="17"/>
      <c r="G3808" s="17"/>
      <c r="H3808" s="59"/>
      <c r="I3808" s="59"/>
      <c r="J3808" s="59"/>
      <c r="K3808" s="59"/>
      <c r="L3808" s="59"/>
      <c r="M3808" s="59"/>
    </row>
    <row r="3809" spans="3:13" x14ac:dyDescent="0.2">
      <c r="C3809" s="17"/>
      <c r="D3809" s="17"/>
      <c r="E3809" s="17"/>
      <c r="F3809" s="17"/>
      <c r="G3809" s="17"/>
      <c r="H3809" s="59"/>
      <c r="I3809" s="59"/>
      <c r="J3809" s="59"/>
      <c r="K3809" s="59"/>
      <c r="L3809" s="59"/>
      <c r="M3809" s="59"/>
    </row>
    <row r="3810" spans="3:13" x14ac:dyDescent="0.2">
      <c r="C3810" s="17"/>
      <c r="D3810" s="17"/>
      <c r="E3810" s="17"/>
      <c r="F3810" s="17"/>
      <c r="G3810" s="17"/>
      <c r="H3810" s="59"/>
      <c r="I3810" s="59"/>
      <c r="J3810" s="59"/>
      <c r="K3810" s="59"/>
      <c r="L3810" s="59"/>
      <c r="M3810" s="59"/>
    </row>
    <row r="3811" spans="3:13" x14ac:dyDescent="0.2">
      <c r="C3811" s="17"/>
      <c r="D3811" s="17"/>
      <c r="E3811" s="17"/>
      <c r="F3811" s="17"/>
      <c r="G3811" s="17"/>
      <c r="H3811" s="59"/>
      <c r="I3811" s="59"/>
      <c r="J3811" s="59"/>
      <c r="K3811" s="59"/>
      <c r="L3811" s="59"/>
      <c r="M3811" s="59"/>
    </row>
    <row r="3812" spans="3:13" x14ac:dyDescent="0.2">
      <c r="C3812" s="17"/>
      <c r="D3812" s="17"/>
      <c r="E3812" s="17"/>
      <c r="F3812" s="17"/>
      <c r="G3812" s="17"/>
      <c r="H3812" s="59"/>
      <c r="I3812" s="59"/>
      <c r="J3812" s="59"/>
      <c r="K3812" s="59"/>
      <c r="L3812" s="59"/>
      <c r="M3812" s="59"/>
    </row>
    <row r="3813" spans="3:13" x14ac:dyDescent="0.2">
      <c r="C3813" s="17"/>
      <c r="D3813" s="17"/>
      <c r="E3813" s="17"/>
      <c r="F3813" s="17"/>
      <c r="G3813" s="17"/>
      <c r="H3813" s="59"/>
      <c r="I3813" s="59"/>
      <c r="J3813" s="59"/>
      <c r="K3813" s="59"/>
      <c r="L3813" s="59"/>
      <c r="M3813" s="59"/>
    </row>
    <row r="3814" spans="3:13" x14ac:dyDescent="0.2">
      <c r="C3814" s="17"/>
      <c r="D3814" s="17"/>
      <c r="E3814" s="17"/>
      <c r="F3814" s="17"/>
      <c r="G3814" s="17"/>
      <c r="H3814" s="59"/>
      <c r="I3814" s="59"/>
      <c r="J3814" s="59"/>
      <c r="K3814" s="59"/>
      <c r="L3814" s="59"/>
      <c r="M3814" s="59"/>
    </row>
    <row r="3815" spans="3:13" x14ac:dyDescent="0.2">
      <c r="C3815" s="17"/>
      <c r="D3815" s="17"/>
      <c r="E3815" s="17"/>
      <c r="F3815" s="17"/>
      <c r="G3815" s="17"/>
      <c r="H3815" s="59"/>
      <c r="I3815" s="59"/>
      <c r="J3815" s="59"/>
      <c r="K3815" s="59"/>
      <c r="L3815" s="59"/>
      <c r="M3815" s="59"/>
    </row>
    <row r="3816" spans="3:13" x14ac:dyDescent="0.2">
      <c r="C3816" s="17"/>
      <c r="D3816" s="17"/>
      <c r="E3816" s="17"/>
      <c r="F3816" s="17"/>
      <c r="G3816" s="17"/>
      <c r="H3816" s="59"/>
      <c r="I3816" s="59"/>
      <c r="J3816" s="59"/>
      <c r="K3816" s="59"/>
      <c r="L3816" s="59"/>
      <c r="M3816" s="59"/>
    </row>
    <row r="3817" spans="3:13" x14ac:dyDescent="0.2">
      <c r="C3817" s="17"/>
      <c r="D3817" s="17"/>
      <c r="E3817" s="17"/>
      <c r="F3817" s="17"/>
      <c r="G3817" s="17"/>
      <c r="H3817" s="59"/>
      <c r="I3817" s="59"/>
      <c r="J3817" s="59"/>
      <c r="K3817" s="59"/>
      <c r="L3817" s="59"/>
      <c r="M3817" s="59"/>
    </row>
    <row r="3818" spans="3:13" x14ac:dyDescent="0.2">
      <c r="C3818" s="17"/>
      <c r="D3818" s="17"/>
      <c r="E3818" s="17"/>
      <c r="F3818" s="17"/>
      <c r="G3818" s="17"/>
      <c r="H3818" s="59"/>
      <c r="I3818" s="59"/>
      <c r="J3818" s="59"/>
      <c r="K3818" s="59"/>
      <c r="L3818" s="59"/>
      <c r="M3818" s="59"/>
    </row>
    <row r="3819" spans="3:13" x14ac:dyDescent="0.2">
      <c r="C3819" s="17"/>
      <c r="D3819" s="17"/>
      <c r="E3819" s="17"/>
      <c r="F3819" s="17"/>
      <c r="G3819" s="17"/>
      <c r="H3819" s="59"/>
      <c r="I3819" s="59"/>
      <c r="J3819" s="59"/>
      <c r="K3819" s="59"/>
      <c r="L3819" s="59"/>
      <c r="M3819" s="59"/>
    </row>
    <row r="3820" spans="3:13" x14ac:dyDescent="0.2">
      <c r="C3820" s="17"/>
      <c r="D3820" s="17"/>
      <c r="E3820" s="17"/>
      <c r="F3820" s="17"/>
      <c r="G3820" s="17"/>
      <c r="H3820" s="59"/>
      <c r="I3820" s="59"/>
      <c r="J3820" s="59"/>
      <c r="K3820" s="59"/>
      <c r="L3820" s="59"/>
      <c r="M3820" s="59"/>
    </row>
    <row r="3821" spans="3:13" x14ac:dyDescent="0.2">
      <c r="C3821" s="17"/>
      <c r="D3821" s="17"/>
      <c r="E3821" s="17"/>
      <c r="F3821" s="17"/>
      <c r="G3821" s="17"/>
      <c r="H3821" s="59"/>
      <c r="I3821" s="59"/>
      <c r="J3821" s="59"/>
      <c r="K3821" s="59"/>
      <c r="L3821" s="59"/>
      <c r="M3821" s="59"/>
    </row>
    <row r="3822" spans="3:13" x14ac:dyDescent="0.2">
      <c r="C3822" s="17"/>
      <c r="D3822" s="17"/>
      <c r="E3822" s="17"/>
      <c r="F3822" s="17"/>
      <c r="G3822" s="17"/>
      <c r="H3822" s="59"/>
      <c r="I3822" s="59"/>
      <c r="J3822" s="59"/>
      <c r="K3822" s="59"/>
      <c r="L3822" s="59"/>
      <c r="M3822" s="59"/>
    </row>
    <row r="3823" spans="3:13" x14ac:dyDescent="0.2">
      <c r="C3823" s="17"/>
      <c r="D3823" s="17"/>
      <c r="E3823" s="17"/>
      <c r="F3823" s="17"/>
      <c r="G3823" s="17"/>
      <c r="H3823" s="59"/>
      <c r="I3823" s="59"/>
      <c r="J3823" s="59"/>
      <c r="K3823" s="59"/>
      <c r="L3823" s="59"/>
      <c r="M3823" s="59"/>
    </row>
    <row r="3824" spans="3:13" x14ac:dyDescent="0.2">
      <c r="C3824" s="17"/>
      <c r="D3824" s="17"/>
      <c r="E3824" s="17"/>
      <c r="F3824" s="17"/>
      <c r="G3824" s="17"/>
      <c r="H3824" s="59"/>
      <c r="I3824" s="59"/>
      <c r="J3824" s="59"/>
      <c r="K3824" s="59"/>
      <c r="L3824" s="59"/>
      <c r="M3824" s="59"/>
    </row>
    <row r="3825" spans="3:13" x14ac:dyDescent="0.2">
      <c r="C3825" s="17"/>
      <c r="D3825" s="17"/>
      <c r="E3825" s="17"/>
      <c r="F3825" s="17"/>
      <c r="G3825" s="17"/>
      <c r="H3825" s="59"/>
      <c r="I3825" s="59"/>
      <c r="J3825" s="59"/>
      <c r="K3825" s="59"/>
      <c r="L3825" s="59"/>
      <c r="M3825" s="59"/>
    </row>
    <row r="3826" spans="3:13" x14ac:dyDescent="0.2">
      <c r="C3826" s="17"/>
      <c r="D3826" s="17"/>
      <c r="E3826" s="17"/>
      <c r="F3826" s="17"/>
      <c r="G3826" s="17"/>
      <c r="H3826" s="59"/>
      <c r="I3826" s="59"/>
      <c r="J3826" s="59"/>
      <c r="K3826" s="59"/>
      <c r="L3826" s="59"/>
      <c r="M3826" s="59"/>
    </row>
    <row r="3827" spans="3:13" x14ac:dyDescent="0.2">
      <c r="C3827" s="17"/>
      <c r="D3827" s="17"/>
      <c r="E3827" s="17"/>
      <c r="F3827" s="17"/>
      <c r="G3827" s="17"/>
      <c r="H3827" s="59"/>
      <c r="I3827" s="59"/>
      <c r="J3827" s="59"/>
      <c r="K3827" s="59"/>
      <c r="L3827" s="59"/>
      <c r="M3827" s="59"/>
    </row>
    <row r="3828" spans="3:13" x14ac:dyDescent="0.2">
      <c r="C3828" s="17"/>
      <c r="D3828" s="17"/>
      <c r="E3828" s="17"/>
      <c r="F3828" s="17"/>
      <c r="G3828" s="17"/>
      <c r="H3828" s="59"/>
      <c r="I3828" s="59"/>
      <c r="J3828" s="59"/>
      <c r="K3828" s="59"/>
      <c r="L3828" s="59"/>
      <c r="M3828" s="59"/>
    </row>
    <row r="3829" spans="3:13" x14ac:dyDescent="0.2">
      <c r="C3829" s="17"/>
      <c r="D3829" s="17"/>
      <c r="E3829" s="17"/>
      <c r="F3829" s="17"/>
      <c r="G3829" s="17"/>
      <c r="H3829" s="59"/>
      <c r="I3829" s="59"/>
      <c r="J3829" s="59"/>
      <c r="K3829" s="59"/>
      <c r="L3829" s="59"/>
      <c r="M3829" s="59"/>
    </row>
    <row r="3830" spans="3:13" x14ac:dyDescent="0.2">
      <c r="C3830" s="17"/>
      <c r="D3830" s="17"/>
      <c r="E3830" s="17"/>
      <c r="F3830" s="17"/>
      <c r="G3830" s="17"/>
      <c r="H3830" s="59"/>
      <c r="I3830" s="59"/>
      <c r="J3830" s="59"/>
      <c r="K3830" s="59"/>
      <c r="L3830" s="59"/>
      <c r="M3830" s="59"/>
    </row>
    <row r="3831" spans="3:13" x14ac:dyDescent="0.2">
      <c r="C3831" s="17"/>
      <c r="D3831" s="17"/>
      <c r="E3831" s="17"/>
      <c r="F3831" s="17"/>
      <c r="G3831" s="17"/>
      <c r="H3831" s="59"/>
      <c r="I3831" s="59"/>
      <c r="J3831" s="59"/>
      <c r="K3831" s="59"/>
      <c r="L3831" s="59"/>
      <c r="M3831" s="59"/>
    </row>
    <row r="3832" spans="3:13" x14ac:dyDescent="0.2">
      <c r="C3832" s="17"/>
      <c r="D3832" s="17"/>
      <c r="E3832" s="17"/>
      <c r="F3832" s="17"/>
      <c r="G3832" s="17"/>
      <c r="H3832" s="59"/>
      <c r="I3832" s="59"/>
      <c r="J3832" s="59"/>
      <c r="K3832" s="59"/>
      <c r="L3832" s="59"/>
      <c r="M3832" s="59"/>
    </row>
    <row r="3833" spans="3:13" x14ac:dyDescent="0.2">
      <c r="C3833" s="17"/>
      <c r="D3833" s="17"/>
      <c r="E3833" s="17"/>
      <c r="F3833" s="17"/>
      <c r="G3833" s="17"/>
      <c r="H3833" s="59"/>
      <c r="I3833" s="59"/>
      <c r="J3833" s="59"/>
      <c r="K3833" s="59"/>
      <c r="L3833" s="59"/>
      <c r="M3833" s="59"/>
    </row>
    <row r="3834" spans="3:13" x14ac:dyDescent="0.2">
      <c r="C3834" s="17"/>
      <c r="D3834" s="17"/>
      <c r="E3834" s="17"/>
      <c r="F3834" s="17"/>
      <c r="G3834" s="17"/>
      <c r="H3834" s="59"/>
      <c r="I3834" s="59"/>
      <c r="J3834" s="59"/>
      <c r="K3834" s="59"/>
      <c r="L3834" s="59"/>
      <c r="M3834" s="59"/>
    </row>
    <row r="3835" spans="3:13" x14ac:dyDescent="0.2">
      <c r="C3835" s="17"/>
      <c r="D3835" s="17"/>
      <c r="E3835" s="17"/>
      <c r="F3835" s="17"/>
      <c r="G3835" s="17"/>
      <c r="H3835" s="59"/>
      <c r="I3835" s="59"/>
      <c r="J3835" s="59"/>
      <c r="K3835" s="59"/>
      <c r="L3835" s="59"/>
      <c r="M3835" s="59"/>
    </row>
    <row r="3836" spans="3:13" x14ac:dyDescent="0.2">
      <c r="C3836" s="17"/>
      <c r="D3836" s="17"/>
      <c r="E3836" s="17"/>
      <c r="F3836" s="17"/>
      <c r="G3836" s="17"/>
      <c r="H3836" s="59"/>
      <c r="I3836" s="59"/>
      <c r="J3836" s="59"/>
      <c r="K3836" s="59"/>
      <c r="L3836" s="59"/>
      <c r="M3836" s="59"/>
    </row>
    <row r="3837" spans="3:13" x14ac:dyDescent="0.2">
      <c r="C3837" s="17"/>
      <c r="D3837" s="17"/>
      <c r="E3837" s="17"/>
      <c r="F3837" s="17"/>
      <c r="G3837" s="17"/>
      <c r="H3837" s="59"/>
      <c r="I3837" s="59"/>
      <c r="J3837" s="59"/>
      <c r="K3837" s="59"/>
      <c r="L3837" s="59"/>
      <c r="M3837" s="59"/>
    </row>
    <row r="3838" spans="3:13" x14ac:dyDescent="0.2">
      <c r="C3838" s="17"/>
      <c r="D3838" s="17"/>
      <c r="E3838" s="17"/>
      <c r="F3838" s="17"/>
      <c r="G3838" s="17"/>
      <c r="H3838" s="59"/>
      <c r="I3838" s="59"/>
      <c r="J3838" s="59"/>
      <c r="K3838" s="59"/>
      <c r="L3838" s="59"/>
      <c r="M3838" s="59"/>
    </row>
    <row r="3839" spans="3:13" x14ac:dyDescent="0.2">
      <c r="C3839" s="17"/>
      <c r="D3839" s="17"/>
      <c r="E3839" s="17"/>
      <c r="F3839" s="17"/>
      <c r="G3839" s="17"/>
      <c r="H3839" s="59"/>
      <c r="I3839" s="59"/>
      <c r="J3839" s="59"/>
      <c r="K3839" s="59"/>
      <c r="L3839" s="59"/>
      <c r="M3839" s="59"/>
    </row>
    <row r="3840" spans="3:13" x14ac:dyDescent="0.2">
      <c r="C3840" s="17"/>
      <c r="D3840" s="17"/>
      <c r="E3840" s="17"/>
      <c r="F3840" s="17"/>
      <c r="G3840" s="17"/>
      <c r="H3840" s="59"/>
      <c r="I3840" s="59"/>
      <c r="J3840" s="59"/>
      <c r="K3840" s="59"/>
      <c r="L3840" s="59"/>
      <c r="M3840" s="59"/>
    </row>
    <row r="3841" spans="3:13" x14ac:dyDescent="0.2">
      <c r="C3841" s="17"/>
      <c r="D3841" s="17"/>
      <c r="E3841" s="17"/>
      <c r="F3841" s="17"/>
      <c r="G3841" s="17"/>
      <c r="H3841" s="59"/>
      <c r="I3841" s="59"/>
      <c r="J3841" s="59"/>
      <c r="K3841" s="59"/>
      <c r="L3841" s="59"/>
      <c r="M3841" s="59"/>
    </row>
    <row r="3842" spans="3:13" x14ac:dyDescent="0.2">
      <c r="C3842" s="17"/>
      <c r="D3842" s="17"/>
      <c r="E3842" s="17"/>
      <c r="F3842" s="17"/>
      <c r="G3842" s="17"/>
      <c r="H3842" s="59"/>
      <c r="I3842" s="59"/>
      <c r="J3842" s="59"/>
      <c r="K3842" s="59"/>
      <c r="L3842" s="59"/>
      <c r="M3842" s="59"/>
    </row>
    <row r="3843" spans="3:13" x14ac:dyDescent="0.2">
      <c r="C3843" s="17"/>
      <c r="D3843" s="17"/>
      <c r="E3843" s="17"/>
      <c r="F3843" s="17"/>
      <c r="G3843" s="17"/>
      <c r="H3843" s="59"/>
      <c r="I3843" s="59"/>
      <c r="J3843" s="59"/>
      <c r="K3843" s="59"/>
      <c r="L3843" s="59"/>
      <c r="M3843" s="59"/>
    </row>
    <row r="3844" spans="3:13" x14ac:dyDescent="0.2">
      <c r="C3844" s="17"/>
      <c r="D3844" s="17"/>
      <c r="E3844" s="17"/>
      <c r="F3844" s="17"/>
      <c r="G3844" s="17"/>
      <c r="H3844" s="59"/>
      <c r="I3844" s="59"/>
      <c r="J3844" s="59"/>
      <c r="K3844" s="59"/>
      <c r="L3844" s="59"/>
      <c r="M3844" s="59"/>
    </row>
    <row r="3845" spans="3:13" x14ac:dyDescent="0.2">
      <c r="C3845" s="17"/>
      <c r="D3845" s="17"/>
      <c r="E3845" s="17"/>
      <c r="F3845" s="17"/>
      <c r="G3845" s="17"/>
      <c r="H3845" s="59"/>
      <c r="I3845" s="59"/>
      <c r="J3845" s="59"/>
      <c r="K3845" s="59"/>
      <c r="L3845" s="59"/>
      <c r="M3845" s="59"/>
    </row>
    <row r="3846" spans="3:13" x14ac:dyDescent="0.2">
      <c r="C3846" s="17"/>
      <c r="D3846" s="17"/>
      <c r="E3846" s="17"/>
      <c r="F3846" s="17"/>
      <c r="G3846" s="17"/>
      <c r="H3846" s="59"/>
      <c r="I3846" s="59"/>
      <c r="J3846" s="59"/>
      <c r="K3846" s="59"/>
      <c r="L3846" s="59"/>
      <c r="M3846" s="59"/>
    </row>
    <row r="3847" spans="3:13" x14ac:dyDescent="0.2">
      <c r="C3847" s="17"/>
      <c r="D3847" s="17"/>
      <c r="E3847" s="17"/>
      <c r="F3847" s="17"/>
      <c r="G3847" s="17"/>
      <c r="H3847" s="59"/>
      <c r="I3847" s="59"/>
      <c r="J3847" s="59"/>
      <c r="K3847" s="59"/>
      <c r="L3847" s="59"/>
      <c r="M3847" s="59"/>
    </row>
    <row r="3848" spans="3:13" x14ac:dyDescent="0.2">
      <c r="C3848" s="17"/>
      <c r="D3848" s="17"/>
      <c r="E3848" s="17"/>
      <c r="F3848" s="17"/>
      <c r="G3848" s="17"/>
      <c r="H3848" s="59"/>
      <c r="I3848" s="59"/>
      <c r="J3848" s="59"/>
      <c r="K3848" s="59"/>
      <c r="L3848" s="59"/>
      <c r="M3848" s="59"/>
    </row>
    <row r="3849" spans="3:13" x14ac:dyDescent="0.2">
      <c r="C3849" s="17"/>
      <c r="D3849" s="17"/>
      <c r="E3849" s="17"/>
      <c r="F3849" s="17"/>
      <c r="G3849" s="17"/>
      <c r="H3849" s="59"/>
      <c r="I3849" s="59"/>
      <c r="J3849" s="59"/>
      <c r="K3849" s="59"/>
      <c r="L3849" s="59"/>
      <c r="M3849" s="59"/>
    </row>
    <row r="3850" spans="3:13" x14ac:dyDescent="0.2">
      <c r="C3850" s="17"/>
      <c r="D3850" s="17"/>
      <c r="E3850" s="17"/>
      <c r="F3850" s="17"/>
      <c r="G3850" s="17"/>
      <c r="H3850" s="59"/>
      <c r="I3850" s="59"/>
      <c r="J3850" s="59"/>
      <c r="K3850" s="59"/>
      <c r="L3850" s="59"/>
      <c r="M3850" s="59"/>
    </row>
    <row r="3851" spans="3:13" x14ac:dyDescent="0.2">
      <c r="C3851" s="17"/>
      <c r="D3851" s="17"/>
      <c r="E3851" s="17"/>
      <c r="F3851" s="17"/>
      <c r="G3851" s="17"/>
      <c r="H3851" s="59"/>
      <c r="I3851" s="59"/>
      <c r="J3851" s="59"/>
      <c r="K3851" s="59"/>
      <c r="L3851" s="59"/>
      <c r="M3851" s="59"/>
    </row>
    <row r="3852" spans="3:13" x14ac:dyDescent="0.2">
      <c r="C3852" s="17"/>
      <c r="D3852" s="17"/>
      <c r="E3852" s="17"/>
      <c r="F3852" s="17"/>
      <c r="G3852" s="17"/>
      <c r="H3852" s="59"/>
      <c r="I3852" s="59"/>
      <c r="J3852" s="59"/>
      <c r="K3852" s="59"/>
      <c r="L3852" s="59"/>
      <c r="M3852" s="59"/>
    </row>
    <row r="3853" spans="3:13" x14ac:dyDescent="0.2">
      <c r="C3853" s="17"/>
      <c r="D3853" s="17"/>
      <c r="E3853" s="17"/>
      <c r="F3853" s="17"/>
      <c r="G3853" s="17"/>
      <c r="H3853" s="59"/>
      <c r="I3853" s="59"/>
      <c r="J3853" s="59"/>
      <c r="K3853" s="59"/>
      <c r="L3853" s="59"/>
      <c r="M3853" s="59"/>
    </row>
    <row r="3854" spans="3:13" x14ac:dyDescent="0.2">
      <c r="C3854" s="17"/>
      <c r="D3854" s="17"/>
      <c r="E3854" s="17"/>
      <c r="F3854" s="17"/>
      <c r="G3854" s="17"/>
      <c r="H3854" s="59"/>
      <c r="I3854" s="59"/>
      <c r="J3854" s="59"/>
      <c r="K3854" s="59"/>
      <c r="L3854" s="59"/>
      <c r="M3854" s="59"/>
    </row>
    <row r="3855" spans="3:13" x14ac:dyDescent="0.2">
      <c r="C3855" s="17"/>
      <c r="D3855" s="17"/>
      <c r="E3855" s="17"/>
      <c r="F3855" s="17"/>
      <c r="G3855" s="17"/>
      <c r="H3855" s="59"/>
      <c r="I3855" s="59"/>
      <c r="J3855" s="59"/>
      <c r="K3855" s="59"/>
      <c r="L3855" s="59"/>
      <c r="M3855" s="59"/>
    </row>
    <row r="3856" spans="3:13" x14ac:dyDescent="0.2">
      <c r="C3856" s="17"/>
      <c r="D3856" s="17"/>
      <c r="E3856" s="17"/>
      <c r="F3856" s="17"/>
      <c r="G3856" s="17"/>
      <c r="H3856" s="59"/>
      <c r="I3856" s="59"/>
      <c r="J3856" s="59"/>
      <c r="K3856" s="59"/>
      <c r="L3856" s="59"/>
      <c r="M3856" s="59"/>
    </row>
    <row r="3857" spans="3:13" x14ac:dyDescent="0.2">
      <c r="C3857" s="17"/>
      <c r="D3857" s="17"/>
      <c r="E3857" s="17"/>
      <c r="F3857" s="17"/>
      <c r="G3857" s="17"/>
      <c r="H3857" s="59"/>
      <c r="I3857" s="59"/>
      <c r="J3857" s="59"/>
      <c r="K3857" s="59"/>
      <c r="L3857" s="59"/>
      <c r="M3857" s="59"/>
    </row>
    <row r="3858" spans="3:13" x14ac:dyDescent="0.2">
      <c r="C3858" s="17"/>
      <c r="D3858" s="17"/>
      <c r="E3858" s="17"/>
      <c r="F3858" s="17"/>
      <c r="G3858" s="17"/>
      <c r="H3858" s="59"/>
      <c r="I3858" s="59"/>
      <c r="J3858" s="59"/>
      <c r="K3858" s="59"/>
      <c r="L3858" s="59"/>
      <c r="M3858" s="59"/>
    </row>
    <row r="3859" spans="3:13" x14ac:dyDescent="0.2">
      <c r="C3859" s="17"/>
      <c r="D3859" s="17"/>
      <c r="E3859" s="17"/>
      <c r="F3859" s="17"/>
      <c r="G3859" s="17"/>
      <c r="H3859" s="59"/>
      <c r="I3859" s="59"/>
      <c r="J3859" s="59"/>
      <c r="K3859" s="59"/>
      <c r="L3859" s="59"/>
      <c r="M3859" s="59"/>
    </row>
    <row r="3860" spans="3:13" x14ac:dyDescent="0.2">
      <c r="C3860" s="17"/>
      <c r="D3860" s="17"/>
      <c r="E3860" s="17"/>
      <c r="F3860" s="17"/>
      <c r="G3860" s="17"/>
      <c r="H3860" s="59"/>
      <c r="I3860" s="59"/>
      <c r="J3860" s="59"/>
      <c r="K3860" s="59"/>
      <c r="L3860" s="59"/>
      <c r="M3860" s="59"/>
    </row>
    <row r="3861" spans="3:13" x14ac:dyDescent="0.2">
      <c r="C3861" s="17"/>
      <c r="D3861" s="17"/>
      <c r="E3861" s="17"/>
      <c r="F3861" s="17"/>
      <c r="G3861" s="17"/>
      <c r="H3861" s="59"/>
      <c r="I3861" s="59"/>
      <c r="J3861" s="59"/>
      <c r="K3861" s="59"/>
      <c r="L3861" s="59"/>
      <c r="M3861" s="59"/>
    </row>
    <row r="3862" spans="3:13" x14ac:dyDescent="0.2">
      <c r="C3862" s="17"/>
      <c r="D3862" s="17"/>
      <c r="E3862" s="17"/>
      <c r="F3862" s="17"/>
      <c r="G3862" s="17"/>
      <c r="H3862" s="59"/>
      <c r="I3862" s="59"/>
      <c r="J3862" s="59"/>
      <c r="K3862" s="59"/>
      <c r="L3862" s="59"/>
      <c r="M3862" s="59"/>
    </row>
    <row r="3863" spans="3:13" x14ac:dyDescent="0.2">
      <c r="C3863" s="17"/>
      <c r="D3863" s="17"/>
      <c r="E3863" s="17"/>
      <c r="F3863" s="17"/>
      <c r="G3863" s="17"/>
      <c r="H3863" s="59"/>
      <c r="I3863" s="59"/>
      <c r="J3863" s="59"/>
      <c r="K3863" s="59"/>
      <c r="L3863" s="59"/>
      <c r="M3863" s="59"/>
    </row>
    <row r="3864" spans="3:13" x14ac:dyDescent="0.2">
      <c r="C3864" s="17"/>
      <c r="D3864" s="17"/>
      <c r="E3864" s="17"/>
      <c r="F3864" s="17"/>
      <c r="G3864" s="17"/>
      <c r="H3864" s="59"/>
      <c r="I3864" s="59"/>
      <c r="J3864" s="59"/>
      <c r="K3864" s="59"/>
      <c r="L3864" s="59"/>
      <c r="M3864" s="59"/>
    </row>
    <row r="3865" spans="3:13" x14ac:dyDescent="0.2">
      <c r="C3865" s="17"/>
      <c r="D3865" s="17"/>
      <c r="E3865" s="17"/>
      <c r="F3865" s="17"/>
      <c r="G3865" s="17"/>
      <c r="H3865" s="59"/>
      <c r="I3865" s="59"/>
      <c r="J3865" s="59"/>
      <c r="K3865" s="59"/>
      <c r="L3865" s="59"/>
      <c r="M3865" s="59"/>
    </row>
    <row r="3866" spans="3:13" x14ac:dyDescent="0.2">
      <c r="C3866" s="17"/>
      <c r="D3866" s="17"/>
      <c r="E3866" s="17"/>
      <c r="F3866" s="17"/>
      <c r="G3866" s="17"/>
      <c r="H3866" s="59"/>
      <c r="I3866" s="59"/>
      <c r="J3866" s="59"/>
      <c r="K3866" s="59"/>
      <c r="L3866" s="59"/>
      <c r="M3866" s="59"/>
    </row>
    <row r="3867" spans="3:13" x14ac:dyDescent="0.2">
      <c r="C3867" s="17"/>
      <c r="D3867" s="17"/>
      <c r="E3867" s="17"/>
      <c r="F3867" s="17"/>
      <c r="G3867" s="17"/>
      <c r="H3867" s="59"/>
      <c r="I3867" s="59"/>
      <c r="J3867" s="59"/>
      <c r="K3867" s="59"/>
      <c r="L3867" s="59"/>
      <c r="M3867" s="59"/>
    </row>
    <row r="3868" spans="3:13" x14ac:dyDescent="0.2">
      <c r="C3868" s="17"/>
      <c r="D3868" s="17"/>
      <c r="E3868" s="17"/>
      <c r="F3868" s="17"/>
      <c r="G3868" s="17"/>
      <c r="H3868" s="59"/>
      <c r="I3868" s="59"/>
      <c r="J3868" s="59"/>
      <c r="K3868" s="59"/>
      <c r="L3868" s="59"/>
      <c r="M3868" s="59"/>
    </row>
    <row r="3869" spans="3:13" x14ac:dyDescent="0.2">
      <c r="C3869" s="17"/>
      <c r="D3869" s="17"/>
      <c r="E3869" s="17"/>
      <c r="F3869" s="17"/>
      <c r="G3869" s="17"/>
      <c r="H3869" s="59"/>
      <c r="I3869" s="59"/>
      <c r="J3869" s="59"/>
      <c r="K3869" s="59"/>
      <c r="L3869" s="59"/>
      <c r="M3869" s="59"/>
    </row>
    <row r="3870" spans="3:13" x14ac:dyDescent="0.2">
      <c r="C3870" s="17"/>
      <c r="D3870" s="17"/>
      <c r="E3870" s="17"/>
      <c r="F3870" s="17"/>
      <c r="G3870" s="17"/>
      <c r="H3870" s="59"/>
      <c r="I3870" s="59"/>
      <c r="J3870" s="59"/>
      <c r="K3870" s="59"/>
      <c r="L3870" s="59"/>
      <c r="M3870" s="59"/>
    </row>
    <row r="3871" spans="3:13" x14ac:dyDescent="0.2">
      <c r="C3871" s="17"/>
      <c r="D3871" s="17"/>
      <c r="E3871" s="17"/>
      <c r="F3871" s="17"/>
      <c r="G3871" s="17"/>
      <c r="H3871" s="59"/>
      <c r="I3871" s="59"/>
      <c r="J3871" s="59"/>
      <c r="K3871" s="59"/>
      <c r="L3871" s="59"/>
      <c r="M3871" s="59"/>
    </row>
    <row r="3872" spans="3:13" x14ac:dyDescent="0.2">
      <c r="C3872" s="17"/>
      <c r="D3872" s="17"/>
      <c r="E3872" s="17"/>
      <c r="F3872" s="17"/>
      <c r="G3872" s="17"/>
      <c r="H3872" s="59"/>
      <c r="I3872" s="59"/>
      <c r="J3872" s="59"/>
      <c r="K3872" s="59"/>
      <c r="L3872" s="59"/>
      <c r="M3872" s="59"/>
    </row>
    <row r="3873" spans="3:13" x14ac:dyDescent="0.2">
      <c r="C3873" s="17"/>
      <c r="D3873" s="17"/>
      <c r="E3873" s="17"/>
      <c r="F3873" s="17"/>
      <c r="G3873" s="17"/>
      <c r="H3873" s="59"/>
      <c r="I3873" s="59"/>
      <c r="J3873" s="59"/>
      <c r="K3873" s="59"/>
      <c r="L3873" s="59"/>
      <c r="M3873" s="59"/>
    </row>
    <row r="3874" spans="3:13" x14ac:dyDescent="0.2">
      <c r="C3874" s="17"/>
      <c r="D3874" s="17"/>
      <c r="E3874" s="17"/>
      <c r="F3874" s="17"/>
      <c r="G3874" s="17"/>
      <c r="H3874" s="59"/>
      <c r="I3874" s="59"/>
      <c r="J3874" s="59"/>
      <c r="K3874" s="59"/>
      <c r="L3874" s="59"/>
      <c r="M3874" s="59"/>
    </row>
    <row r="3875" spans="3:13" x14ac:dyDescent="0.2">
      <c r="C3875" s="17"/>
      <c r="D3875" s="17"/>
      <c r="E3875" s="17"/>
      <c r="F3875" s="17"/>
      <c r="G3875" s="17"/>
      <c r="H3875" s="59"/>
      <c r="I3875" s="59"/>
      <c r="J3875" s="59"/>
      <c r="K3875" s="59"/>
      <c r="L3875" s="59"/>
      <c r="M3875" s="59"/>
    </row>
    <row r="3876" spans="3:13" x14ac:dyDescent="0.2">
      <c r="C3876" s="17"/>
      <c r="D3876" s="17"/>
      <c r="E3876" s="17"/>
      <c r="F3876" s="17"/>
      <c r="G3876" s="17"/>
      <c r="H3876" s="59"/>
      <c r="I3876" s="59"/>
      <c r="J3876" s="59"/>
      <c r="K3876" s="59"/>
      <c r="L3876" s="59"/>
      <c r="M3876" s="59"/>
    </row>
    <row r="3877" spans="3:13" x14ac:dyDescent="0.2">
      <c r="C3877" s="17"/>
      <c r="D3877" s="17"/>
      <c r="E3877" s="17"/>
      <c r="F3877" s="17"/>
      <c r="G3877" s="17"/>
      <c r="H3877" s="59"/>
      <c r="I3877" s="59"/>
      <c r="J3877" s="59"/>
      <c r="K3877" s="59"/>
      <c r="L3877" s="59"/>
      <c r="M3877" s="59"/>
    </row>
    <row r="3878" spans="3:13" x14ac:dyDescent="0.2">
      <c r="C3878" s="17"/>
      <c r="D3878" s="17"/>
      <c r="E3878" s="17"/>
      <c r="F3878" s="17"/>
      <c r="G3878" s="17"/>
      <c r="H3878" s="59"/>
      <c r="I3878" s="59"/>
      <c r="J3878" s="59"/>
      <c r="K3878" s="59"/>
      <c r="L3878" s="59"/>
      <c r="M3878" s="59"/>
    </row>
    <row r="3879" spans="3:13" x14ac:dyDescent="0.2">
      <c r="C3879" s="17"/>
      <c r="D3879" s="17"/>
      <c r="E3879" s="17"/>
      <c r="F3879" s="17"/>
      <c r="G3879" s="17"/>
      <c r="H3879" s="59"/>
      <c r="I3879" s="59"/>
      <c r="J3879" s="59"/>
      <c r="K3879" s="59"/>
      <c r="L3879" s="59"/>
      <c r="M3879" s="59"/>
    </row>
    <row r="3880" spans="3:13" x14ac:dyDescent="0.2">
      <c r="C3880" s="17"/>
      <c r="D3880" s="17"/>
      <c r="E3880" s="17"/>
      <c r="F3880" s="17"/>
      <c r="G3880" s="17"/>
      <c r="H3880" s="59"/>
      <c r="I3880" s="59"/>
      <c r="J3880" s="59"/>
      <c r="K3880" s="59"/>
      <c r="L3880" s="59"/>
      <c r="M3880" s="59"/>
    </row>
    <row r="3881" spans="3:13" x14ac:dyDescent="0.2">
      <c r="C3881" s="17"/>
      <c r="D3881" s="17"/>
      <c r="E3881" s="17"/>
      <c r="F3881" s="17"/>
      <c r="G3881" s="17"/>
      <c r="H3881" s="59"/>
      <c r="I3881" s="59"/>
      <c r="J3881" s="59"/>
      <c r="K3881" s="59"/>
      <c r="L3881" s="59"/>
      <c r="M3881" s="59"/>
    </row>
    <row r="3882" spans="3:13" x14ac:dyDescent="0.2">
      <c r="C3882" s="17"/>
      <c r="D3882" s="17"/>
      <c r="E3882" s="17"/>
      <c r="F3882" s="17"/>
      <c r="G3882" s="17"/>
      <c r="H3882" s="59"/>
      <c r="I3882" s="59"/>
      <c r="J3882" s="59"/>
      <c r="K3882" s="59"/>
      <c r="L3882" s="59"/>
      <c r="M3882" s="59"/>
    </row>
    <row r="3883" spans="3:13" x14ac:dyDescent="0.2">
      <c r="C3883" s="17"/>
      <c r="D3883" s="17"/>
      <c r="E3883" s="17"/>
      <c r="F3883" s="17"/>
      <c r="G3883" s="17"/>
      <c r="H3883" s="59"/>
      <c r="I3883" s="59"/>
      <c r="J3883" s="59"/>
      <c r="K3883" s="59"/>
      <c r="L3883" s="59"/>
      <c r="M3883" s="59"/>
    </row>
    <row r="3884" spans="3:13" x14ac:dyDescent="0.2">
      <c r="C3884" s="17"/>
      <c r="D3884" s="17"/>
      <c r="E3884" s="17"/>
      <c r="F3884" s="17"/>
      <c r="G3884" s="17"/>
      <c r="H3884" s="59"/>
      <c r="I3884" s="59"/>
      <c r="J3884" s="59"/>
      <c r="K3884" s="59"/>
      <c r="L3884" s="59"/>
      <c r="M3884" s="59"/>
    </row>
    <row r="3885" spans="3:13" x14ac:dyDescent="0.2">
      <c r="C3885" s="17"/>
      <c r="D3885" s="17"/>
      <c r="E3885" s="17"/>
      <c r="F3885" s="17"/>
      <c r="G3885" s="17"/>
      <c r="H3885" s="59"/>
      <c r="I3885" s="59"/>
      <c r="J3885" s="59"/>
      <c r="K3885" s="59"/>
      <c r="L3885" s="59"/>
      <c r="M3885" s="59"/>
    </row>
    <row r="3886" spans="3:13" x14ac:dyDescent="0.2">
      <c r="C3886" s="17"/>
      <c r="D3886" s="17"/>
      <c r="E3886" s="17"/>
      <c r="F3886" s="17"/>
      <c r="G3886" s="17"/>
      <c r="H3886" s="59"/>
      <c r="I3886" s="59"/>
      <c r="J3886" s="59"/>
      <c r="K3886" s="59"/>
      <c r="L3886" s="59"/>
      <c r="M3886" s="59"/>
    </row>
    <row r="3887" spans="3:13" x14ac:dyDescent="0.2">
      <c r="C3887" s="17"/>
      <c r="D3887" s="17"/>
      <c r="E3887" s="17"/>
      <c r="F3887" s="17"/>
      <c r="G3887" s="17"/>
      <c r="H3887" s="59"/>
      <c r="I3887" s="59"/>
      <c r="J3887" s="59"/>
      <c r="K3887" s="59"/>
      <c r="L3887" s="59"/>
      <c r="M3887" s="59"/>
    </row>
    <row r="3888" spans="3:13" x14ac:dyDescent="0.2">
      <c r="C3888" s="17"/>
      <c r="D3888" s="17"/>
      <c r="E3888" s="17"/>
      <c r="F3888" s="17"/>
      <c r="G3888" s="17"/>
      <c r="H3888" s="59"/>
      <c r="I3888" s="59"/>
      <c r="J3888" s="59"/>
      <c r="K3888" s="59"/>
      <c r="L3888" s="59"/>
      <c r="M3888" s="59"/>
    </row>
    <row r="3889" spans="3:13" x14ac:dyDescent="0.2">
      <c r="C3889" s="17"/>
      <c r="D3889" s="17"/>
      <c r="E3889" s="17"/>
      <c r="F3889" s="17"/>
      <c r="G3889" s="17"/>
      <c r="H3889" s="59"/>
      <c r="I3889" s="59"/>
      <c r="J3889" s="59"/>
      <c r="K3889" s="59"/>
      <c r="L3889" s="59"/>
      <c r="M3889" s="59"/>
    </row>
    <row r="3890" spans="3:13" x14ac:dyDescent="0.2">
      <c r="C3890" s="17"/>
      <c r="D3890" s="17"/>
      <c r="E3890" s="17"/>
      <c r="F3890" s="17"/>
      <c r="G3890" s="17"/>
      <c r="H3890" s="59"/>
      <c r="I3890" s="59"/>
      <c r="J3890" s="59"/>
      <c r="K3890" s="59"/>
      <c r="L3890" s="59"/>
      <c r="M3890" s="59"/>
    </row>
    <row r="3891" spans="3:13" x14ac:dyDescent="0.2">
      <c r="C3891" s="17"/>
      <c r="D3891" s="17"/>
      <c r="E3891" s="17"/>
      <c r="F3891" s="17"/>
      <c r="G3891" s="17"/>
      <c r="H3891" s="59"/>
      <c r="I3891" s="59"/>
      <c r="J3891" s="59"/>
      <c r="K3891" s="59"/>
      <c r="L3891" s="59"/>
      <c r="M3891" s="59"/>
    </row>
    <row r="3892" spans="3:13" x14ac:dyDescent="0.2">
      <c r="C3892" s="17"/>
      <c r="D3892" s="17"/>
      <c r="E3892" s="17"/>
      <c r="F3892" s="17"/>
      <c r="G3892" s="17"/>
      <c r="H3892" s="59"/>
      <c r="I3892" s="59"/>
      <c r="J3892" s="59"/>
      <c r="K3892" s="59"/>
      <c r="L3892" s="59"/>
      <c r="M3892" s="59"/>
    </row>
    <row r="3893" spans="3:13" x14ac:dyDescent="0.2">
      <c r="C3893" s="17"/>
      <c r="D3893" s="17"/>
      <c r="E3893" s="17"/>
      <c r="F3893" s="17"/>
      <c r="G3893" s="17"/>
      <c r="H3893" s="59"/>
      <c r="I3893" s="59"/>
      <c r="J3893" s="59"/>
      <c r="K3893" s="59"/>
      <c r="L3893" s="59"/>
      <c r="M3893" s="59"/>
    </row>
    <row r="3894" spans="3:13" x14ac:dyDescent="0.2">
      <c r="C3894" s="17"/>
      <c r="D3894" s="17"/>
      <c r="E3894" s="17"/>
      <c r="F3894" s="17"/>
      <c r="G3894" s="17"/>
      <c r="H3894" s="59"/>
      <c r="I3894" s="59"/>
      <c r="J3894" s="59"/>
      <c r="K3894" s="59"/>
      <c r="L3894" s="59"/>
      <c r="M3894" s="59"/>
    </row>
    <row r="3895" spans="3:13" x14ac:dyDescent="0.2">
      <c r="C3895" s="17"/>
      <c r="D3895" s="17"/>
      <c r="E3895" s="17"/>
      <c r="F3895" s="17"/>
      <c r="G3895" s="17"/>
      <c r="H3895" s="59"/>
      <c r="I3895" s="59"/>
      <c r="J3895" s="59"/>
      <c r="K3895" s="59"/>
      <c r="L3895" s="59"/>
      <c r="M3895" s="59"/>
    </row>
    <row r="3896" spans="3:13" x14ac:dyDescent="0.2">
      <c r="C3896" s="17"/>
      <c r="D3896" s="17"/>
      <c r="E3896" s="17"/>
      <c r="F3896" s="17"/>
      <c r="G3896" s="17"/>
      <c r="H3896" s="59"/>
      <c r="I3896" s="59"/>
      <c r="J3896" s="59"/>
      <c r="K3896" s="59"/>
      <c r="L3896" s="59"/>
      <c r="M3896" s="59"/>
    </row>
    <row r="3897" spans="3:13" x14ac:dyDescent="0.2">
      <c r="C3897" s="17"/>
      <c r="D3897" s="17"/>
      <c r="E3897" s="17"/>
      <c r="F3897" s="17"/>
      <c r="G3897" s="17"/>
      <c r="H3897" s="59"/>
      <c r="I3897" s="59"/>
      <c r="J3897" s="59"/>
      <c r="K3897" s="59"/>
      <c r="L3897" s="59"/>
      <c r="M3897" s="59"/>
    </row>
    <row r="3898" spans="3:13" x14ac:dyDescent="0.2">
      <c r="C3898" s="17"/>
      <c r="D3898" s="17"/>
      <c r="E3898" s="17"/>
      <c r="F3898" s="17"/>
      <c r="G3898" s="17"/>
      <c r="H3898" s="59"/>
      <c r="I3898" s="59"/>
      <c r="J3898" s="59"/>
      <c r="K3898" s="59"/>
      <c r="L3898" s="59"/>
      <c r="M3898" s="59"/>
    </row>
    <row r="3899" spans="3:13" x14ac:dyDescent="0.2">
      <c r="C3899" s="17"/>
      <c r="D3899" s="17"/>
      <c r="E3899" s="17"/>
      <c r="F3899" s="17"/>
      <c r="G3899" s="17"/>
      <c r="H3899" s="59"/>
      <c r="I3899" s="59"/>
      <c r="J3899" s="59"/>
      <c r="K3899" s="59"/>
      <c r="L3899" s="59"/>
      <c r="M3899" s="59"/>
    </row>
    <row r="3900" spans="3:13" x14ac:dyDescent="0.2">
      <c r="C3900" s="17"/>
      <c r="D3900" s="17"/>
      <c r="E3900" s="17"/>
      <c r="F3900" s="17"/>
      <c r="G3900" s="17"/>
      <c r="H3900" s="59"/>
      <c r="I3900" s="59"/>
      <c r="J3900" s="59"/>
      <c r="K3900" s="59"/>
      <c r="L3900" s="59"/>
      <c r="M3900" s="59"/>
    </row>
    <row r="3901" spans="3:13" x14ac:dyDescent="0.2">
      <c r="C3901" s="17"/>
      <c r="D3901" s="17"/>
      <c r="E3901" s="17"/>
      <c r="F3901" s="17"/>
      <c r="G3901" s="17"/>
      <c r="H3901" s="59"/>
      <c r="I3901" s="59"/>
      <c r="J3901" s="59"/>
      <c r="K3901" s="59"/>
      <c r="L3901" s="59"/>
      <c r="M3901" s="59"/>
    </row>
    <row r="3902" spans="3:13" x14ac:dyDescent="0.2">
      <c r="C3902" s="17"/>
      <c r="D3902" s="17"/>
      <c r="E3902" s="17"/>
      <c r="F3902" s="17"/>
      <c r="G3902" s="17"/>
      <c r="H3902" s="59"/>
      <c r="I3902" s="59"/>
      <c r="J3902" s="59"/>
      <c r="K3902" s="59"/>
      <c r="L3902" s="59"/>
      <c r="M3902" s="59"/>
    </row>
    <row r="3903" spans="3:13" x14ac:dyDescent="0.2">
      <c r="C3903" s="17"/>
      <c r="D3903" s="17"/>
      <c r="E3903" s="17"/>
      <c r="F3903" s="17"/>
      <c r="G3903" s="17"/>
      <c r="H3903" s="59"/>
      <c r="I3903" s="59"/>
      <c r="J3903" s="59"/>
      <c r="K3903" s="59"/>
      <c r="L3903" s="59"/>
      <c r="M3903" s="59"/>
    </row>
    <row r="3904" spans="3:13" x14ac:dyDescent="0.2">
      <c r="C3904" s="17"/>
      <c r="D3904" s="17"/>
      <c r="E3904" s="17"/>
      <c r="F3904" s="17"/>
      <c r="G3904" s="17"/>
      <c r="H3904" s="59"/>
      <c r="I3904" s="59"/>
      <c r="J3904" s="59"/>
      <c r="K3904" s="59"/>
      <c r="L3904" s="59"/>
      <c r="M3904" s="59"/>
    </row>
    <row r="3905" spans="3:13" x14ac:dyDescent="0.2">
      <c r="C3905" s="17"/>
      <c r="D3905" s="17"/>
      <c r="E3905" s="17"/>
      <c r="F3905" s="17"/>
      <c r="G3905" s="17"/>
      <c r="H3905" s="59"/>
      <c r="I3905" s="59"/>
      <c r="J3905" s="59"/>
      <c r="K3905" s="59"/>
      <c r="L3905" s="59"/>
      <c r="M3905" s="59"/>
    </row>
    <row r="3906" spans="3:13" x14ac:dyDescent="0.2">
      <c r="C3906" s="17"/>
      <c r="D3906" s="17"/>
      <c r="E3906" s="17"/>
      <c r="F3906" s="17"/>
      <c r="G3906" s="17"/>
      <c r="H3906" s="59"/>
      <c r="I3906" s="59"/>
      <c r="J3906" s="59"/>
      <c r="K3906" s="59"/>
      <c r="L3906" s="59"/>
      <c r="M3906" s="59"/>
    </row>
    <row r="3907" spans="3:13" x14ac:dyDescent="0.2">
      <c r="C3907" s="17"/>
      <c r="D3907" s="17"/>
      <c r="E3907" s="17"/>
      <c r="F3907" s="17"/>
      <c r="G3907" s="17"/>
      <c r="H3907" s="59"/>
      <c r="I3907" s="59"/>
      <c r="J3907" s="59"/>
      <c r="K3907" s="59"/>
      <c r="L3907" s="59"/>
      <c r="M3907" s="59"/>
    </row>
    <row r="3908" spans="3:13" x14ac:dyDescent="0.2">
      <c r="C3908" s="17"/>
      <c r="D3908" s="17"/>
      <c r="E3908" s="17"/>
      <c r="F3908" s="17"/>
      <c r="G3908" s="17"/>
      <c r="H3908" s="59"/>
      <c r="I3908" s="59"/>
      <c r="J3908" s="59"/>
      <c r="K3908" s="59"/>
      <c r="L3908" s="59"/>
      <c r="M3908" s="59"/>
    </row>
    <row r="3909" spans="3:13" x14ac:dyDescent="0.2">
      <c r="C3909" s="17"/>
      <c r="D3909" s="17"/>
      <c r="E3909" s="17"/>
      <c r="F3909" s="17"/>
      <c r="G3909" s="17"/>
      <c r="H3909" s="59"/>
      <c r="I3909" s="59"/>
      <c r="J3909" s="59"/>
      <c r="K3909" s="59"/>
      <c r="L3909" s="59"/>
      <c r="M3909" s="59"/>
    </row>
    <row r="3910" spans="3:13" x14ac:dyDescent="0.2">
      <c r="C3910" s="17"/>
      <c r="D3910" s="17"/>
      <c r="E3910" s="17"/>
      <c r="F3910" s="17"/>
      <c r="G3910" s="17"/>
      <c r="H3910" s="59"/>
      <c r="I3910" s="59"/>
      <c r="J3910" s="59"/>
      <c r="K3910" s="59"/>
      <c r="L3910" s="59"/>
      <c r="M3910" s="59"/>
    </row>
    <row r="3911" spans="3:13" x14ac:dyDescent="0.2">
      <c r="C3911" s="17"/>
      <c r="D3911" s="17"/>
      <c r="E3911" s="17"/>
      <c r="F3911" s="17"/>
      <c r="G3911" s="17"/>
      <c r="H3911" s="59"/>
      <c r="I3911" s="59"/>
      <c r="J3911" s="59"/>
      <c r="K3911" s="59"/>
      <c r="L3911" s="59"/>
      <c r="M3911" s="59"/>
    </row>
    <row r="3912" spans="3:13" x14ac:dyDescent="0.2">
      <c r="C3912" s="17"/>
      <c r="D3912" s="17"/>
      <c r="E3912" s="17"/>
      <c r="F3912" s="17"/>
      <c r="G3912" s="17"/>
      <c r="H3912" s="59"/>
      <c r="I3912" s="59"/>
      <c r="J3912" s="59"/>
      <c r="K3912" s="59"/>
      <c r="L3912" s="59"/>
      <c r="M3912" s="59"/>
    </row>
    <row r="3913" spans="3:13" x14ac:dyDescent="0.2">
      <c r="C3913" s="17"/>
      <c r="D3913" s="17"/>
      <c r="E3913" s="17"/>
      <c r="F3913" s="17"/>
      <c r="G3913" s="17"/>
      <c r="H3913" s="59"/>
      <c r="I3913" s="59"/>
      <c r="J3913" s="59"/>
      <c r="K3913" s="59"/>
      <c r="L3913" s="59"/>
      <c r="M3913" s="59"/>
    </row>
    <row r="3914" spans="3:13" x14ac:dyDescent="0.2">
      <c r="C3914" s="17"/>
      <c r="D3914" s="17"/>
      <c r="E3914" s="17"/>
      <c r="F3914" s="17"/>
      <c r="G3914" s="17"/>
      <c r="H3914" s="59"/>
      <c r="I3914" s="59"/>
      <c r="J3914" s="59"/>
      <c r="K3914" s="59"/>
      <c r="L3914" s="59"/>
      <c r="M3914" s="59"/>
    </row>
    <row r="3915" spans="3:13" x14ac:dyDescent="0.2">
      <c r="C3915" s="17"/>
      <c r="D3915" s="17"/>
      <c r="E3915" s="17"/>
      <c r="F3915" s="17"/>
      <c r="G3915" s="17"/>
      <c r="H3915" s="59"/>
      <c r="I3915" s="59"/>
      <c r="J3915" s="59"/>
      <c r="K3915" s="59"/>
      <c r="L3915" s="59"/>
      <c r="M3915" s="59"/>
    </row>
    <row r="3916" spans="3:13" x14ac:dyDescent="0.2">
      <c r="C3916" s="17"/>
      <c r="D3916" s="17"/>
      <c r="E3916" s="17"/>
      <c r="F3916" s="17"/>
      <c r="G3916" s="17"/>
      <c r="H3916" s="59"/>
      <c r="I3916" s="59"/>
      <c r="J3916" s="59"/>
      <c r="K3916" s="59"/>
      <c r="L3916" s="59"/>
      <c r="M3916" s="59"/>
    </row>
    <row r="3917" spans="3:13" x14ac:dyDescent="0.2">
      <c r="C3917" s="17"/>
      <c r="D3917" s="17"/>
      <c r="E3917" s="17"/>
      <c r="F3917" s="17"/>
      <c r="G3917" s="17"/>
      <c r="H3917" s="59"/>
      <c r="I3917" s="59"/>
      <c r="J3917" s="59"/>
      <c r="K3917" s="59"/>
      <c r="L3917" s="59"/>
      <c r="M3917" s="59"/>
    </row>
    <row r="3918" spans="3:13" x14ac:dyDescent="0.2">
      <c r="C3918" s="17"/>
      <c r="D3918" s="17"/>
      <c r="E3918" s="17"/>
      <c r="F3918" s="17"/>
      <c r="G3918" s="17"/>
      <c r="H3918" s="59"/>
      <c r="I3918" s="59"/>
      <c r="J3918" s="59"/>
      <c r="K3918" s="59"/>
      <c r="L3918" s="59"/>
      <c r="M3918" s="59"/>
    </row>
    <row r="3919" spans="3:13" x14ac:dyDescent="0.2">
      <c r="C3919" s="17"/>
      <c r="D3919" s="17"/>
      <c r="E3919" s="17"/>
      <c r="F3919" s="17"/>
      <c r="G3919" s="17"/>
      <c r="H3919" s="59"/>
      <c r="I3919" s="59"/>
      <c r="J3919" s="59"/>
      <c r="K3919" s="59"/>
      <c r="L3919" s="59"/>
      <c r="M3919" s="59"/>
    </row>
    <row r="3920" spans="3:13" x14ac:dyDescent="0.2">
      <c r="C3920" s="17"/>
      <c r="D3920" s="17"/>
      <c r="E3920" s="17"/>
      <c r="F3920" s="17"/>
      <c r="G3920" s="17"/>
      <c r="H3920" s="59"/>
      <c r="I3920" s="59"/>
      <c r="J3920" s="59"/>
      <c r="K3920" s="59"/>
      <c r="L3920" s="59"/>
      <c r="M3920" s="59"/>
    </row>
    <row r="3921" spans="3:13" x14ac:dyDescent="0.2">
      <c r="C3921" s="17"/>
      <c r="D3921" s="17"/>
      <c r="E3921" s="17"/>
      <c r="F3921" s="17"/>
      <c r="G3921" s="17"/>
      <c r="H3921" s="59"/>
      <c r="I3921" s="59"/>
      <c r="J3921" s="59"/>
      <c r="K3921" s="59"/>
      <c r="L3921" s="59"/>
      <c r="M3921" s="59"/>
    </row>
    <row r="3922" spans="3:13" x14ac:dyDescent="0.2">
      <c r="C3922" s="17"/>
      <c r="D3922" s="17"/>
      <c r="E3922" s="17"/>
      <c r="F3922" s="17"/>
      <c r="G3922" s="17"/>
      <c r="H3922" s="59"/>
      <c r="I3922" s="59"/>
      <c r="J3922" s="59"/>
      <c r="K3922" s="59"/>
      <c r="L3922" s="59"/>
      <c r="M3922" s="59"/>
    </row>
    <row r="3923" spans="3:13" x14ac:dyDescent="0.2">
      <c r="C3923" s="17"/>
      <c r="D3923" s="17"/>
      <c r="E3923" s="17"/>
      <c r="F3923" s="17"/>
      <c r="G3923" s="17"/>
      <c r="H3923" s="59"/>
      <c r="I3923" s="59"/>
      <c r="J3923" s="59"/>
      <c r="K3923" s="59"/>
      <c r="L3923" s="59"/>
      <c r="M3923" s="59"/>
    </row>
    <row r="3924" spans="3:13" x14ac:dyDescent="0.2">
      <c r="C3924" s="17"/>
      <c r="D3924" s="17"/>
      <c r="E3924" s="17"/>
      <c r="F3924" s="17"/>
      <c r="G3924" s="17"/>
      <c r="H3924" s="59"/>
      <c r="I3924" s="59"/>
      <c r="J3924" s="59"/>
      <c r="K3924" s="59"/>
      <c r="L3924" s="59"/>
      <c r="M3924" s="59"/>
    </row>
    <row r="3925" spans="3:13" x14ac:dyDescent="0.2">
      <c r="C3925" s="17"/>
      <c r="D3925" s="17"/>
      <c r="E3925" s="17"/>
      <c r="F3925" s="17"/>
      <c r="G3925" s="17"/>
      <c r="H3925" s="59"/>
      <c r="I3925" s="59"/>
      <c r="J3925" s="59"/>
      <c r="K3925" s="59"/>
      <c r="L3925" s="59"/>
      <c r="M3925" s="59"/>
    </row>
    <row r="3926" spans="3:13" x14ac:dyDescent="0.2">
      <c r="C3926" s="17"/>
      <c r="D3926" s="17"/>
      <c r="E3926" s="17"/>
      <c r="F3926" s="17"/>
      <c r="G3926" s="17"/>
      <c r="H3926" s="59"/>
      <c r="I3926" s="59"/>
      <c r="J3926" s="59"/>
      <c r="K3926" s="59"/>
      <c r="L3926" s="59"/>
      <c r="M3926" s="59"/>
    </row>
    <row r="3927" spans="3:13" x14ac:dyDescent="0.2">
      <c r="C3927" s="17"/>
      <c r="D3927" s="17"/>
      <c r="E3927" s="17"/>
      <c r="F3927" s="17"/>
      <c r="G3927" s="17"/>
      <c r="H3927" s="59"/>
      <c r="I3927" s="59"/>
      <c r="J3927" s="59"/>
      <c r="K3927" s="59"/>
      <c r="L3927" s="59"/>
      <c r="M3927" s="59"/>
    </row>
    <row r="3928" spans="3:13" x14ac:dyDescent="0.2">
      <c r="C3928" s="17"/>
      <c r="D3928" s="17"/>
      <c r="E3928" s="17"/>
      <c r="F3928" s="17"/>
      <c r="G3928" s="17"/>
      <c r="H3928" s="59"/>
      <c r="I3928" s="59"/>
      <c r="J3928" s="59"/>
      <c r="K3928" s="59"/>
      <c r="L3928" s="59"/>
      <c r="M3928" s="59"/>
    </row>
    <row r="3929" spans="3:13" x14ac:dyDescent="0.2">
      <c r="C3929" s="17"/>
      <c r="D3929" s="17"/>
      <c r="E3929" s="17"/>
      <c r="F3929" s="17"/>
      <c r="G3929" s="17"/>
      <c r="H3929" s="59"/>
      <c r="I3929" s="59"/>
      <c r="J3929" s="59"/>
      <c r="K3929" s="59"/>
      <c r="L3929" s="59"/>
      <c r="M3929" s="59"/>
    </row>
    <row r="3930" spans="3:13" x14ac:dyDescent="0.2">
      <c r="C3930" s="17"/>
      <c r="D3930" s="17"/>
      <c r="E3930" s="17"/>
      <c r="F3930" s="17"/>
      <c r="G3930" s="17"/>
      <c r="H3930" s="59"/>
      <c r="I3930" s="59"/>
      <c r="J3930" s="59"/>
      <c r="K3930" s="59"/>
      <c r="L3930" s="59"/>
      <c r="M3930" s="59"/>
    </row>
    <row r="3931" spans="3:13" x14ac:dyDescent="0.2">
      <c r="C3931" s="17"/>
      <c r="D3931" s="17"/>
      <c r="E3931" s="17"/>
      <c r="F3931" s="17"/>
      <c r="G3931" s="17"/>
      <c r="H3931" s="59"/>
      <c r="I3931" s="59"/>
      <c r="J3931" s="59"/>
      <c r="K3931" s="59"/>
      <c r="L3931" s="59"/>
      <c r="M3931" s="59"/>
    </row>
    <row r="3932" spans="3:13" x14ac:dyDescent="0.2">
      <c r="C3932" s="17"/>
      <c r="D3932" s="17"/>
      <c r="E3932" s="17"/>
      <c r="F3932" s="17"/>
      <c r="G3932" s="17"/>
      <c r="H3932" s="59"/>
      <c r="I3932" s="59"/>
      <c r="J3932" s="59"/>
      <c r="K3932" s="59"/>
      <c r="L3932" s="59"/>
      <c r="M3932" s="59"/>
    </row>
    <row r="3933" spans="3:13" x14ac:dyDescent="0.2">
      <c r="C3933" s="17"/>
      <c r="D3933" s="17"/>
      <c r="E3933" s="17"/>
      <c r="F3933" s="17"/>
      <c r="G3933" s="17"/>
      <c r="H3933" s="59"/>
      <c r="I3933" s="59"/>
      <c r="J3933" s="59"/>
      <c r="K3933" s="59"/>
      <c r="L3933" s="59"/>
      <c r="M3933" s="59"/>
    </row>
    <row r="3934" spans="3:13" x14ac:dyDescent="0.2">
      <c r="C3934" s="17"/>
      <c r="D3934" s="17"/>
      <c r="E3934" s="17"/>
      <c r="F3934" s="17"/>
      <c r="G3934" s="17"/>
      <c r="H3934" s="59"/>
      <c r="I3934" s="59"/>
      <c r="J3934" s="59"/>
      <c r="K3934" s="59"/>
      <c r="L3934" s="59"/>
      <c r="M3934" s="59"/>
    </row>
    <row r="3935" spans="3:13" x14ac:dyDescent="0.2">
      <c r="C3935" s="17"/>
      <c r="D3935" s="17"/>
      <c r="E3935" s="17"/>
      <c r="F3935" s="17"/>
      <c r="G3935" s="17"/>
      <c r="H3935" s="59"/>
      <c r="I3935" s="59"/>
      <c r="J3935" s="59"/>
      <c r="K3935" s="59"/>
      <c r="L3935" s="59"/>
      <c r="M3935" s="59"/>
    </row>
    <row r="3936" spans="3:13" x14ac:dyDescent="0.2">
      <c r="C3936" s="17"/>
      <c r="D3936" s="17"/>
      <c r="E3936" s="17"/>
      <c r="F3936" s="17"/>
      <c r="G3936" s="17"/>
      <c r="H3936" s="59"/>
      <c r="I3936" s="59"/>
      <c r="J3936" s="59"/>
      <c r="K3936" s="59"/>
      <c r="L3936" s="59"/>
      <c r="M3936" s="59"/>
    </row>
    <row r="3937" spans="3:13" x14ac:dyDescent="0.2">
      <c r="C3937" s="17"/>
      <c r="D3937" s="17"/>
      <c r="E3937" s="17"/>
      <c r="F3937" s="17"/>
      <c r="G3937" s="17"/>
      <c r="H3937" s="59"/>
      <c r="I3937" s="59"/>
      <c r="J3937" s="59"/>
      <c r="K3937" s="59"/>
      <c r="L3937" s="59"/>
      <c r="M3937" s="59"/>
    </row>
    <row r="3938" spans="3:13" x14ac:dyDescent="0.2">
      <c r="C3938" s="17"/>
      <c r="D3938" s="17"/>
      <c r="E3938" s="17"/>
      <c r="F3938" s="17"/>
      <c r="G3938" s="17"/>
      <c r="H3938" s="59"/>
      <c r="I3938" s="59"/>
      <c r="J3938" s="59"/>
      <c r="K3938" s="59"/>
      <c r="L3938" s="59"/>
      <c r="M3938" s="59"/>
    </row>
    <row r="3939" spans="3:13" x14ac:dyDescent="0.2">
      <c r="C3939" s="17"/>
      <c r="D3939" s="17"/>
      <c r="E3939" s="17"/>
      <c r="F3939" s="17"/>
      <c r="G3939" s="17"/>
      <c r="H3939" s="59"/>
      <c r="I3939" s="59"/>
      <c r="J3939" s="59"/>
      <c r="K3939" s="59"/>
      <c r="L3939" s="59"/>
      <c r="M3939" s="59"/>
    </row>
    <row r="3940" spans="3:13" x14ac:dyDescent="0.2">
      <c r="C3940" s="17"/>
      <c r="D3940" s="17"/>
      <c r="E3940" s="17"/>
      <c r="F3940" s="17"/>
      <c r="G3940" s="17"/>
      <c r="H3940" s="59"/>
      <c r="I3940" s="59"/>
      <c r="J3940" s="59"/>
      <c r="K3940" s="59"/>
      <c r="L3940" s="59"/>
      <c r="M3940" s="59"/>
    </row>
    <row r="3941" spans="3:13" x14ac:dyDescent="0.2">
      <c r="C3941" s="17"/>
      <c r="D3941" s="17"/>
      <c r="E3941" s="17"/>
      <c r="F3941" s="17"/>
      <c r="G3941" s="17"/>
      <c r="H3941" s="59"/>
      <c r="I3941" s="59"/>
      <c r="J3941" s="59"/>
      <c r="K3941" s="59"/>
      <c r="L3941" s="59"/>
      <c r="M3941" s="59"/>
    </row>
    <row r="3942" spans="3:13" x14ac:dyDescent="0.2">
      <c r="C3942" s="17"/>
      <c r="D3942" s="17"/>
      <c r="E3942" s="17"/>
      <c r="F3942" s="17"/>
      <c r="G3942" s="17"/>
      <c r="H3942" s="59"/>
      <c r="I3942" s="59"/>
      <c r="J3942" s="59"/>
      <c r="K3942" s="59"/>
      <c r="L3942" s="59"/>
      <c r="M3942" s="59"/>
    </row>
    <row r="3943" spans="3:13" x14ac:dyDescent="0.2">
      <c r="C3943" s="17"/>
      <c r="D3943" s="17"/>
      <c r="E3943" s="17"/>
      <c r="F3943" s="17"/>
      <c r="G3943" s="17"/>
      <c r="H3943" s="59"/>
      <c r="I3943" s="59"/>
      <c r="J3943" s="59"/>
      <c r="K3943" s="59"/>
      <c r="L3943" s="59"/>
      <c r="M3943" s="59"/>
    </row>
    <row r="3944" spans="3:13" x14ac:dyDescent="0.2">
      <c r="C3944" s="17"/>
      <c r="D3944" s="17"/>
      <c r="E3944" s="17"/>
      <c r="F3944" s="17"/>
      <c r="G3944" s="17"/>
      <c r="H3944" s="59"/>
      <c r="I3944" s="59"/>
      <c r="J3944" s="59"/>
      <c r="K3944" s="59"/>
      <c r="L3944" s="59"/>
      <c r="M3944" s="59"/>
    </row>
    <row r="3945" spans="3:13" x14ac:dyDescent="0.2">
      <c r="C3945" s="17"/>
      <c r="D3945" s="17"/>
      <c r="E3945" s="17"/>
      <c r="F3945" s="17"/>
      <c r="G3945" s="17"/>
      <c r="H3945" s="59"/>
      <c r="I3945" s="59"/>
      <c r="J3945" s="59"/>
      <c r="K3945" s="59"/>
      <c r="L3945" s="59"/>
      <c r="M3945" s="59"/>
    </row>
    <row r="3946" spans="3:13" x14ac:dyDescent="0.2">
      <c r="C3946" s="17"/>
      <c r="D3946" s="17"/>
      <c r="E3946" s="17"/>
      <c r="F3946" s="17"/>
      <c r="G3946" s="17"/>
      <c r="H3946" s="59"/>
      <c r="I3946" s="59"/>
      <c r="J3946" s="59"/>
      <c r="K3946" s="59"/>
      <c r="L3946" s="59"/>
      <c r="M3946" s="59"/>
    </row>
    <row r="3947" spans="3:13" x14ac:dyDescent="0.2">
      <c r="C3947" s="17"/>
      <c r="D3947" s="17"/>
      <c r="E3947" s="17"/>
      <c r="F3947" s="17"/>
      <c r="G3947" s="17"/>
      <c r="H3947" s="59"/>
      <c r="I3947" s="59"/>
      <c r="J3947" s="59"/>
      <c r="K3947" s="59"/>
      <c r="L3947" s="59"/>
      <c r="M3947" s="59"/>
    </row>
    <row r="3948" spans="3:13" x14ac:dyDescent="0.2">
      <c r="C3948" s="17"/>
      <c r="D3948" s="17"/>
      <c r="E3948" s="17"/>
      <c r="F3948" s="17"/>
      <c r="G3948" s="17"/>
      <c r="H3948" s="59"/>
      <c r="I3948" s="59"/>
      <c r="J3948" s="59"/>
      <c r="K3948" s="59"/>
      <c r="L3948" s="59"/>
      <c r="M3948" s="59"/>
    </row>
    <row r="3949" spans="3:13" x14ac:dyDescent="0.2">
      <c r="C3949" s="17"/>
      <c r="D3949" s="17"/>
      <c r="E3949" s="17"/>
      <c r="F3949" s="17"/>
      <c r="G3949" s="17"/>
      <c r="H3949" s="59"/>
      <c r="I3949" s="59"/>
      <c r="J3949" s="59"/>
      <c r="K3949" s="59"/>
      <c r="L3949" s="59"/>
      <c r="M3949" s="59"/>
    </row>
    <row r="3950" spans="3:13" x14ac:dyDescent="0.2">
      <c r="C3950" s="17"/>
      <c r="D3950" s="17"/>
      <c r="E3950" s="17"/>
      <c r="F3950" s="17"/>
      <c r="G3950" s="17"/>
      <c r="H3950" s="59"/>
      <c r="I3950" s="59"/>
      <c r="J3950" s="59"/>
      <c r="K3950" s="59"/>
      <c r="L3950" s="59"/>
      <c r="M3950" s="59"/>
    </row>
    <row r="3951" spans="3:13" x14ac:dyDescent="0.2">
      <c r="C3951" s="17"/>
      <c r="D3951" s="17"/>
      <c r="E3951" s="17"/>
      <c r="F3951" s="17"/>
      <c r="G3951" s="17"/>
      <c r="H3951" s="59"/>
      <c r="I3951" s="59"/>
      <c r="J3951" s="59"/>
      <c r="K3951" s="59"/>
      <c r="L3951" s="59"/>
      <c r="M3951" s="59"/>
    </row>
    <row r="3952" spans="3:13" x14ac:dyDescent="0.2">
      <c r="C3952" s="17"/>
      <c r="D3952" s="17"/>
      <c r="E3952" s="17"/>
      <c r="F3952" s="17"/>
      <c r="G3952" s="17"/>
      <c r="H3952" s="59"/>
      <c r="I3952" s="59"/>
      <c r="J3952" s="59"/>
      <c r="K3952" s="59"/>
      <c r="L3952" s="59"/>
      <c r="M3952" s="59"/>
    </row>
    <row r="3953" spans="3:13" x14ac:dyDescent="0.2">
      <c r="C3953" s="17"/>
      <c r="D3953" s="17"/>
      <c r="E3953" s="17"/>
      <c r="F3953" s="17"/>
      <c r="G3953" s="17"/>
      <c r="H3953" s="59"/>
      <c r="I3953" s="59"/>
      <c r="J3953" s="59"/>
      <c r="K3953" s="59"/>
      <c r="L3953" s="59"/>
      <c r="M3953" s="59"/>
    </row>
    <row r="3954" spans="3:13" x14ac:dyDescent="0.2">
      <c r="C3954" s="17"/>
      <c r="D3954" s="17"/>
      <c r="E3954" s="17"/>
      <c r="F3954" s="17"/>
      <c r="G3954" s="17"/>
      <c r="H3954" s="59"/>
      <c r="I3954" s="59"/>
      <c r="J3954" s="59"/>
      <c r="K3954" s="59"/>
      <c r="L3954" s="59"/>
      <c r="M3954" s="59"/>
    </row>
    <row r="3955" spans="3:13" x14ac:dyDescent="0.2">
      <c r="C3955" s="17"/>
      <c r="D3955" s="17"/>
      <c r="E3955" s="17"/>
      <c r="F3955" s="17"/>
      <c r="G3955" s="17"/>
      <c r="H3955" s="59"/>
      <c r="I3955" s="59"/>
      <c r="J3955" s="59"/>
      <c r="K3955" s="59"/>
      <c r="L3955" s="59"/>
      <c r="M3955" s="59"/>
    </row>
    <row r="3956" spans="3:13" x14ac:dyDescent="0.2">
      <c r="C3956" s="17"/>
      <c r="D3956" s="17"/>
      <c r="E3956" s="17"/>
      <c r="F3956" s="17"/>
      <c r="G3956" s="17"/>
      <c r="H3956" s="59"/>
      <c r="I3956" s="59"/>
      <c r="J3956" s="59"/>
      <c r="K3956" s="59"/>
      <c r="L3956" s="59"/>
      <c r="M3956" s="59"/>
    </row>
    <row r="3957" spans="3:13" x14ac:dyDescent="0.2">
      <c r="C3957" s="17"/>
      <c r="D3957" s="17"/>
      <c r="E3957" s="17"/>
      <c r="F3957" s="17"/>
      <c r="G3957" s="17"/>
      <c r="H3957" s="59"/>
      <c r="I3957" s="59"/>
      <c r="J3957" s="59"/>
      <c r="K3957" s="59"/>
      <c r="L3957" s="59"/>
      <c r="M3957" s="59"/>
    </row>
    <row r="3958" spans="3:13" x14ac:dyDescent="0.2">
      <c r="C3958" s="17"/>
      <c r="D3958" s="17"/>
      <c r="E3958" s="17"/>
      <c r="F3958" s="17"/>
      <c r="G3958" s="17"/>
      <c r="H3958" s="59"/>
      <c r="I3958" s="59"/>
      <c r="J3958" s="59"/>
      <c r="K3958" s="59"/>
      <c r="L3958" s="59"/>
      <c r="M3958" s="59"/>
    </row>
    <row r="3959" spans="3:13" x14ac:dyDescent="0.2">
      <c r="C3959" s="17"/>
      <c r="D3959" s="17"/>
      <c r="E3959" s="17"/>
      <c r="F3959" s="17"/>
      <c r="G3959" s="17"/>
      <c r="H3959" s="59"/>
      <c r="I3959" s="59"/>
      <c r="J3959" s="59"/>
      <c r="K3959" s="59"/>
      <c r="L3959" s="59"/>
      <c r="M3959" s="59"/>
    </row>
    <row r="3960" spans="3:13" x14ac:dyDescent="0.2">
      <c r="C3960" s="17"/>
      <c r="D3960" s="17"/>
      <c r="E3960" s="17"/>
      <c r="F3960" s="17"/>
      <c r="G3960" s="17"/>
      <c r="H3960" s="59"/>
      <c r="I3960" s="59"/>
      <c r="J3960" s="59"/>
      <c r="K3960" s="59"/>
      <c r="L3960" s="59"/>
      <c r="M3960" s="59"/>
    </row>
    <row r="3961" spans="3:13" x14ac:dyDescent="0.2">
      <c r="C3961" s="17"/>
      <c r="D3961" s="17"/>
      <c r="E3961" s="17"/>
      <c r="F3961" s="17"/>
      <c r="G3961" s="17"/>
      <c r="H3961" s="59"/>
      <c r="I3961" s="59"/>
      <c r="J3961" s="59"/>
      <c r="K3961" s="59"/>
      <c r="L3961" s="59"/>
      <c r="M3961" s="59"/>
    </row>
    <row r="3962" spans="3:13" x14ac:dyDescent="0.2">
      <c r="C3962" s="17"/>
      <c r="D3962" s="17"/>
      <c r="E3962" s="17"/>
      <c r="F3962" s="17"/>
      <c r="G3962" s="17"/>
      <c r="H3962" s="59"/>
      <c r="I3962" s="59"/>
      <c r="J3962" s="59"/>
      <c r="K3962" s="59"/>
      <c r="L3962" s="59"/>
      <c r="M3962" s="59"/>
    </row>
    <row r="3963" spans="3:13" x14ac:dyDescent="0.2">
      <c r="C3963" s="17"/>
      <c r="D3963" s="17"/>
      <c r="E3963" s="17"/>
      <c r="F3963" s="17"/>
      <c r="G3963" s="17"/>
      <c r="H3963" s="59"/>
      <c r="I3963" s="59"/>
      <c r="J3963" s="59"/>
      <c r="K3963" s="59"/>
      <c r="L3963" s="59"/>
      <c r="M3963" s="59"/>
    </row>
    <row r="3964" spans="3:13" x14ac:dyDescent="0.2">
      <c r="C3964" s="17"/>
      <c r="D3964" s="17"/>
      <c r="E3964" s="17"/>
      <c r="F3964" s="17"/>
      <c r="G3964" s="17"/>
      <c r="H3964" s="59"/>
      <c r="I3964" s="59"/>
      <c r="J3964" s="59"/>
      <c r="K3964" s="59"/>
      <c r="L3964" s="59"/>
      <c r="M3964" s="59"/>
    </row>
    <row r="3965" spans="3:13" x14ac:dyDescent="0.2">
      <c r="C3965" s="17"/>
      <c r="D3965" s="17"/>
      <c r="E3965" s="17"/>
      <c r="F3965" s="17"/>
      <c r="G3965" s="17"/>
      <c r="H3965" s="59"/>
      <c r="I3965" s="59"/>
      <c r="J3965" s="59"/>
      <c r="K3965" s="59"/>
      <c r="L3965" s="59"/>
      <c r="M3965" s="59"/>
    </row>
    <row r="3966" spans="3:13" x14ac:dyDescent="0.2">
      <c r="C3966" s="17"/>
      <c r="D3966" s="17"/>
      <c r="E3966" s="17"/>
      <c r="F3966" s="17"/>
      <c r="G3966" s="17"/>
      <c r="H3966" s="59"/>
      <c r="I3966" s="59"/>
      <c r="J3966" s="59"/>
      <c r="K3966" s="59"/>
      <c r="L3966" s="59"/>
      <c r="M3966" s="59"/>
    </row>
    <row r="3967" spans="3:13" x14ac:dyDescent="0.2">
      <c r="C3967" s="17"/>
      <c r="D3967" s="17"/>
      <c r="E3967" s="17"/>
      <c r="F3967" s="17"/>
      <c r="G3967" s="17"/>
      <c r="H3967" s="59"/>
      <c r="I3967" s="59"/>
      <c r="J3967" s="59"/>
      <c r="K3967" s="59"/>
      <c r="L3967" s="59"/>
      <c r="M3967" s="59"/>
    </row>
    <row r="3968" spans="3:13" x14ac:dyDescent="0.2">
      <c r="C3968" s="17"/>
      <c r="D3968" s="17"/>
      <c r="E3968" s="17"/>
      <c r="F3968" s="17"/>
      <c r="G3968" s="17"/>
      <c r="H3968" s="59"/>
      <c r="I3968" s="59"/>
      <c r="J3968" s="59"/>
      <c r="K3968" s="59"/>
      <c r="L3968" s="59"/>
      <c r="M3968" s="59"/>
    </row>
    <row r="3969" spans="3:13" x14ac:dyDescent="0.2">
      <c r="C3969" s="17"/>
      <c r="D3969" s="17"/>
      <c r="E3969" s="17"/>
      <c r="F3969" s="17"/>
      <c r="G3969" s="17"/>
      <c r="H3969" s="59"/>
      <c r="I3969" s="59"/>
      <c r="J3969" s="59"/>
      <c r="K3969" s="59"/>
      <c r="L3969" s="59"/>
      <c r="M3969" s="59"/>
    </row>
    <row r="3970" spans="3:13" x14ac:dyDescent="0.2">
      <c r="C3970" s="17"/>
      <c r="D3970" s="17"/>
      <c r="E3970" s="17"/>
      <c r="F3970" s="17"/>
      <c r="G3970" s="17"/>
      <c r="H3970" s="59"/>
      <c r="I3970" s="59"/>
      <c r="J3970" s="59"/>
      <c r="K3970" s="59"/>
      <c r="L3970" s="59"/>
      <c r="M3970" s="59"/>
    </row>
    <row r="3971" spans="3:13" x14ac:dyDescent="0.2">
      <c r="C3971" s="17"/>
      <c r="D3971" s="17"/>
      <c r="E3971" s="17"/>
      <c r="F3971" s="17"/>
      <c r="G3971" s="17"/>
      <c r="H3971" s="59"/>
      <c r="I3971" s="59"/>
      <c r="J3971" s="59"/>
      <c r="K3971" s="59"/>
      <c r="L3971" s="59"/>
      <c r="M3971" s="59"/>
    </row>
    <row r="3972" spans="3:13" x14ac:dyDescent="0.2">
      <c r="C3972" s="17"/>
      <c r="D3972" s="17"/>
      <c r="E3972" s="17"/>
      <c r="F3972" s="17"/>
      <c r="G3972" s="17"/>
      <c r="H3972" s="59"/>
      <c r="I3972" s="59"/>
      <c r="J3972" s="59"/>
      <c r="K3972" s="59"/>
      <c r="L3972" s="59"/>
      <c r="M3972" s="59"/>
    </row>
    <row r="3973" spans="3:13" x14ac:dyDescent="0.2">
      <c r="C3973" s="17"/>
      <c r="D3973" s="17"/>
      <c r="E3973" s="17"/>
      <c r="F3973" s="17"/>
      <c r="G3973" s="17"/>
      <c r="H3973" s="59"/>
      <c r="I3973" s="59"/>
      <c r="J3973" s="59"/>
      <c r="K3973" s="59"/>
      <c r="L3973" s="59"/>
      <c r="M3973" s="59"/>
    </row>
    <row r="3974" spans="3:13" x14ac:dyDescent="0.2">
      <c r="C3974" s="17"/>
      <c r="D3974" s="17"/>
      <c r="E3974" s="17"/>
      <c r="F3974" s="17"/>
      <c r="G3974" s="17"/>
      <c r="H3974" s="59"/>
      <c r="I3974" s="59"/>
      <c r="J3974" s="59"/>
      <c r="K3974" s="59"/>
      <c r="L3974" s="59"/>
      <c r="M3974" s="59"/>
    </row>
    <row r="3975" spans="3:13" x14ac:dyDescent="0.2">
      <c r="C3975" s="17"/>
      <c r="D3975" s="17"/>
      <c r="E3975" s="17"/>
      <c r="F3975" s="17"/>
      <c r="G3975" s="17"/>
      <c r="H3975" s="59"/>
      <c r="I3975" s="59"/>
      <c r="J3975" s="59"/>
      <c r="K3975" s="59"/>
      <c r="L3975" s="59"/>
      <c r="M3975" s="59"/>
    </row>
    <row r="3976" spans="3:13" x14ac:dyDescent="0.2">
      <c r="C3976" s="17"/>
      <c r="D3976" s="17"/>
      <c r="E3976" s="17"/>
      <c r="F3976" s="17"/>
      <c r="G3976" s="17"/>
      <c r="H3976" s="59"/>
      <c r="I3976" s="59"/>
      <c r="J3976" s="59"/>
      <c r="K3976" s="59"/>
      <c r="L3976" s="59"/>
      <c r="M3976" s="59"/>
    </row>
    <row r="3977" spans="3:13" x14ac:dyDescent="0.2">
      <c r="C3977" s="17"/>
      <c r="D3977" s="17"/>
      <c r="E3977" s="17"/>
      <c r="F3977" s="17"/>
      <c r="G3977" s="17"/>
      <c r="H3977" s="59"/>
      <c r="I3977" s="59"/>
      <c r="J3977" s="59"/>
      <c r="K3977" s="59"/>
      <c r="L3977" s="59"/>
      <c r="M3977" s="59"/>
    </row>
    <row r="3978" spans="3:13" x14ac:dyDescent="0.2">
      <c r="C3978" s="17"/>
      <c r="D3978" s="17"/>
      <c r="E3978" s="17"/>
      <c r="F3978" s="17"/>
      <c r="G3978" s="17"/>
      <c r="H3978" s="59"/>
      <c r="I3978" s="59"/>
      <c r="J3978" s="59"/>
      <c r="K3978" s="59"/>
      <c r="L3978" s="59"/>
      <c r="M3978" s="59"/>
    </row>
    <row r="3979" spans="3:13" x14ac:dyDescent="0.2">
      <c r="C3979" s="17"/>
      <c r="D3979" s="17"/>
      <c r="E3979" s="17"/>
      <c r="F3979" s="17"/>
      <c r="G3979" s="17"/>
      <c r="H3979" s="59"/>
      <c r="I3979" s="59"/>
      <c r="J3979" s="59"/>
      <c r="K3979" s="59"/>
      <c r="L3979" s="59"/>
      <c r="M3979" s="59"/>
    </row>
    <row r="3980" spans="3:13" x14ac:dyDescent="0.2">
      <c r="C3980" s="17"/>
      <c r="D3980" s="17"/>
      <c r="E3980" s="17"/>
      <c r="F3980" s="17"/>
      <c r="G3980" s="17"/>
      <c r="H3980" s="59"/>
      <c r="I3980" s="59"/>
      <c r="J3980" s="59"/>
      <c r="K3980" s="59"/>
      <c r="L3980" s="59"/>
      <c r="M3980" s="59"/>
    </row>
    <row r="3981" spans="3:13" x14ac:dyDescent="0.2">
      <c r="C3981" s="17"/>
      <c r="D3981" s="17"/>
      <c r="E3981" s="17"/>
      <c r="F3981" s="17"/>
      <c r="G3981" s="17"/>
      <c r="H3981" s="59"/>
      <c r="I3981" s="59"/>
      <c r="J3981" s="59"/>
      <c r="K3981" s="59"/>
      <c r="L3981" s="59"/>
      <c r="M3981" s="59"/>
    </row>
    <row r="3982" spans="3:13" x14ac:dyDescent="0.2">
      <c r="C3982" s="17"/>
      <c r="D3982" s="17"/>
      <c r="E3982" s="17"/>
      <c r="F3982" s="17"/>
      <c r="G3982" s="17"/>
      <c r="H3982" s="59"/>
      <c r="I3982" s="59"/>
      <c r="J3982" s="59"/>
      <c r="K3982" s="59"/>
      <c r="L3982" s="59"/>
      <c r="M3982" s="59"/>
    </row>
    <row r="3983" spans="3:13" x14ac:dyDescent="0.2">
      <c r="C3983" s="17"/>
      <c r="D3983" s="17"/>
      <c r="E3983" s="17"/>
      <c r="F3983" s="17"/>
      <c r="G3983" s="17"/>
      <c r="H3983" s="59"/>
      <c r="I3983" s="59"/>
      <c r="J3983" s="59"/>
      <c r="K3983" s="59"/>
      <c r="L3983" s="59"/>
      <c r="M3983" s="59"/>
    </row>
    <row r="3984" spans="3:13" x14ac:dyDescent="0.2">
      <c r="C3984" s="17"/>
      <c r="D3984" s="17"/>
      <c r="E3984" s="17"/>
      <c r="F3984" s="17"/>
      <c r="G3984" s="17"/>
      <c r="H3984" s="59"/>
      <c r="I3984" s="59"/>
      <c r="J3984" s="59"/>
      <c r="K3984" s="59"/>
      <c r="L3984" s="59"/>
      <c r="M3984" s="59"/>
    </row>
    <row r="3985" spans="3:13" x14ac:dyDescent="0.2">
      <c r="C3985" s="17"/>
      <c r="D3985" s="17"/>
      <c r="E3985" s="17"/>
      <c r="F3985" s="17"/>
      <c r="G3985" s="17"/>
      <c r="H3985" s="59"/>
      <c r="I3985" s="59"/>
      <c r="J3985" s="59"/>
      <c r="K3985" s="59"/>
      <c r="L3985" s="59"/>
      <c r="M3985" s="59"/>
    </row>
    <row r="3986" spans="3:13" x14ac:dyDescent="0.2">
      <c r="C3986" s="17"/>
      <c r="D3986" s="17"/>
      <c r="E3986" s="17"/>
      <c r="F3986" s="17"/>
      <c r="G3986" s="17"/>
      <c r="H3986" s="59"/>
      <c r="I3986" s="59"/>
      <c r="J3986" s="59"/>
      <c r="K3986" s="59"/>
      <c r="L3986" s="59"/>
      <c r="M3986" s="59"/>
    </row>
    <row r="3987" spans="3:13" x14ac:dyDescent="0.2">
      <c r="C3987" s="17"/>
      <c r="D3987" s="17"/>
      <c r="E3987" s="17"/>
      <c r="F3987" s="17"/>
      <c r="G3987" s="17"/>
      <c r="H3987" s="59"/>
      <c r="I3987" s="59"/>
      <c r="J3987" s="59"/>
      <c r="K3987" s="59"/>
      <c r="L3987" s="59"/>
      <c r="M3987" s="59"/>
    </row>
    <row r="3988" spans="3:13" x14ac:dyDescent="0.2">
      <c r="C3988" s="17"/>
      <c r="D3988" s="17"/>
      <c r="E3988" s="17"/>
      <c r="F3988" s="17"/>
      <c r="G3988" s="17"/>
      <c r="H3988" s="59"/>
      <c r="I3988" s="59"/>
      <c r="J3988" s="59"/>
      <c r="K3988" s="59"/>
      <c r="L3988" s="59"/>
      <c r="M3988" s="59"/>
    </row>
    <row r="3989" spans="3:13" x14ac:dyDescent="0.2">
      <c r="C3989" s="17"/>
      <c r="D3989" s="17"/>
      <c r="E3989" s="17"/>
      <c r="F3989" s="17"/>
      <c r="G3989" s="17"/>
      <c r="H3989" s="59"/>
      <c r="I3989" s="59"/>
      <c r="J3989" s="59"/>
      <c r="K3989" s="59"/>
      <c r="L3989" s="59"/>
      <c r="M3989" s="59"/>
    </row>
    <row r="3990" spans="3:13" x14ac:dyDescent="0.2">
      <c r="C3990" s="17"/>
      <c r="D3990" s="17"/>
      <c r="E3990" s="17"/>
      <c r="F3990" s="17"/>
      <c r="G3990" s="17"/>
      <c r="H3990" s="59"/>
      <c r="I3990" s="59"/>
      <c r="J3990" s="59"/>
      <c r="K3990" s="59"/>
      <c r="L3990" s="59"/>
      <c r="M3990" s="59"/>
    </row>
    <row r="3991" spans="3:13" x14ac:dyDescent="0.2">
      <c r="C3991" s="17"/>
      <c r="D3991" s="17"/>
      <c r="E3991" s="17"/>
      <c r="F3991" s="17"/>
      <c r="G3991" s="17"/>
      <c r="H3991" s="59"/>
      <c r="I3991" s="59"/>
      <c r="J3991" s="59"/>
      <c r="K3991" s="59"/>
      <c r="L3991" s="59"/>
      <c r="M3991" s="59"/>
    </row>
    <row r="3992" spans="3:13" x14ac:dyDescent="0.2">
      <c r="C3992" s="17"/>
      <c r="D3992" s="17"/>
      <c r="E3992" s="17"/>
      <c r="F3992" s="17"/>
      <c r="G3992" s="17"/>
      <c r="H3992" s="59"/>
      <c r="I3992" s="59"/>
      <c r="J3992" s="59"/>
      <c r="K3992" s="59"/>
      <c r="L3992" s="59"/>
      <c r="M3992" s="59"/>
    </row>
    <row r="3993" spans="3:13" x14ac:dyDescent="0.2">
      <c r="C3993" s="17"/>
      <c r="D3993" s="17"/>
      <c r="E3993" s="17"/>
      <c r="F3993" s="17"/>
      <c r="G3993" s="17"/>
      <c r="H3993" s="59"/>
      <c r="I3993" s="59"/>
      <c r="J3993" s="59"/>
      <c r="K3993" s="59"/>
      <c r="L3993" s="59"/>
      <c r="M3993" s="59"/>
    </row>
    <row r="3994" spans="3:13" x14ac:dyDescent="0.2">
      <c r="C3994" s="17"/>
      <c r="D3994" s="17"/>
      <c r="E3994" s="17"/>
      <c r="F3994" s="17"/>
      <c r="G3994" s="17"/>
      <c r="H3994" s="59"/>
      <c r="I3994" s="59"/>
      <c r="J3994" s="59"/>
      <c r="K3994" s="59"/>
      <c r="L3994" s="59"/>
      <c r="M3994" s="59"/>
    </row>
    <row r="3995" spans="3:13" x14ac:dyDescent="0.2">
      <c r="C3995" s="17"/>
      <c r="D3995" s="17"/>
      <c r="E3995" s="17"/>
      <c r="F3995" s="17"/>
      <c r="G3995" s="17"/>
      <c r="H3995" s="59"/>
      <c r="I3995" s="59"/>
      <c r="J3995" s="59"/>
      <c r="K3995" s="59"/>
      <c r="L3995" s="59"/>
      <c r="M3995" s="59"/>
    </row>
    <row r="3996" spans="3:13" x14ac:dyDescent="0.2">
      <c r="C3996" s="17"/>
      <c r="D3996" s="17"/>
      <c r="E3996" s="17"/>
      <c r="F3996" s="17"/>
      <c r="G3996" s="17"/>
      <c r="H3996" s="59"/>
      <c r="I3996" s="59"/>
      <c r="J3996" s="59"/>
      <c r="K3996" s="59"/>
      <c r="L3996" s="59"/>
      <c r="M3996" s="59"/>
    </row>
    <row r="3997" spans="3:13" x14ac:dyDescent="0.2">
      <c r="C3997" s="17"/>
      <c r="D3997" s="17"/>
      <c r="E3997" s="17"/>
      <c r="F3997" s="17"/>
      <c r="G3997" s="17"/>
      <c r="H3997" s="59"/>
      <c r="I3997" s="59"/>
      <c r="J3997" s="59"/>
      <c r="K3997" s="59"/>
      <c r="L3997" s="59"/>
      <c r="M3997" s="59"/>
    </row>
    <row r="3998" spans="3:13" x14ac:dyDescent="0.2">
      <c r="C3998" s="17"/>
      <c r="D3998" s="17"/>
      <c r="E3998" s="17"/>
      <c r="F3998" s="17"/>
      <c r="G3998" s="17"/>
      <c r="H3998" s="59"/>
      <c r="I3998" s="59"/>
      <c r="J3998" s="59"/>
      <c r="K3998" s="59"/>
      <c r="L3998" s="59"/>
      <c r="M3998" s="59"/>
    </row>
    <row r="3999" spans="3:13" x14ac:dyDescent="0.2">
      <c r="C3999" s="17"/>
      <c r="D3999" s="17"/>
      <c r="E3999" s="17"/>
      <c r="F3999" s="17"/>
      <c r="G3999" s="17"/>
      <c r="H3999" s="59"/>
      <c r="I3999" s="59"/>
      <c r="J3999" s="59"/>
      <c r="K3999" s="59"/>
      <c r="L3999" s="59"/>
      <c r="M3999" s="59"/>
    </row>
    <row r="4000" spans="3:13" x14ac:dyDescent="0.2">
      <c r="C4000" s="17"/>
      <c r="D4000" s="17"/>
      <c r="E4000" s="17"/>
      <c r="F4000" s="17"/>
      <c r="G4000" s="17"/>
      <c r="H4000" s="59"/>
      <c r="I4000" s="59"/>
      <c r="J4000" s="59"/>
      <c r="K4000" s="59"/>
      <c r="L4000" s="59"/>
      <c r="M4000" s="59"/>
    </row>
    <row r="4001" spans="3:13" x14ac:dyDescent="0.2">
      <c r="C4001" s="17"/>
      <c r="D4001" s="17"/>
      <c r="E4001" s="17"/>
      <c r="F4001" s="17"/>
      <c r="G4001" s="17"/>
      <c r="H4001" s="59"/>
      <c r="I4001" s="59"/>
      <c r="J4001" s="59"/>
      <c r="K4001" s="59"/>
      <c r="L4001" s="59"/>
      <c r="M4001" s="59"/>
    </row>
    <row r="4002" spans="3:13" x14ac:dyDescent="0.2">
      <c r="C4002" s="17"/>
      <c r="D4002" s="17"/>
      <c r="E4002" s="17"/>
      <c r="F4002" s="17"/>
      <c r="G4002" s="17"/>
      <c r="H4002" s="59"/>
      <c r="I4002" s="59"/>
      <c r="J4002" s="59"/>
      <c r="K4002" s="59"/>
      <c r="L4002" s="59"/>
      <c r="M4002" s="59"/>
    </row>
    <row r="4003" spans="3:13" x14ac:dyDescent="0.2">
      <c r="C4003" s="17"/>
      <c r="D4003" s="17"/>
      <c r="E4003" s="17"/>
      <c r="F4003" s="17"/>
      <c r="G4003" s="17"/>
      <c r="H4003" s="59"/>
      <c r="I4003" s="59"/>
      <c r="J4003" s="59"/>
      <c r="K4003" s="59"/>
      <c r="L4003" s="59"/>
      <c r="M4003" s="59"/>
    </row>
    <row r="4004" spans="3:13" x14ac:dyDescent="0.2">
      <c r="C4004" s="17"/>
      <c r="D4004" s="17"/>
      <c r="E4004" s="17"/>
      <c r="F4004" s="17"/>
      <c r="G4004" s="17"/>
      <c r="H4004" s="59"/>
      <c r="I4004" s="59"/>
      <c r="J4004" s="59"/>
      <c r="K4004" s="59"/>
      <c r="L4004" s="59"/>
      <c r="M4004" s="59"/>
    </row>
    <row r="4005" spans="3:13" x14ac:dyDescent="0.2">
      <c r="C4005" s="17"/>
      <c r="D4005" s="17"/>
      <c r="E4005" s="17"/>
      <c r="F4005" s="17"/>
      <c r="G4005" s="17"/>
      <c r="H4005" s="59"/>
      <c r="I4005" s="59"/>
      <c r="J4005" s="59"/>
      <c r="K4005" s="59"/>
      <c r="L4005" s="59"/>
      <c r="M4005" s="59"/>
    </row>
    <row r="4006" spans="3:13" x14ac:dyDescent="0.2">
      <c r="C4006" s="17"/>
      <c r="D4006" s="17"/>
      <c r="E4006" s="17"/>
      <c r="F4006" s="17"/>
      <c r="G4006" s="17"/>
      <c r="H4006" s="59"/>
      <c r="I4006" s="59"/>
      <c r="J4006" s="59"/>
      <c r="K4006" s="59"/>
      <c r="L4006" s="59"/>
      <c r="M4006" s="59"/>
    </row>
    <row r="4007" spans="3:13" x14ac:dyDescent="0.2">
      <c r="C4007" s="17"/>
      <c r="D4007" s="17"/>
      <c r="E4007" s="17"/>
      <c r="F4007" s="17"/>
      <c r="G4007" s="17"/>
      <c r="H4007" s="59"/>
      <c r="I4007" s="59"/>
      <c r="J4007" s="59"/>
      <c r="K4007" s="59"/>
      <c r="L4007" s="59"/>
      <c r="M4007" s="59"/>
    </row>
    <row r="4008" spans="3:13" x14ac:dyDescent="0.2">
      <c r="C4008" s="17"/>
      <c r="D4008" s="17"/>
      <c r="E4008" s="17"/>
      <c r="F4008" s="17"/>
      <c r="G4008" s="17"/>
      <c r="H4008" s="59"/>
      <c r="I4008" s="59"/>
      <c r="J4008" s="59"/>
      <c r="K4008" s="59"/>
      <c r="L4008" s="59"/>
      <c r="M4008" s="59"/>
    </row>
    <row r="4009" spans="3:13" x14ac:dyDescent="0.2">
      <c r="C4009" s="17"/>
      <c r="D4009" s="17"/>
      <c r="E4009" s="17"/>
      <c r="F4009" s="17"/>
      <c r="G4009" s="17"/>
      <c r="H4009" s="59"/>
      <c r="I4009" s="59"/>
      <c r="J4009" s="59"/>
      <c r="K4009" s="59"/>
      <c r="L4009" s="59"/>
      <c r="M4009" s="59"/>
    </row>
    <row r="4010" spans="3:13" x14ac:dyDescent="0.2">
      <c r="C4010" s="17"/>
      <c r="D4010" s="17"/>
      <c r="E4010" s="17"/>
      <c r="F4010" s="17"/>
      <c r="G4010" s="17"/>
      <c r="H4010" s="59"/>
      <c r="I4010" s="59"/>
      <c r="J4010" s="59"/>
      <c r="K4010" s="59"/>
      <c r="L4010" s="59"/>
      <c r="M4010" s="59"/>
    </row>
    <row r="4011" spans="3:13" x14ac:dyDescent="0.2">
      <c r="C4011" s="17"/>
      <c r="D4011" s="17"/>
      <c r="E4011" s="17"/>
      <c r="F4011" s="17"/>
      <c r="G4011" s="17"/>
      <c r="H4011" s="59"/>
      <c r="I4011" s="59"/>
      <c r="J4011" s="59"/>
      <c r="K4011" s="59"/>
      <c r="L4011" s="59"/>
      <c r="M4011" s="59"/>
    </row>
    <row r="4012" spans="3:13" x14ac:dyDescent="0.2">
      <c r="C4012" s="17"/>
      <c r="D4012" s="17"/>
      <c r="E4012" s="17"/>
      <c r="F4012" s="17"/>
      <c r="G4012" s="17"/>
      <c r="H4012" s="59"/>
      <c r="I4012" s="59"/>
      <c r="J4012" s="59"/>
      <c r="K4012" s="59"/>
      <c r="L4012" s="59"/>
      <c r="M4012" s="59"/>
    </row>
    <row r="4013" spans="3:13" x14ac:dyDescent="0.2">
      <c r="C4013" s="17"/>
      <c r="D4013" s="17"/>
      <c r="E4013" s="17"/>
      <c r="F4013" s="17"/>
      <c r="G4013" s="17"/>
      <c r="H4013" s="59"/>
      <c r="I4013" s="59"/>
      <c r="J4013" s="59"/>
      <c r="K4013" s="59"/>
      <c r="L4013" s="59"/>
      <c r="M4013" s="59"/>
    </row>
    <row r="4014" spans="3:13" x14ac:dyDescent="0.2">
      <c r="C4014" s="17"/>
      <c r="D4014" s="17"/>
      <c r="E4014" s="17"/>
      <c r="F4014" s="17"/>
      <c r="G4014" s="17"/>
      <c r="H4014" s="59"/>
      <c r="I4014" s="59"/>
      <c r="J4014" s="59"/>
      <c r="K4014" s="59"/>
      <c r="L4014" s="59"/>
      <c r="M4014" s="59"/>
    </row>
    <row r="4015" spans="3:13" x14ac:dyDescent="0.2">
      <c r="C4015" s="17"/>
      <c r="D4015" s="17"/>
      <c r="E4015" s="17"/>
      <c r="F4015" s="17"/>
      <c r="G4015" s="17"/>
      <c r="H4015" s="59"/>
      <c r="I4015" s="59"/>
      <c r="J4015" s="59"/>
      <c r="K4015" s="59"/>
      <c r="L4015" s="59"/>
      <c r="M4015" s="59"/>
    </row>
    <row r="4016" spans="3:13" x14ac:dyDescent="0.2">
      <c r="C4016" s="17"/>
      <c r="D4016" s="17"/>
      <c r="E4016" s="17"/>
      <c r="F4016" s="17"/>
      <c r="G4016" s="17"/>
      <c r="H4016" s="59"/>
      <c r="I4016" s="59"/>
      <c r="J4016" s="59"/>
      <c r="K4016" s="59"/>
      <c r="L4016" s="59"/>
      <c r="M4016" s="59"/>
    </row>
    <row r="4017" spans="3:13" x14ac:dyDescent="0.2">
      <c r="C4017" s="17"/>
      <c r="D4017" s="17"/>
      <c r="E4017" s="17"/>
      <c r="F4017" s="17"/>
      <c r="G4017" s="17"/>
      <c r="H4017" s="59"/>
      <c r="I4017" s="59"/>
      <c r="J4017" s="59"/>
      <c r="K4017" s="59"/>
      <c r="L4017" s="59"/>
      <c r="M4017" s="59"/>
    </row>
    <row r="4018" spans="3:13" x14ac:dyDescent="0.2">
      <c r="C4018" s="17"/>
      <c r="D4018" s="17"/>
      <c r="E4018" s="17"/>
      <c r="F4018" s="17"/>
      <c r="G4018" s="17"/>
      <c r="H4018" s="59"/>
      <c r="I4018" s="59"/>
      <c r="J4018" s="59"/>
      <c r="K4018" s="59"/>
      <c r="L4018" s="59"/>
      <c r="M4018" s="59"/>
    </row>
    <row r="4019" spans="3:13" x14ac:dyDescent="0.2">
      <c r="C4019" s="17"/>
      <c r="D4019" s="17"/>
      <c r="E4019" s="17"/>
      <c r="F4019" s="17"/>
      <c r="G4019" s="17"/>
      <c r="H4019" s="59"/>
      <c r="I4019" s="59"/>
      <c r="J4019" s="59"/>
      <c r="K4019" s="59"/>
      <c r="L4019" s="59"/>
      <c r="M4019" s="59"/>
    </row>
    <row r="4020" spans="3:13" x14ac:dyDescent="0.2">
      <c r="C4020" s="17"/>
      <c r="D4020" s="17"/>
      <c r="E4020" s="17"/>
      <c r="F4020" s="17"/>
      <c r="G4020" s="17"/>
      <c r="H4020" s="59"/>
      <c r="I4020" s="59"/>
      <c r="J4020" s="59"/>
      <c r="K4020" s="59"/>
      <c r="L4020" s="59"/>
      <c r="M4020" s="59"/>
    </row>
    <row r="4021" spans="3:13" x14ac:dyDescent="0.2">
      <c r="C4021" s="17"/>
      <c r="D4021" s="17"/>
      <c r="E4021" s="17"/>
      <c r="F4021" s="17"/>
      <c r="G4021" s="17"/>
      <c r="H4021" s="59"/>
      <c r="I4021" s="59"/>
      <c r="J4021" s="59"/>
      <c r="K4021" s="59"/>
      <c r="L4021" s="59"/>
      <c r="M4021" s="59"/>
    </row>
    <row r="4022" spans="3:13" x14ac:dyDescent="0.2">
      <c r="C4022" s="17"/>
      <c r="D4022" s="17"/>
      <c r="E4022" s="17"/>
      <c r="F4022" s="17"/>
      <c r="G4022" s="17"/>
      <c r="H4022" s="59"/>
      <c r="I4022" s="59"/>
      <c r="J4022" s="59"/>
      <c r="K4022" s="59"/>
      <c r="L4022" s="59"/>
      <c r="M4022" s="59"/>
    </row>
    <row r="4023" spans="3:13" x14ac:dyDescent="0.2">
      <c r="C4023" s="17"/>
      <c r="D4023" s="17"/>
      <c r="E4023" s="17"/>
      <c r="F4023" s="17"/>
      <c r="G4023" s="17"/>
      <c r="H4023" s="59"/>
      <c r="I4023" s="59"/>
      <c r="J4023" s="59"/>
      <c r="K4023" s="59"/>
      <c r="L4023" s="59"/>
      <c r="M4023" s="59"/>
    </row>
    <row r="4024" spans="3:13" x14ac:dyDescent="0.2">
      <c r="C4024" s="17"/>
      <c r="D4024" s="17"/>
      <c r="E4024" s="17"/>
      <c r="F4024" s="17"/>
      <c r="G4024" s="17"/>
      <c r="H4024" s="59"/>
      <c r="I4024" s="59"/>
      <c r="J4024" s="59"/>
      <c r="K4024" s="59"/>
      <c r="L4024" s="59"/>
      <c r="M4024" s="59"/>
    </row>
    <row r="4025" spans="3:13" x14ac:dyDescent="0.2">
      <c r="C4025" s="17"/>
      <c r="D4025" s="17"/>
      <c r="E4025" s="17"/>
      <c r="F4025" s="17"/>
      <c r="G4025" s="17"/>
      <c r="H4025" s="59"/>
      <c r="I4025" s="59"/>
      <c r="J4025" s="59"/>
      <c r="K4025" s="59"/>
      <c r="L4025" s="59"/>
      <c r="M4025" s="59"/>
    </row>
    <row r="4026" spans="3:13" x14ac:dyDescent="0.2">
      <c r="C4026" s="17"/>
      <c r="D4026" s="17"/>
      <c r="E4026" s="17"/>
      <c r="F4026" s="17"/>
      <c r="G4026" s="17"/>
      <c r="H4026" s="59"/>
      <c r="I4026" s="59"/>
      <c r="J4026" s="59"/>
      <c r="K4026" s="59"/>
      <c r="L4026" s="59"/>
      <c r="M4026" s="59"/>
    </row>
    <row r="4027" spans="3:13" x14ac:dyDescent="0.2">
      <c r="C4027" s="17"/>
      <c r="D4027" s="17"/>
      <c r="E4027" s="17"/>
      <c r="F4027" s="17"/>
      <c r="G4027" s="17"/>
      <c r="H4027" s="59"/>
      <c r="I4027" s="59"/>
      <c r="J4027" s="59"/>
      <c r="K4027" s="59"/>
      <c r="L4027" s="59"/>
      <c r="M4027" s="59"/>
    </row>
    <row r="4028" spans="3:13" x14ac:dyDescent="0.2">
      <c r="C4028" s="17"/>
      <c r="D4028" s="17"/>
      <c r="E4028" s="17"/>
      <c r="F4028" s="17"/>
      <c r="G4028" s="17"/>
      <c r="H4028" s="59"/>
      <c r="I4028" s="59"/>
      <c r="J4028" s="59"/>
      <c r="K4028" s="59"/>
      <c r="L4028" s="59"/>
      <c r="M4028" s="59"/>
    </row>
    <row r="4029" spans="3:13" x14ac:dyDescent="0.2">
      <c r="C4029" s="17"/>
      <c r="D4029" s="17"/>
      <c r="E4029" s="17"/>
      <c r="F4029" s="17"/>
      <c r="G4029" s="17"/>
      <c r="H4029" s="59"/>
      <c r="I4029" s="59"/>
      <c r="J4029" s="59"/>
      <c r="K4029" s="59"/>
      <c r="L4029" s="59"/>
      <c r="M4029" s="59"/>
    </row>
    <row r="4030" spans="3:13" x14ac:dyDescent="0.2">
      <c r="C4030" s="17"/>
      <c r="D4030" s="17"/>
      <c r="E4030" s="17"/>
      <c r="F4030" s="17"/>
      <c r="G4030" s="17"/>
      <c r="H4030" s="59"/>
      <c r="I4030" s="59"/>
      <c r="J4030" s="59"/>
      <c r="K4030" s="59"/>
      <c r="L4030" s="59"/>
      <c r="M4030" s="59"/>
    </row>
    <row r="4031" spans="3:13" x14ac:dyDescent="0.2">
      <c r="C4031" s="17"/>
      <c r="D4031" s="17"/>
      <c r="E4031" s="17"/>
      <c r="F4031" s="17"/>
      <c r="G4031" s="17"/>
      <c r="H4031" s="59"/>
      <c r="I4031" s="59"/>
      <c r="J4031" s="59"/>
      <c r="K4031" s="59"/>
      <c r="L4031" s="59"/>
      <c r="M4031" s="59"/>
    </row>
    <row r="4032" spans="3:13" x14ac:dyDescent="0.2">
      <c r="C4032" s="17"/>
      <c r="D4032" s="17"/>
      <c r="E4032" s="17"/>
      <c r="F4032" s="17"/>
      <c r="G4032" s="17"/>
      <c r="H4032" s="59"/>
      <c r="I4032" s="59"/>
      <c r="J4032" s="59"/>
      <c r="K4032" s="59"/>
      <c r="L4032" s="59"/>
      <c r="M4032" s="59"/>
    </row>
    <row r="4033" spans="3:13" x14ac:dyDescent="0.2">
      <c r="C4033" s="17"/>
      <c r="D4033" s="17"/>
      <c r="E4033" s="17"/>
      <c r="F4033" s="17"/>
      <c r="G4033" s="17"/>
      <c r="H4033" s="59"/>
      <c r="I4033" s="59"/>
      <c r="J4033" s="59"/>
      <c r="K4033" s="59"/>
      <c r="L4033" s="59"/>
      <c r="M4033" s="59"/>
    </row>
    <row r="4034" spans="3:13" x14ac:dyDescent="0.2">
      <c r="C4034" s="17"/>
      <c r="D4034" s="17"/>
      <c r="E4034" s="17"/>
      <c r="F4034" s="17"/>
      <c r="G4034" s="17"/>
      <c r="H4034" s="59"/>
      <c r="I4034" s="59"/>
      <c r="J4034" s="59"/>
      <c r="K4034" s="59"/>
      <c r="L4034" s="59"/>
      <c r="M4034" s="59"/>
    </row>
    <row r="4035" spans="3:13" x14ac:dyDescent="0.2">
      <c r="C4035" s="17"/>
      <c r="D4035" s="17"/>
      <c r="E4035" s="17"/>
      <c r="F4035" s="17"/>
      <c r="G4035" s="17"/>
      <c r="H4035" s="59"/>
      <c r="I4035" s="59"/>
      <c r="J4035" s="59"/>
      <c r="K4035" s="59"/>
      <c r="L4035" s="59"/>
      <c r="M4035" s="59"/>
    </row>
    <row r="4036" spans="3:13" x14ac:dyDescent="0.2">
      <c r="C4036" s="17"/>
      <c r="D4036" s="17"/>
      <c r="E4036" s="17"/>
      <c r="F4036" s="17"/>
      <c r="G4036" s="17"/>
      <c r="H4036" s="59"/>
      <c r="I4036" s="59"/>
      <c r="J4036" s="59"/>
      <c r="K4036" s="59"/>
      <c r="L4036" s="59"/>
      <c r="M4036" s="59"/>
    </row>
    <row r="4037" spans="3:13" x14ac:dyDescent="0.2">
      <c r="C4037" s="17"/>
      <c r="D4037" s="17"/>
      <c r="E4037" s="17"/>
      <c r="F4037" s="17"/>
      <c r="G4037" s="17"/>
      <c r="H4037" s="59"/>
      <c r="I4037" s="59"/>
      <c r="J4037" s="59"/>
      <c r="K4037" s="59"/>
      <c r="L4037" s="59"/>
      <c r="M4037" s="59"/>
    </row>
    <row r="4038" spans="3:13" x14ac:dyDescent="0.2">
      <c r="C4038" s="17"/>
      <c r="D4038" s="17"/>
      <c r="E4038" s="17"/>
      <c r="F4038" s="17"/>
      <c r="G4038" s="17"/>
      <c r="H4038" s="59"/>
      <c r="I4038" s="59"/>
      <c r="J4038" s="59"/>
      <c r="K4038" s="59"/>
      <c r="L4038" s="59"/>
      <c r="M4038" s="59"/>
    </row>
    <row r="4039" spans="3:13" x14ac:dyDescent="0.2">
      <c r="C4039" s="17"/>
      <c r="D4039" s="17"/>
      <c r="E4039" s="17"/>
      <c r="F4039" s="17"/>
      <c r="G4039" s="17"/>
      <c r="H4039" s="59"/>
      <c r="I4039" s="59"/>
      <c r="J4039" s="59"/>
      <c r="K4039" s="59"/>
      <c r="L4039" s="59"/>
      <c r="M4039" s="59"/>
    </row>
    <row r="4040" spans="3:13" x14ac:dyDescent="0.2">
      <c r="C4040" s="17"/>
      <c r="D4040" s="17"/>
      <c r="E4040" s="17"/>
      <c r="F4040" s="17"/>
      <c r="G4040" s="17"/>
      <c r="H4040" s="59"/>
      <c r="I4040" s="59"/>
      <c r="J4040" s="59"/>
      <c r="K4040" s="59"/>
      <c r="L4040" s="59"/>
      <c r="M4040" s="59"/>
    </row>
    <row r="4041" spans="3:13" x14ac:dyDescent="0.2">
      <c r="C4041" s="17"/>
      <c r="D4041" s="17"/>
      <c r="E4041" s="17"/>
      <c r="F4041" s="17"/>
      <c r="G4041" s="17"/>
      <c r="H4041" s="59"/>
      <c r="I4041" s="59"/>
      <c r="J4041" s="59"/>
      <c r="K4041" s="59"/>
      <c r="L4041" s="59"/>
      <c r="M4041" s="59"/>
    </row>
    <row r="4042" spans="3:13" x14ac:dyDescent="0.2">
      <c r="C4042" s="17"/>
      <c r="D4042" s="17"/>
      <c r="E4042" s="17"/>
      <c r="F4042" s="17"/>
      <c r="G4042" s="17"/>
      <c r="H4042" s="59"/>
      <c r="I4042" s="59"/>
      <c r="J4042" s="59"/>
      <c r="K4042" s="59"/>
      <c r="L4042" s="59"/>
      <c r="M4042" s="59"/>
    </row>
    <row r="4043" spans="3:13" x14ac:dyDescent="0.2">
      <c r="C4043" s="17"/>
      <c r="D4043" s="17"/>
      <c r="E4043" s="17"/>
      <c r="F4043" s="17"/>
      <c r="G4043" s="17"/>
      <c r="H4043" s="59"/>
      <c r="I4043" s="59"/>
      <c r="J4043" s="59"/>
      <c r="K4043" s="59"/>
      <c r="L4043" s="59"/>
      <c r="M4043" s="59"/>
    </row>
    <row r="4044" spans="3:13" x14ac:dyDescent="0.2">
      <c r="C4044" s="17"/>
      <c r="D4044" s="17"/>
      <c r="E4044" s="17"/>
      <c r="F4044" s="17"/>
      <c r="G4044" s="17"/>
      <c r="H4044" s="59"/>
      <c r="I4044" s="59"/>
      <c r="J4044" s="59"/>
      <c r="K4044" s="59"/>
      <c r="L4044" s="59"/>
      <c r="M4044" s="59"/>
    </row>
    <row r="4045" spans="3:13" x14ac:dyDescent="0.2">
      <c r="C4045" s="17"/>
      <c r="D4045" s="17"/>
      <c r="E4045" s="17"/>
      <c r="F4045" s="17"/>
      <c r="G4045" s="17"/>
      <c r="H4045" s="59"/>
      <c r="I4045" s="59"/>
      <c r="J4045" s="59"/>
      <c r="K4045" s="59"/>
      <c r="L4045" s="59"/>
      <c r="M4045" s="59"/>
    </row>
    <row r="4046" spans="3:13" x14ac:dyDescent="0.2">
      <c r="C4046" s="17"/>
      <c r="D4046" s="17"/>
      <c r="E4046" s="17"/>
      <c r="F4046" s="17"/>
      <c r="G4046" s="17"/>
      <c r="H4046" s="59"/>
      <c r="I4046" s="59"/>
      <c r="J4046" s="59"/>
      <c r="K4046" s="59"/>
      <c r="L4046" s="59"/>
      <c r="M4046" s="59"/>
    </row>
    <row r="4047" spans="3:13" x14ac:dyDescent="0.2">
      <c r="C4047" s="17"/>
      <c r="D4047" s="17"/>
      <c r="E4047" s="17"/>
      <c r="F4047" s="17"/>
      <c r="G4047" s="17"/>
      <c r="H4047" s="59"/>
      <c r="I4047" s="59"/>
      <c r="J4047" s="59"/>
      <c r="K4047" s="59"/>
      <c r="L4047" s="59"/>
      <c r="M4047" s="59"/>
    </row>
    <row r="4048" spans="3:13" x14ac:dyDescent="0.2">
      <c r="C4048" s="17"/>
      <c r="D4048" s="17"/>
      <c r="E4048" s="17"/>
      <c r="F4048" s="17"/>
      <c r="G4048" s="17"/>
      <c r="H4048" s="59"/>
      <c r="I4048" s="59"/>
      <c r="J4048" s="59"/>
      <c r="K4048" s="59"/>
      <c r="L4048" s="59"/>
      <c r="M4048" s="59"/>
    </row>
    <row r="4049" spans="3:13" x14ac:dyDescent="0.2">
      <c r="C4049" s="17"/>
      <c r="D4049" s="17"/>
      <c r="E4049" s="17"/>
      <c r="F4049" s="17"/>
      <c r="G4049" s="17"/>
      <c r="H4049" s="59"/>
      <c r="I4049" s="59"/>
      <c r="J4049" s="59"/>
      <c r="K4049" s="59"/>
      <c r="L4049" s="59"/>
      <c r="M4049" s="59"/>
    </row>
    <row r="4050" spans="3:13" x14ac:dyDescent="0.2">
      <c r="C4050" s="17"/>
      <c r="D4050" s="17"/>
      <c r="E4050" s="17"/>
      <c r="F4050" s="17"/>
      <c r="G4050" s="17"/>
      <c r="H4050" s="59"/>
      <c r="I4050" s="59"/>
      <c r="J4050" s="59"/>
      <c r="K4050" s="59"/>
      <c r="L4050" s="59"/>
      <c r="M4050" s="59"/>
    </row>
    <row r="4051" spans="3:13" x14ac:dyDescent="0.2">
      <c r="C4051" s="17"/>
      <c r="D4051" s="17"/>
      <c r="E4051" s="17"/>
      <c r="F4051" s="17"/>
      <c r="G4051" s="17"/>
      <c r="H4051" s="59"/>
      <c r="I4051" s="59"/>
      <c r="J4051" s="59"/>
      <c r="K4051" s="59"/>
      <c r="L4051" s="59"/>
      <c r="M4051" s="59"/>
    </row>
    <row r="4052" spans="3:13" x14ac:dyDescent="0.2">
      <c r="C4052" s="17"/>
      <c r="D4052" s="17"/>
      <c r="E4052" s="17"/>
      <c r="F4052" s="17"/>
      <c r="G4052" s="17"/>
      <c r="H4052" s="59"/>
      <c r="I4052" s="59"/>
      <c r="J4052" s="59"/>
      <c r="K4052" s="59"/>
      <c r="L4052" s="59"/>
      <c r="M4052" s="59"/>
    </row>
    <row r="4053" spans="3:13" x14ac:dyDescent="0.2">
      <c r="C4053" s="17"/>
      <c r="D4053" s="17"/>
      <c r="E4053" s="17"/>
      <c r="F4053" s="17"/>
      <c r="G4053" s="17"/>
      <c r="H4053" s="59"/>
      <c r="I4053" s="59"/>
      <c r="J4053" s="59"/>
      <c r="K4053" s="59"/>
      <c r="L4053" s="59"/>
      <c r="M4053" s="59"/>
    </row>
    <row r="4054" spans="3:13" x14ac:dyDescent="0.2">
      <c r="C4054" s="17"/>
      <c r="D4054" s="17"/>
      <c r="E4054" s="17"/>
      <c r="F4054" s="17"/>
      <c r="G4054" s="17"/>
      <c r="H4054" s="59"/>
      <c r="I4054" s="59"/>
      <c r="J4054" s="59"/>
      <c r="K4054" s="59"/>
      <c r="L4054" s="59"/>
      <c r="M4054" s="59"/>
    </row>
    <row r="4055" spans="3:13" x14ac:dyDescent="0.2">
      <c r="C4055" s="17"/>
      <c r="D4055" s="17"/>
      <c r="E4055" s="17"/>
      <c r="F4055" s="17"/>
      <c r="G4055" s="17"/>
      <c r="H4055" s="59"/>
      <c r="I4055" s="59"/>
      <c r="J4055" s="59"/>
      <c r="K4055" s="59"/>
      <c r="L4055" s="59"/>
      <c r="M4055" s="59"/>
    </row>
    <row r="4056" spans="3:13" x14ac:dyDescent="0.2">
      <c r="C4056" s="17"/>
      <c r="D4056" s="17"/>
      <c r="E4056" s="17"/>
      <c r="F4056" s="17"/>
      <c r="G4056" s="17"/>
      <c r="H4056" s="59"/>
      <c r="I4056" s="59"/>
      <c r="J4056" s="59"/>
      <c r="K4056" s="59"/>
      <c r="L4056" s="59"/>
      <c r="M4056" s="59"/>
    </row>
    <row r="4057" spans="3:13" x14ac:dyDescent="0.2">
      <c r="C4057" s="17"/>
      <c r="D4057" s="17"/>
      <c r="E4057" s="17"/>
      <c r="F4057" s="17"/>
      <c r="G4057" s="17"/>
      <c r="H4057" s="59"/>
      <c r="I4057" s="59"/>
      <c r="J4057" s="59"/>
      <c r="K4057" s="59"/>
      <c r="L4057" s="59"/>
      <c r="M4057" s="59"/>
    </row>
    <row r="4058" spans="3:13" x14ac:dyDescent="0.2">
      <c r="C4058" s="17"/>
      <c r="D4058" s="17"/>
      <c r="E4058" s="17"/>
      <c r="F4058" s="17"/>
      <c r="G4058" s="17"/>
      <c r="H4058" s="59"/>
      <c r="I4058" s="59"/>
      <c r="J4058" s="59"/>
      <c r="K4058" s="59"/>
      <c r="L4058" s="59"/>
      <c r="M4058" s="59"/>
    </row>
    <row r="4059" spans="3:13" x14ac:dyDescent="0.2">
      <c r="C4059" s="17"/>
      <c r="D4059" s="17"/>
      <c r="E4059" s="17"/>
      <c r="F4059" s="17"/>
      <c r="G4059" s="17"/>
      <c r="H4059" s="59"/>
      <c r="I4059" s="59"/>
      <c r="J4059" s="59"/>
      <c r="K4059" s="59"/>
      <c r="L4059" s="59"/>
      <c r="M4059" s="59"/>
    </row>
    <row r="4060" spans="3:13" x14ac:dyDescent="0.2">
      <c r="C4060" s="17"/>
      <c r="D4060" s="17"/>
      <c r="E4060" s="17"/>
      <c r="F4060" s="17"/>
      <c r="G4060" s="17"/>
      <c r="H4060" s="59"/>
      <c r="I4060" s="59"/>
      <c r="J4060" s="59"/>
      <c r="K4060" s="59"/>
      <c r="L4060" s="59"/>
      <c r="M4060" s="59"/>
    </row>
    <row r="4061" spans="3:13" x14ac:dyDescent="0.2">
      <c r="C4061" s="17"/>
      <c r="D4061" s="17"/>
      <c r="E4061" s="17"/>
      <c r="F4061" s="17"/>
      <c r="G4061" s="17"/>
      <c r="H4061" s="59"/>
      <c r="I4061" s="59"/>
      <c r="J4061" s="59"/>
      <c r="K4061" s="59"/>
      <c r="L4061" s="59"/>
      <c r="M4061" s="59"/>
    </row>
    <row r="4062" spans="3:13" x14ac:dyDescent="0.2">
      <c r="C4062" s="17"/>
      <c r="D4062" s="17"/>
      <c r="E4062" s="17"/>
      <c r="F4062" s="17"/>
      <c r="G4062" s="17"/>
      <c r="H4062" s="59"/>
      <c r="I4062" s="59"/>
      <c r="J4062" s="59"/>
      <c r="K4062" s="59"/>
      <c r="L4062" s="59"/>
      <c r="M4062" s="59"/>
    </row>
    <row r="4063" spans="3:13" x14ac:dyDescent="0.2">
      <c r="C4063" s="17"/>
      <c r="D4063" s="17"/>
      <c r="E4063" s="17"/>
      <c r="F4063" s="17"/>
      <c r="G4063" s="17"/>
      <c r="H4063" s="59"/>
      <c r="I4063" s="59"/>
      <c r="J4063" s="59"/>
      <c r="K4063" s="59"/>
      <c r="L4063" s="59"/>
      <c r="M4063" s="59"/>
    </row>
    <row r="4064" spans="3:13" x14ac:dyDescent="0.2">
      <c r="C4064" s="17"/>
      <c r="D4064" s="17"/>
      <c r="E4064" s="17"/>
      <c r="F4064" s="17"/>
      <c r="G4064" s="17"/>
      <c r="H4064" s="59"/>
      <c r="I4064" s="59"/>
      <c r="J4064" s="59"/>
      <c r="K4064" s="59"/>
      <c r="L4064" s="59"/>
      <c r="M4064" s="59"/>
    </row>
    <row r="4065" spans="3:13" x14ac:dyDescent="0.2">
      <c r="C4065" s="17"/>
      <c r="D4065" s="17"/>
      <c r="E4065" s="17"/>
      <c r="F4065" s="17"/>
      <c r="G4065" s="17"/>
      <c r="H4065" s="59"/>
      <c r="I4065" s="59"/>
      <c r="J4065" s="59"/>
      <c r="K4065" s="59"/>
      <c r="L4065" s="59"/>
      <c r="M4065" s="59"/>
    </row>
    <row r="4066" spans="3:13" x14ac:dyDescent="0.2">
      <c r="C4066" s="17"/>
      <c r="D4066" s="17"/>
      <c r="E4066" s="17"/>
      <c r="F4066" s="17"/>
      <c r="G4066" s="17"/>
      <c r="H4066" s="59"/>
      <c r="I4066" s="59"/>
      <c r="J4066" s="59"/>
      <c r="K4066" s="59"/>
      <c r="L4066" s="59"/>
      <c r="M4066" s="59"/>
    </row>
    <row r="4067" spans="3:13" x14ac:dyDescent="0.2">
      <c r="C4067" s="17"/>
      <c r="D4067" s="17"/>
      <c r="E4067" s="17"/>
      <c r="F4067" s="17"/>
      <c r="G4067" s="17"/>
      <c r="H4067" s="59"/>
      <c r="I4067" s="59"/>
      <c r="J4067" s="59"/>
      <c r="K4067" s="59"/>
      <c r="L4067" s="59"/>
      <c r="M4067" s="59"/>
    </row>
    <row r="4068" spans="3:13" x14ac:dyDescent="0.2">
      <c r="C4068" s="17"/>
      <c r="D4068" s="17"/>
      <c r="E4068" s="17"/>
      <c r="F4068" s="17"/>
      <c r="G4068" s="17"/>
      <c r="H4068" s="59"/>
      <c r="I4068" s="59"/>
      <c r="J4068" s="59"/>
      <c r="K4068" s="59"/>
      <c r="L4068" s="59"/>
      <c r="M4068" s="59"/>
    </row>
    <row r="4069" spans="3:13" x14ac:dyDescent="0.2">
      <c r="C4069" s="17"/>
      <c r="D4069" s="17"/>
      <c r="E4069" s="17"/>
      <c r="F4069" s="17"/>
      <c r="G4069" s="17"/>
      <c r="H4069" s="59"/>
      <c r="I4069" s="59"/>
      <c r="J4069" s="59"/>
      <c r="K4069" s="59"/>
      <c r="L4069" s="59"/>
      <c r="M4069" s="59"/>
    </row>
    <row r="4070" spans="3:13" x14ac:dyDescent="0.2">
      <c r="C4070" s="17"/>
      <c r="D4070" s="17"/>
      <c r="E4070" s="17"/>
      <c r="F4070" s="17"/>
      <c r="G4070" s="17"/>
      <c r="H4070" s="59"/>
      <c r="I4070" s="59"/>
      <c r="J4070" s="59"/>
      <c r="K4070" s="59"/>
      <c r="L4070" s="59"/>
      <c r="M4070" s="59"/>
    </row>
    <row r="4071" spans="3:13" x14ac:dyDescent="0.2">
      <c r="C4071" s="17"/>
      <c r="D4071" s="17"/>
      <c r="E4071" s="17"/>
      <c r="F4071" s="17"/>
      <c r="G4071" s="17"/>
      <c r="H4071" s="59"/>
      <c r="I4071" s="59"/>
      <c r="J4071" s="59"/>
      <c r="K4071" s="59"/>
      <c r="L4071" s="59"/>
      <c r="M4071" s="59"/>
    </row>
    <row r="4072" spans="3:13" x14ac:dyDescent="0.2">
      <c r="C4072" s="17"/>
      <c r="D4072" s="17"/>
      <c r="E4072" s="17"/>
      <c r="F4072" s="17"/>
      <c r="G4072" s="17"/>
      <c r="H4072" s="59"/>
      <c r="I4072" s="59"/>
      <c r="J4072" s="59"/>
      <c r="K4072" s="59"/>
      <c r="L4072" s="59"/>
      <c r="M4072" s="59"/>
    </row>
    <row r="4073" spans="3:13" x14ac:dyDescent="0.2">
      <c r="C4073" s="17"/>
      <c r="D4073" s="17"/>
      <c r="E4073" s="17"/>
      <c r="F4073" s="17"/>
      <c r="G4073" s="17"/>
      <c r="H4073" s="59"/>
      <c r="I4073" s="59"/>
      <c r="J4073" s="59"/>
      <c r="K4073" s="59"/>
      <c r="L4073" s="59"/>
      <c r="M4073" s="59"/>
    </row>
    <row r="4074" spans="3:13" x14ac:dyDescent="0.2">
      <c r="C4074" s="17"/>
      <c r="D4074" s="17"/>
      <c r="E4074" s="17"/>
      <c r="F4074" s="17"/>
      <c r="G4074" s="17"/>
      <c r="H4074" s="59"/>
      <c r="I4074" s="59"/>
      <c r="J4074" s="59"/>
      <c r="K4074" s="59"/>
      <c r="L4074" s="59"/>
      <c r="M4074" s="59"/>
    </row>
    <row r="4075" spans="3:13" x14ac:dyDescent="0.2">
      <c r="C4075" s="17"/>
      <c r="D4075" s="17"/>
      <c r="E4075" s="17"/>
      <c r="F4075" s="17"/>
      <c r="G4075" s="17"/>
      <c r="H4075" s="59"/>
      <c r="I4075" s="59"/>
      <c r="J4075" s="59"/>
      <c r="K4075" s="59"/>
      <c r="L4075" s="59"/>
      <c r="M4075" s="59"/>
    </row>
    <row r="4076" spans="3:13" x14ac:dyDescent="0.2">
      <c r="C4076" s="17"/>
      <c r="D4076" s="17"/>
      <c r="E4076" s="17"/>
      <c r="F4076" s="17"/>
      <c r="G4076" s="17"/>
      <c r="H4076" s="59"/>
      <c r="I4076" s="59"/>
      <c r="J4076" s="59"/>
      <c r="K4076" s="59"/>
      <c r="L4076" s="59"/>
      <c r="M4076" s="59"/>
    </row>
    <row r="4077" spans="3:13" x14ac:dyDescent="0.2">
      <c r="C4077" s="17"/>
      <c r="D4077" s="17"/>
      <c r="E4077" s="17"/>
      <c r="F4077" s="17"/>
      <c r="G4077" s="17"/>
      <c r="H4077" s="59"/>
      <c r="I4077" s="59"/>
      <c r="J4077" s="59"/>
      <c r="K4077" s="59"/>
      <c r="L4077" s="59"/>
      <c r="M4077" s="59"/>
    </row>
    <row r="4078" spans="3:13" x14ac:dyDescent="0.2">
      <c r="C4078" s="17"/>
      <c r="D4078" s="17"/>
      <c r="E4078" s="17"/>
      <c r="F4078" s="17"/>
      <c r="G4078" s="17"/>
      <c r="H4078" s="59"/>
      <c r="I4078" s="59"/>
      <c r="J4078" s="59"/>
      <c r="K4078" s="59"/>
      <c r="L4078" s="59"/>
      <c r="M4078" s="59"/>
    </row>
    <row r="4079" spans="3:13" x14ac:dyDescent="0.2">
      <c r="C4079" s="17"/>
      <c r="D4079" s="17"/>
      <c r="E4079" s="17"/>
      <c r="F4079" s="17"/>
      <c r="G4079" s="17"/>
      <c r="H4079" s="59"/>
      <c r="I4079" s="59"/>
      <c r="J4079" s="59"/>
      <c r="K4079" s="59"/>
      <c r="L4079" s="59"/>
      <c r="M4079" s="59"/>
    </row>
    <row r="4080" spans="3:13" x14ac:dyDescent="0.2">
      <c r="C4080" s="17"/>
      <c r="D4080" s="17"/>
      <c r="E4080" s="17"/>
      <c r="F4080" s="17"/>
      <c r="G4080" s="17"/>
      <c r="H4080" s="59"/>
      <c r="I4080" s="59"/>
      <c r="J4080" s="59"/>
      <c r="K4080" s="59"/>
      <c r="L4080" s="59"/>
      <c r="M4080" s="59"/>
    </row>
    <row r="4081" spans="3:13" x14ac:dyDescent="0.2">
      <c r="C4081" s="17"/>
      <c r="D4081" s="17"/>
      <c r="E4081" s="17"/>
      <c r="F4081" s="17"/>
      <c r="G4081" s="17"/>
      <c r="H4081" s="59"/>
      <c r="I4081" s="59"/>
      <c r="J4081" s="59"/>
      <c r="K4081" s="59"/>
      <c r="L4081" s="59"/>
      <c r="M4081" s="59"/>
    </row>
    <row r="4082" spans="3:13" x14ac:dyDescent="0.2">
      <c r="C4082" s="17"/>
      <c r="D4082" s="17"/>
      <c r="E4082" s="17"/>
      <c r="F4082" s="17"/>
      <c r="G4082" s="17"/>
      <c r="H4082" s="59"/>
      <c r="I4082" s="59"/>
      <c r="J4082" s="59"/>
      <c r="K4082" s="59"/>
      <c r="L4082" s="59"/>
      <c r="M4082" s="59"/>
    </row>
    <row r="4083" spans="3:13" x14ac:dyDescent="0.2">
      <c r="C4083" s="17"/>
      <c r="D4083" s="17"/>
      <c r="E4083" s="17"/>
      <c r="F4083" s="17"/>
      <c r="G4083" s="17"/>
      <c r="H4083" s="59"/>
      <c r="I4083" s="59"/>
      <c r="J4083" s="59"/>
      <c r="K4083" s="59"/>
      <c r="L4083" s="59"/>
      <c r="M4083" s="59"/>
    </row>
    <row r="4084" spans="3:13" x14ac:dyDescent="0.2">
      <c r="C4084" s="17"/>
      <c r="D4084" s="17"/>
      <c r="E4084" s="17"/>
      <c r="F4084" s="17"/>
      <c r="G4084" s="17"/>
      <c r="H4084" s="59"/>
      <c r="I4084" s="59"/>
      <c r="J4084" s="59"/>
      <c r="K4084" s="59"/>
      <c r="L4084" s="59"/>
      <c r="M4084" s="59"/>
    </row>
    <row r="4085" spans="3:13" x14ac:dyDescent="0.2">
      <c r="C4085" s="17"/>
      <c r="D4085" s="17"/>
      <c r="E4085" s="17"/>
      <c r="F4085" s="17"/>
      <c r="G4085" s="17"/>
      <c r="H4085" s="59"/>
      <c r="I4085" s="59"/>
      <c r="J4085" s="59"/>
      <c r="K4085" s="59"/>
      <c r="L4085" s="59"/>
      <c r="M4085" s="59"/>
    </row>
    <row r="4086" spans="3:13" x14ac:dyDescent="0.2">
      <c r="C4086" s="17"/>
      <c r="D4086" s="17"/>
      <c r="E4086" s="17"/>
      <c r="F4086" s="17"/>
      <c r="G4086" s="17"/>
      <c r="H4086" s="59"/>
      <c r="I4086" s="59"/>
      <c r="J4086" s="59"/>
      <c r="K4086" s="59"/>
      <c r="L4086" s="59"/>
      <c r="M4086" s="59"/>
    </row>
    <row r="4087" spans="3:13" x14ac:dyDescent="0.2">
      <c r="C4087" s="17"/>
      <c r="D4087" s="17"/>
      <c r="E4087" s="17"/>
      <c r="F4087" s="17"/>
      <c r="G4087" s="17"/>
      <c r="H4087" s="59"/>
      <c r="I4087" s="59"/>
      <c r="J4087" s="59"/>
      <c r="K4087" s="59"/>
      <c r="L4087" s="59"/>
      <c r="M4087" s="59"/>
    </row>
    <row r="4088" spans="3:13" x14ac:dyDescent="0.2">
      <c r="C4088" s="17"/>
      <c r="D4088" s="17"/>
      <c r="E4088" s="17"/>
      <c r="F4088" s="17"/>
      <c r="G4088" s="17"/>
      <c r="H4088" s="59"/>
      <c r="I4088" s="59"/>
      <c r="J4088" s="59"/>
      <c r="K4088" s="59"/>
      <c r="L4088" s="59"/>
      <c r="M4088" s="59"/>
    </row>
    <row r="4089" spans="3:13" x14ac:dyDescent="0.2">
      <c r="C4089" s="17"/>
      <c r="D4089" s="17"/>
      <c r="E4089" s="17"/>
      <c r="F4089" s="17"/>
      <c r="G4089" s="17"/>
      <c r="H4089" s="59"/>
      <c r="I4089" s="59"/>
      <c r="J4089" s="59"/>
      <c r="K4089" s="59"/>
      <c r="L4089" s="59"/>
      <c r="M4089" s="59"/>
    </row>
    <row r="4090" spans="3:13" x14ac:dyDescent="0.2">
      <c r="C4090" s="17"/>
      <c r="D4090" s="17"/>
      <c r="E4090" s="17"/>
      <c r="F4090" s="17"/>
      <c r="G4090" s="17"/>
      <c r="H4090" s="59"/>
      <c r="I4090" s="59"/>
      <c r="J4090" s="59"/>
      <c r="K4090" s="59"/>
      <c r="L4090" s="59"/>
      <c r="M4090" s="59"/>
    </row>
    <row r="4091" spans="3:13" x14ac:dyDescent="0.2">
      <c r="C4091" s="17"/>
      <c r="D4091" s="17"/>
      <c r="E4091" s="17"/>
      <c r="F4091" s="17"/>
      <c r="G4091" s="17"/>
      <c r="H4091" s="59"/>
      <c r="I4091" s="59"/>
      <c r="J4091" s="59"/>
      <c r="K4091" s="59"/>
      <c r="L4091" s="59"/>
      <c r="M4091" s="59"/>
    </row>
    <row r="4092" spans="3:13" x14ac:dyDescent="0.2">
      <c r="C4092" s="17"/>
      <c r="D4092" s="17"/>
      <c r="E4092" s="17"/>
      <c r="F4092" s="17"/>
      <c r="G4092" s="17"/>
      <c r="H4092" s="59"/>
      <c r="I4092" s="59"/>
      <c r="J4092" s="59"/>
      <c r="K4092" s="59"/>
      <c r="L4092" s="59"/>
      <c r="M4092" s="59"/>
    </row>
    <row r="4093" spans="3:13" x14ac:dyDescent="0.2">
      <c r="C4093" s="17"/>
      <c r="D4093" s="17"/>
      <c r="E4093" s="17"/>
      <c r="F4093" s="17"/>
      <c r="G4093" s="17"/>
      <c r="H4093" s="59"/>
      <c r="I4093" s="59"/>
      <c r="J4093" s="59"/>
      <c r="K4093" s="59"/>
      <c r="L4093" s="59"/>
      <c r="M4093" s="59"/>
    </row>
    <row r="4094" spans="3:13" x14ac:dyDescent="0.2">
      <c r="C4094" s="17"/>
      <c r="D4094" s="17"/>
      <c r="E4094" s="17"/>
      <c r="F4094" s="17"/>
      <c r="G4094" s="17"/>
      <c r="H4094" s="59"/>
      <c r="I4094" s="59"/>
      <c r="J4094" s="59"/>
      <c r="K4094" s="59"/>
      <c r="L4094" s="59"/>
      <c r="M4094" s="59"/>
    </row>
    <row r="4095" spans="3:13" x14ac:dyDescent="0.2">
      <c r="C4095" s="17"/>
      <c r="D4095" s="17"/>
      <c r="E4095" s="17"/>
      <c r="F4095" s="17"/>
      <c r="G4095" s="17"/>
      <c r="H4095" s="59"/>
      <c r="I4095" s="59"/>
      <c r="J4095" s="59"/>
      <c r="K4095" s="59"/>
      <c r="L4095" s="59"/>
      <c r="M4095" s="59"/>
    </row>
    <row r="4096" spans="3:13" x14ac:dyDescent="0.2">
      <c r="C4096" s="17"/>
      <c r="D4096" s="17"/>
      <c r="E4096" s="17"/>
      <c r="F4096" s="17"/>
      <c r="G4096" s="17"/>
      <c r="H4096" s="59"/>
      <c r="I4096" s="59"/>
      <c r="J4096" s="59"/>
      <c r="K4096" s="59"/>
      <c r="L4096" s="59"/>
      <c r="M4096" s="59"/>
    </row>
    <row r="4097" spans="3:13" x14ac:dyDescent="0.2">
      <c r="C4097" s="17"/>
      <c r="D4097" s="17"/>
      <c r="E4097" s="17"/>
      <c r="F4097" s="17"/>
      <c r="G4097" s="17"/>
      <c r="H4097" s="59"/>
      <c r="I4097" s="59"/>
      <c r="J4097" s="59"/>
      <c r="K4097" s="59"/>
      <c r="L4097" s="59"/>
      <c r="M4097" s="59"/>
    </row>
    <row r="4098" spans="3:13" x14ac:dyDescent="0.2">
      <c r="C4098" s="17"/>
      <c r="D4098" s="17"/>
      <c r="E4098" s="17"/>
      <c r="F4098" s="17"/>
      <c r="G4098" s="17"/>
      <c r="H4098" s="59"/>
      <c r="I4098" s="59"/>
      <c r="J4098" s="59"/>
      <c r="K4098" s="59"/>
      <c r="L4098" s="59"/>
      <c r="M4098" s="59"/>
    </row>
    <row r="4099" spans="3:13" x14ac:dyDescent="0.2">
      <c r="C4099" s="17"/>
      <c r="D4099" s="17"/>
      <c r="E4099" s="17"/>
      <c r="F4099" s="17"/>
      <c r="G4099" s="17"/>
      <c r="H4099" s="59"/>
      <c r="I4099" s="59"/>
      <c r="J4099" s="59"/>
      <c r="K4099" s="59"/>
      <c r="L4099" s="59"/>
      <c r="M4099" s="59"/>
    </row>
    <row r="4100" spans="3:13" x14ac:dyDescent="0.2">
      <c r="C4100" s="17"/>
      <c r="D4100" s="17"/>
      <c r="E4100" s="17"/>
      <c r="F4100" s="17"/>
      <c r="G4100" s="17"/>
      <c r="H4100" s="59"/>
      <c r="I4100" s="59"/>
      <c r="J4100" s="59"/>
      <c r="K4100" s="59"/>
      <c r="L4100" s="59"/>
      <c r="M4100" s="59"/>
    </row>
    <row r="4101" spans="3:13" x14ac:dyDescent="0.2">
      <c r="C4101" s="17"/>
      <c r="D4101" s="17"/>
      <c r="E4101" s="17"/>
      <c r="F4101" s="17"/>
      <c r="G4101" s="17"/>
      <c r="H4101" s="59"/>
      <c r="I4101" s="59"/>
      <c r="J4101" s="59"/>
      <c r="K4101" s="59"/>
      <c r="L4101" s="59"/>
      <c r="M4101" s="59"/>
    </row>
    <row r="4102" spans="3:13" x14ac:dyDescent="0.2">
      <c r="C4102" s="17"/>
      <c r="D4102" s="17"/>
      <c r="E4102" s="17"/>
      <c r="F4102" s="17"/>
      <c r="G4102" s="17"/>
      <c r="H4102" s="59"/>
      <c r="I4102" s="59"/>
      <c r="J4102" s="59"/>
      <c r="K4102" s="59"/>
      <c r="L4102" s="59"/>
      <c r="M4102" s="59"/>
    </row>
    <row r="4103" spans="3:13" x14ac:dyDescent="0.2">
      <c r="C4103" s="17"/>
      <c r="D4103" s="17"/>
      <c r="E4103" s="17"/>
      <c r="F4103" s="17"/>
      <c r="G4103" s="17"/>
      <c r="H4103" s="59"/>
      <c r="I4103" s="59"/>
      <c r="J4103" s="59"/>
      <c r="K4103" s="59"/>
      <c r="L4103" s="59"/>
      <c r="M4103" s="59"/>
    </row>
    <row r="4104" spans="3:13" x14ac:dyDescent="0.2">
      <c r="C4104" s="17"/>
      <c r="D4104" s="17"/>
      <c r="E4104" s="17"/>
      <c r="F4104" s="17"/>
      <c r="G4104" s="17"/>
      <c r="H4104" s="59"/>
      <c r="I4104" s="59"/>
      <c r="J4104" s="59"/>
      <c r="K4104" s="59"/>
      <c r="L4104" s="59"/>
      <c r="M4104" s="59"/>
    </row>
    <row r="4105" spans="3:13" x14ac:dyDescent="0.2">
      <c r="C4105" s="17"/>
      <c r="D4105" s="17"/>
      <c r="E4105" s="17"/>
      <c r="F4105" s="17"/>
      <c r="G4105" s="17"/>
      <c r="H4105" s="59"/>
      <c r="I4105" s="59"/>
      <c r="J4105" s="59"/>
      <c r="K4105" s="59"/>
      <c r="L4105" s="59"/>
      <c r="M4105" s="59"/>
    </row>
    <row r="4106" spans="3:13" x14ac:dyDescent="0.2">
      <c r="C4106" s="17"/>
      <c r="D4106" s="17"/>
      <c r="E4106" s="17"/>
      <c r="F4106" s="17"/>
      <c r="G4106" s="17"/>
      <c r="H4106" s="59"/>
      <c r="I4106" s="59"/>
      <c r="J4106" s="59"/>
      <c r="K4106" s="59"/>
      <c r="L4106" s="59"/>
      <c r="M4106" s="59"/>
    </row>
    <row r="4107" spans="3:13" x14ac:dyDescent="0.2">
      <c r="C4107" s="17"/>
      <c r="D4107" s="17"/>
      <c r="E4107" s="17"/>
      <c r="F4107" s="17"/>
      <c r="G4107" s="17"/>
      <c r="H4107" s="59"/>
      <c r="I4107" s="59"/>
      <c r="J4107" s="59"/>
      <c r="K4107" s="59"/>
      <c r="L4107" s="59"/>
      <c r="M4107" s="59"/>
    </row>
    <row r="4108" spans="3:13" x14ac:dyDescent="0.2">
      <c r="C4108" s="17"/>
      <c r="D4108" s="17"/>
      <c r="E4108" s="17"/>
      <c r="F4108" s="17"/>
      <c r="G4108" s="17"/>
      <c r="H4108" s="59"/>
      <c r="I4108" s="59"/>
      <c r="J4108" s="59"/>
      <c r="K4108" s="59"/>
      <c r="L4108" s="59"/>
      <c r="M4108" s="59"/>
    </row>
    <row r="4109" spans="3:13" x14ac:dyDescent="0.2">
      <c r="C4109" s="17"/>
      <c r="D4109" s="17"/>
      <c r="E4109" s="17"/>
      <c r="F4109" s="17"/>
      <c r="G4109" s="17"/>
      <c r="H4109" s="59"/>
      <c r="I4109" s="59"/>
      <c r="J4109" s="59"/>
      <c r="K4109" s="59"/>
      <c r="L4109" s="59"/>
      <c r="M4109" s="59"/>
    </row>
    <row r="4110" spans="3:13" x14ac:dyDescent="0.2">
      <c r="C4110" s="17"/>
      <c r="D4110" s="17"/>
      <c r="E4110" s="17"/>
      <c r="F4110" s="17"/>
      <c r="G4110" s="17"/>
      <c r="H4110" s="59"/>
      <c r="I4110" s="59"/>
      <c r="J4110" s="59"/>
      <c r="K4110" s="59"/>
      <c r="L4110" s="59"/>
      <c r="M4110" s="59"/>
    </row>
    <row r="4111" spans="3:13" x14ac:dyDescent="0.2">
      <c r="C4111" s="17"/>
      <c r="D4111" s="17"/>
      <c r="E4111" s="17"/>
      <c r="F4111" s="17"/>
      <c r="G4111" s="17"/>
      <c r="H4111" s="59"/>
      <c r="I4111" s="59"/>
      <c r="J4111" s="59"/>
      <c r="K4111" s="59"/>
      <c r="L4111" s="59"/>
      <c r="M4111" s="59"/>
    </row>
    <row r="4112" spans="3:13" x14ac:dyDescent="0.2">
      <c r="C4112" s="17"/>
      <c r="D4112" s="17"/>
      <c r="E4112" s="17"/>
      <c r="F4112" s="17"/>
      <c r="G4112" s="17"/>
      <c r="H4112" s="59"/>
      <c r="I4112" s="59"/>
      <c r="J4112" s="59"/>
      <c r="K4112" s="59"/>
      <c r="L4112" s="59"/>
      <c r="M4112" s="59"/>
    </row>
    <row r="4113" spans="3:13" x14ac:dyDescent="0.2">
      <c r="C4113" s="17"/>
      <c r="D4113" s="17"/>
      <c r="E4113" s="17"/>
      <c r="F4113" s="17"/>
      <c r="G4113" s="17"/>
      <c r="H4113" s="59"/>
      <c r="I4113" s="59"/>
      <c r="J4113" s="59"/>
      <c r="K4113" s="59"/>
      <c r="L4113" s="59"/>
      <c r="M4113" s="59"/>
    </row>
    <row r="4114" spans="3:13" x14ac:dyDescent="0.2">
      <c r="C4114" s="17"/>
      <c r="D4114" s="17"/>
      <c r="E4114" s="17"/>
      <c r="F4114" s="17"/>
      <c r="G4114" s="17"/>
      <c r="H4114" s="59"/>
      <c r="I4114" s="59"/>
      <c r="J4114" s="59"/>
      <c r="K4114" s="59"/>
      <c r="L4114" s="59"/>
      <c r="M4114" s="59"/>
    </row>
    <row r="4115" spans="3:13" x14ac:dyDescent="0.2">
      <c r="C4115" s="17"/>
      <c r="D4115" s="17"/>
      <c r="E4115" s="17"/>
      <c r="F4115" s="17"/>
      <c r="G4115" s="17"/>
      <c r="H4115" s="59"/>
      <c r="I4115" s="59"/>
      <c r="J4115" s="59"/>
      <c r="K4115" s="59"/>
      <c r="L4115" s="59"/>
      <c r="M4115" s="59"/>
    </row>
    <row r="4116" spans="3:13" x14ac:dyDescent="0.2">
      <c r="C4116" s="17"/>
      <c r="D4116" s="17"/>
      <c r="E4116" s="17"/>
      <c r="F4116" s="17"/>
      <c r="G4116" s="17"/>
      <c r="H4116" s="59"/>
      <c r="I4116" s="59"/>
      <c r="J4116" s="59"/>
      <c r="K4116" s="59"/>
      <c r="L4116" s="59"/>
      <c r="M4116" s="59"/>
    </row>
    <row r="4117" spans="3:13" x14ac:dyDescent="0.2">
      <c r="C4117" s="17"/>
      <c r="D4117" s="17"/>
      <c r="E4117" s="17"/>
      <c r="F4117" s="17"/>
      <c r="G4117" s="17"/>
      <c r="H4117" s="59"/>
      <c r="I4117" s="59"/>
      <c r="J4117" s="59"/>
      <c r="K4117" s="59"/>
      <c r="L4117" s="59"/>
      <c r="M4117" s="59"/>
    </row>
    <row r="4118" spans="3:13" x14ac:dyDescent="0.2">
      <c r="C4118" s="17"/>
      <c r="D4118" s="17"/>
      <c r="E4118" s="17"/>
      <c r="F4118" s="17"/>
      <c r="G4118" s="17"/>
      <c r="H4118" s="59"/>
      <c r="I4118" s="59"/>
      <c r="J4118" s="59"/>
      <c r="K4118" s="59"/>
      <c r="L4118" s="59"/>
      <c r="M4118" s="59"/>
    </row>
    <row r="4119" spans="3:13" x14ac:dyDescent="0.2">
      <c r="C4119" s="17"/>
      <c r="D4119" s="17"/>
      <c r="E4119" s="17"/>
      <c r="F4119" s="17"/>
      <c r="G4119" s="17"/>
      <c r="H4119" s="59"/>
      <c r="I4119" s="59"/>
      <c r="J4119" s="59"/>
      <c r="K4119" s="59"/>
      <c r="L4119" s="59"/>
      <c r="M4119" s="59"/>
    </row>
    <row r="4120" spans="3:13" x14ac:dyDescent="0.2">
      <c r="C4120" s="17"/>
      <c r="D4120" s="17"/>
      <c r="E4120" s="17"/>
      <c r="F4120" s="17"/>
      <c r="G4120" s="17"/>
      <c r="H4120" s="59"/>
      <c r="I4120" s="59"/>
      <c r="J4120" s="59"/>
      <c r="K4120" s="59"/>
      <c r="L4120" s="59"/>
      <c r="M4120" s="59"/>
    </row>
    <row r="4121" spans="3:13" x14ac:dyDescent="0.2">
      <c r="C4121" s="17"/>
      <c r="D4121" s="17"/>
      <c r="E4121" s="17"/>
      <c r="F4121" s="17"/>
      <c r="G4121" s="17"/>
      <c r="H4121" s="59"/>
      <c r="I4121" s="59"/>
      <c r="J4121" s="59"/>
      <c r="K4121" s="59"/>
      <c r="L4121" s="59"/>
      <c r="M4121" s="59"/>
    </row>
    <row r="4122" spans="3:13" x14ac:dyDescent="0.2">
      <c r="C4122" s="17"/>
      <c r="D4122" s="17"/>
      <c r="E4122" s="17"/>
      <c r="F4122" s="17"/>
      <c r="G4122" s="17"/>
      <c r="H4122" s="59"/>
      <c r="I4122" s="59"/>
      <c r="J4122" s="59"/>
      <c r="K4122" s="59"/>
      <c r="L4122" s="59"/>
      <c r="M4122" s="59"/>
    </row>
    <row r="4123" spans="3:13" x14ac:dyDescent="0.2">
      <c r="C4123" s="17"/>
      <c r="D4123" s="17"/>
      <c r="E4123" s="17"/>
      <c r="F4123" s="17"/>
      <c r="G4123" s="17"/>
      <c r="H4123" s="59"/>
      <c r="I4123" s="59"/>
      <c r="J4123" s="59"/>
      <c r="K4123" s="59"/>
      <c r="L4123" s="59"/>
      <c r="M4123" s="59"/>
    </row>
    <row r="4124" spans="3:13" x14ac:dyDescent="0.2">
      <c r="C4124" s="17"/>
      <c r="D4124" s="17"/>
      <c r="E4124" s="17"/>
      <c r="F4124" s="17"/>
      <c r="G4124" s="17"/>
      <c r="H4124" s="59"/>
      <c r="I4124" s="59"/>
      <c r="J4124" s="59"/>
      <c r="K4124" s="59"/>
      <c r="L4124" s="59"/>
      <c r="M4124" s="59"/>
    </row>
    <row r="4125" spans="3:13" x14ac:dyDescent="0.2">
      <c r="C4125" s="17"/>
      <c r="D4125" s="17"/>
      <c r="E4125" s="17"/>
      <c r="F4125" s="17"/>
      <c r="G4125" s="17"/>
      <c r="H4125" s="59"/>
      <c r="I4125" s="59"/>
      <c r="J4125" s="59"/>
      <c r="K4125" s="59"/>
      <c r="L4125" s="59"/>
      <c r="M4125" s="59"/>
    </row>
    <row r="4126" spans="3:13" x14ac:dyDescent="0.2">
      <c r="C4126" s="17"/>
      <c r="D4126" s="17"/>
      <c r="E4126" s="17"/>
      <c r="F4126" s="17"/>
      <c r="G4126" s="17"/>
      <c r="H4126" s="59"/>
      <c r="I4126" s="59"/>
      <c r="J4126" s="59"/>
      <c r="K4126" s="59"/>
      <c r="L4126" s="59"/>
      <c r="M4126" s="59"/>
    </row>
    <row r="4127" spans="3:13" x14ac:dyDescent="0.2">
      <c r="C4127" s="17"/>
      <c r="D4127" s="17"/>
      <c r="E4127" s="17"/>
      <c r="F4127" s="17"/>
      <c r="G4127" s="17"/>
      <c r="H4127" s="59"/>
      <c r="I4127" s="59"/>
      <c r="J4127" s="59"/>
      <c r="K4127" s="59"/>
      <c r="L4127" s="59"/>
      <c r="M4127" s="59"/>
    </row>
    <row r="4128" spans="3:13" x14ac:dyDescent="0.2">
      <c r="C4128" s="17"/>
      <c r="D4128" s="17"/>
      <c r="E4128" s="17"/>
      <c r="F4128" s="17"/>
      <c r="G4128" s="17"/>
      <c r="H4128" s="59"/>
      <c r="I4128" s="59"/>
      <c r="J4128" s="59"/>
      <c r="K4128" s="59"/>
      <c r="L4128" s="59"/>
      <c r="M4128" s="59"/>
    </row>
    <row r="4129" spans="3:13" x14ac:dyDescent="0.2">
      <c r="C4129" s="17"/>
      <c r="D4129" s="17"/>
      <c r="E4129" s="17"/>
      <c r="F4129" s="17"/>
      <c r="G4129" s="17"/>
      <c r="H4129" s="59"/>
      <c r="I4129" s="59"/>
      <c r="J4129" s="59"/>
      <c r="K4129" s="59"/>
      <c r="L4129" s="59"/>
      <c r="M4129" s="59"/>
    </row>
    <row r="4130" spans="3:13" x14ac:dyDescent="0.2">
      <c r="C4130" s="17"/>
      <c r="D4130" s="17"/>
      <c r="E4130" s="17"/>
      <c r="F4130" s="17"/>
      <c r="G4130" s="17"/>
      <c r="H4130" s="59"/>
      <c r="I4130" s="59"/>
      <c r="J4130" s="59"/>
      <c r="K4130" s="59"/>
      <c r="L4130" s="59"/>
      <c r="M4130" s="59"/>
    </row>
    <row r="4131" spans="3:13" x14ac:dyDescent="0.2">
      <c r="C4131" s="17"/>
      <c r="D4131" s="17"/>
      <c r="E4131" s="17"/>
      <c r="F4131" s="17"/>
      <c r="G4131" s="17"/>
      <c r="H4131" s="59"/>
      <c r="I4131" s="59"/>
      <c r="J4131" s="59"/>
      <c r="K4131" s="59"/>
      <c r="L4131" s="59"/>
      <c r="M4131" s="59"/>
    </row>
    <row r="4132" spans="3:13" x14ac:dyDescent="0.2">
      <c r="C4132" s="17"/>
      <c r="D4132" s="17"/>
      <c r="E4132" s="17"/>
      <c r="F4132" s="17"/>
      <c r="G4132" s="17"/>
      <c r="H4132" s="59"/>
      <c r="I4132" s="59"/>
      <c r="J4132" s="59"/>
      <c r="K4132" s="59"/>
      <c r="L4132" s="59"/>
      <c r="M4132" s="59"/>
    </row>
    <row r="4133" spans="3:13" x14ac:dyDescent="0.2">
      <c r="C4133" s="17"/>
      <c r="D4133" s="17"/>
      <c r="E4133" s="17"/>
      <c r="F4133" s="17"/>
      <c r="G4133" s="17"/>
      <c r="H4133" s="59"/>
      <c r="I4133" s="59"/>
      <c r="J4133" s="59"/>
      <c r="K4133" s="59"/>
      <c r="L4133" s="59"/>
      <c r="M4133" s="59"/>
    </row>
    <row r="4134" spans="3:13" x14ac:dyDescent="0.2">
      <c r="C4134" s="17"/>
      <c r="D4134" s="17"/>
      <c r="E4134" s="17"/>
      <c r="F4134" s="17"/>
      <c r="G4134" s="17"/>
      <c r="H4134" s="59"/>
      <c r="I4134" s="59"/>
      <c r="J4134" s="59"/>
      <c r="K4134" s="59"/>
      <c r="L4134" s="59"/>
      <c r="M4134" s="59"/>
    </row>
    <row r="4135" spans="3:13" x14ac:dyDescent="0.2">
      <c r="C4135" s="17"/>
      <c r="D4135" s="17"/>
      <c r="E4135" s="17"/>
      <c r="F4135" s="17"/>
      <c r="G4135" s="17"/>
      <c r="H4135" s="59"/>
      <c r="I4135" s="59"/>
      <c r="J4135" s="59"/>
      <c r="K4135" s="59"/>
      <c r="L4135" s="59"/>
      <c r="M4135" s="59"/>
    </row>
    <row r="4136" spans="3:13" x14ac:dyDescent="0.2">
      <c r="C4136" s="17"/>
      <c r="D4136" s="17"/>
      <c r="E4136" s="17"/>
      <c r="F4136" s="17"/>
      <c r="G4136" s="17"/>
      <c r="H4136" s="59"/>
      <c r="I4136" s="59"/>
      <c r="J4136" s="59"/>
      <c r="K4136" s="59"/>
      <c r="L4136" s="59"/>
      <c r="M4136" s="59"/>
    </row>
    <row r="4137" spans="3:13" x14ac:dyDescent="0.2">
      <c r="C4137" s="17"/>
      <c r="D4137" s="17"/>
      <c r="E4137" s="17"/>
      <c r="F4137" s="17"/>
      <c r="G4137" s="17"/>
      <c r="H4137" s="59"/>
      <c r="I4137" s="59"/>
      <c r="J4137" s="59"/>
      <c r="K4137" s="59"/>
      <c r="L4137" s="59"/>
      <c r="M4137" s="59"/>
    </row>
    <row r="4138" spans="3:13" x14ac:dyDescent="0.2">
      <c r="C4138" s="17"/>
      <c r="D4138" s="17"/>
      <c r="E4138" s="17"/>
      <c r="F4138" s="17"/>
      <c r="G4138" s="17"/>
      <c r="H4138" s="59"/>
      <c r="I4138" s="59"/>
      <c r="J4138" s="59"/>
      <c r="K4138" s="59"/>
      <c r="L4138" s="59"/>
      <c r="M4138" s="59"/>
    </row>
    <row r="4139" spans="3:13" x14ac:dyDescent="0.2">
      <c r="C4139" s="17"/>
      <c r="D4139" s="17"/>
      <c r="E4139" s="17"/>
      <c r="F4139" s="17"/>
      <c r="G4139" s="17"/>
      <c r="H4139" s="59"/>
      <c r="I4139" s="59"/>
      <c r="J4139" s="59"/>
      <c r="K4139" s="59"/>
      <c r="L4139" s="59"/>
      <c r="M4139" s="59"/>
    </row>
    <row r="4140" spans="3:13" x14ac:dyDescent="0.2">
      <c r="C4140" s="17"/>
      <c r="D4140" s="17"/>
      <c r="E4140" s="17"/>
      <c r="F4140" s="17"/>
      <c r="G4140" s="17"/>
      <c r="H4140" s="59"/>
      <c r="I4140" s="59"/>
      <c r="J4140" s="59"/>
      <c r="K4140" s="59"/>
      <c r="L4140" s="59"/>
      <c r="M4140" s="59"/>
    </row>
    <row r="4141" spans="3:13" x14ac:dyDescent="0.2">
      <c r="C4141" s="17"/>
      <c r="D4141" s="17"/>
      <c r="E4141" s="17"/>
      <c r="F4141" s="17"/>
      <c r="G4141" s="17"/>
      <c r="H4141" s="59"/>
      <c r="I4141" s="59"/>
      <c r="J4141" s="59"/>
      <c r="K4141" s="59"/>
      <c r="L4141" s="59"/>
      <c r="M4141" s="59"/>
    </row>
    <row r="4142" spans="3:13" x14ac:dyDescent="0.2">
      <c r="C4142" s="17"/>
      <c r="D4142" s="17"/>
      <c r="E4142" s="17"/>
      <c r="F4142" s="17"/>
      <c r="G4142" s="17"/>
      <c r="H4142" s="59"/>
      <c r="I4142" s="59"/>
      <c r="J4142" s="59"/>
      <c r="K4142" s="59"/>
      <c r="L4142" s="59"/>
      <c r="M4142" s="59"/>
    </row>
    <row r="4143" spans="3:13" x14ac:dyDescent="0.2">
      <c r="C4143" s="17"/>
      <c r="D4143" s="17"/>
      <c r="E4143" s="17"/>
      <c r="F4143" s="17"/>
      <c r="G4143" s="17"/>
      <c r="H4143" s="59"/>
      <c r="I4143" s="59"/>
      <c r="J4143" s="59"/>
      <c r="K4143" s="59"/>
      <c r="L4143" s="59"/>
      <c r="M4143" s="59"/>
    </row>
    <row r="4144" spans="3:13" x14ac:dyDescent="0.2">
      <c r="C4144" s="17"/>
      <c r="D4144" s="17"/>
      <c r="E4144" s="17"/>
      <c r="F4144" s="17"/>
      <c r="G4144" s="17"/>
      <c r="H4144" s="59"/>
      <c r="I4144" s="59"/>
      <c r="J4144" s="59"/>
      <c r="K4144" s="59"/>
      <c r="L4144" s="59"/>
      <c r="M4144" s="59"/>
    </row>
    <row r="4145" spans="3:13" x14ac:dyDescent="0.2">
      <c r="C4145" s="17"/>
      <c r="D4145" s="17"/>
      <c r="E4145" s="17"/>
      <c r="F4145" s="17"/>
      <c r="G4145" s="17"/>
      <c r="H4145" s="59"/>
      <c r="I4145" s="59"/>
      <c r="J4145" s="59"/>
      <c r="K4145" s="59"/>
      <c r="L4145" s="59"/>
      <c r="M4145" s="59"/>
    </row>
    <row r="4146" spans="3:13" x14ac:dyDescent="0.2">
      <c r="C4146" s="17"/>
      <c r="D4146" s="17"/>
      <c r="E4146" s="17"/>
      <c r="F4146" s="17"/>
      <c r="G4146" s="17"/>
      <c r="H4146" s="59"/>
      <c r="I4146" s="59"/>
      <c r="J4146" s="59"/>
      <c r="K4146" s="59"/>
      <c r="L4146" s="59"/>
      <c r="M4146" s="59"/>
    </row>
    <row r="4147" spans="3:13" x14ac:dyDescent="0.2">
      <c r="C4147" s="17"/>
      <c r="D4147" s="17"/>
      <c r="E4147" s="17"/>
      <c r="F4147" s="17"/>
      <c r="G4147" s="17"/>
      <c r="H4147" s="59"/>
      <c r="I4147" s="59"/>
      <c r="J4147" s="59"/>
      <c r="K4147" s="59"/>
      <c r="L4147" s="59"/>
      <c r="M4147" s="59"/>
    </row>
    <row r="4148" spans="3:13" x14ac:dyDescent="0.2">
      <c r="C4148" s="17"/>
      <c r="D4148" s="17"/>
      <c r="E4148" s="17"/>
      <c r="F4148" s="17"/>
      <c r="G4148" s="17"/>
      <c r="H4148" s="59"/>
      <c r="I4148" s="59"/>
      <c r="J4148" s="59"/>
      <c r="K4148" s="59"/>
      <c r="L4148" s="59"/>
      <c r="M4148" s="59"/>
    </row>
    <row r="4149" spans="3:13" x14ac:dyDescent="0.2">
      <c r="C4149" s="17"/>
      <c r="D4149" s="17"/>
      <c r="E4149" s="17"/>
      <c r="F4149" s="17"/>
      <c r="G4149" s="17"/>
      <c r="H4149" s="59"/>
      <c r="I4149" s="59"/>
      <c r="J4149" s="59"/>
      <c r="K4149" s="59"/>
      <c r="L4149" s="59"/>
      <c r="M4149" s="59"/>
    </row>
    <row r="4150" spans="3:13" x14ac:dyDescent="0.2">
      <c r="C4150" s="17"/>
      <c r="D4150" s="17"/>
      <c r="E4150" s="17"/>
      <c r="F4150" s="17"/>
      <c r="G4150" s="17"/>
      <c r="H4150" s="59"/>
      <c r="I4150" s="59"/>
      <c r="J4150" s="59"/>
      <c r="K4150" s="59"/>
      <c r="L4150" s="59"/>
      <c r="M4150" s="59"/>
    </row>
    <row r="4151" spans="3:13" x14ac:dyDescent="0.2">
      <c r="C4151" s="17"/>
      <c r="D4151" s="17"/>
      <c r="E4151" s="17"/>
      <c r="F4151" s="17"/>
      <c r="G4151" s="17"/>
      <c r="H4151" s="59"/>
      <c r="I4151" s="59"/>
      <c r="J4151" s="59"/>
      <c r="K4151" s="59"/>
      <c r="L4151" s="59"/>
      <c r="M4151" s="59"/>
    </row>
    <row r="4152" spans="3:13" x14ac:dyDescent="0.2">
      <c r="C4152" s="17"/>
      <c r="D4152" s="17"/>
      <c r="E4152" s="17"/>
      <c r="F4152" s="17"/>
      <c r="G4152" s="17"/>
      <c r="H4152" s="59"/>
      <c r="I4152" s="59"/>
      <c r="J4152" s="59"/>
      <c r="K4152" s="59"/>
      <c r="L4152" s="59"/>
      <c r="M4152" s="59"/>
    </row>
    <row r="4153" spans="3:13" x14ac:dyDescent="0.2">
      <c r="C4153" s="17"/>
      <c r="D4153" s="17"/>
      <c r="E4153" s="17"/>
      <c r="F4153" s="17"/>
      <c r="G4153" s="17"/>
      <c r="H4153" s="59"/>
      <c r="I4153" s="59"/>
      <c r="J4153" s="59"/>
      <c r="K4153" s="59"/>
      <c r="L4153" s="59"/>
      <c r="M4153" s="59"/>
    </row>
    <row r="4154" spans="3:13" x14ac:dyDescent="0.2">
      <c r="C4154" s="17"/>
      <c r="D4154" s="17"/>
      <c r="E4154" s="17"/>
      <c r="F4154" s="17"/>
      <c r="G4154" s="17"/>
      <c r="H4154" s="59"/>
      <c r="I4154" s="59"/>
      <c r="J4154" s="59"/>
      <c r="K4154" s="59"/>
      <c r="L4154" s="59"/>
      <c r="M4154" s="59"/>
    </row>
    <row r="4155" spans="3:13" x14ac:dyDescent="0.2">
      <c r="C4155" s="17"/>
      <c r="D4155" s="17"/>
      <c r="E4155" s="17"/>
      <c r="F4155" s="17"/>
      <c r="G4155" s="17"/>
      <c r="H4155" s="59"/>
      <c r="I4155" s="59"/>
      <c r="J4155" s="59"/>
      <c r="K4155" s="59"/>
      <c r="L4155" s="59"/>
      <c r="M4155" s="59"/>
    </row>
    <row r="4156" spans="3:13" x14ac:dyDescent="0.2">
      <c r="C4156" s="17"/>
      <c r="D4156" s="17"/>
      <c r="E4156" s="17"/>
      <c r="F4156" s="17"/>
      <c r="G4156" s="17"/>
      <c r="H4156" s="59"/>
      <c r="I4156" s="59"/>
      <c r="J4156" s="59"/>
      <c r="K4156" s="59"/>
      <c r="L4156" s="59"/>
      <c r="M4156" s="59"/>
    </row>
    <row r="4157" spans="3:13" x14ac:dyDescent="0.2">
      <c r="C4157" s="17"/>
      <c r="D4157" s="17"/>
      <c r="E4157" s="17"/>
      <c r="F4157" s="17"/>
      <c r="G4157" s="17"/>
      <c r="H4157" s="59"/>
      <c r="I4157" s="59"/>
      <c r="J4157" s="59"/>
      <c r="K4157" s="59"/>
      <c r="L4157" s="59"/>
      <c r="M4157" s="59"/>
    </row>
    <row r="4158" spans="3:13" x14ac:dyDescent="0.2">
      <c r="C4158" s="17"/>
      <c r="D4158" s="17"/>
      <c r="E4158" s="17"/>
      <c r="F4158" s="17"/>
      <c r="G4158" s="17"/>
      <c r="H4158" s="59"/>
      <c r="I4158" s="59"/>
      <c r="J4158" s="59"/>
      <c r="K4158" s="59"/>
      <c r="L4158" s="59"/>
      <c r="M4158" s="59"/>
    </row>
    <row r="4159" spans="3:13" x14ac:dyDescent="0.2">
      <c r="C4159" s="17"/>
      <c r="D4159" s="17"/>
      <c r="E4159" s="17"/>
      <c r="F4159" s="17"/>
      <c r="G4159" s="17"/>
      <c r="H4159" s="59"/>
      <c r="I4159" s="59"/>
      <c r="J4159" s="59"/>
      <c r="K4159" s="59"/>
      <c r="L4159" s="59"/>
      <c r="M4159" s="59"/>
    </row>
    <row r="4160" spans="3:13" x14ac:dyDescent="0.2">
      <c r="C4160" s="17"/>
      <c r="D4160" s="17"/>
      <c r="E4160" s="17"/>
      <c r="F4160" s="17"/>
      <c r="G4160" s="17"/>
      <c r="H4160" s="59"/>
      <c r="I4160" s="59"/>
      <c r="J4160" s="59"/>
      <c r="K4160" s="59"/>
      <c r="L4160" s="59"/>
      <c r="M4160" s="59"/>
    </row>
    <row r="4161" spans="3:13" x14ac:dyDescent="0.2">
      <c r="C4161" s="17"/>
      <c r="D4161" s="17"/>
      <c r="E4161" s="17"/>
      <c r="F4161" s="17"/>
      <c r="G4161" s="17"/>
      <c r="H4161" s="59"/>
      <c r="I4161" s="59"/>
      <c r="J4161" s="59"/>
      <c r="K4161" s="59"/>
      <c r="L4161" s="59"/>
      <c r="M4161" s="59"/>
    </row>
    <row r="4162" spans="3:13" x14ac:dyDescent="0.2">
      <c r="C4162" s="17"/>
      <c r="D4162" s="17"/>
      <c r="E4162" s="17"/>
      <c r="F4162" s="17"/>
      <c r="G4162" s="17"/>
      <c r="H4162" s="59"/>
      <c r="I4162" s="59"/>
      <c r="J4162" s="59"/>
      <c r="K4162" s="59"/>
      <c r="L4162" s="59"/>
      <c r="M4162" s="59"/>
    </row>
    <row r="4163" spans="3:13" x14ac:dyDescent="0.2">
      <c r="C4163" s="17"/>
      <c r="D4163" s="17"/>
      <c r="E4163" s="17"/>
      <c r="F4163" s="17"/>
      <c r="G4163" s="17"/>
      <c r="H4163" s="59"/>
      <c r="I4163" s="59"/>
      <c r="J4163" s="59"/>
      <c r="K4163" s="59"/>
      <c r="L4163" s="59"/>
      <c r="M4163" s="59"/>
    </row>
    <row r="4164" spans="3:13" x14ac:dyDescent="0.2">
      <c r="C4164" s="17"/>
      <c r="D4164" s="17"/>
      <c r="E4164" s="17"/>
      <c r="F4164" s="17"/>
      <c r="G4164" s="17"/>
      <c r="H4164" s="59"/>
      <c r="I4164" s="59"/>
      <c r="J4164" s="59"/>
      <c r="K4164" s="59"/>
      <c r="L4164" s="59"/>
      <c r="M4164" s="59"/>
    </row>
    <row r="4165" spans="3:13" x14ac:dyDescent="0.2">
      <c r="C4165" s="17"/>
      <c r="D4165" s="17"/>
      <c r="E4165" s="17"/>
      <c r="F4165" s="17"/>
      <c r="G4165" s="17"/>
      <c r="H4165" s="59"/>
      <c r="I4165" s="59"/>
      <c r="J4165" s="59"/>
      <c r="K4165" s="59"/>
      <c r="L4165" s="59"/>
      <c r="M4165" s="59"/>
    </row>
    <row r="4166" spans="3:13" x14ac:dyDescent="0.2">
      <c r="C4166" s="17"/>
      <c r="D4166" s="17"/>
      <c r="E4166" s="17"/>
      <c r="F4166" s="17"/>
      <c r="G4166" s="17"/>
      <c r="H4166" s="59"/>
      <c r="I4166" s="59"/>
      <c r="J4166" s="59"/>
      <c r="K4166" s="59"/>
      <c r="L4166" s="59"/>
      <c r="M4166" s="59"/>
    </row>
    <row r="4167" spans="3:13" x14ac:dyDescent="0.2">
      <c r="C4167" s="17"/>
      <c r="D4167" s="17"/>
      <c r="E4167" s="17"/>
      <c r="F4167" s="17"/>
      <c r="G4167" s="17"/>
      <c r="H4167" s="59"/>
      <c r="I4167" s="59"/>
      <c r="J4167" s="59"/>
      <c r="K4167" s="59"/>
      <c r="L4167" s="59"/>
      <c r="M4167" s="59"/>
    </row>
    <row r="4168" spans="3:13" x14ac:dyDescent="0.2">
      <c r="C4168" s="17"/>
      <c r="D4168" s="17"/>
      <c r="E4168" s="17"/>
      <c r="F4168" s="17"/>
      <c r="G4168" s="17"/>
      <c r="H4168" s="59"/>
      <c r="I4168" s="59"/>
      <c r="J4168" s="59"/>
      <c r="K4168" s="59"/>
      <c r="L4168" s="59"/>
      <c r="M4168" s="59"/>
    </row>
    <row r="4169" spans="3:13" x14ac:dyDescent="0.2">
      <c r="C4169" s="17"/>
      <c r="D4169" s="17"/>
      <c r="E4169" s="17"/>
      <c r="F4169" s="17"/>
      <c r="G4169" s="17"/>
      <c r="H4169" s="59"/>
      <c r="I4169" s="59"/>
      <c r="J4169" s="59"/>
      <c r="K4169" s="59"/>
      <c r="L4169" s="59"/>
      <c r="M4169" s="59"/>
    </row>
    <row r="4170" spans="3:13" x14ac:dyDescent="0.2">
      <c r="C4170" s="17"/>
      <c r="D4170" s="17"/>
      <c r="E4170" s="17"/>
      <c r="F4170" s="17"/>
      <c r="G4170" s="17"/>
      <c r="H4170" s="59"/>
      <c r="I4170" s="59"/>
      <c r="J4170" s="59"/>
      <c r="K4170" s="59"/>
      <c r="L4170" s="59"/>
      <c r="M4170" s="59"/>
    </row>
    <row r="4171" spans="3:13" x14ac:dyDescent="0.2">
      <c r="C4171" s="17"/>
      <c r="D4171" s="17"/>
      <c r="E4171" s="17"/>
      <c r="F4171" s="17"/>
      <c r="G4171" s="17"/>
      <c r="H4171" s="59"/>
      <c r="I4171" s="59"/>
      <c r="J4171" s="59"/>
      <c r="K4171" s="59"/>
      <c r="L4171" s="59"/>
      <c r="M4171" s="59"/>
    </row>
    <row r="4172" spans="3:13" x14ac:dyDescent="0.2">
      <c r="C4172" s="17"/>
      <c r="D4172" s="17"/>
      <c r="E4172" s="17"/>
      <c r="F4172" s="17"/>
      <c r="G4172" s="17"/>
      <c r="H4172" s="59"/>
      <c r="I4172" s="59"/>
      <c r="J4172" s="59"/>
      <c r="K4172" s="59"/>
      <c r="L4172" s="59"/>
      <c r="M4172" s="59"/>
    </row>
    <row r="4173" spans="3:13" x14ac:dyDescent="0.2">
      <c r="C4173" s="17"/>
      <c r="D4173" s="17"/>
      <c r="E4173" s="17"/>
      <c r="F4173" s="17"/>
      <c r="G4173" s="17"/>
      <c r="H4173" s="59"/>
      <c r="I4173" s="59"/>
      <c r="J4173" s="59"/>
      <c r="K4173" s="59"/>
      <c r="L4173" s="59"/>
      <c r="M4173" s="59"/>
    </row>
    <row r="4174" spans="3:13" x14ac:dyDescent="0.2">
      <c r="C4174" s="17"/>
      <c r="D4174" s="17"/>
      <c r="E4174" s="17"/>
      <c r="F4174" s="17"/>
      <c r="G4174" s="17"/>
      <c r="H4174" s="59"/>
      <c r="I4174" s="59"/>
      <c r="J4174" s="59"/>
      <c r="K4174" s="59"/>
      <c r="L4174" s="59"/>
      <c r="M4174" s="59"/>
    </row>
    <row r="4175" spans="3:13" x14ac:dyDescent="0.2">
      <c r="C4175" s="17"/>
      <c r="D4175" s="17"/>
      <c r="E4175" s="17"/>
      <c r="F4175" s="17"/>
      <c r="G4175" s="17"/>
      <c r="H4175" s="59"/>
      <c r="I4175" s="59"/>
      <c r="J4175" s="59"/>
      <c r="K4175" s="59"/>
      <c r="L4175" s="59"/>
      <c r="M4175" s="59"/>
    </row>
    <row r="4176" spans="3:13" x14ac:dyDescent="0.2">
      <c r="C4176" s="17"/>
      <c r="D4176" s="17"/>
      <c r="E4176" s="17"/>
      <c r="F4176" s="17"/>
      <c r="G4176" s="17"/>
      <c r="H4176" s="59"/>
      <c r="I4176" s="59"/>
      <c r="J4176" s="59"/>
      <c r="K4176" s="59"/>
      <c r="L4176" s="59"/>
      <c r="M4176" s="59"/>
    </row>
    <row r="4177" spans="3:13" x14ac:dyDescent="0.2">
      <c r="C4177" s="17"/>
      <c r="D4177" s="17"/>
      <c r="E4177" s="17"/>
      <c r="F4177" s="17"/>
      <c r="G4177" s="17"/>
      <c r="H4177" s="59"/>
      <c r="I4177" s="59"/>
      <c r="J4177" s="59"/>
      <c r="K4177" s="59"/>
      <c r="L4177" s="59"/>
      <c r="M4177" s="59"/>
    </row>
    <row r="4178" spans="3:13" x14ac:dyDescent="0.2">
      <c r="C4178" s="17"/>
      <c r="D4178" s="17"/>
      <c r="E4178" s="17"/>
      <c r="F4178" s="17"/>
      <c r="G4178" s="17"/>
      <c r="H4178" s="59"/>
      <c r="I4178" s="59"/>
      <c r="J4178" s="59"/>
      <c r="K4178" s="59"/>
      <c r="L4178" s="59"/>
      <c r="M4178" s="59"/>
    </row>
    <row r="4179" spans="3:13" x14ac:dyDescent="0.2">
      <c r="C4179" s="17"/>
      <c r="D4179" s="17"/>
      <c r="E4179" s="17"/>
      <c r="F4179" s="17"/>
      <c r="G4179" s="17"/>
      <c r="H4179" s="59"/>
      <c r="I4179" s="59"/>
      <c r="J4179" s="59"/>
      <c r="K4179" s="59"/>
      <c r="L4179" s="59"/>
      <c r="M4179" s="59"/>
    </row>
    <row r="4180" spans="3:13" x14ac:dyDescent="0.2">
      <c r="C4180" s="17"/>
      <c r="D4180" s="17"/>
      <c r="E4180" s="17"/>
      <c r="F4180" s="17"/>
      <c r="G4180" s="17"/>
      <c r="H4180" s="59"/>
      <c r="I4180" s="59"/>
      <c r="J4180" s="59"/>
      <c r="K4180" s="59"/>
      <c r="L4180" s="59"/>
      <c r="M4180" s="59"/>
    </row>
    <row r="4181" spans="3:13" x14ac:dyDescent="0.2">
      <c r="C4181" s="17"/>
      <c r="D4181" s="17"/>
      <c r="E4181" s="17"/>
      <c r="F4181" s="17"/>
      <c r="G4181" s="17"/>
      <c r="H4181" s="59"/>
      <c r="I4181" s="59"/>
      <c r="J4181" s="59"/>
      <c r="K4181" s="59"/>
      <c r="L4181" s="59"/>
      <c r="M4181" s="59"/>
    </row>
    <row r="4182" spans="3:13" x14ac:dyDescent="0.2">
      <c r="C4182" s="17"/>
      <c r="D4182" s="17"/>
      <c r="E4182" s="17"/>
      <c r="F4182" s="17"/>
      <c r="G4182" s="17"/>
      <c r="H4182" s="59"/>
      <c r="I4182" s="59"/>
      <c r="J4182" s="59"/>
      <c r="K4182" s="59"/>
      <c r="L4182" s="59"/>
      <c r="M4182" s="59"/>
    </row>
    <row r="4183" spans="3:13" x14ac:dyDescent="0.2">
      <c r="C4183" s="17"/>
      <c r="D4183" s="17"/>
      <c r="E4183" s="17"/>
      <c r="F4183" s="17"/>
      <c r="G4183" s="17"/>
      <c r="H4183" s="59"/>
      <c r="I4183" s="59"/>
      <c r="J4183" s="59"/>
      <c r="K4183" s="59"/>
      <c r="L4183" s="59"/>
      <c r="M4183" s="59"/>
    </row>
    <row r="4184" spans="3:13" x14ac:dyDescent="0.2">
      <c r="C4184" s="17"/>
      <c r="D4184" s="17"/>
      <c r="E4184" s="17"/>
      <c r="F4184" s="17"/>
      <c r="G4184" s="17"/>
      <c r="H4184" s="59"/>
      <c r="I4184" s="59"/>
      <c r="J4184" s="59"/>
      <c r="K4184" s="59"/>
      <c r="L4184" s="59"/>
      <c r="M4184" s="59"/>
    </row>
    <row r="4185" spans="3:13" x14ac:dyDescent="0.2">
      <c r="C4185" s="17"/>
      <c r="D4185" s="17"/>
      <c r="E4185" s="17"/>
      <c r="F4185" s="17"/>
      <c r="G4185" s="17"/>
      <c r="H4185" s="59"/>
      <c r="I4185" s="59"/>
      <c r="J4185" s="59"/>
      <c r="K4185" s="59"/>
      <c r="L4185" s="59"/>
      <c r="M4185" s="59"/>
    </row>
    <row r="4186" spans="3:13" x14ac:dyDescent="0.2">
      <c r="C4186" s="17"/>
      <c r="D4186" s="17"/>
      <c r="E4186" s="17"/>
      <c r="F4186" s="17"/>
      <c r="G4186" s="17"/>
      <c r="H4186" s="59"/>
      <c r="I4186" s="59"/>
      <c r="J4186" s="59"/>
      <c r="K4186" s="59"/>
      <c r="L4186" s="59"/>
      <c r="M4186" s="59"/>
    </row>
    <row r="4187" spans="3:13" x14ac:dyDescent="0.2">
      <c r="C4187" s="17"/>
      <c r="D4187" s="17"/>
      <c r="E4187" s="17"/>
      <c r="F4187" s="17"/>
      <c r="G4187" s="17"/>
      <c r="H4187" s="59"/>
      <c r="I4187" s="59"/>
      <c r="J4187" s="59"/>
      <c r="K4187" s="59"/>
      <c r="L4187" s="59"/>
      <c r="M4187" s="59"/>
    </row>
    <row r="4188" spans="3:13" x14ac:dyDescent="0.2">
      <c r="C4188" s="17"/>
      <c r="D4188" s="17"/>
      <c r="E4188" s="17"/>
      <c r="F4188" s="17"/>
      <c r="G4188" s="17"/>
      <c r="H4188" s="59"/>
      <c r="I4188" s="59"/>
      <c r="J4188" s="59"/>
      <c r="K4188" s="59"/>
      <c r="L4188" s="59"/>
      <c r="M4188" s="59"/>
    </row>
    <row r="4189" spans="3:13" x14ac:dyDescent="0.2">
      <c r="C4189" s="17"/>
      <c r="D4189" s="17"/>
      <c r="E4189" s="17"/>
      <c r="F4189" s="17"/>
      <c r="G4189" s="17"/>
      <c r="H4189" s="59"/>
      <c r="I4189" s="59"/>
      <c r="J4189" s="59"/>
      <c r="K4189" s="59"/>
      <c r="L4189" s="59"/>
      <c r="M4189" s="59"/>
    </row>
    <row r="4190" spans="3:13" x14ac:dyDescent="0.2">
      <c r="C4190" s="17"/>
      <c r="D4190" s="17"/>
      <c r="E4190" s="17"/>
      <c r="F4190" s="17"/>
      <c r="G4190" s="17"/>
      <c r="H4190" s="59"/>
      <c r="I4190" s="59"/>
      <c r="J4190" s="59"/>
      <c r="K4190" s="59"/>
      <c r="L4190" s="59"/>
      <c r="M4190" s="59"/>
    </row>
    <row r="4191" spans="3:13" x14ac:dyDescent="0.2">
      <c r="C4191" s="17"/>
      <c r="D4191" s="17"/>
      <c r="E4191" s="17"/>
      <c r="F4191" s="17"/>
      <c r="G4191" s="17"/>
      <c r="H4191" s="59"/>
      <c r="I4191" s="59"/>
      <c r="J4191" s="59"/>
      <c r="K4191" s="59"/>
      <c r="L4191" s="59"/>
      <c r="M4191" s="59"/>
    </row>
    <row r="4192" spans="3:13" x14ac:dyDescent="0.2">
      <c r="C4192" s="17"/>
      <c r="D4192" s="17"/>
      <c r="E4192" s="17"/>
      <c r="F4192" s="17"/>
      <c r="G4192" s="17"/>
      <c r="H4192" s="59"/>
      <c r="I4192" s="59"/>
      <c r="J4192" s="59"/>
      <c r="K4192" s="59"/>
      <c r="L4192" s="59"/>
      <c r="M4192" s="59"/>
    </row>
    <row r="4193" spans="3:13" x14ac:dyDescent="0.2">
      <c r="C4193" s="17"/>
      <c r="D4193" s="17"/>
      <c r="E4193" s="17"/>
      <c r="F4193" s="17"/>
      <c r="G4193" s="17"/>
      <c r="H4193" s="59"/>
      <c r="I4193" s="59"/>
      <c r="J4193" s="59"/>
      <c r="K4193" s="59"/>
      <c r="L4193" s="59"/>
      <c r="M4193" s="59"/>
    </row>
    <row r="4194" spans="3:13" x14ac:dyDescent="0.2">
      <c r="C4194" s="17"/>
      <c r="D4194" s="17"/>
      <c r="E4194" s="17"/>
      <c r="F4194" s="17"/>
      <c r="G4194" s="17"/>
      <c r="H4194" s="59"/>
      <c r="I4194" s="59"/>
      <c r="J4194" s="59"/>
      <c r="K4194" s="59"/>
      <c r="L4194" s="59"/>
      <c r="M4194" s="59"/>
    </row>
    <row r="4195" spans="3:13" x14ac:dyDescent="0.2">
      <c r="C4195" s="17"/>
      <c r="D4195" s="17"/>
      <c r="E4195" s="17"/>
      <c r="F4195" s="17"/>
      <c r="G4195" s="17"/>
      <c r="H4195" s="59"/>
      <c r="I4195" s="59"/>
      <c r="J4195" s="59"/>
      <c r="K4195" s="59"/>
      <c r="L4195" s="59"/>
      <c r="M4195" s="59"/>
    </row>
    <row r="4196" spans="3:13" x14ac:dyDescent="0.2">
      <c r="C4196" s="17"/>
      <c r="D4196" s="17"/>
      <c r="E4196" s="17"/>
      <c r="F4196" s="17"/>
      <c r="G4196" s="17"/>
      <c r="H4196" s="59"/>
      <c r="I4196" s="59"/>
      <c r="J4196" s="59"/>
      <c r="K4196" s="59"/>
      <c r="L4196" s="59"/>
      <c r="M4196" s="59"/>
    </row>
    <row r="4197" spans="3:13" x14ac:dyDescent="0.2">
      <c r="C4197" s="17"/>
      <c r="D4197" s="17"/>
      <c r="E4197" s="17"/>
      <c r="F4197" s="17"/>
      <c r="G4197" s="17"/>
      <c r="H4197" s="59"/>
      <c r="I4197" s="59"/>
      <c r="J4197" s="59"/>
      <c r="K4197" s="59"/>
      <c r="L4197" s="59"/>
      <c r="M4197" s="59"/>
    </row>
    <row r="4198" spans="3:13" x14ac:dyDescent="0.2">
      <c r="C4198" s="17"/>
      <c r="D4198" s="17"/>
      <c r="E4198" s="17"/>
      <c r="F4198" s="17"/>
      <c r="G4198" s="17"/>
      <c r="H4198" s="59"/>
      <c r="I4198" s="59"/>
      <c r="J4198" s="59"/>
      <c r="K4198" s="59"/>
      <c r="L4198" s="59"/>
      <c r="M4198" s="59"/>
    </row>
    <row r="4199" spans="3:13" x14ac:dyDescent="0.2">
      <c r="C4199" s="17"/>
      <c r="D4199" s="17"/>
      <c r="E4199" s="17"/>
      <c r="F4199" s="17"/>
      <c r="G4199" s="17"/>
      <c r="H4199" s="59"/>
      <c r="I4199" s="59"/>
      <c r="J4199" s="59"/>
      <c r="K4199" s="59"/>
      <c r="L4199" s="59"/>
      <c r="M4199" s="59"/>
    </row>
    <row r="4200" spans="3:13" x14ac:dyDescent="0.2">
      <c r="C4200" s="17"/>
      <c r="D4200" s="17"/>
      <c r="E4200" s="17"/>
      <c r="F4200" s="17"/>
      <c r="G4200" s="17"/>
      <c r="H4200" s="59"/>
      <c r="I4200" s="59"/>
      <c r="J4200" s="59"/>
      <c r="K4200" s="59"/>
      <c r="L4200" s="59"/>
      <c r="M4200" s="59"/>
    </row>
    <row r="4201" spans="3:13" x14ac:dyDescent="0.2">
      <c r="C4201" s="17"/>
      <c r="D4201" s="17"/>
      <c r="E4201" s="17"/>
      <c r="F4201" s="17"/>
      <c r="G4201" s="17"/>
      <c r="H4201" s="59"/>
      <c r="I4201" s="59"/>
      <c r="J4201" s="59"/>
      <c r="K4201" s="59"/>
      <c r="L4201" s="59"/>
      <c r="M4201" s="59"/>
    </row>
    <row r="4202" spans="3:13" x14ac:dyDescent="0.2">
      <c r="C4202" s="17"/>
      <c r="D4202" s="17"/>
      <c r="E4202" s="17"/>
      <c r="F4202" s="17"/>
      <c r="G4202" s="17"/>
      <c r="H4202" s="59"/>
      <c r="I4202" s="59"/>
      <c r="J4202" s="59"/>
      <c r="K4202" s="59"/>
      <c r="L4202" s="59"/>
      <c r="M4202" s="59"/>
    </row>
    <row r="4203" spans="3:13" x14ac:dyDescent="0.2">
      <c r="C4203" s="17"/>
      <c r="D4203" s="17"/>
      <c r="E4203" s="17"/>
      <c r="F4203" s="17"/>
      <c r="G4203" s="17"/>
      <c r="H4203" s="59"/>
      <c r="I4203" s="59"/>
      <c r="J4203" s="59"/>
      <c r="K4203" s="59"/>
      <c r="L4203" s="59"/>
      <c r="M4203" s="59"/>
    </row>
    <row r="4204" spans="3:13" x14ac:dyDescent="0.2">
      <c r="C4204" s="17"/>
      <c r="D4204" s="17"/>
      <c r="E4204" s="17"/>
      <c r="F4204" s="17"/>
      <c r="G4204" s="17"/>
      <c r="H4204" s="59"/>
      <c r="I4204" s="59"/>
      <c r="J4204" s="59"/>
      <c r="K4204" s="59"/>
      <c r="L4204" s="59"/>
      <c r="M4204" s="59"/>
    </row>
    <row r="4205" spans="3:13" x14ac:dyDescent="0.2">
      <c r="C4205" s="17"/>
      <c r="D4205" s="17"/>
      <c r="E4205" s="17"/>
      <c r="F4205" s="17"/>
      <c r="G4205" s="17"/>
      <c r="H4205" s="59"/>
      <c r="I4205" s="59"/>
      <c r="J4205" s="59"/>
      <c r="K4205" s="59"/>
      <c r="L4205" s="59"/>
      <c r="M4205" s="59"/>
    </row>
    <row r="4206" spans="3:13" x14ac:dyDescent="0.2">
      <c r="C4206" s="17"/>
      <c r="D4206" s="17"/>
      <c r="E4206" s="17"/>
      <c r="F4206" s="17"/>
      <c r="G4206" s="17"/>
      <c r="H4206" s="59"/>
      <c r="I4206" s="59"/>
      <c r="J4206" s="59"/>
      <c r="K4206" s="59"/>
      <c r="L4206" s="59"/>
      <c r="M4206" s="59"/>
    </row>
    <row r="4207" spans="3:13" x14ac:dyDescent="0.2">
      <c r="C4207" s="17"/>
      <c r="D4207" s="17"/>
      <c r="E4207" s="17"/>
      <c r="F4207" s="17"/>
      <c r="G4207" s="17"/>
      <c r="H4207" s="59"/>
      <c r="I4207" s="59"/>
      <c r="J4207" s="59"/>
      <c r="K4207" s="59"/>
      <c r="L4207" s="59"/>
      <c r="M4207" s="59"/>
    </row>
    <row r="4208" spans="3:13" x14ac:dyDescent="0.2">
      <c r="C4208" s="17"/>
      <c r="D4208" s="17"/>
      <c r="E4208" s="17"/>
      <c r="F4208" s="17"/>
      <c r="G4208" s="17"/>
      <c r="H4208" s="59"/>
      <c r="I4208" s="59"/>
      <c r="J4208" s="59"/>
      <c r="K4208" s="59"/>
      <c r="L4208" s="59"/>
      <c r="M4208" s="59"/>
    </row>
    <row r="4209" spans="3:13" x14ac:dyDescent="0.2">
      <c r="C4209" s="17"/>
      <c r="D4209" s="17"/>
      <c r="E4209" s="17"/>
      <c r="F4209" s="17"/>
      <c r="G4209" s="17"/>
      <c r="H4209" s="59"/>
      <c r="I4209" s="59"/>
      <c r="J4209" s="59"/>
      <c r="K4209" s="59"/>
      <c r="L4209" s="59"/>
      <c r="M4209" s="59"/>
    </row>
    <row r="4210" spans="3:13" x14ac:dyDescent="0.2">
      <c r="C4210" s="17"/>
      <c r="D4210" s="17"/>
      <c r="E4210" s="17"/>
      <c r="F4210" s="17"/>
      <c r="G4210" s="17"/>
      <c r="H4210" s="59"/>
      <c r="I4210" s="59"/>
      <c r="J4210" s="59"/>
      <c r="K4210" s="59"/>
      <c r="L4210" s="59"/>
      <c r="M4210" s="59"/>
    </row>
    <row r="4211" spans="3:13" x14ac:dyDescent="0.2">
      <c r="C4211" s="17"/>
      <c r="D4211" s="17"/>
      <c r="E4211" s="17"/>
      <c r="F4211" s="17"/>
      <c r="G4211" s="17"/>
      <c r="H4211" s="59"/>
      <c r="I4211" s="59"/>
      <c r="J4211" s="59"/>
      <c r="K4211" s="59"/>
      <c r="L4211" s="59"/>
      <c r="M4211" s="59"/>
    </row>
    <row r="4212" spans="3:13" x14ac:dyDescent="0.2">
      <c r="C4212" s="17"/>
      <c r="D4212" s="17"/>
      <c r="E4212" s="17"/>
      <c r="F4212" s="17"/>
      <c r="G4212" s="17"/>
      <c r="H4212" s="59"/>
      <c r="I4212" s="59"/>
      <c r="J4212" s="59"/>
      <c r="K4212" s="59"/>
      <c r="L4212" s="59"/>
      <c r="M4212" s="59"/>
    </row>
    <row r="4213" spans="3:13" x14ac:dyDescent="0.2">
      <c r="C4213" s="17"/>
      <c r="D4213" s="17"/>
      <c r="E4213" s="17"/>
      <c r="F4213" s="17"/>
      <c r="G4213" s="17"/>
      <c r="H4213" s="59"/>
      <c r="I4213" s="59"/>
      <c r="J4213" s="59"/>
      <c r="K4213" s="59"/>
      <c r="L4213" s="59"/>
      <c r="M4213" s="59"/>
    </row>
    <row r="4214" spans="3:13" x14ac:dyDescent="0.2">
      <c r="C4214" s="17"/>
      <c r="D4214" s="17"/>
      <c r="E4214" s="17"/>
      <c r="F4214" s="17"/>
      <c r="G4214" s="17"/>
      <c r="H4214" s="59"/>
      <c r="I4214" s="59"/>
      <c r="J4214" s="59"/>
      <c r="K4214" s="59"/>
      <c r="L4214" s="59"/>
      <c r="M4214" s="59"/>
    </row>
    <row r="4215" spans="3:13" x14ac:dyDescent="0.2">
      <c r="C4215" s="17"/>
      <c r="D4215" s="17"/>
      <c r="E4215" s="17"/>
      <c r="F4215" s="17"/>
      <c r="G4215" s="17"/>
      <c r="H4215" s="59"/>
      <c r="I4215" s="59"/>
      <c r="J4215" s="59"/>
      <c r="K4215" s="59"/>
      <c r="L4215" s="59"/>
      <c r="M4215" s="59"/>
    </row>
    <row r="4216" spans="3:13" x14ac:dyDescent="0.2">
      <c r="C4216" s="17"/>
      <c r="D4216" s="17"/>
      <c r="E4216" s="17"/>
      <c r="F4216" s="17"/>
      <c r="G4216" s="17"/>
      <c r="H4216" s="59"/>
      <c r="I4216" s="59"/>
      <c r="J4216" s="59"/>
      <c r="K4216" s="59"/>
      <c r="L4216" s="59"/>
      <c r="M4216" s="59"/>
    </row>
    <row r="4217" spans="3:13" x14ac:dyDescent="0.2">
      <c r="C4217" s="17"/>
      <c r="D4217" s="17"/>
      <c r="E4217" s="17"/>
      <c r="F4217" s="17"/>
      <c r="G4217" s="17"/>
      <c r="H4217" s="59"/>
      <c r="I4217" s="59"/>
      <c r="J4217" s="59"/>
      <c r="K4217" s="59"/>
      <c r="L4217" s="59"/>
      <c r="M4217" s="59"/>
    </row>
    <row r="4218" spans="3:13" x14ac:dyDescent="0.2">
      <c r="C4218" s="17"/>
      <c r="D4218" s="17"/>
      <c r="E4218" s="17"/>
      <c r="F4218" s="17"/>
      <c r="G4218" s="17"/>
      <c r="H4218" s="59"/>
      <c r="I4218" s="59"/>
      <c r="J4218" s="59"/>
      <c r="K4218" s="59"/>
      <c r="L4218" s="59"/>
      <c r="M4218" s="59"/>
    </row>
    <row r="4219" spans="3:13" x14ac:dyDescent="0.2">
      <c r="C4219" s="17"/>
      <c r="D4219" s="17"/>
      <c r="E4219" s="17"/>
      <c r="F4219" s="17"/>
      <c r="G4219" s="17"/>
      <c r="H4219" s="59"/>
      <c r="I4219" s="59"/>
      <c r="J4219" s="59"/>
      <c r="K4219" s="59"/>
      <c r="L4219" s="59"/>
      <c r="M4219" s="59"/>
    </row>
    <row r="4220" spans="3:13" x14ac:dyDescent="0.2">
      <c r="C4220" s="17"/>
      <c r="D4220" s="17"/>
      <c r="E4220" s="17"/>
      <c r="F4220" s="17"/>
      <c r="G4220" s="17"/>
      <c r="H4220" s="59"/>
      <c r="I4220" s="59"/>
      <c r="J4220" s="59"/>
      <c r="K4220" s="59"/>
      <c r="L4220" s="59"/>
      <c r="M4220" s="59"/>
    </row>
    <row r="4221" spans="3:13" x14ac:dyDescent="0.2">
      <c r="C4221" s="17"/>
      <c r="D4221" s="17"/>
      <c r="E4221" s="17"/>
      <c r="F4221" s="17"/>
      <c r="G4221" s="17"/>
      <c r="H4221" s="59"/>
      <c r="I4221" s="59"/>
      <c r="J4221" s="59"/>
      <c r="K4221" s="59"/>
      <c r="L4221" s="59"/>
      <c r="M4221" s="59"/>
    </row>
    <row r="4222" spans="3:13" x14ac:dyDescent="0.2">
      <c r="C4222" s="17"/>
      <c r="D4222" s="17"/>
      <c r="E4222" s="17"/>
      <c r="F4222" s="17"/>
      <c r="G4222" s="17"/>
      <c r="H4222" s="59"/>
      <c r="I4222" s="59"/>
      <c r="J4222" s="59"/>
      <c r="K4222" s="59"/>
      <c r="L4222" s="59"/>
      <c r="M4222" s="59"/>
    </row>
    <row r="4223" spans="3:13" x14ac:dyDescent="0.2">
      <c r="C4223" s="17"/>
      <c r="D4223" s="17"/>
      <c r="E4223" s="17"/>
      <c r="F4223" s="17"/>
      <c r="G4223" s="17"/>
      <c r="H4223" s="59"/>
      <c r="I4223" s="59"/>
      <c r="J4223" s="59"/>
      <c r="K4223" s="59"/>
      <c r="L4223" s="59"/>
      <c r="M4223" s="59"/>
    </row>
    <row r="4224" spans="3:13" x14ac:dyDescent="0.2">
      <c r="C4224" s="17"/>
      <c r="D4224" s="17"/>
      <c r="E4224" s="17"/>
      <c r="F4224" s="17"/>
      <c r="G4224" s="17"/>
      <c r="H4224" s="59"/>
      <c r="I4224" s="59"/>
      <c r="J4224" s="59"/>
      <c r="K4224" s="59"/>
      <c r="L4224" s="59"/>
      <c r="M4224" s="59"/>
    </row>
    <row r="4225" spans="3:13" x14ac:dyDescent="0.2">
      <c r="C4225" s="17"/>
      <c r="D4225" s="17"/>
      <c r="E4225" s="17"/>
      <c r="F4225" s="17"/>
      <c r="G4225" s="17"/>
      <c r="H4225" s="59"/>
      <c r="I4225" s="59"/>
      <c r="J4225" s="59"/>
      <c r="K4225" s="59"/>
      <c r="L4225" s="59"/>
      <c r="M4225" s="59"/>
    </row>
    <row r="4226" spans="3:13" x14ac:dyDescent="0.2">
      <c r="C4226" s="17"/>
      <c r="D4226" s="17"/>
      <c r="E4226" s="17"/>
      <c r="F4226" s="17"/>
      <c r="G4226" s="17"/>
      <c r="H4226" s="59"/>
      <c r="I4226" s="59"/>
      <c r="J4226" s="59"/>
      <c r="K4226" s="59"/>
      <c r="L4226" s="59"/>
      <c r="M4226" s="59"/>
    </row>
    <row r="4227" spans="3:13" x14ac:dyDescent="0.2">
      <c r="C4227" s="17"/>
      <c r="D4227" s="17"/>
      <c r="E4227" s="17"/>
      <c r="F4227" s="17"/>
      <c r="G4227" s="17"/>
      <c r="H4227" s="59"/>
      <c r="I4227" s="59"/>
      <c r="J4227" s="59"/>
      <c r="K4227" s="59"/>
      <c r="L4227" s="59"/>
      <c r="M4227" s="59"/>
    </row>
    <row r="4228" spans="3:13" x14ac:dyDescent="0.2">
      <c r="C4228" s="17"/>
      <c r="D4228" s="17"/>
      <c r="E4228" s="17"/>
      <c r="F4228" s="17"/>
      <c r="G4228" s="17"/>
      <c r="H4228" s="59"/>
      <c r="I4228" s="59"/>
      <c r="J4228" s="59"/>
      <c r="K4228" s="59"/>
      <c r="L4228" s="59"/>
      <c r="M4228" s="59"/>
    </row>
    <row r="4229" spans="3:13" x14ac:dyDescent="0.2">
      <c r="C4229" s="17"/>
      <c r="D4229" s="17"/>
      <c r="E4229" s="17"/>
      <c r="F4229" s="17"/>
      <c r="G4229" s="17"/>
      <c r="H4229" s="59"/>
      <c r="I4229" s="59"/>
      <c r="J4229" s="59"/>
      <c r="K4229" s="59"/>
      <c r="L4229" s="59"/>
      <c r="M4229" s="59"/>
    </row>
    <row r="4230" spans="3:13" x14ac:dyDescent="0.2">
      <c r="C4230" s="17"/>
      <c r="D4230" s="17"/>
      <c r="E4230" s="17"/>
      <c r="F4230" s="17"/>
      <c r="G4230" s="17"/>
      <c r="H4230" s="59"/>
      <c r="I4230" s="59"/>
      <c r="J4230" s="59"/>
      <c r="K4230" s="59"/>
      <c r="L4230" s="59"/>
      <c r="M4230" s="59"/>
    </row>
    <row r="4231" spans="3:13" x14ac:dyDescent="0.2">
      <c r="C4231" s="17"/>
      <c r="D4231" s="17"/>
      <c r="E4231" s="17"/>
      <c r="F4231" s="17"/>
      <c r="G4231" s="17"/>
      <c r="H4231" s="59"/>
      <c r="I4231" s="59"/>
      <c r="J4231" s="59"/>
      <c r="K4231" s="59"/>
      <c r="L4231" s="59"/>
      <c r="M4231" s="59"/>
    </row>
    <row r="4232" spans="3:13" x14ac:dyDescent="0.2">
      <c r="C4232" s="17"/>
      <c r="D4232" s="17"/>
      <c r="E4232" s="17"/>
      <c r="F4232" s="17"/>
      <c r="G4232" s="17"/>
      <c r="H4232" s="59"/>
      <c r="I4232" s="59"/>
      <c r="J4232" s="59"/>
      <c r="K4232" s="59"/>
      <c r="L4232" s="59"/>
      <c r="M4232" s="59"/>
    </row>
    <row r="4233" spans="3:13" x14ac:dyDescent="0.2">
      <c r="C4233" s="17"/>
      <c r="D4233" s="17"/>
      <c r="E4233" s="17"/>
      <c r="F4233" s="17"/>
      <c r="G4233" s="17"/>
      <c r="H4233" s="59"/>
      <c r="I4233" s="59"/>
      <c r="J4233" s="59"/>
      <c r="K4233" s="59"/>
      <c r="L4233" s="59"/>
      <c r="M4233" s="59"/>
    </row>
    <row r="4234" spans="3:13" x14ac:dyDescent="0.2">
      <c r="C4234" s="17"/>
      <c r="D4234" s="17"/>
      <c r="E4234" s="17"/>
      <c r="F4234" s="17"/>
      <c r="G4234" s="17"/>
      <c r="H4234" s="59"/>
      <c r="I4234" s="59"/>
      <c r="J4234" s="59"/>
      <c r="K4234" s="59"/>
      <c r="L4234" s="59"/>
      <c r="M4234" s="59"/>
    </row>
    <row r="4235" spans="3:13" x14ac:dyDescent="0.2">
      <c r="C4235" s="17"/>
      <c r="D4235" s="17"/>
      <c r="E4235" s="17"/>
      <c r="F4235" s="17"/>
      <c r="G4235" s="17"/>
      <c r="H4235" s="59"/>
      <c r="I4235" s="59"/>
      <c r="J4235" s="59"/>
      <c r="K4235" s="59"/>
      <c r="L4235" s="59"/>
      <c r="M4235" s="59"/>
    </row>
    <row r="4236" spans="3:13" x14ac:dyDescent="0.2">
      <c r="C4236" s="17"/>
      <c r="D4236" s="17"/>
      <c r="E4236" s="17"/>
      <c r="F4236" s="17"/>
      <c r="G4236" s="17"/>
      <c r="H4236" s="59"/>
      <c r="I4236" s="59"/>
      <c r="J4236" s="59"/>
      <c r="K4236" s="59"/>
      <c r="L4236" s="59"/>
      <c r="M4236" s="59"/>
    </row>
    <row r="4237" spans="3:13" x14ac:dyDescent="0.2">
      <c r="C4237" s="17"/>
      <c r="D4237" s="17"/>
      <c r="E4237" s="17"/>
      <c r="F4237" s="17"/>
      <c r="G4237" s="17"/>
      <c r="H4237" s="59"/>
      <c r="I4237" s="59"/>
      <c r="J4237" s="59"/>
      <c r="K4237" s="59"/>
      <c r="L4237" s="59"/>
      <c r="M4237" s="59"/>
    </row>
    <row r="4238" spans="3:13" x14ac:dyDescent="0.2">
      <c r="C4238" s="17"/>
      <c r="D4238" s="17"/>
      <c r="E4238" s="17"/>
      <c r="F4238" s="17"/>
      <c r="G4238" s="17"/>
      <c r="H4238" s="59"/>
      <c r="I4238" s="59"/>
      <c r="J4238" s="59"/>
      <c r="K4238" s="59"/>
      <c r="L4238" s="59"/>
      <c r="M4238" s="59"/>
    </row>
    <row r="4239" spans="3:13" x14ac:dyDescent="0.2">
      <c r="C4239" s="17"/>
      <c r="D4239" s="17"/>
      <c r="E4239" s="17"/>
      <c r="F4239" s="17"/>
      <c r="G4239" s="17"/>
      <c r="H4239" s="59"/>
      <c r="I4239" s="59"/>
      <c r="J4239" s="59"/>
      <c r="K4239" s="59"/>
      <c r="L4239" s="59"/>
      <c r="M4239" s="59"/>
    </row>
    <row r="4240" spans="3:13" x14ac:dyDescent="0.2">
      <c r="C4240" s="17"/>
      <c r="D4240" s="17"/>
      <c r="E4240" s="17"/>
      <c r="F4240" s="17"/>
      <c r="G4240" s="17"/>
      <c r="H4240" s="59"/>
      <c r="I4240" s="59"/>
      <c r="J4240" s="59"/>
      <c r="K4240" s="59"/>
      <c r="L4240" s="59"/>
      <c r="M4240" s="59"/>
    </row>
    <row r="4241" spans="3:13" x14ac:dyDescent="0.2">
      <c r="C4241" s="17"/>
      <c r="D4241" s="17"/>
      <c r="E4241" s="17"/>
      <c r="F4241" s="17"/>
      <c r="G4241" s="17"/>
      <c r="H4241" s="59"/>
      <c r="I4241" s="59"/>
      <c r="J4241" s="59"/>
      <c r="K4241" s="59"/>
      <c r="L4241" s="59"/>
      <c r="M4241" s="59"/>
    </row>
    <row r="4242" spans="3:13" x14ac:dyDescent="0.2">
      <c r="C4242" s="17"/>
      <c r="D4242" s="17"/>
      <c r="E4242" s="17"/>
      <c r="F4242" s="17"/>
      <c r="G4242" s="17"/>
      <c r="H4242" s="59"/>
      <c r="I4242" s="59"/>
      <c r="J4242" s="59"/>
      <c r="K4242" s="59"/>
      <c r="L4242" s="59"/>
      <c r="M4242" s="59"/>
    </row>
    <row r="4243" spans="3:13" x14ac:dyDescent="0.2">
      <c r="C4243" s="17"/>
      <c r="D4243" s="17"/>
      <c r="E4243" s="17"/>
      <c r="F4243" s="17"/>
      <c r="G4243" s="17"/>
      <c r="H4243" s="59"/>
      <c r="I4243" s="59"/>
      <c r="J4243" s="59"/>
      <c r="K4243" s="59"/>
      <c r="L4243" s="59"/>
      <c r="M4243" s="59"/>
    </row>
    <row r="4244" spans="3:13" x14ac:dyDescent="0.2">
      <c r="C4244" s="17"/>
      <c r="D4244" s="17"/>
      <c r="E4244" s="17"/>
      <c r="F4244" s="17"/>
      <c r="G4244" s="17"/>
      <c r="H4244" s="59"/>
      <c r="I4244" s="59"/>
      <c r="J4244" s="59"/>
      <c r="K4244" s="59"/>
      <c r="L4244" s="59"/>
      <c r="M4244" s="59"/>
    </row>
    <row r="4245" spans="3:13" x14ac:dyDescent="0.2">
      <c r="C4245" s="17"/>
      <c r="D4245" s="17"/>
      <c r="E4245" s="17"/>
      <c r="F4245" s="17"/>
      <c r="G4245" s="17"/>
      <c r="H4245" s="59"/>
      <c r="I4245" s="59"/>
      <c r="J4245" s="59"/>
      <c r="K4245" s="59"/>
      <c r="L4245" s="59"/>
      <c r="M4245" s="59"/>
    </row>
    <row r="4246" spans="3:13" x14ac:dyDescent="0.2">
      <c r="C4246" s="17"/>
      <c r="D4246" s="17"/>
      <c r="E4246" s="17"/>
      <c r="F4246" s="17"/>
      <c r="G4246" s="17"/>
      <c r="H4246" s="59"/>
      <c r="I4246" s="59"/>
      <c r="J4246" s="59"/>
      <c r="K4246" s="59"/>
      <c r="L4246" s="59"/>
      <c r="M4246" s="59"/>
    </row>
    <row r="4247" spans="3:13" x14ac:dyDescent="0.2">
      <c r="C4247" s="17"/>
      <c r="D4247" s="17"/>
      <c r="E4247" s="17"/>
      <c r="F4247" s="17"/>
      <c r="G4247" s="17"/>
      <c r="H4247" s="59"/>
      <c r="I4247" s="59"/>
      <c r="J4247" s="59"/>
      <c r="K4247" s="59"/>
      <c r="L4247" s="59"/>
      <c r="M4247" s="59"/>
    </row>
    <row r="4248" spans="3:13" x14ac:dyDescent="0.2">
      <c r="C4248" s="17"/>
      <c r="D4248" s="17"/>
      <c r="E4248" s="17"/>
      <c r="F4248" s="17"/>
      <c r="G4248" s="17"/>
      <c r="H4248" s="59"/>
      <c r="I4248" s="59"/>
      <c r="J4248" s="59"/>
      <c r="K4248" s="59"/>
      <c r="L4248" s="59"/>
      <c r="M4248" s="59"/>
    </row>
    <row r="4249" spans="3:13" x14ac:dyDescent="0.2">
      <c r="C4249" s="17"/>
      <c r="D4249" s="17"/>
      <c r="E4249" s="17"/>
      <c r="F4249" s="17"/>
      <c r="G4249" s="17"/>
      <c r="H4249" s="59"/>
      <c r="I4249" s="59"/>
      <c r="J4249" s="59"/>
      <c r="K4249" s="59"/>
      <c r="L4249" s="59"/>
      <c r="M4249" s="59"/>
    </row>
    <row r="4250" spans="3:13" x14ac:dyDescent="0.2">
      <c r="C4250" s="17"/>
      <c r="D4250" s="17"/>
      <c r="E4250" s="17"/>
      <c r="F4250" s="17"/>
      <c r="G4250" s="17"/>
      <c r="H4250" s="59"/>
      <c r="I4250" s="59"/>
      <c r="J4250" s="59"/>
      <c r="K4250" s="59"/>
      <c r="L4250" s="59"/>
      <c r="M4250" s="59"/>
    </row>
    <row r="4251" spans="3:13" x14ac:dyDescent="0.2">
      <c r="C4251" s="17"/>
      <c r="D4251" s="17"/>
      <c r="E4251" s="17"/>
      <c r="F4251" s="17"/>
      <c r="G4251" s="17"/>
      <c r="H4251" s="59"/>
      <c r="I4251" s="59"/>
      <c r="J4251" s="59"/>
      <c r="K4251" s="59"/>
      <c r="L4251" s="59"/>
      <c r="M4251" s="59"/>
    </row>
    <row r="4252" spans="3:13" x14ac:dyDescent="0.2">
      <c r="C4252" s="17"/>
      <c r="D4252" s="17"/>
      <c r="E4252" s="17"/>
      <c r="F4252" s="17"/>
      <c r="G4252" s="17"/>
      <c r="H4252" s="59"/>
      <c r="I4252" s="59"/>
      <c r="J4252" s="59"/>
      <c r="K4252" s="59"/>
      <c r="L4252" s="59"/>
      <c r="M4252" s="59"/>
    </row>
    <row r="4253" spans="3:13" x14ac:dyDescent="0.2">
      <c r="C4253" s="17"/>
      <c r="D4253" s="17"/>
      <c r="E4253" s="17"/>
      <c r="F4253" s="17"/>
      <c r="G4253" s="17"/>
      <c r="H4253" s="59"/>
      <c r="I4253" s="59"/>
      <c r="J4253" s="59"/>
      <c r="K4253" s="59"/>
      <c r="L4253" s="59"/>
      <c r="M4253" s="59"/>
    </row>
    <row r="4254" spans="3:13" x14ac:dyDescent="0.2">
      <c r="C4254" s="17"/>
      <c r="D4254" s="17"/>
      <c r="E4254" s="17"/>
      <c r="F4254" s="17"/>
      <c r="G4254" s="17"/>
      <c r="H4254" s="59"/>
      <c r="I4254" s="59"/>
      <c r="J4254" s="59"/>
      <c r="K4254" s="59"/>
      <c r="L4254" s="59"/>
      <c r="M4254" s="59"/>
    </row>
    <row r="4255" spans="3:13" x14ac:dyDescent="0.2">
      <c r="C4255" s="17"/>
      <c r="D4255" s="17"/>
      <c r="E4255" s="17"/>
      <c r="F4255" s="17"/>
      <c r="G4255" s="17"/>
      <c r="H4255" s="59"/>
      <c r="I4255" s="59"/>
      <c r="J4255" s="59"/>
      <c r="K4255" s="59"/>
      <c r="L4255" s="59"/>
      <c r="M4255" s="59"/>
    </row>
    <row r="4256" spans="3:13" x14ac:dyDescent="0.2">
      <c r="C4256" s="17"/>
      <c r="D4256" s="17"/>
      <c r="E4256" s="17"/>
      <c r="F4256" s="17"/>
      <c r="G4256" s="17"/>
      <c r="H4256" s="59"/>
      <c r="I4256" s="59"/>
      <c r="J4256" s="59"/>
      <c r="K4256" s="59"/>
      <c r="L4256" s="59"/>
      <c r="M4256" s="59"/>
    </row>
    <row r="4257" spans="3:13" x14ac:dyDescent="0.2">
      <c r="C4257" s="17"/>
      <c r="D4257" s="17"/>
      <c r="E4257" s="17"/>
      <c r="F4257" s="17"/>
      <c r="G4257" s="17"/>
      <c r="H4257" s="59"/>
      <c r="I4257" s="59"/>
      <c r="J4257" s="59"/>
      <c r="K4257" s="59"/>
      <c r="L4257" s="59"/>
      <c r="M4257" s="59"/>
    </row>
    <row r="4258" spans="3:13" x14ac:dyDescent="0.2">
      <c r="C4258" s="17"/>
      <c r="D4258" s="17"/>
      <c r="E4258" s="17"/>
      <c r="F4258" s="17"/>
      <c r="G4258" s="17"/>
      <c r="H4258" s="59"/>
      <c r="I4258" s="59"/>
      <c r="J4258" s="59"/>
      <c r="K4258" s="59"/>
      <c r="L4258" s="59"/>
      <c r="M4258" s="59"/>
    </row>
    <row r="4259" spans="3:13" x14ac:dyDescent="0.2">
      <c r="C4259" s="17"/>
      <c r="D4259" s="17"/>
      <c r="E4259" s="17"/>
      <c r="F4259" s="17"/>
      <c r="G4259" s="17"/>
      <c r="H4259" s="59"/>
      <c r="I4259" s="59"/>
      <c r="J4259" s="59"/>
      <c r="K4259" s="59"/>
      <c r="L4259" s="59"/>
      <c r="M4259" s="59"/>
    </row>
    <row r="4260" spans="3:13" x14ac:dyDescent="0.2">
      <c r="C4260" s="17"/>
      <c r="D4260" s="17"/>
      <c r="E4260" s="17"/>
      <c r="F4260" s="17"/>
      <c r="G4260" s="17"/>
      <c r="H4260" s="59"/>
      <c r="I4260" s="59"/>
      <c r="J4260" s="59"/>
      <c r="K4260" s="59"/>
      <c r="L4260" s="59"/>
      <c r="M4260" s="59"/>
    </row>
    <row r="4261" spans="3:13" x14ac:dyDescent="0.2">
      <c r="C4261" s="17"/>
      <c r="D4261" s="17"/>
      <c r="E4261" s="17"/>
      <c r="F4261" s="17"/>
      <c r="G4261" s="17"/>
      <c r="H4261" s="59"/>
      <c r="I4261" s="59"/>
      <c r="J4261" s="59"/>
      <c r="K4261" s="59"/>
      <c r="L4261" s="59"/>
      <c r="M4261" s="59"/>
    </row>
    <row r="4262" spans="3:13" x14ac:dyDescent="0.2">
      <c r="C4262" s="17"/>
      <c r="D4262" s="17"/>
      <c r="E4262" s="17"/>
      <c r="F4262" s="17"/>
      <c r="G4262" s="17"/>
      <c r="H4262" s="59"/>
      <c r="I4262" s="59"/>
      <c r="J4262" s="59"/>
      <c r="K4262" s="59"/>
      <c r="L4262" s="59"/>
      <c r="M4262" s="59"/>
    </row>
    <row r="4263" spans="3:13" x14ac:dyDescent="0.2">
      <c r="C4263" s="17"/>
      <c r="D4263" s="17"/>
      <c r="E4263" s="17"/>
      <c r="F4263" s="17"/>
      <c r="G4263" s="17"/>
      <c r="H4263" s="59"/>
      <c r="I4263" s="59"/>
      <c r="J4263" s="59"/>
      <c r="K4263" s="59"/>
      <c r="L4263" s="59"/>
      <c r="M4263" s="59"/>
    </row>
    <row r="4264" spans="3:13" x14ac:dyDescent="0.2">
      <c r="C4264" s="17"/>
      <c r="D4264" s="17"/>
      <c r="E4264" s="17"/>
      <c r="F4264" s="17"/>
      <c r="G4264" s="17"/>
      <c r="H4264" s="59"/>
      <c r="I4264" s="59"/>
      <c r="J4264" s="59"/>
      <c r="K4264" s="59"/>
      <c r="L4264" s="59"/>
      <c r="M4264" s="59"/>
    </row>
    <row r="4265" spans="3:13" x14ac:dyDescent="0.2">
      <c r="C4265" s="17"/>
      <c r="D4265" s="17"/>
      <c r="E4265" s="17"/>
      <c r="F4265" s="17"/>
      <c r="G4265" s="17"/>
      <c r="H4265" s="59"/>
      <c r="I4265" s="59"/>
      <c r="J4265" s="59"/>
      <c r="K4265" s="59"/>
      <c r="L4265" s="59"/>
      <c r="M4265" s="59"/>
    </row>
    <row r="4266" spans="3:13" x14ac:dyDescent="0.2">
      <c r="C4266" s="17"/>
      <c r="D4266" s="17"/>
      <c r="E4266" s="17"/>
      <c r="F4266" s="17"/>
      <c r="G4266" s="17"/>
      <c r="H4266" s="59"/>
      <c r="I4266" s="59"/>
      <c r="J4266" s="59"/>
      <c r="K4266" s="59"/>
      <c r="L4266" s="59"/>
      <c r="M4266" s="59"/>
    </row>
    <row r="4267" spans="3:13" x14ac:dyDescent="0.2">
      <c r="C4267" s="17"/>
      <c r="D4267" s="17"/>
      <c r="E4267" s="17"/>
      <c r="F4267" s="17"/>
      <c r="G4267" s="17"/>
      <c r="H4267" s="59"/>
      <c r="I4267" s="59"/>
      <c r="J4267" s="59"/>
      <c r="K4267" s="59"/>
      <c r="L4267" s="59"/>
      <c r="M4267" s="59"/>
    </row>
    <row r="4268" spans="3:13" x14ac:dyDescent="0.2">
      <c r="C4268" s="17"/>
      <c r="D4268" s="17"/>
      <c r="E4268" s="17"/>
      <c r="F4268" s="17"/>
      <c r="G4268" s="17"/>
      <c r="H4268" s="59"/>
      <c r="I4268" s="59"/>
      <c r="J4268" s="59"/>
      <c r="K4268" s="59"/>
      <c r="L4268" s="59"/>
      <c r="M4268" s="59"/>
    </row>
    <row r="4269" spans="3:13" x14ac:dyDescent="0.2">
      <c r="C4269" s="17"/>
      <c r="D4269" s="17"/>
      <c r="E4269" s="17"/>
      <c r="F4269" s="17"/>
      <c r="G4269" s="17"/>
      <c r="H4269" s="59"/>
      <c r="I4269" s="59"/>
      <c r="J4269" s="59"/>
      <c r="K4269" s="59"/>
      <c r="L4269" s="59"/>
      <c r="M4269" s="59"/>
    </row>
    <row r="4270" spans="3:13" x14ac:dyDescent="0.2">
      <c r="C4270" s="17"/>
      <c r="D4270" s="17"/>
      <c r="E4270" s="17"/>
      <c r="F4270" s="17"/>
      <c r="G4270" s="17"/>
      <c r="H4270" s="59"/>
      <c r="I4270" s="59"/>
      <c r="J4270" s="59"/>
      <c r="K4270" s="59"/>
      <c r="L4270" s="59"/>
      <c r="M4270" s="59"/>
    </row>
    <row r="4271" spans="3:13" x14ac:dyDescent="0.2">
      <c r="C4271" s="17"/>
      <c r="D4271" s="17"/>
      <c r="E4271" s="17"/>
      <c r="F4271" s="17"/>
      <c r="G4271" s="17"/>
      <c r="H4271" s="59"/>
      <c r="I4271" s="59"/>
      <c r="J4271" s="59"/>
      <c r="K4271" s="59"/>
      <c r="L4271" s="59"/>
      <c r="M4271" s="59"/>
    </row>
    <row r="4272" spans="3:13" x14ac:dyDescent="0.2">
      <c r="C4272" s="17"/>
      <c r="D4272" s="17"/>
      <c r="E4272" s="17"/>
      <c r="F4272" s="17"/>
      <c r="G4272" s="17"/>
      <c r="H4272" s="59"/>
      <c r="I4272" s="59"/>
      <c r="J4272" s="59"/>
      <c r="K4272" s="59"/>
      <c r="L4272" s="59"/>
      <c r="M4272" s="59"/>
    </row>
    <row r="4273" spans="3:13" x14ac:dyDescent="0.2">
      <c r="C4273" s="17"/>
      <c r="D4273" s="17"/>
      <c r="E4273" s="17"/>
      <c r="F4273" s="17"/>
      <c r="G4273" s="17"/>
      <c r="H4273" s="59"/>
      <c r="I4273" s="59"/>
      <c r="J4273" s="59"/>
      <c r="K4273" s="59"/>
      <c r="L4273" s="59"/>
      <c r="M4273" s="59"/>
    </row>
    <row r="4274" spans="3:13" x14ac:dyDescent="0.2">
      <c r="C4274" s="17"/>
      <c r="D4274" s="17"/>
      <c r="E4274" s="17"/>
      <c r="F4274" s="17"/>
      <c r="G4274" s="17"/>
      <c r="H4274" s="59"/>
      <c r="I4274" s="59"/>
      <c r="J4274" s="59"/>
      <c r="K4274" s="59"/>
      <c r="L4274" s="59"/>
      <c r="M4274" s="59"/>
    </row>
    <row r="4275" spans="3:13" x14ac:dyDescent="0.2">
      <c r="C4275" s="17"/>
      <c r="D4275" s="17"/>
      <c r="E4275" s="17"/>
      <c r="F4275" s="17"/>
      <c r="G4275" s="17"/>
      <c r="H4275" s="59"/>
      <c r="I4275" s="59"/>
      <c r="J4275" s="59"/>
      <c r="K4275" s="59"/>
      <c r="L4275" s="59"/>
      <c r="M4275" s="59"/>
    </row>
    <row r="4276" spans="3:13" x14ac:dyDescent="0.2">
      <c r="C4276" s="17"/>
      <c r="D4276" s="17"/>
      <c r="E4276" s="17"/>
      <c r="F4276" s="17"/>
      <c r="G4276" s="17"/>
      <c r="H4276" s="59"/>
      <c r="I4276" s="59"/>
      <c r="J4276" s="59"/>
      <c r="K4276" s="59"/>
      <c r="L4276" s="59"/>
      <c r="M4276" s="59"/>
    </row>
    <row r="4277" spans="3:13" x14ac:dyDescent="0.2">
      <c r="C4277" s="17"/>
      <c r="D4277" s="17"/>
      <c r="E4277" s="17"/>
      <c r="F4277" s="17"/>
      <c r="G4277" s="17"/>
      <c r="H4277" s="59"/>
      <c r="I4277" s="59"/>
      <c r="J4277" s="59"/>
      <c r="K4277" s="59"/>
      <c r="L4277" s="59"/>
      <c r="M4277" s="59"/>
    </row>
    <row r="4278" spans="3:13" x14ac:dyDescent="0.2">
      <c r="C4278" s="17"/>
      <c r="D4278" s="17"/>
      <c r="E4278" s="17"/>
      <c r="F4278" s="17"/>
      <c r="G4278" s="17"/>
      <c r="H4278" s="59"/>
      <c r="I4278" s="59"/>
      <c r="J4278" s="59"/>
      <c r="K4278" s="59"/>
      <c r="L4278" s="59"/>
      <c r="M4278" s="59"/>
    </row>
    <row r="4279" spans="3:13" x14ac:dyDescent="0.2">
      <c r="C4279" s="17"/>
      <c r="D4279" s="17"/>
      <c r="E4279" s="17"/>
      <c r="F4279" s="17"/>
      <c r="G4279" s="17"/>
      <c r="H4279" s="59"/>
      <c r="I4279" s="59"/>
      <c r="J4279" s="59"/>
      <c r="K4279" s="59"/>
      <c r="L4279" s="59"/>
      <c r="M4279" s="59"/>
    </row>
    <row r="4280" spans="3:13" x14ac:dyDescent="0.2">
      <c r="C4280" s="17"/>
      <c r="D4280" s="17"/>
      <c r="E4280" s="17"/>
      <c r="F4280" s="17"/>
      <c r="G4280" s="17"/>
      <c r="H4280" s="59"/>
      <c r="I4280" s="59"/>
      <c r="J4280" s="59"/>
      <c r="K4280" s="59"/>
      <c r="L4280" s="59"/>
      <c r="M4280" s="59"/>
    </row>
    <row r="4281" spans="3:13" x14ac:dyDescent="0.2">
      <c r="C4281" s="17"/>
      <c r="D4281" s="17"/>
      <c r="E4281" s="17"/>
      <c r="F4281" s="17"/>
      <c r="G4281" s="17"/>
      <c r="H4281" s="59"/>
      <c r="I4281" s="59"/>
      <c r="J4281" s="59"/>
      <c r="K4281" s="59"/>
      <c r="L4281" s="59"/>
      <c r="M4281" s="59"/>
    </row>
    <row r="4282" spans="3:13" x14ac:dyDescent="0.2">
      <c r="C4282" s="17"/>
      <c r="D4282" s="17"/>
      <c r="E4282" s="17"/>
      <c r="F4282" s="17"/>
      <c r="G4282" s="17"/>
      <c r="H4282" s="59"/>
      <c r="I4282" s="59"/>
      <c r="J4282" s="59"/>
      <c r="K4282" s="59"/>
      <c r="L4282" s="59"/>
      <c r="M4282" s="59"/>
    </row>
    <row r="4283" spans="3:13" x14ac:dyDescent="0.2">
      <c r="C4283" s="17"/>
      <c r="D4283" s="17"/>
      <c r="E4283" s="17"/>
      <c r="F4283" s="17"/>
      <c r="G4283" s="17"/>
      <c r="H4283" s="59"/>
      <c r="I4283" s="59"/>
      <c r="J4283" s="59"/>
      <c r="K4283" s="59"/>
      <c r="L4283" s="59"/>
      <c r="M4283" s="59"/>
    </row>
    <row r="4284" spans="3:13" x14ac:dyDescent="0.2">
      <c r="C4284" s="17"/>
      <c r="D4284" s="17"/>
      <c r="E4284" s="17"/>
      <c r="F4284" s="17"/>
      <c r="G4284" s="17"/>
      <c r="H4284" s="59"/>
      <c r="I4284" s="59"/>
      <c r="J4284" s="59"/>
      <c r="K4284" s="59"/>
      <c r="L4284" s="59"/>
      <c r="M4284" s="59"/>
    </row>
    <row r="4285" spans="3:13" x14ac:dyDescent="0.2">
      <c r="C4285" s="17"/>
      <c r="D4285" s="17"/>
      <c r="E4285" s="17"/>
      <c r="F4285" s="17"/>
      <c r="G4285" s="17"/>
      <c r="H4285" s="59"/>
      <c r="I4285" s="59"/>
      <c r="J4285" s="59"/>
      <c r="K4285" s="59"/>
      <c r="L4285" s="59"/>
      <c r="M4285" s="59"/>
    </row>
    <row r="4286" spans="3:13" x14ac:dyDescent="0.2">
      <c r="C4286" s="17"/>
      <c r="D4286" s="17"/>
      <c r="E4286" s="17"/>
      <c r="F4286" s="17"/>
      <c r="G4286" s="17"/>
      <c r="H4286" s="59"/>
      <c r="I4286" s="59"/>
      <c r="J4286" s="59"/>
      <c r="K4286" s="59"/>
      <c r="L4286" s="59"/>
      <c r="M4286" s="59"/>
    </row>
    <row r="4287" spans="3:13" x14ac:dyDescent="0.2">
      <c r="C4287" s="17"/>
      <c r="D4287" s="17"/>
      <c r="E4287" s="17"/>
      <c r="F4287" s="17"/>
      <c r="G4287" s="17"/>
      <c r="H4287" s="59"/>
      <c r="I4287" s="59"/>
      <c r="J4287" s="59"/>
      <c r="K4287" s="59"/>
      <c r="L4287" s="59"/>
      <c r="M4287" s="59"/>
    </row>
    <row r="4288" spans="3:13" x14ac:dyDescent="0.2">
      <c r="C4288" s="17"/>
      <c r="D4288" s="17"/>
      <c r="E4288" s="17"/>
      <c r="F4288" s="17"/>
      <c r="G4288" s="17"/>
      <c r="H4288" s="59"/>
      <c r="I4288" s="59"/>
      <c r="J4288" s="59"/>
      <c r="K4288" s="59"/>
      <c r="L4288" s="59"/>
      <c r="M4288" s="59"/>
    </row>
    <row r="4289" spans="3:13" x14ac:dyDescent="0.2">
      <c r="C4289" s="17"/>
      <c r="D4289" s="17"/>
      <c r="E4289" s="17"/>
      <c r="F4289" s="17"/>
      <c r="G4289" s="17"/>
      <c r="H4289" s="59"/>
      <c r="I4289" s="59"/>
      <c r="J4289" s="59"/>
      <c r="K4289" s="59"/>
      <c r="L4289" s="59"/>
      <c r="M4289" s="59"/>
    </row>
    <row r="4290" spans="3:13" x14ac:dyDescent="0.2">
      <c r="C4290" s="17"/>
      <c r="D4290" s="17"/>
      <c r="E4290" s="17"/>
      <c r="F4290" s="17"/>
      <c r="G4290" s="17"/>
      <c r="H4290" s="59"/>
      <c r="I4290" s="59"/>
      <c r="J4290" s="59"/>
      <c r="K4290" s="59"/>
      <c r="L4290" s="59"/>
      <c r="M4290" s="59"/>
    </row>
    <row r="4291" spans="3:13" x14ac:dyDescent="0.2">
      <c r="C4291" s="17"/>
      <c r="D4291" s="17"/>
      <c r="E4291" s="17"/>
      <c r="F4291" s="17"/>
      <c r="G4291" s="17"/>
      <c r="H4291" s="59"/>
      <c r="I4291" s="59"/>
      <c r="J4291" s="59"/>
      <c r="K4291" s="59"/>
      <c r="L4291" s="59"/>
      <c r="M4291" s="59"/>
    </row>
    <row r="4292" spans="3:13" x14ac:dyDescent="0.2">
      <c r="C4292" s="17"/>
      <c r="D4292" s="17"/>
      <c r="E4292" s="17"/>
      <c r="F4292" s="17"/>
      <c r="G4292" s="17"/>
      <c r="H4292" s="59"/>
      <c r="I4292" s="59"/>
      <c r="J4292" s="59"/>
      <c r="K4292" s="59"/>
      <c r="L4292" s="59"/>
      <c r="M4292" s="59"/>
    </row>
    <row r="4293" spans="3:13" x14ac:dyDescent="0.2">
      <c r="C4293" s="17"/>
      <c r="D4293" s="17"/>
      <c r="E4293" s="17"/>
      <c r="F4293" s="17"/>
      <c r="G4293" s="17"/>
      <c r="H4293" s="59"/>
      <c r="I4293" s="59"/>
      <c r="J4293" s="59"/>
      <c r="K4293" s="59"/>
      <c r="L4293" s="59"/>
      <c r="M4293" s="59"/>
    </row>
    <row r="4294" spans="3:13" x14ac:dyDescent="0.2">
      <c r="C4294" s="17"/>
      <c r="D4294" s="17"/>
      <c r="E4294" s="17"/>
      <c r="F4294" s="17"/>
      <c r="G4294" s="17"/>
      <c r="H4294" s="59"/>
      <c r="I4294" s="59"/>
      <c r="J4294" s="59"/>
      <c r="K4294" s="59"/>
      <c r="L4294" s="59"/>
      <c r="M4294" s="59"/>
    </row>
    <row r="4295" spans="3:13" x14ac:dyDescent="0.2">
      <c r="C4295" s="17"/>
      <c r="D4295" s="17"/>
      <c r="E4295" s="17"/>
      <c r="F4295" s="17"/>
      <c r="G4295" s="17"/>
      <c r="H4295" s="59"/>
      <c r="I4295" s="59"/>
      <c r="J4295" s="59"/>
      <c r="K4295" s="59"/>
      <c r="L4295" s="59"/>
      <c r="M4295" s="59"/>
    </row>
    <row r="4296" spans="3:13" x14ac:dyDescent="0.2">
      <c r="C4296" s="17"/>
      <c r="D4296" s="17"/>
      <c r="E4296" s="17"/>
      <c r="F4296" s="17"/>
      <c r="G4296" s="17"/>
      <c r="H4296" s="59"/>
      <c r="I4296" s="59"/>
      <c r="J4296" s="59"/>
      <c r="K4296" s="59"/>
      <c r="L4296" s="59"/>
      <c r="M4296" s="59"/>
    </row>
    <row r="4297" spans="3:13" x14ac:dyDescent="0.2">
      <c r="C4297" s="17"/>
      <c r="D4297" s="17"/>
      <c r="E4297" s="17"/>
      <c r="F4297" s="17"/>
      <c r="G4297" s="17"/>
      <c r="H4297" s="59"/>
      <c r="I4297" s="59"/>
      <c r="J4297" s="59"/>
      <c r="K4297" s="59"/>
      <c r="L4297" s="59"/>
      <c r="M4297" s="59"/>
    </row>
    <row r="4298" spans="3:13" x14ac:dyDescent="0.2">
      <c r="C4298" s="17"/>
      <c r="D4298" s="17"/>
      <c r="E4298" s="17"/>
      <c r="F4298" s="17"/>
      <c r="G4298" s="17"/>
      <c r="H4298" s="59"/>
      <c r="I4298" s="59"/>
      <c r="J4298" s="59"/>
      <c r="K4298" s="59"/>
      <c r="L4298" s="59"/>
      <c r="M4298" s="59"/>
    </row>
    <row r="4299" spans="3:13" x14ac:dyDescent="0.2">
      <c r="C4299" s="17"/>
      <c r="D4299" s="17"/>
      <c r="E4299" s="17"/>
      <c r="F4299" s="17"/>
      <c r="G4299" s="17"/>
      <c r="H4299" s="59"/>
      <c r="I4299" s="59"/>
      <c r="J4299" s="59"/>
      <c r="K4299" s="59"/>
      <c r="L4299" s="59"/>
      <c r="M4299" s="59"/>
    </row>
    <row r="4300" spans="3:13" x14ac:dyDescent="0.2">
      <c r="C4300" s="17"/>
      <c r="D4300" s="17"/>
      <c r="E4300" s="17"/>
      <c r="F4300" s="17"/>
      <c r="G4300" s="17"/>
      <c r="H4300" s="59"/>
      <c r="I4300" s="59"/>
      <c r="J4300" s="59"/>
      <c r="K4300" s="59"/>
      <c r="L4300" s="59"/>
      <c r="M4300" s="59"/>
    </row>
    <row r="4301" spans="3:13" x14ac:dyDescent="0.2">
      <c r="C4301" s="17"/>
      <c r="D4301" s="17"/>
      <c r="E4301" s="17"/>
      <c r="F4301" s="17"/>
      <c r="G4301" s="17"/>
      <c r="H4301" s="59"/>
      <c r="I4301" s="59"/>
      <c r="J4301" s="59"/>
      <c r="K4301" s="59"/>
      <c r="L4301" s="59"/>
      <c r="M4301" s="59"/>
    </row>
    <row r="4302" spans="3:13" x14ac:dyDescent="0.2">
      <c r="C4302" s="17"/>
      <c r="D4302" s="17"/>
      <c r="E4302" s="17"/>
      <c r="F4302" s="17"/>
      <c r="G4302" s="17"/>
      <c r="H4302" s="59"/>
      <c r="I4302" s="59"/>
      <c r="J4302" s="59"/>
      <c r="K4302" s="59"/>
      <c r="L4302" s="59"/>
      <c r="M4302" s="59"/>
    </row>
    <row r="4303" spans="3:13" x14ac:dyDescent="0.2">
      <c r="C4303" s="17"/>
      <c r="D4303" s="17"/>
      <c r="E4303" s="17"/>
      <c r="F4303" s="17"/>
      <c r="G4303" s="17"/>
      <c r="H4303" s="59"/>
      <c r="I4303" s="59"/>
      <c r="J4303" s="59"/>
      <c r="K4303" s="59"/>
      <c r="L4303" s="59"/>
      <c r="M4303" s="59"/>
    </row>
    <row r="4304" spans="3:13" x14ac:dyDescent="0.2">
      <c r="C4304" s="17"/>
      <c r="D4304" s="17"/>
      <c r="E4304" s="17"/>
      <c r="F4304" s="17"/>
      <c r="G4304" s="17"/>
      <c r="H4304" s="59"/>
      <c r="I4304" s="59"/>
      <c r="J4304" s="59"/>
      <c r="K4304" s="59"/>
      <c r="L4304" s="59"/>
      <c r="M4304" s="59"/>
    </row>
    <row r="4305" spans="3:13" x14ac:dyDescent="0.2">
      <c r="C4305" s="17"/>
      <c r="D4305" s="17"/>
      <c r="E4305" s="17"/>
      <c r="F4305" s="17"/>
      <c r="G4305" s="17"/>
      <c r="H4305" s="59"/>
      <c r="I4305" s="59"/>
      <c r="J4305" s="59"/>
      <c r="K4305" s="59"/>
      <c r="L4305" s="59"/>
      <c r="M4305" s="59"/>
    </row>
    <row r="4306" spans="3:13" x14ac:dyDescent="0.2">
      <c r="C4306" s="17"/>
      <c r="D4306" s="17"/>
      <c r="E4306" s="17"/>
      <c r="F4306" s="17"/>
      <c r="G4306" s="17"/>
      <c r="H4306" s="59"/>
      <c r="I4306" s="59"/>
      <c r="J4306" s="59"/>
      <c r="K4306" s="59"/>
      <c r="L4306" s="59"/>
      <c r="M4306" s="59"/>
    </row>
    <row r="4307" spans="3:13" x14ac:dyDescent="0.2">
      <c r="C4307" s="17"/>
      <c r="D4307" s="17"/>
      <c r="E4307" s="17"/>
      <c r="F4307" s="17"/>
      <c r="G4307" s="17"/>
      <c r="H4307" s="59"/>
      <c r="I4307" s="59"/>
      <c r="J4307" s="59"/>
      <c r="K4307" s="59"/>
      <c r="L4307" s="59"/>
      <c r="M4307" s="59"/>
    </row>
    <row r="4308" spans="3:13" x14ac:dyDescent="0.2">
      <c r="C4308" s="17"/>
      <c r="D4308" s="17"/>
      <c r="E4308" s="17"/>
      <c r="F4308" s="17"/>
      <c r="G4308" s="17"/>
      <c r="H4308" s="59"/>
      <c r="I4308" s="59"/>
      <c r="J4308" s="59"/>
      <c r="K4308" s="59"/>
      <c r="L4308" s="59"/>
      <c r="M4308" s="59"/>
    </row>
    <row r="4309" spans="3:13" x14ac:dyDescent="0.2">
      <c r="C4309" s="17"/>
      <c r="D4309" s="17"/>
      <c r="E4309" s="17"/>
      <c r="F4309" s="17"/>
      <c r="G4309" s="17"/>
      <c r="H4309" s="59"/>
      <c r="I4309" s="59"/>
      <c r="J4309" s="59"/>
      <c r="K4309" s="59"/>
      <c r="L4309" s="59"/>
      <c r="M4309" s="59"/>
    </row>
    <row r="4310" spans="3:13" x14ac:dyDescent="0.2">
      <c r="C4310" s="17"/>
      <c r="D4310" s="17"/>
      <c r="E4310" s="17"/>
      <c r="F4310" s="17"/>
      <c r="G4310" s="17"/>
      <c r="H4310" s="59"/>
      <c r="I4310" s="59"/>
      <c r="J4310" s="59"/>
      <c r="K4310" s="59"/>
      <c r="L4310" s="59"/>
      <c r="M4310" s="59"/>
    </row>
    <row r="4311" spans="3:13" x14ac:dyDescent="0.2">
      <c r="C4311" s="17"/>
      <c r="D4311" s="17"/>
      <c r="E4311" s="17"/>
      <c r="F4311" s="17"/>
      <c r="G4311" s="17"/>
      <c r="H4311" s="59"/>
      <c r="I4311" s="59"/>
      <c r="J4311" s="59"/>
      <c r="K4311" s="59"/>
      <c r="L4311" s="59"/>
      <c r="M4311" s="59"/>
    </row>
    <row r="4312" spans="3:13" x14ac:dyDescent="0.2">
      <c r="C4312" s="17"/>
      <c r="D4312" s="17"/>
      <c r="E4312" s="17"/>
      <c r="F4312" s="17"/>
      <c r="G4312" s="17"/>
      <c r="H4312" s="59"/>
      <c r="I4312" s="59"/>
      <c r="J4312" s="59"/>
      <c r="K4312" s="59"/>
      <c r="L4312" s="59"/>
      <c r="M4312" s="59"/>
    </row>
    <row r="4313" spans="3:13" x14ac:dyDescent="0.2">
      <c r="C4313" s="17"/>
      <c r="D4313" s="17"/>
      <c r="E4313" s="17"/>
      <c r="F4313" s="17"/>
      <c r="G4313" s="17"/>
      <c r="H4313" s="59"/>
      <c r="I4313" s="59"/>
      <c r="J4313" s="59"/>
      <c r="K4313" s="59"/>
      <c r="L4313" s="59"/>
      <c r="M4313" s="59"/>
    </row>
    <row r="4314" spans="3:13" x14ac:dyDescent="0.2">
      <c r="C4314" s="17"/>
      <c r="D4314" s="17"/>
      <c r="E4314" s="17"/>
      <c r="F4314" s="17"/>
      <c r="G4314" s="17"/>
      <c r="H4314" s="59"/>
      <c r="I4314" s="59"/>
      <c r="J4314" s="59"/>
      <c r="K4314" s="59"/>
      <c r="L4314" s="59"/>
      <c r="M4314" s="59"/>
    </row>
    <row r="4315" spans="3:13" x14ac:dyDescent="0.2">
      <c r="C4315" s="17"/>
      <c r="D4315" s="17"/>
      <c r="E4315" s="17"/>
      <c r="F4315" s="17"/>
      <c r="G4315" s="17"/>
      <c r="H4315" s="59"/>
      <c r="I4315" s="59"/>
      <c r="J4315" s="59"/>
      <c r="K4315" s="59"/>
      <c r="L4315" s="59"/>
      <c r="M4315" s="59"/>
    </row>
    <row r="4316" spans="3:13" x14ac:dyDescent="0.2">
      <c r="C4316" s="17"/>
      <c r="D4316" s="17"/>
      <c r="E4316" s="17"/>
      <c r="F4316" s="17"/>
      <c r="G4316" s="17"/>
      <c r="H4316" s="59"/>
      <c r="I4316" s="59"/>
      <c r="J4316" s="59"/>
      <c r="K4316" s="59"/>
      <c r="L4316" s="59"/>
      <c r="M4316" s="59"/>
    </row>
    <row r="4317" spans="3:13" x14ac:dyDescent="0.2">
      <c r="C4317" s="17"/>
      <c r="D4317" s="17"/>
      <c r="E4317" s="17"/>
      <c r="F4317" s="17"/>
      <c r="G4317" s="17"/>
      <c r="H4317" s="59"/>
      <c r="I4317" s="59"/>
      <c r="J4317" s="59"/>
      <c r="K4317" s="59"/>
      <c r="L4317" s="59"/>
      <c r="M4317" s="59"/>
    </row>
    <row r="4318" spans="3:13" x14ac:dyDescent="0.2">
      <c r="C4318" s="17"/>
      <c r="D4318" s="17"/>
      <c r="E4318" s="17"/>
      <c r="F4318" s="17"/>
      <c r="G4318" s="17"/>
      <c r="H4318" s="59"/>
      <c r="I4318" s="59"/>
      <c r="J4318" s="59"/>
      <c r="K4318" s="59"/>
      <c r="L4318" s="59"/>
      <c r="M4318" s="59"/>
    </row>
    <row r="4319" spans="3:13" x14ac:dyDescent="0.2">
      <c r="C4319" s="17"/>
      <c r="D4319" s="17"/>
      <c r="E4319" s="17"/>
      <c r="F4319" s="17"/>
      <c r="G4319" s="17"/>
      <c r="H4319" s="59"/>
      <c r="I4319" s="59"/>
      <c r="J4319" s="59"/>
      <c r="K4319" s="59"/>
      <c r="L4319" s="59"/>
      <c r="M4319" s="59"/>
    </row>
    <row r="4320" spans="3:13" x14ac:dyDescent="0.2">
      <c r="C4320" s="17"/>
      <c r="D4320" s="17"/>
      <c r="E4320" s="17"/>
      <c r="F4320" s="17"/>
      <c r="G4320" s="17"/>
      <c r="H4320" s="59"/>
      <c r="I4320" s="59"/>
      <c r="J4320" s="59"/>
      <c r="K4320" s="59"/>
      <c r="L4320" s="59"/>
      <c r="M4320" s="59"/>
    </row>
    <row r="4321" spans="3:13" x14ac:dyDescent="0.2">
      <c r="C4321" s="17"/>
      <c r="D4321" s="17"/>
      <c r="E4321" s="17"/>
      <c r="F4321" s="17"/>
      <c r="G4321" s="17"/>
      <c r="H4321" s="59"/>
      <c r="I4321" s="59"/>
      <c r="J4321" s="59"/>
      <c r="K4321" s="59"/>
      <c r="L4321" s="59"/>
      <c r="M4321" s="59"/>
    </row>
    <row r="4322" spans="3:13" x14ac:dyDescent="0.2">
      <c r="C4322" s="17"/>
      <c r="D4322" s="17"/>
      <c r="E4322" s="17"/>
      <c r="F4322" s="17"/>
      <c r="G4322" s="17"/>
      <c r="H4322" s="59"/>
      <c r="I4322" s="59"/>
      <c r="J4322" s="59"/>
      <c r="K4322" s="59"/>
      <c r="L4322" s="59"/>
      <c r="M4322" s="59"/>
    </row>
    <row r="4323" spans="3:13" x14ac:dyDescent="0.2">
      <c r="C4323" s="17"/>
      <c r="D4323" s="17"/>
      <c r="E4323" s="17"/>
      <c r="F4323" s="17"/>
      <c r="G4323" s="17"/>
      <c r="H4323" s="59"/>
      <c r="I4323" s="59"/>
      <c r="J4323" s="59"/>
      <c r="K4323" s="59"/>
      <c r="L4323" s="59"/>
      <c r="M4323" s="59"/>
    </row>
    <row r="4324" spans="3:13" x14ac:dyDescent="0.2">
      <c r="C4324" s="17"/>
      <c r="D4324" s="17"/>
      <c r="E4324" s="17"/>
      <c r="F4324" s="17"/>
      <c r="G4324" s="17"/>
      <c r="H4324" s="59"/>
      <c r="I4324" s="59"/>
      <c r="J4324" s="59"/>
      <c r="K4324" s="59"/>
      <c r="L4324" s="59"/>
      <c r="M4324" s="59"/>
    </row>
    <row r="4325" spans="3:13" x14ac:dyDescent="0.2">
      <c r="C4325" s="17"/>
      <c r="D4325" s="17"/>
      <c r="E4325" s="17"/>
      <c r="F4325" s="17"/>
      <c r="G4325" s="17"/>
      <c r="H4325" s="59"/>
      <c r="I4325" s="59"/>
      <c r="J4325" s="59"/>
      <c r="K4325" s="59"/>
      <c r="L4325" s="59"/>
      <c r="M4325" s="59"/>
    </row>
    <row r="4326" spans="3:13" x14ac:dyDescent="0.2">
      <c r="C4326" s="17"/>
      <c r="D4326" s="17"/>
      <c r="E4326" s="17"/>
      <c r="F4326" s="17"/>
      <c r="G4326" s="17"/>
      <c r="H4326" s="59"/>
      <c r="I4326" s="59"/>
      <c r="J4326" s="59"/>
      <c r="K4326" s="59"/>
      <c r="L4326" s="59"/>
      <c r="M4326" s="59"/>
    </row>
    <row r="4327" spans="3:13" x14ac:dyDescent="0.2">
      <c r="C4327" s="17"/>
      <c r="D4327" s="17"/>
      <c r="E4327" s="17"/>
      <c r="F4327" s="17"/>
      <c r="G4327" s="17"/>
      <c r="H4327" s="59"/>
      <c r="I4327" s="59"/>
      <c r="J4327" s="59"/>
      <c r="K4327" s="59"/>
      <c r="L4327" s="59"/>
      <c r="M4327" s="59"/>
    </row>
    <row r="4328" spans="3:13" x14ac:dyDescent="0.2">
      <c r="C4328" s="17"/>
      <c r="D4328" s="17"/>
      <c r="E4328" s="17"/>
      <c r="F4328" s="17"/>
      <c r="G4328" s="17"/>
      <c r="H4328" s="59"/>
      <c r="I4328" s="59"/>
      <c r="J4328" s="59"/>
      <c r="K4328" s="59"/>
      <c r="L4328" s="59"/>
      <c r="M4328" s="59"/>
    </row>
    <row r="4329" spans="3:13" x14ac:dyDescent="0.2">
      <c r="C4329" s="17"/>
      <c r="D4329" s="17"/>
      <c r="E4329" s="17"/>
      <c r="F4329" s="17"/>
      <c r="G4329" s="17"/>
      <c r="H4329" s="59"/>
      <c r="I4329" s="59"/>
      <c r="J4329" s="59"/>
      <c r="K4329" s="59"/>
      <c r="L4329" s="59"/>
      <c r="M4329" s="59"/>
    </row>
    <row r="4330" spans="3:13" x14ac:dyDescent="0.2">
      <c r="C4330" s="17"/>
      <c r="D4330" s="17"/>
      <c r="E4330" s="17"/>
      <c r="F4330" s="17"/>
      <c r="G4330" s="17"/>
      <c r="H4330" s="59"/>
      <c r="I4330" s="59"/>
      <c r="J4330" s="59"/>
      <c r="K4330" s="59"/>
      <c r="L4330" s="59"/>
      <c r="M4330" s="59"/>
    </row>
    <row r="4331" spans="3:13" x14ac:dyDescent="0.2">
      <c r="C4331" s="17"/>
      <c r="D4331" s="17"/>
      <c r="E4331" s="17"/>
      <c r="F4331" s="17"/>
      <c r="G4331" s="17"/>
      <c r="H4331" s="59"/>
      <c r="I4331" s="59"/>
      <c r="J4331" s="59"/>
      <c r="K4331" s="59"/>
      <c r="L4331" s="59"/>
      <c r="M4331" s="59"/>
    </row>
    <row r="4332" spans="3:13" x14ac:dyDescent="0.2">
      <c r="C4332" s="17"/>
      <c r="D4332" s="17"/>
      <c r="E4332" s="17"/>
      <c r="F4332" s="17"/>
      <c r="G4332" s="17"/>
      <c r="H4332" s="59"/>
      <c r="I4332" s="59"/>
      <c r="J4332" s="59"/>
      <c r="K4332" s="59"/>
      <c r="L4332" s="59"/>
      <c r="M4332" s="59"/>
    </row>
    <row r="4333" spans="3:13" x14ac:dyDescent="0.2">
      <c r="C4333" s="17"/>
      <c r="D4333" s="17"/>
      <c r="E4333" s="17"/>
      <c r="F4333" s="17"/>
      <c r="G4333" s="17"/>
      <c r="H4333" s="59"/>
      <c r="I4333" s="59"/>
      <c r="J4333" s="59"/>
      <c r="K4333" s="59"/>
      <c r="L4333" s="59"/>
      <c r="M4333" s="59"/>
    </row>
    <row r="4334" spans="3:13" x14ac:dyDescent="0.2">
      <c r="C4334" s="17"/>
      <c r="D4334" s="17"/>
      <c r="E4334" s="17"/>
      <c r="F4334" s="17"/>
      <c r="G4334" s="17"/>
      <c r="H4334" s="59"/>
      <c r="I4334" s="59"/>
      <c r="J4334" s="59"/>
      <c r="K4334" s="59"/>
      <c r="L4334" s="59"/>
      <c r="M4334" s="59"/>
    </row>
    <row r="4335" spans="3:13" x14ac:dyDescent="0.2">
      <c r="C4335" s="17"/>
      <c r="D4335" s="17"/>
      <c r="E4335" s="17"/>
      <c r="F4335" s="17"/>
      <c r="G4335" s="17"/>
      <c r="H4335" s="59"/>
      <c r="I4335" s="59"/>
      <c r="J4335" s="59"/>
      <c r="K4335" s="59"/>
      <c r="L4335" s="59"/>
      <c r="M4335" s="59"/>
    </row>
    <row r="4336" spans="3:13" x14ac:dyDescent="0.2">
      <c r="C4336" s="17"/>
      <c r="D4336" s="17"/>
      <c r="E4336" s="17"/>
      <c r="F4336" s="17"/>
      <c r="G4336" s="17"/>
      <c r="H4336" s="59"/>
      <c r="I4336" s="59"/>
      <c r="J4336" s="59"/>
      <c r="K4336" s="59"/>
      <c r="L4336" s="59"/>
      <c r="M4336" s="59"/>
    </row>
    <row r="4337" spans="3:13" x14ac:dyDescent="0.2">
      <c r="C4337" s="17"/>
      <c r="D4337" s="17"/>
      <c r="E4337" s="17"/>
      <c r="F4337" s="17"/>
      <c r="G4337" s="17"/>
      <c r="H4337" s="59"/>
      <c r="I4337" s="59"/>
      <c r="J4337" s="59"/>
      <c r="K4337" s="59"/>
      <c r="L4337" s="59"/>
      <c r="M4337" s="59"/>
    </row>
    <row r="4338" spans="3:13" x14ac:dyDescent="0.2">
      <c r="C4338" s="17"/>
      <c r="D4338" s="17"/>
      <c r="E4338" s="17"/>
      <c r="F4338" s="17"/>
      <c r="G4338" s="17"/>
      <c r="H4338" s="59"/>
      <c r="I4338" s="59"/>
      <c r="J4338" s="59"/>
      <c r="K4338" s="59"/>
      <c r="L4338" s="59"/>
      <c r="M4338" s="59"/>
    </row>
    <row r="4339" spans="3:13" x14ac:dyDescent="0.2">
      <c r="C4339" s="17"/>
      <c r="D4339" s="17"/>
      <c r="E4339" s="17"/>
      <c r="F4339" s="17"/>
      <c r="G4339" s="17"/>
      <c r="H4339" s="59"/>
      <c r="I4339" s="59"/>
      <c r="J4339" s="59"/>
      <c r="K4339" s="59"/>
      <c r="L4339" s="59"/>
      <c r="M4339" s="59"/>
    </row>
    <row r="4340" spans="3:13" x14ac:dyDescent="0.2">
      <c r="C4340" s="17"/>
      <c r="D4340" s="17"/>
      <c r="E4340" s="17"/>
      <c r="F4340" s="17"/>
      <c r="G4340" s="17"/>
      <c r="H4340" s="59"/>
      <c r="I4340" s="59"/>
      <c r="J4340" s="59"/>
      <c r="K4340" s="59"/>
      <c r="L4340" s="59"/>
      <c r="M4340" s="59"/>
    </row>
    <row r="4341" spans="3:13" x14ac:dyDescent="0.2">
      <c r="C4341" s="17"/>
      <c r="D4341" s="17"/>
      <c r="E4341" s="17"/>
      <c r="F4341" s="17"/>
      <c r="G4341" s="17"/>
      <c r="H4341" s="59"/>
      <c r="I4341" s="59"/>
      <c r="J4341" s="59"/>
      <c r="K4341" s="59"/>
      <c r="L4341" s="59"/>
      <c r="M4341" s="59"/>
    </row>
    <row r="4342" spans="3:13" x14ac:dyDescent="0.2">
      <c r="C4342" s="17"/>
      <c r="D4342" s="17"/>
      <c r="E4342" s="17"/>
      <c r="F4342" s="17"/>
      <c r="G4342" s="17"/>
      <c r="H4342" s="59"/>
      <c r="I4342" s="59"/>
      <c r="J4342" s="59"/>
      <c r="K4342" s="59"/>
      <c r="L4342" s="59"/>
      <c r="M4342" s="59"/>
    </row>
    <row r="4343" spans="3:13" x14ac:dyDescent="0.2">
      <c r="C4343" s="17"/>
      <c r="D4343" s="17"/>
      <c r="E4343" s="17"/>
      <c r="F4343" s="17"/>
      <c r="G4343" s="17"/>
      <c r="H4343" s="59"/>
      <c r="I4343" s="59"/>
      <c r="J4343" s="59"/>
      <c r="K4343" s="59"/>
      <c r="L4343" s="59"/>
      <c r="M4343" s="59"/>
    </row>
    <row r="4344" spans="3:13" x14ac:dyDescent="0.2">
      <c r="C4344" s="17"/>
      <c r="D4344" s="17"/>
      <c r="E4344" s="17"/>
      <c r="F4344" s="17"/>
      <c r="G4344" s="17"/>
      <c r="H4344" s="59"/>
      <c r="I4344" s="59"/>
      <c r="J4344" s="59"/>
      <c r="K4344" s="59"/>
      <c r="L4344" s="59"/>
      <c r="M4344" s="59"/>
    </row>
    <row r="4345" spans="3:13" x14ac:dyDescent="0.2">
      <c r="C4345" s="17"/>
      <c r="D4345" s="17"/>
      <c r="E4345" s="17"/>
      <c r="F4345" s="17"/>
      <c r="G4345" s="17"/>
      <c r="H4345" s="59"/>
      <c r="I4345" s="59"/>
      <c r="J4345" s="59"/>
      <c r="K4345" s="59"/>
      <c r="L4345" s="59"/>
      <c r="M4345" s="59"/>
    </row>
    <row r="4346" spans="3:13" x14ac:dyDescent="0.2">
      <c r="C4346" s="17"/>
      <c r="D4346" s="17"/>
      <c r="E4346" s="17"/>
      <c r="F4346" s="17"/>
      <c r="G4346" s="17"/>
      <c r="H4346" s="59"/>
      <c r="I4346" s="59"/>
      <c r="J4346" s="59"/>
      <c r="K4346" s="59"/>
      <c r="L4346" s="59"/>
      <c r="M4346" s="59"/>
    </row>
    <row r="4347" spans="3:13" x14ac:dyDescent="0.2">
      <c r="C4347" s="17"/>
      <c r="D4347" s="17"/>
      <c r="E4347" s="17"/>
      <c r="F4347" s="17"/>
      <c r="G4347" s="17"/>
      <c r="H4347" s="59"/>
      <c r="I4347" s="59"/>
      <c r="J4347" s="59"/>
      <c r="K4347" s="59"/>
      <c r="L4347" s="59"/>
      <c r="M4347" s="59"/>
    </row>
    <row r="4348" spans="3:13" x14ac:dyDescent="0.2">
      <c r="C4348" s="17"/>
      <c r="D4348" s="17"/>
      <c r="E4348" s="17"/>
      <c r="F4348" s="17"/>
      <c r="G4348" s="17"/>
      <c r="H4348" s="59"/>
      <c r="I4348" s="59"/>
      <c r="J4348" s="59"/>
      <c r="K4348" s="59"/>
      <c r="L4348" s="59"/>
      <c r="M4348" s="59"/>
    </row>
    <row r="4349" spans="3:13" x14ac:dyDescent="0.2">
      <c r="C4349" s="17"/>
      <c r="D4349" s="17"/>
      <c r="E4349" s="17"/>
      <c r="F4349" s="17"/>
      <c r="G4349" s="17"/>
      <c r="H4349" s="59"/>
      <c r="I4349" s="59"/>
      <c r="J4349" s="59"/>
      <c r="K4349" s="59"/>
      <c r="L4349" s="59"/>
      <c r="M4349" s="59"/>
    </row>
    <row r="4350" spans="3:13" x14ac:dyDescent="0.2">
      <c r="C4350" s="17"/>
      <c r="D4350" s="17"/>
      <c r="E4350" s="17"/>
      <c r="F4350" s="17"/>
      <c r="G4350" s="17"/>
      <c r="H4350" s="59"/>
      <c r="I4350" s="59"/>
      <c r="J4350" s="59"/>
      <c r="K4350" s="59"/>
      <c r="L4350" s="59"/>
      <c r="M4350" s="59"/>
    </row>
    <row r="4351" spans="3:13" x14ac:dyDescent="0.2">
      <c r="C4351" s="17"/>
      <c r="D4351" s="17"/>
      <c r="E4351" s="17"/>
      <c r="F4351" s="17"/>
      <c r="G4351" s="17"/>
      <c r="H4351" s="59"/>
      <c r="I4351" s="59"/>
      <c r="J4351" s="59"/>
      <c r="K4351" s="59"/>
      <c r="L4351" s="59"/>
      <c r="M4351" s="59"/>
    </row>
    <row r="4352" spans="3:13" x14ac:dyDescent="0.2">
      <c r="C4352" s="17"/>
      <c r="D4352" s="17"/>
      <c r="E4352" s="17"/>
      <c r="F4352" s="17"/>
      <c r="G4352" s="17"/>
      <c r="H4352" s="59"/>
      <c r="I4352" s="59"/>
      <c r="J4352" s="59"/>
      <c r="K4352" s="59"/>
      <c r="L4352" s="59"/>
      <c r="M4352" s="59"/>
    </row>
    <row r="4353" spans="3:13" x14ac:dyDescent="0.2">
      <c r="C4353" s="17"/>
      <c r="D4353" s="17"/>
      <c r="E4353" s="17"/>
      <c r="F4353" s="17"/>
      <c r="G4353" s="17"/>
      <c r="H4353" s="59"/>
      <c r="I4353" s="59"/>
      <c r="J4353" s="59"/>
      <c r="K4353" s="59"/>
      <c r="L4353" s="59"/>
      <c r="M4353" s="59"/>
    </row>
    <row r="4354" spans="3:13" x14ac:dyDescent="0.2">
      <c r="C4354" s="17"/>
      <c r="D4354" s="17"/>
      <c r="E4354" s="17"/>
      <c r="F4354" s="17"/>
      <c r="G4354" s="17"/>
      <c r="H4354" s="59"/>
      <c r="I4354" s="59"/>
      <c r="J4354" s="59"/>
      <c r="K4354" s="59"/>
      <c r="L4354" s="59"/>
      <c r="M4354" s="59"/>
    </row>
    <row r="4355" spans="3:13" x14ac:dyDescent="0.2">
      <c r="C4355" s="17"/>
      <c r="D4355" s="17"/>
      <c r="E4355" s="17"/>
      <c r="F4355" s="17"/>
      <c r="G4355" s="17"/>
      <c r="H4355" s="59"/>
      <c r="I4355" s="59"/>
      <c r="J4355" s="59"/>
      <c r="K4355" s="59"/>
      <c r="L4355" s="59"/>
      <c r="M4355" s="59"/>
    </row>
    <row r="4356" spans="3:13" x14ac:dyDescent="0.2">
      <c r="C4356" s="17"/>
      <c r="D4356" s="17"/>
      <c r="E4356" s="17"/>
      <c r="F4356" s="17"/>
      <c r="G4356" s="17"/>
      <c r="H4356" s="59"/>
      <c r="I4356" s="59"/>
      <c r="J4356" s="59"/>
      <c r="K4356" s="59"/>
      <c r="L4356" s="59"/>
      <c r="M4356" s="59"/>
    </row>
    <row r="4357" spans="3:13" x14ac:dyDescent="0.2">
      <c r="C4357" s="17"/>
      <c r="D4357" s="17"/>
      <c r="E4357" s="17"/>
      <c r="F4357" s="17"/>
      <c r="G4357" s="17"/>
      <c r="H4357" s="59"/>
      <c r="I4357" s="59"/>
      <c r="J4357" s="59"/>
      <c r="K4357" s="59"/>
      <c r="L4357" s="59"/>
      <c r="M4357" s="59"/>
    </row>
    <row r="4358" spans="3:13" x14ac:dyDescent="0.2">
      <c r="C4358" s="17"/>
      <c r="D4358" s="17"/>
      <c r="E4358" s="17"/>
      <c r="F4358" s="17"/>
      <c r="G4358" s="17"/>
      <c r="H4358" s="59"/>
      <c r="I4358" s="59"/>
      <c r="J4358" s="59"/>
      <c r="K4358" s="59"/>
      <c r="L4358" s="59"/>
      <c r="M4358" s="59"/>
    </row>
    <row r="4359" spans="3:13" x14ac:dyDescent="0.2">
      <c r="C4359" s="17"/>
      <c r="D4359" s="17"/>
      <c r="E4359" s="17"/>
      <c r="F4359" s="17"/>
      <c r="G4359" s="17"/>
      <c r="H4359" s="59"/>
      <c r="I4359" s="59"/>
      <c r="J4359" s="59"/>
      <c r="K4359" s="59"/>
      <c r="L4359" s="59"/>
      <c r="M4359" s="59"/>
    </row>
    <row r="4360" spans="3:13" x14ac:dyDescent="0.2">
      <c r="C4360" s="17"/>
      <c r="D4360" s="17"/>
      <c r="E4360" s="17"/>
      <c r="F4360" s="17"/>
      <c r="G4360" s="17"/>
      <c r="H4360" s="59"/>
      <c r="I4360" s="59"/>
      <c r="J4360" s="59"/>
      <c r="K4360" s="59"/>
      <c r="L4360" s="59"/>
      <c r="M4360" s="59"/>
    </row>
    <row r="4361" spans="3:13" x14ac:dyDescent="0.2">
      <c r="C4361" s="17"/>
      <c r="D4361" s="17"/>
      <c r="E4361" s="17"/>
      <c r="F4361" s="17"/>
      <c r="G4361" s="17"/>
      <c r="H4361" s="59"/>
      <c r="I4361" s="59"/>
      <c r="J4361" s="59"/>
      <c r="K4361" s="59"/>
      <c r="L4361" s="59"/>
      <c r="M4361" s="59"/>
    </row>
    <row r="4362" spans="3:13" x14ac:dyDescent="0.2">
      <c r="C4362" s="17"/>
      <c r="D4362" s="17"/>
      <c r="E4362" s="17"/>
      <c r="F4362" s="17"/>
      <c r="G4362" s="17"/>
      <c r="H4362" s="59"/>
      <c r="I4362" s="59"/>
      <c r="J4362" s="59"/>
      <c r="K4362" s="59"/>
      <c r="L4362" s="59"/>
      <c r="M4362" s="59"/>
    </row>
    <row r="4363" spans="3:13" x14ac:dyDescent="0.2">
      <c r="C4363" s="17"/>
      <c r="D4363" s="17"/>
      <c r="E4363" s="17"/>
      <c r="F4363" s="17"/>
      <c r="G4363" s="17"/>
      <c r="H4363" s="59"/>
      <c r="I4363" s="59"/>
      <c r="J4363" s="59"/>
      <c r="K4363" s="59"/>
      <c r="L4363" s="59"/>
      <c r="M4363" s="59"/>
    </row>
    <row r="4364" spans="3:13" x14ac:dyDescent="0.2">
      <c r="C4364" s="17"/>
      <c r="D4364" s="17"/>
      <c r="E4364" s="17"/>
      <c r="F4364" s="17"/>
      <c r="G4364" s="17"/>
      <c r="H4364" s="59"/>
      <c r="I4364" s="59"/>
      <c r="J4364" s="59"/>
      <c r="K4364" s="59"/>
      <c r="L4364" s="59"/>
      <c r="M4364" s="59"/>
    </row>
    <row r="4365" spans="3:13" x14ac:dyDescent="0.2">
      <c r="C4365" s="17"/>
      <c r="D4365" s="17"/>
      <c r="E4365" s="17"/>
      <c r="F4365" s="17"/>
      <c r="G4365" s="17"/>
      <c r="H4365" s="59"/>
      <c r="I4365" s="59"/>
      <c r="J4365" s="59"/>
      <c r="K4365" s="59"/>
      <c r="L4365" s="59"/>
      <c r="M4365" s="59"/>
    </row>
    <row r="4366" spans="3:13" x14ac:dyDescent="0.2">
      <c r="C4366" s="17"/>
      <c r="D4366" s="17"/>
      <c r="E4366" s="17"/>
      <c r="F4366" s="17"/>
      <c r="G4366" s="17"/>
      <c r="H4366" s="59"/>
      <c r="I4366" s="59"/>
      <c r="J4366" s="59"/>
      <c r="K4366" s="59"/>
      <c r="L4366" s="59"/>
      <c r="M4366" s="59"/>
    </row>
    <row r="4367" spans="3:13" x14ac:dyDescent="0.2">
      <c r="C4367" s="17"/>
      <c r="D4367" s="17"/>
      <c r="E4367" s="17"/>
      <c r="F4367" s="17"/>
      <c r="G4367" s="17"/>
      <c r="H4367" s="59"/>
      <c r="I4367" s="59"/>
      <c r="J4367" s="59"/>
      <c r="K4367" s="59"/>
      <c r="L4367" s="59"/>
      <c r="M4367" s="59"/>
    </row>
    <row r="4368" spans="3:13" x14ac:dyDescent="0.2">
      <c r="C4368" s="17"/>
      <c r="D4368" s="17"/>
      <c r="E4368" s="17"/>
      <c r="F4368" s="17"/>
      <c r="G4368" s="17"/>
      <c r="H4368" s="59"/>
      <c r="I4368" s="59"/>
      <c r="J4368" s="59"/>
      <c r="K4368" s="59"/>
      <c r="L4368" s="59"/>
      <c r="M4368" s="59"/>
    </row>
    <row r="4369" spans="3:13" x14ac:dyDescent="0.2">
      <c r="C4369" s="17"/>
      <c r="D4369" s="17"/>
      <c r="E4369" s="17"/>
      <c r="F4369" s="17"/>
      <c r="G4369" s="17"/>
      <c r="H4369" s="59"/>
      <c r="I4369" s="59"/>
      <c r="J4369" s="59"/>
      <c r="K4369" s="59"/>
      <c r="L4369" s="59"/>
      <c r="M4369" s="59"/>
    </row>
    <row r="4370" spans="3:13" x14ac:dyDescent="0.2">
      <c r="C4370" s="17"/>
      <c r="D4370" s="17"/>
      <c r="E4370" s="17"/>
      <c r="F4370" s="17"/>
      <c r="G4370" s="17"/>
      <c r="H4370" s="59"/>
      <c r="I4370" s="59"/>
      <c r="J4370" s="59"/>
      <c r="K4370" s="59"/>
      <c r="L4370" s="59"/>
      <c r="M4370" s="59"/>
    </row>
    <row r="4371" spans="3:13" x14ac:dyDescent="0.2">
      <c r="C4371" s="17"/>
      <c r="D4371" s="17"/>
      <c r="E4371" s="17"/>
      <c r="F4371" s="17"/>
      <c r="G4371" s="17"/>
      <c r="H4371" s="59"/>
      <c r="I4371" s="59"/>
      <c r="J4371" s="59"/>
      <c r="K4371" s="59"/>
      <c r="L4371" s="59"/>
      <c r="M4371" s="59"/>
    </row>
    <row r="4372" spans="3:13" x14ac:dyDescent="0.2">
      <c r="C4372" s="17"/>
      <c r="D4372" s="17"/>
      <c r="E4372" s="17"/>
      <c r="F4372" s="17"/>
      <c r="G4372" s="17"/>
      <c r="H4372" s="59"/>
      <c r="I4372" s="59"/>
      <c r="J4372" s="59"/>
      <c r="K4372" s="59"/>
      <c r="L4372" s="59"/>
      <c r="M4372" s="59"/>
    </row>
    <row r="4373" spans="3:13" x14ac:dyDescent="0.2">
      <c r="C4373" s="17"/>
      <c r="D4373" s="17"/>
      <c r="E4373" s="17"/>
      <c r="F4373" s="17"/>
      <c r="G4373" s="17"/>
      <c r="H4373" s="59"/>
      <c r="I4373" s="59"/>
      <c r="J4373" s="59"/>
      <c r="K4373" s="59"/>
      <c r="L4373" s="59"/>
      <c r="M4373" s="59"/>
    </row>
    <row r="4374" spans="3:13" x14ac:dyDescent="0.2">
      <c r="C4374" s="17"/>
      <c r="D4374" s="17"/>
      <c r="E4374" s="17"/>
      <c r="F4374" s="17"/>
      <c r="G4374" s="17"/>
      <c r="H4374" s="59"/>
      <c r="I4374" s="59"/>
      <c r="J4374" s="59"/>
      <c r="K4374" s="59"/>
      <c r="L4374" s="59"/>
      <c r="M4374" s="59"/>
    </row>
    <row r="4375" spans="3:13" x14ac:dyDescent="0.2">
      <c r="C4375" s="17"/>
      <c r="D4375" s="17"/>
      <c r="E4375" s="17"/>
      <c r="F4375" s="17"/>
      <c r="G4375" s="17"/>
      <c r="H4375" s="59"/>
      <c r="I4375" s="59"/>
      <c r="J4375" s="59"/>
      <c r="K4375" s="59"/>
      <c r="L4375" s="59"/>
      <c r="M4375" s="59"/>
    </row>
    <row r="4376" spans="3:13" x14ac:dyDescent="0.2">
      <c r="C4376" s="17"/>
      <c r="D4376" s="17"/>
      <c r="E4376" s="17"/>
      <c r="F4376" s="17"/>
      <c r="G4376" s="17"/>
      <c r="H4376" s="59"/>
      <c r="I4376" s="59"/>
      <c r="J4376" s="59"/>
      <c r="K4376" s="59"/>
      <c r="L4376" s="59"/>
      <c r="M4376" s="59"/>
    </row>
    <row r="4377" spans="3:13" x14ac:dyDescent="0.2">
      <c r="C4377" s="17"/>
      <c r="D4377" s="17"/>
      <c r="E4377" s="17"/>
      <c r="F4377" s="17"/>
      <c r="G4377" s="17"/>
      <c r="H4377" s="59"/>
      <c r="I4377" s="59"/>
      <c r="J4377" s="59"/>
      <c r="K4377" s="59"/>
      <c r="L4377" s="59"/>
      <c r="M4377" s="59"/>
    </row>
    <row r="4378" spans="3:13" x14ac:dyDescent="0.2">
      <c r="C4378" s="17"/>
      <c r="D4378" s="17"/>
      <c r="E4378" s="17"/>
      <c r="F4378" s="17"/>
      <c r="G4378" s="17"/>
      <c r="H4378" s="59"/>
      <c r="I4378" s="59"/>
      <c r="J4378" s="59"/>
      <c r="K4378" s="59"/>
      <c r="L4378" s="59"/>
      <c r="M4378" s="59"/>
    </row>
    <row r="4379" spans="3:13" x14ac:dyDescent="0.2">
      <c r="C4379" s="17"/>
      <c r="D4379" s="17"/>
      <c r="E4379" s="17"/>
      <c r="F4379" s="17"/>
      <c r="G4379" s="17"/>
      <c r="H4379" s="59"/>
      <c r="I4379" s="59"/>
      <c r="J4379" s="59"/>
      <c r="K4379" s="59"/>
      <c r="L4379" s="59"/>
      <c r="M4379" s="59"/>
    </row>
    <row r="4380" spans="3:13" x14ac:dyDescent="0.2">
      <c r="C4380" s="17"/>
      <c r="D4380" s="17"/>
      <c r="E4380" s="17"/>
      <c r="F4380" s="17"/>
      <c r="G4380" s="17"/>
      <c r="H4380" s="59"/>
      <c r="I4380" s="59"/>
      <c r="J4380" s="59"/>
      <c r="K4380" s="59"/>
      <c r="L4380" s="59"/>
      <c r="M4380" s="59"/>
    </row>
    <row r="4381" spans="3:13" x14ac:dyDescent="0.2">
      <c r="C4381" s="17"/>
      <c r="D4381" s="17"/>
      <c r="E4381" s="17"/>
      <c r="F4381" s="17"/>
      <c r="G4381" s="17"/>
      <c r="H4381" s="59"/>
      <c r="I4381" s="59"/>
      <c r="J4381" s="59"/>
      <c r="K4381" s="59"/>
      <c r="L4381" s="59"/>
      <c r="M4381" s="59"/>
    </row>
    <row r="4382" spans="3:13" x14ac:dyDescent="0.2">
      <c r="C4382" s="17"/>
      <c r="D4382" s="17"/>
      <c r="E4382" s="17"/>
      <c r="F4382" s="17"/>
      <c r="G4382" s="17"/>
      <c r="H4382" s="59"/>
      <c r="I4382" s="59"/>
      <c r="J4382" s="59"/>
      <c r="K4382" s="59"/>
      <c r="L4382" s="59"/>
      <c r="M4382" s="59"/>
    </row>
    <row r="4383" spans="3:13" x14ac:dyDescent="0.2">
      <c r="C4383" s="17"/>
      <c r="D4383" s="17"/>
      <c r="E4383" s="17"/>
      <c r="F4383" s="17"/>
      <c r="G4383" s="17"/>
      <c r="H4383" s="59"/>
      <c r="I4383" s="59"/>
      <c r="J4383" s="59"/>
      <c r="K4383" s="59"/>
      <c r="L4383" s="59"/>
      <c r="M4383" s="59"/>
    </row>
    <row r="4384" spans="3:13" x14ac:dyDescent="0.2">
      <c r="C4384" s="17"/>
      <c r="D4384" s="17"/>
      <c r="E4384" s="17"/>
      <c r="F4384" s="17"/>
      <c r="G4384" s="17"/>
      <c r="H4384" s="59"/>
      <c r="I4384" s="59"/>
      <c r="J4384" s="59"/>
      <c r="K4384" s="59"/>
      <c r="L4384" s="59"/>
      <c r="M4384" s="59"/>
    </row>
    <row r="4385" spans="3:13" x14ac:dyDescent="0.2">
      <c r="C4385" s="17"/>
      <c r="D4385" s="17"/>
      <c r="E4385" s="17"/>
      <c r="F4385" s="17"/>
      <c r="G4385" s="17"/>
      <c r="H4385" s="59"/>
      <c r="I4385" s="59"/>
      <c r="J4385" s="59"/>
      <c r="K4385" s="59"/>
      <c r="L4385" s="59"/>
      <c r="M4385" s="59"/>
    </row>
    <row r="4386" spans="3:13" x14ac:dyDescent="0.2">
      <c r="C4386" s="17"/>
      <c r="D4386" s="17"/>
      <c r="E4386" s="17"/>
      <c r="F4386" s="17"/>
      <c r="G4386" s="17"/>
      <c r="H4386" s="59"/>
      <c r="I4386" s="59"/>
      <c r="J4386" s="59"/>
      <c r="K4386" s="59"/>
      <c r="L4386" s="59"/>
      <c r="M4386" s="59"/>
    </row>
    <row r="4387" spans="3:13" x14ac:dyDescent="0.2">
      <c r="C4387" s="17"/>
      <c r="D4387" s="17"/>
      <c r="E4387" s="17"/>
      <c r="F4387" s="17"/>
      <c r="G4387" s="17"/>
      <c r="H4387" s="59"/>
      <c r="I4387" s="59"/>
      <c r="J4387" s="59"/>
      <c r="K4387" s="59"/>
      <c r="L4387" s="59"/>
      <c r="M4387" s="59"/>
    </row>
    <row r="4388" spans="3:13" x14ac:dyDescent="0.2">
      <c r="C4388" s="17"/>
      <c r="D4388" s="17"/>
      <c r="E4388" s="17"/>
      <c r="F4388" s="17"/>
      <c r="G4388" s="17"/>
      <c r="H4388" s="59"/>
      <c r="I4388" s="59"/>
      <c r="J4388" s="59"/>
      <c r="K4388" s="59"/>
      <c r="L4388" s="59"/>
      <c r="M4388" s="59"/>
    </row>
    <row r="4389" spans="3:13" x14ac:dyDescent="0.2">
      <c r="C4389" s="17"/>
      <c r="D4389" s="17"/>
      <c r="E4389" s="17"/>
      <c r="F4389" s="17"/>
      <c r="G4389" s="17"/>
      <c r="H4389" s="59"/>
      <c r="I4389" s="59"/>
      <c r="J4389" s="59"/>
      <c r="K4389" s="59"/>
      <c r="L4389" s="59"/>
      <c r="M4389" s="59"/>
    </row>
    <row r="4390" spans="3:13" x14ac:dyDescent="0.2">
      <c r="C4390" s="17"/>
      <c r="D4390" s="17"/>
      <c r="E4390" s="17"/>
      <c r="F4390" s="17"/>
      <c r="G4390" s="17"/>
      <c r="H4390" s="59"/>
      <c r="I4390" s="59"/>
      <c r="J4390" s="59"/>
      <c r="K4390" s="59"/>
      <c r="L4390" s="59"/>
      <c r="M4390" s="59"/>
    </row>
    <row r="4391" spans="3:13" x14ac:dyDescent="0.2">
      <c r="C4391" s="17"/>
      <c r="D4391" s="17"/>
      <c r="E4391" s="17"/>
      <c r="F4391" s="17"/>
      <c r="G4391" s="17"/>
      <c r="H4391" s="59"/>
      <c r="I4391" s="59"/>
      <c r="J4391" s="59"/>
      <c r="K4391" s="59"/>
      <c r="L4391" s="59"/>
      <c r="M4391" s="59"/>
    </row>
    <row r="4392" spans="3:13" x14ac:dyDescent="0.2">
      <c r="C4392" s="17"/>
      <c r="D4392" s="17"/>
      <c r="E4392" s="17"/>
      <c r="F4392" s="17"/>
      <c r="G4392" s="17"/>
      <c r="H4392" s="59"/>
      <c r="I4392" s="59"/>
      <c r="J4392" s="59"/>
      <c r="K4392" s="59"/>
      <c r="L4392" s="59"/>
      <c r="M4392" s="59"/>
    </row>
    <row r="4393" spans="3:13" x14ac:dyDescent="0.2">
      <c r="C4393" s="17"/>
      <c r="D4393" s="17"/>
      <c r="E4393" s="17"/>
      <c r="F4393" s="17"/>
      <c r="G4393" s="17"/>
      <c r="H4393" s="59"/>
      <c r="I4393" s="59"/>
      <c r="J4393" s="59"/>
      <c r="K4393" s="59"/>
      <c r="L4393" s="59"/>
      <c r="M4393" s="59"/>
    </row>
    <row r="4394" spans="3:13" x14ac:dyDescent="0.2">
      <c r="C4394" s="17"/>
      <c r="D4394" s="17"/>
      <c r="E4394" s="17"/>
      <c r="F4394" s="17"/>
      <c r="G4394" s="17"/>
      <c r="H4394" s="59"/>
      <c r="I4394" s="59"/>
      <c r="J4394" s="59"/>
      <c r="K4394" s="59"/>
      <c r="L4394" s="59"/>
      <c r="M4394" s="59"/>
    </row>
    <row r="4395" spans="3:13" x14ac:dyDescent="0.2">
      <c r="C4395" s="17"/>
      <c r="D4395" s="17"/>
      <c r="E4395" s="17"/>
      <c r="F4395" s="17"/>
      <c r="G4395" s="17"/>
      <c r="H4395" s="59"/>
      <c r="I4395" s="59"/>
      <c r="J4395" s="59"/>
      <c r="K4395" s="59"/>
      <c r="L4395" s="59"/>
      <c r="M4395" s="59"/>
    </row>
    <row r="4396" spans="3:13" x14ac:dyDescent="0.2">
      <c r="C4396" s="17"/>
      <c r="D4396" s="17"/>
      <c r="E4396" s="17"/>
      <c r="F4396" s="17"/>
      <c r="G4396" s="17"/>
      <c r="H4396" s="59"/>
      <c r="I4396" s="59"/>
      <c r="J4396" s="59"/>
      <c r="K4396" s="59"/>
      <c r="L4396" s="59"/>
      <c r="M4396" s="59"/>
    </row>
    <row r="4397" spans="3:13" x14ac:dyDescent="0.2">
      <c r="C4397" s="17"/>
      <c r="D4397" s="17"/>
      <c r="E4397" s="17"/>
      <c r="F4397" s="17"/>
      <c r="G4397" s="17"/>
      <c r="H4397" s="59"/>
      <c r="I4397" s="59"/>
      <c r="J4397" s="59"/>
      <c r="K4397" s="59"/>
      <c r="L4397" s="59"/>
      <c r="M4397" s="59"/>
    </row>
    <row r="4398" spans="3:13" x14ac:dyDescent="0.2">
      <c r="C4398" s="17"/>
      <c r="D4398" s="17"/>
      <c r="E4398" s="17"/>
      <c r="F4398" s="17"/>
      <c r="G4398" s="17"/>
      <c r="H4398" s="59"/>
      <c r="I4398" s="59"/>
      <c r="J4398" s="59"/>
      <c r="K4398" s="59"/>
      <c r="L4398" s="59"/>
      <c r="M4398" s="59"/>
    </row>
    <row r="4399" spans="3:13" x14ac:dyDescent="0.2">
      <c r="C4399" s="17"/>
      <c r="D4399" s="17"/>
      <c r="E4399" s="17"/>
      <c r="F4399" s="17"/>
      <c r="G4399" s="17"/>
      <c r="H4399" s="59"/>
      <c r="I4399" s="59"/>
      <c r="J4399" s="59"/>
      <c r="K4399" s="59"/>
      <c r="L4399" s="59"/>
      <c r="M4399" s="59"/>
    </row>
    <row r="4400" spans="3:13" x14ac:dyDescent="0.2">
      <c r="C4400" s="17"/>
      <c r="D4400" s="17"/>
      <c r="E4400" s="17"/>
      <c r="F4400" s="17"/>
      <c r="G4400" s="17"/>
      <c r="H4400" s="59"/>
      <c r="I4400" s="59"/>
      <c r="J4400" s="59"/>
      <c r="K4400" s="59"/>
      <c r="L4400" s="59"/>
      <c r="M4400" s="59"/>
    </row>
    <row r="4401" spans="3:13" x14ac:dyDescent="0.2">
      <c r="C4401" s="17"/>
      <c r="D4401" s="17"/>
      <c r="E4401" s="17"/>
      <c r="F4401" s="17"/>
      <c r="G4401" s="17"/>
      <c r="H4401" s="59"/>
      <c r="I4401" s="59"/>
      <c r="J4401" s="59"/>
      <c r="K4401" s="59"/>
      <c r="L4401" s="59"/>
      <c r="M4401" s="59"/>
    </row>
    <row r="4402" spans="3:13" x14ac:dyDescent="0.2">
      <c r="C4402" s="17"/>
      <c r="D4402" s="17"/>
      <c r="E4402" s="17"/>
      <c r="F4402" s="17"/>
      <c r="G4402" s="17"/>
      <c r="H4402" s="59"/>
      <c r="I4402" s="59"/>
      <c r="J4402" s="59"/>
      <c r="K4402" s="59"/>
      <c r="L4402" s="59"/>
      <c r="M4402" s="59"/>
    </row>
    <row r="4403" spans="3:13" x14ac:dyDescent="0.2">
      <c r="C4403" s="17"/>
      <c r="D4403" s="17"/>
      <c r="E4403" s="17"/>
      <c r="F4403" s="17"/>
      <c r="G4403" s="17"/>
      <c r="H4403" s="59"/>
      <c r="I4403" s="59"/>
      <c r="J4403" s="59"/>
      <c r="K4403" s="59"/>
      <c r="L4403" s="59"/>
      <c r="M4403" s="59"/>
    </row>
    <row r="4404" spans="3:13" x14ac:dyDescent="0.2">
      <c r="C4404" s="17"/>
      <c r="D4404" s="17"/>
      <c r="E4404" s="17"/>
      <c r="F4404" s="17"/>
      <c r="G4404" s="17"/>
      <c r="H4404" s="59"/>
      <c r="I4404" s="59"/>
      <c r="J4404" s="59"/>
      <c r="K4404" s="59"/>
      <c r="L4404" s="59"/>
      <c r="M4404" s="59"/>
    </row>
    <row r="4405" spans="3:13" x14ac:dyDescent="0.2">
      <c r="C4405" s="17"/>
      <c r="D4405" s="17"/>
      <c r="E4405" s="17"/>
      <c r="F4405" s="17"/>
      <c r="G4405" s="17"/>
      <c r="H4405" s="59"/>
      <c r="I4405" s="59"/>
      <c r="J4405" s="59"/>
      <c r="K4405" s="59"/>
      <c r="L4405" s="59"/>
      <c r="M4405" s="59"/>
    </row>
    <row r="4406" spans="3:13" x14ac:dyDescent="0.2">
      <c r="C4406" s="17"/>
      <c r="D4406" s="17"/>
      <c r="E4406" s="17"/>
      <c r="F4406" s="17"/>
      <c r="G4406" s="17"/>
      <c r="H4406" s="59"/>
      <c r="I4406" s="59"/>
      <c r="J4406" s="59"/>
      <c r="K4406" s="59"/>
      <c r="L4406" s="59"/>
      <c r="M4406" s="59"/>
    </row>
    <row r="4407" spans="3:13" x14ac:dyDescent="0.2">
      <c r="C4407" s="17"/>
      <c r="D4407" s="17"/>
      <c r="E4407" s="17"/>
      <c r="F4407" s="17"/>
      <c r="G4407" s="17"/>
      <c r="H4407" s="59"/>
      <c r="I4407" s="59"/>
      <c r="J4407" s="59"/>
      <c r="K4407" s="59"/>
      <c r="L4407" s="59"/>
      <c r="M4407" s="59"/>
    </row>
    <row r="4408" spans="3:13" x14ac:dyDescent="0.2">
      <c r="C4408" s="17"/>
      <c r="D4408" s="17"/>
      <c r="E4408" s="17"/>
      <c r="F4408" s="17"/>
      <c r="G4408" s="17"/>
      <c r="H4408" s="59"/>
      <c r="I4408" s="59"/>
      <c r="J4408" s="59"/>
      <c r="K4408" s="59"/>
      <c r="L4408" s="59"/>
      <c r="M4408" s="59"/>
    </row>
    <row r="4409" spans="3:13" x14ac:dyDescent="0.2">
      <c r="C4409" s="17"/>
      <c r="D4409" s="17"/>
      <c r="E4409" s="17"/>
      <c r="F4409" s="17"/>
      <c r="G4409" s="17"/>
      <c r="H4409" s="59"/>
      <c r="I4409" s="59"/>
      <c r="J4409" s="59"/>
      <c r="K4409" s="59"/>
      <c r="L4409" s="59"/>
      <c r="M4409" s="59"/>
    </row>
    <row r="4410" spans="3:13" x14ac:dyDescent="0.2">
      <c r="C4410" s="17"/>
      <c r="D4410" s="17"/>
      <c r="E4410" s="17"/>
      <c r="F4410" s="17"/>
      <c r="G4410" s="17"/>
      <c r="H4410" s="59"/>
      <c r="I4410" s="59"/>
      <c r="J4410" s="59"/>
      <c r="K4410" s="59"/>
      <c r="L4410" s="59"/>
      <c r="M4410" s="59"/>
    </row>
    <row r="4411" spans="3:13" x14ac:dyDescent="0.2">
      <c r="C4411" s="17"/>
      <c r="D4411" s="17"/>
      <c r="E4411" s="17"/>
      <c r="F4411" s="17"/>
      <c r="G4411" s="17"/>
      <c r="H4411" s="59"/>
      <c r="I4411" s="59"/>
      <c r="J4411" s="59"/>
      <c r="K4411" s="59"/>
      <c r="L4411" s="59"/>
      <c r="M4411" s="59"/>
    </row>
    <row r="4412" spans="3:13" x14ac:dyDescent="0.2">
      <c r="C4412" s="17"/>
      <c r="D4412" s="17"/>
      <c r="E4412" s="17"/>
      <c r="F4412" s="17"/>
      <c r="G4412" s="17"/>
      <c r="H4412" s="59"/>
      <c r="I4412" s="59"/>
      <c r="J4412" s="59"/>
      <c r="K4412" s="59"/>
      <c r="L4412" s="59"/>
      <c r="M4412" s="59"/>
    </row>
    <row r="4413" spans="3:13" x14ac:dyDescent="0.2">
      <c r="C4413" s="17"/>
      <c r="D4413" s="17"/>
      <c r="E4413" s="17"/>
      <c r="F4413" s="17"/>
      <c r="G4413" s="17"/>
      <c r="H4413" s="59"/>
      <c r="I4413" s="59"/>
      <c r="J4413" s="59"/>
      <c r="K4413" s="59"/>
      <c r="L4413" s="59"/>
      <c r="M4413" s="59"/>
    </row>
    <row r="4414" spans="3:13" x14ac:dyDescent="0.2">
      <c r="C4414" s="17"/>
      <c r="D4414" s="17"/>
      <c r="E4414" s="17"/>
      <c r="F4414" s="17"/>
      <c r="G4414" s="17"/>
      <c r="H4414" s="59"/>
      <c r="I4414" s="59"/>
      <c r="J4414" s="59"/>
      <c r="K4414" s="59"/>
      <c r="L4414" s="59"/>
      <c r="M4414" s="59"/>
    </row>
    <row r="4415" spans="3:13" x14ac:dyDescent="0.2">
      <c r="C4415" s="17"/>
      <c r="D4415" s="17"/>
      <c r="E4415" s="17"/>
      <c r="F4415" s="17"/>
      <c r="G4415" s="17"/>
      <c r="H4415" s="59"/>
      <c r="I4415" s="59"/>
      <c r="J4415" s="59"/>
      <c r="K4415" s="59"/>
      <c r="L4415" s="59"/>
      <c r="M4415" s="59"/>
    </row>
    <row r="4416" spans="3:13" x14ac:dyDescent="0.2">
      <c r="C4416" s="17"/>
      <c r="D4416" s="17"/>
      <c r="E4416" s="17"/>
      <c r="F4416" s="17"/>
      <c r="G4416" s="17"/>
      <c r="H4416" s="59"/>
      <c r="I4416" s="59"/>
      <c r="J4416" s="59"/>
      <c r="K4416" s="59"/>
      <c r="L4416" s="59"/>
      <c r="M4416" s="59"/>
    </row>
    <row r="4417" spans="3:13" x14ac:dyDescent="0.2">
      <c r="C4417" s="17"/>
      <c r="D4417" s="17"/>
      <c r="E4417" s="17"/>
      <c r="F4417" s="17"/>
      <c r="G4417" s="17"/>
      <c r="H4417" s="59"/>
      <c r="I4417" s="59"/>
      <c r="J4417" s="59"/>
      <c r="K4417" s="59"/>
      <c r="L4417" s="59"/>
      <c r="M4417" s="59"/>
    </row>
    <row r="4418" spans="3:13" x14ac:dyDescent="0.2">
      <c r="C4418" s="17"/>
      <c r="D4418" s="17"/>
      <c r="E4418" s="17"/>
      <c r="F4418" s="17"/>
      <c r="G4418" s="17"/>
      <c r="H4418" s="59"/>
      <c r="I4418" s="59"/>
      <c r="J4418" s="59"/>
      <c r="K4418" s="59"/>
      <c r="L4418" s="59"/>
      <c r="M4418" s="59"/>
    </row>
    <row r="4419" spans="3:13" x14ac:dyDescent="0.2">
      <c r="C4419" s="17"/>
      <c r="D4419" s="17"/>
      <c r="E4419" s="17"/>
      <c r="F4419" s="17"/>
      <c r="G4419" s="17"/>
      <c r="H4419" s="59"/>
      <c r="I4419" s="59"/>
      <c r="J4419" s="59"/>
      <c r="K4419" s="59"/>
      <c r="L4419" s="59"/>
      <c r="M4419" s="59"/>
    </row>
    <row r="4420" spans="3:13" x14ac:dyDescent="0.2">
      <c r="C4420" s="17"/>
      <c r="D4420" s="17"/>
      <c r="E4420" s="17"/>
      <c r="F4420" s="17"/>
      <c r="G4420" s="17"/>
      <c r="H4420" s="59"/>
      <c r="I4420" s="59"/>
      <c r="J4420" s="59"/>
      <c r="K4420" s="59"/>
      <c r="L4420" s="59"/>
      <c r="M4420" s="59"/>
    </row>
    <row r="4421" spans="3:13" x14ac:dyDescent="0.2">
      <c r="C4421" s="17"/>
      <c r="D4421" s="17"/>
      <c r="E4421" s="17"/>
      <c r="F4421" s="17"/>
      <c r="G4421" s="17"/>
      <c r="H4421" s="59"/>
      <c r="I4421" s="59"/>
      <c r="J4421" s="59"/>
      <c r="K4421" s="59"/>
      <c r="L4421" s="59"/>
      <c r="M4421" s="59"/>
    </row>
    <row r="4422" spans="3:13" x14ac:dyDescent="0.2">
      <c r="C4422" s="17"/>
      <c r="D4422" s="17"/>
      <c r="E4422" s="17"/>
      <c r="F4422" s="17"/>
      <c r="G4422" s="17"/>
      <c r="H4422" s="59"/>
      <c r="I4422" s="59"/>
      <c r="J4422" s="59"/>
      <c r="K4422" s="59"/>
      <c r="L4422" s="59"/>
      <c r="M4422" s="59"/>
    </row>
    <row r="4423" spans="3:13" x14ac:dyDescent="0.2">
      <c r="C4423" s="17"/>
      <c r="D4423" s="17"/>
      <c r="E4423" s="17"/>
      <c r="F4423" s="17"/>
      <c r="G4423" s="17"/>
      <c r="H4423" s="59"/>
      <c r="I4423" s="59"/>
      <c r="J4423" s="59"/>
      <c r="K4423" s="59"/>
      <c r="L4423" s="59"/>
      <c r="M4423" s="59"/>
    </row>
    <row r="4424" spans="3:13" x14ac:dyDescent="0.2">
      <c r="C4424" s="17"/>
      <c r="D4424" s="17"/>
      <c r="E4424" s="17"/>
      <c r="F4424" s="17"/>
      <c r="G4424" s="17"/>
      <c r="H4424" s="59"/>
      <c r="I4424" s="59"/>
      <c r="J4424" s="59"/>
      <c r="K4424" s="59"/>
      <c r="L4424" s="59"/>
      <c r="M4424" s="59"/>
    </row>
    <row r="4425" spans="3:13" x14ac:dyDescent="0.2">
      <c r="C4425" s="17"/>
      <c r="D4425" s="17"/>
      <c r="E4425" s="17"/>
      <c r="F4425" s="17"/>
      <c r="G4425" s="17"/>
      <c r="H4425" s="59"/>
      <c r="I4425" s="59"/>
      <c r="J4425" s="59"/>
      <c r="K4425" s="59"/>
      <c r="L4425" s="59"/>
      <c r="M4425" s="59"/>
    </row>
    <row r="4426" spans="3:13" x14ac:dyDescent="0.2">
      <c r="C4426" s="17"/>
      <c r="D4426" s="17"/>
      <c r="E4426" s="17"/>
      <c r="F4426" s="17"/>
      <c r="G4426" s="17"/>
      <c r="H4426" s="59"/>
      <c r="I4426" s="59"/>
      <c r="J4426" s="59"/>
      <c r="K4426" s="59"/>
      <c r="L4426" s="59"/>
      <c r="M4426" s="59"/>
    </row>
    <row r="4427" spans="3:13" x14ac:dyDescent="0.2">
      <c r="C4427" s="17"/>
      <c r="D4427" s="17"/>
      <c r="E4427" s="17"/>
      <c r="F4427" s="17"/>
      <c r="G4427" s="17"/>
      <c r="H4427" s="59"/>
      <c r="I4427" s="59"/>
      <c r="J4427" s="59"/>
      <c r="K4427" s="59"/>
      <c r="L4427" s="59"/>
      <c r="M4427" s="59"/>
    </row>
    <row r="4428" spans="3:13" x14ac:dyDescent="0.2">
      <c r="C4428" s="17"/>
      <c r="D4428" s="17"/>
      <c r="E4428" s="17"/>
      <c r="F4428" s="17"/>
      <c r="G4428" s="17"/>
      <c r="H4428" s="59"/>
      <c r="I4428" s="59"/>
      <c r="J4428" s="59"/>
      <c r="K4428" s="59"/>
      <c r="L4428" s="59"/>
      <c r="M4428" s="59"/>
    </row>
    <row r="4429" spans="3:13" x14ac:dyDescent="0.2">
      <c r="C4429" s="17"/>
      <c r="D4429" s="17"/>
      <c r="E4429" s="17"/>
      <c r="F4429" s="17"/>
      <c r="G4429" s="17"/>
      <c r="H4429" s="59"/>
      <c r="I4429" s="59"/>
      <c r="J4429" s="59"/>
      <c r="K4429" s="59"/>
      <c r="L4429" s="59"/>
      <c r="M4429" s="59"/>
    </row>
    <row r="4430" spans="3:13" x14ac:dyDescent="0.2">
      <c r="C4430" s="17"/>
      <c r="D4430" s="17"/>
      <c r="E4430" s="17"/>
      <c r="F4430" s="17"/>
      <c r="G4430" s="17"/>
      <c r="H4430" s="59"/>
      <c r="I4430" s="59"/>
      <c r="J4430" s="59"/>
      <c r="K4430" s="59"/>
      <c r="L4430" s="59"/>
      <c r="M4430" s="59"/>
    </row>
    <row r="4431" spans="3:13" x14ac:dyDescent="0.2">
      <c r="C4431" s="17"/>
      <c r="D4431" s="17"/>
      <c r="E4431" s="17"/>
      <c r="F4431" s="17"/>
      <c r="G4431" s="17"/>
      <c r="H4431" s="59"/>
      <c r="I4431" s="59"/>
      <c r="J4431" s="59"/>
      <c r="K4431" s="59"/>
      <c r="L4431" s="59"/>
      <c r="M4431" s="59"/>
    </row>
    <row r="4432" spans="3:13" x14ac:dyDescent="0.2">
      <c r="C4432" s="17"/>
      <c r="D4432" s="17"/>
      <c r="E4432" s="17"/>
      <c r="F4432" s="17"/>
      <c r="G4432" s="17"/>
      <c r="H4432" s="59"/>
      <c r="I4432" s="59"/>
      <c r="J4432" s="59"/>
      <c r="K4432" s="59"/>
      <c r="L4432" s="59"/>
      <c r="M4432" s="59"/>
    </row>
    <row r="4433" spans="3:13" x14ac:dyDescent="0.2">
      <c r="C4433" s="17"/>
      <c r="D4433" s="17"/>
      <c r="E4433" s="17"/>
      <c r="F4433" s="17"/>
      <c r="G4433" s="17"/>
      <c r="H4433" s="59"/>
      <c r="I4433" s="59"/>
      <c r="J4433" s="59"/>
      <c r="K4433" s="59"/>
      <c r="L4433" s="59"/>
      <c r="M4433" s="59"/>
    </row>
    <row r="4434" spans="3:13" x14ac:dyDescent="0.2">
      <c r="C4434" s="17"/>
      <c r="D4434" s="17"/>
      <c r="E4434" s="17"/>
      <c r="F4434" s="17"/>
      <c r="G4434" s="17"/>
      <c r="H4434" s="59"/>
      <c r="I4434" s="59"/>
      <c r="J4434" s="59"/>
      <c r="K4434" s="59"/>
      <c r="L4434" s="59"/>
      <c r="M4434" s="59"/>
    </row>
    <row r="4435" spans="3:13" x14ac:dyDescent="0.2">
      <c r="C4435" s="17"/>
      <c r="D4435" s="17"/>
      <c r="E4435" s="17"/>
      <c r="F4435" s="17"/>
      <c r="G4435" s="17"/>
      <c r="H4435" s="59"/>
      <c r="I4435" s="59"/>
      <c r="J4435" s="59"/>
      <c r="K4435" s="59"/>
      <c r="L4435" s="59"/>
      <c r="M4435" s="59"/>
    </row>
    <row r="4436" spans="3:13" x14ac:dyDescent="0.2">
      <c r="C4436" s="17"/>
      <c r="D4436" s="17"/>
      <c r="E4436" s="17"/>
      <c r="F4436" s="17"/>
      <c r="G4436" s="17"/>
      <c r="H4436" s="59"/>
      <c r="I4436" s="59"/>
      <c r="J4436" s="59"/>
      <c r="K4436" s="59"/>
      <c r="L4436" s="59"/>
      <c r="M4436" s="59"/>
    </row>
    <row r="4437" spans="3:13" x14ac:dyDescent="0.2">
      <c r="C4437" s="17"/>
      <c r="D4437" s="17"/>
      <c r="E4437" s="17"/>
      <c r="F4437" s="17"/>
      <c r="G4437" s="17"/>
      <c r="H4437" s="59"/>
      <c r="I4437" s="59"/>
      <c r="J4437" s="59"/>
      <c r="K4437" s="59"/>
      <c r="L4437" s="59"/>
      <c r="M4437" s="59"/>
    </row>
    <row r="4438" spans="3:13" x14ac:dyDescent="0.2">
      <c r="C4438" s="17"/>
      <c r="D4438" s="17"/>
      <c r="E4438" s="17"/>
      <c r="F4438" s="17"/>
      <c r="G4438" s="17"/>
      <c r="H4438" s="59"/>
      <c r="I4438" s="59"/>
      <c r="J4438" s="59"/>
      <c r="K4438" s="59"/>
      <c r="L4438" s="59"/>
      <c r="M4438" s="59"/>
    </row>
    <row r="4439" spans="3:13" x14ac:dyDescent="0.2">
      <c r="C4439" s="17"/>
      <c r="D4439" s="17"/>
      <c r="E4439" s="17"/>
      <c r="F4439" s="17"/>
      <c r="G4439" s="17"/>
      <c r="H4439" s="59"/>
      <c r="I4439" s="59"/>
      <c r="J4439" s="59"/>
      <c r="K4439" s="59"/>
      <c r="L4439" s="59"/>
      <c r="M4439" s="59"/>
    </row>
    <row r="4440" spans="3:13" x14ac:dyDescent="0.2">
      <c r="C4440" s="17"/>
      <c r="D4440" s="17"/>
      <c r="E4440" s="17"/>
      <c r="F4440" s="17"/>
      <c r="G4440" s="17"/>
      <c r="H4440" s="59"/>
      <c r="I4440" s="59"/>
      <c r="J4440" s="59"/>
      <c r="K4440" s="59"/>
      <c r="L4440" s="59"/>
      <c r="M4440" s="59"/>
    </row>
    <row r="4441" spans="3:13" x14ac:dyDescent="0.2">
      <c r="C4441" s="17"/>
      <c r="D4441" s="17"/>
      <c r="E4441" s="17"/>
      <c r="F4441" s="17"/>
      <c r="G4441" s="17"/>
      <c r="H4441" s="59"/>
      <c r="I4441" s="59"/>
      <c r="J4441" s="59"/>
      <c r="K4441" s="59"/>
      <c r="L4441" s="59"/>
      <c r="M4441" s="59"/>
    </row>
    <row r="4442" spans="3:13" x14ac:dyDescent="0.2">
      <c r="C4442" s="17"/>
      <c r="D4442" s="17"/>
      <c r="E4442" s="17"/>
      <c r="F4442" s="17"/>
      <c r="G4442" s="17"/>
      <c r="H4442" s="59"/>
      <c r="I4442" s="59"/>
      <c r="J4442" s="59"/>
      <c r="K4442" s="59"/>
      <c r="L4442" s="59"/>
      <c r="M4442" s="59"/>
    </row>
    <row r="4443" spans="3:13" x14ac:dyDescent="0.2">
      <c r="C4443" s="17"/>
      <c r="D4443" s="17"/>
      <c r="E4443" s="17"/>
      <c r="F4443" s="17"/>
      <c r="G4443" s="17"/>
      <c r="H4443" s="59"/>
      <c r="I4443" s="59"/>
      <c r="J4443" s="59"/>
      <c r="K4443" s="59"/>
      <c r="L4443" s="59"/>
      <c r="M4443" s="59"/>
    </row>
    <row r="4444" spans="3:13" x14ac:dyDescent="0.2">
      <c r="C4444" s="17"/>
      <c r="D4444" s="17"/>
      <c r="E4444" s="17"/>
      <c r="F4444" s="17"/>
      <c r="G4444" s="17"/>
      <c r="H4444" s="59"/>
      <c r="I4444" s="59"/>
      <c r="J4444" s="59"/>
      <c r="K4444" s="59"/>
      <c r="L4444" s="59"/>
      <c r="M4444" s="59"/>
    </row>
    <row r="4445" spans="3:13" x14ac:dyDescent="0.2">
      <c r="C4445" s="17"/>
      <c r="D4445" s="17"/>
      <c r="E4445" s="17"/>
      <c r="F4445" s="17"/>
      <c r="G4445" s="17"/>
      <c r="H4445" s="59"/>
      <c r="I4445" s="59"/>
      <c r="J4445" s="59"/>
      <c r="K4445" s="59"/>
      <c r="L4445" s="59"/>
      <c r="M4445" s="59"/>
    </row>
    <row r="4446" spans="3:13" x14ac:dyDescent="0.2">
      <c r="C4446" s="17"/>
      <c r="D4446" s="17"/>
      <c r="E4446" s="17"/>
      <c r="F4446" s="17"/>
      <c r="G4446" s="17"/>
      <c r="H4446" s="59"/>
      <c r="I4446" s="59"/>
      <c r="J4446" s="59"/>
      <c r="K4446" s="59"/>
      <c r="L4446" s="59"/>
      <c r="M4446" s="59"/>
    </row>
    <row r="4447" spans="3:13" x14ac:dyDescent="0.2">
      <c r="C4447" s="17"/>
      <c r="D4447" s="17"/>
      <c r="E4447" s="17"/>
      <c r="F4447" s="17"/>
      <c r="G4447" s="17"/>
      <c r="H4447" s="59"/>
      <c r="I4447" s="59"/>
      <c r="J4447" s="59"/>
      <c r="K4447" s="59"/>
      <c r="L4447" s="59"/>
      <c r="M4447" s="59"/>
    </row>
    <row r="4448" spans="3:13" x14ac:dyDescent="0.2">
      <c r="C4448" s="17"/>
      <c r="D4448" s="17"/>
      <c r="E4448" s="17"/>
      <c r="F4448" s="17"/>
      <c r="G4448" s="17"/>
      <c r="H4448" s="59"/>
      <c r="I4448" s="59"/>
      <c r="J4448" s="59"/>
      <c r="K4448" s="59"/>
      <c r="L4448" s="59"/>
      <c r="M4448" s="59"/>
    </row>
    <row r="4449" spans="3:13" x14ac:dyDescent="0.2">
      <c r="C4449" s="17"/>
      <c r="D4449" s="17"/>
      <c r="E4449" s="17"/>
      <c r="F4449" s="17"/>
      <c r="G4449" s="17"/>
      <c r="H4449" s="59"/>
      <c r="I4449" s="59"/>
      <c r="J4449" s="59"/>
      <c r="K4449" s="59"/>
      <c r="L4449" s="59"/>
      <c r="M4449" s="59"/>
    </row>
    <row r="4450" spans="3:13" x14ac:dyDescent="0.2">
      <c r="C4450" s="17"/>
      <c r="D4450" s="17"/>
      <c r="E4450" s="17"/>
      <c r="F4450" s="17"/>
      <c r="G4450" s="17"/>
      <c r="H4450" s="59"/>
      <c r="I4450" s="59"/>
      <c r="J4450" s="59"/>
      <c r="K4450" s="59"/>
      <c r="L4450" s="59"/>
      <c r="M4450" s="59"/>
    </row>
    <row r="4451" spans="3:13" x14ac:dyDescent="0.2">
      <c r="C4451" s="17"/>
      <c r="D4451" s="17"/>
      <c r="E4451" s="17"/>
      <c r="F4451" s="17"/>
      <c r="G4451" s="17"/>
      <c r="H4451" s="59"/>
      <c r="I4451" s="59"/>
      <c r="J4451" s="59"/>
      <c r="K4451" s="59"/>
      <c r="L4451" s="59"/>
      <c r="M4451" s="59"/>
    </row>
    <row r="4452" spans="3:13" x14ac:dyDescent="0.2">
      <c r="C4452" s="17"/>
      <c r="D4452" s="17"/>
      <c r="E4452" s="17"/>
      <c r="F4452" s="17"/>
      <c r="G4452" s="17"/>
      <c r="H4452" s="59"/>
      <c r="I4452" s="59"/>
      <c r="J4452" s="59"/>
      <c r="K4452" s="59"/>
      <c r="L4452" s="59"/>
      <c r="M4452" s="59"/>
    </row>
    <row r="4453" spans="3:13" x14ac:dyDescent="0.2">
      <c r="C4453" s="17"/>
      <c r="D4453" s="17"/>
      <c r="E4453" s="17"/>
      <c r="F4453" s="17"/>
      <c r="G4453" s="17"/>
      <c r="H4453" s="59"/>
      <c r="I4453" s="59"/>
      <c r="J4453" s="59"/>
      <c r="K4453" s="59"/>
      <c r="L4453" s="59"/>
      <c r="M4453" s="59"/>
    </row>
    <row r="4454" spans="3:13" x14ac:dyDescent="0.2">
      <c r="C4454" s="17"/>
      <c r="D4454" s="17"/>
      <c r="E4454" s="17"/>
      <c r="F4454" s="17"/>
      <c r="G4454" s="17"/>
      <c r="H4454" s="59"/>
      <c r="I4454" s="59"/>
      <c r="J4454" s="59"/>
      <c r="K4454" s="59"/>
      <c r="L4454" s="59"/>
      <c r="M4454" s="59"/>
    </row>
    <row r="4455" spans="3:13" x14ac:dyDescent="0.2">
      <c r="C4455" s="17"/>
      <c r="D4455" s="17"/>
      <c r="E4455" s="17"/>
      <c r="F4455" s="17"/>
      <c r="G4455" s="17"/>
      <c r="H4455" s="59"/>
      <c r="I4455" s="59"/>
      <c r="J4455" s="59"/>
      <c r="K4455" s="59"/>
      <c r="L4455" s="59"/>
      <c r="M4455" s="59"/>
    </row>
    <row r="4456" spans="3:13" x14ac:dyDescent="0.2">
      <c r="C4456" s="17"/>
      <c r="D4456" s="17"/>
      <c r="E4456" s="17"/>
      <c r="F4456" s="17"/>
      <c r="G4456" s="17"/>
      <c r="H4456" s="59"/>
      <c r="I4456" s="59"/>
      <c r="J4456" s="59"/>
      <c r="K4456" s="59"/>
      <c r="L4456" s="59"/>
      <c r="M4456" s="59"/>
    </row>
    <row r="4457" spans="3:13" x14ac:dyDescent="0.2">
      <c r="C4457" s="17"/>
      <c r="D4457" s="17"/>
      <c r="E4457" s="17"/>
      <c r="F4457" s="17"/>
      <c r="G4457" s="17"/>
      <c r="H4457" s="59"/>
      <c r="I4457" s="59"/>
      <c r="J4457" s="59"/>
      <c r="K4457" s="59"/>
      <c r="L4457" s="59"/>
      <c r="M4457" s="59"/>
    </row>
    <row r="4458" spans="3:13" x14ac:dyDescent="0.2">
      <c r="C4458" s="17"/>
      <c r="D4458" s="17"/>
      <c r="E4458" s="17"/>
      <c r="F4458" s="17"/>
      <c r="G4458" s="17"/>
      <c r="H4458" s="59"/>
      <c r="I4458" s="59"/>
      <c r="J4458" s="59"/>
      <c r="K4458" s="59"/>
      <c r="L4458" s="59"/>
      <c r="M4458" s="59"/>
    </row>
    <row r="4459" spans="3:13" x14ac:dyDescent="0.2">
      <c r="C4459" s="17"/>
      <c r="D4459" s="17"/>
      <c r="E4459" s="17"/>
      <c r="F4459" s="17"/>
      <c r="G4459" s="17"/>
      <c r="H4459" s="59"/>
      <c r="I4459" s="59"/>
      <c r="J4459" s="59"/>
      <c r="K4459" s="59"/>
      <c r="L4459" s="59"/>
      <c r="M4459" s="59"/>
    </row>
    <row r="4460" spans="3:13" x14ac:dyDescent="0.2">
      <c r="C4460" s="17"/>
      <c r="D4460" s="17"/>
      <c r="E4460" s="17"/>
      <c r="F4460" s="17"/>
      <c r="G4460" s="17"/>
      <c r="H4460" s="59"/>
      <c r="I4460" s="59"/>
      <c r="J4460" s="59"/>
      <c r="K4460" s="59"/>
      <c r="L4460" s="59"/>
      <c r="M4460" s="59"/>
    </row>
    <row r="4461" spans="3:13" x14ac:dyDescent="0.2">
      <c r="C4461" s="17"/>
      <c r="D4461" s="17"/>
      <c r="E4461" s="17"/>
      <c r="F4461" s="17"/>
      <c r="G4461" s="17"/>
      <c r="H4461" s="59"/>
      <c r="I4461" s="59"/>
      <c r="J4461" s="59"/>
      <c r="K4461" s="59"/>
      <c r="L4461" s="59"/>
      <c r="M4461" s="59"/>
    </row>
    <row r="4462" spans="3:13" x14ac:dyDescent="0.2">
      <c r="C4462" s="17"/>
      <c r="D4462" s="17"/>
      <c r="E4462" s="17"/>
      <c r="F4462" s="17"/>
      <c r="G4462" s="17"/>
      <c r="H4462" s="59"/>
      <c r="I4462" s="59"/>
      <c r="J4462" s="59"/>
      <c r="K4462" s="59"/>
      <c r="L4462" s="59"/>
      <c r="M4462" s="59"/>
    </row>
    <row r="4463" spans="3:13" x14ac:dyDescent="0.2">
      <c r="C4463" s="17"/>
      <c r="D4463" s="17"/>
      <c r="E4463" s="17"/>
      <c r="F4463" s="17"/>
      <c r="G4463" s="17"/>
      <c r="H4463" s="59"/>
      <c r="I4463" s="59"/>
      <c r="J4463" s="59"/>
      <c r="K4463" s="59"/>
      <c r="L4463" s="59"/>
      <c r="M4463" s="59"/>
    </row>
    <row r="4464" spans="3:13" x14ac:dyDescent="0.2">
      <c r="C4464" s="17"/>
      <c r="D4464" s="17"/>
      <c r="E4464" s="17"/>
      <c r="F4464" s="17"/>
      <c r="G4464" s="17"/>
      <c r="H4464" s="59"/>
      <c r="I4464" s="59"/>
      <c r="J4464" s="59"/>
      <c r="K4464" s="59"/>
      <c r="L4464" s="59"/>
      <c r="M4464" s="59"/>
    </row>
    <row r="4465" spans="3:13" x14ac:dyDescent="0.2">
      <c r="C4465" s="17"/>
      <c r="D4465" s="17"/>
      <c r="E4465" s="17"/>
      <c r="F4465" s="17"/>
      <c r="G4465" s="17"/>
      <c r="H4465" s="59"/>
      <c r="I4465" s="59"/>
      <c r="J4465" s="59"/>
      <c r="K4465" s="59"/>
      <c r="L4465" s="59"/>
      <c r="M4465" s="59"/>
    </row>
    <row r="4466" spans="3:13" x14ac:dyDescent="0.2">
      <c r="C4466" s="17"/>
      <c r="D4466" s="17"/>
      <c r="E4466" s="17"/>
      <c r="F4466" s="17"/>
      <c r="G4466" s="17"/>
      <c r="H4466" s="59"/>
      <c r="I4466" s="59"/>
      <c r="J4466" s="59"/>
      <c r="K4466" s="59"/>
      <c r="L4466" s="59"/>
      <c r="M4466" s="59"/>
    </row>
    <row r="4467" spans="3:13" x14ac:dyDescent="0.2">
      <c r="C4467" s="17"/>
      <c r="D4467" s="17"/>
      <c r="E4467" s="17"/>
      <c r="F4467" s="17"/>
      <c r="G4467" s="17"/>
      <c r="H4467" s="59"/>
      <c r="I4467" s="59"/>
      <c r="J4467" s="59"/>
      <c r="K4467" s="59"/>
      <c r="L4467" s="59"/>
      <c r="M4467" s="59"/>
    </row>
    <row r="4468" spans="3:13" x14ac:dyDescent="0.2">
      <c r="C4468" s="17"/>
      <c r="D4468" s="17"/>
      <c r="E4468" s="17"/>
      <c r="F4468" s="17"/>
      <c r="G4468" s="17"/>
      <c r="H4468" s="59"/>
      <c r="I4468" s="59"/>
      <c r="J4468" s="59"/>
      <c r="K4468" s="59"/>
      <c r="L4468" s="59"/>
      <c r="M4468" s="59"/>
    </row>
    <row r="4469" spans="3:13" x14ac:dyDescent="0.2">
      <c r="C4469" s="17"/>
      <c r="D4469" s="17"/>
      <c r="E4469" s="17"/>
      <c r="F4469" s="17"/>
      <c r="G4469" s="17"/>
      <c r="H4469" s="59"/>
      <c r="I4469" s="59"/>
      <c r="J4469" s="59"/>
      <c r="K4469" s="59"/>
      <c r="L4469" s="59"/>
      <c r="M4469" s="59"/>
    </row>
    <row r="4470" spans="3:13" x14ac:dyDescent="0.2">
      <c r="C4470" s="17"/>
      <c r="D4470" s="17"/>
      <c r="E4470" s="17"/>
      <c r="F4470" s="17"/>
      <c r="G4470" s="17"/>
      <c r="H4470" s="59"/>
      <c r="I4470" s="59"/>
      <c r="J4470" s="59"/>
      <c r="K4470" s="59"/>
      <c r="L4470" s="59"/>
      <c r="M4470" s="59"/>
    </row>
    <row r="4471" spans="3:13" x14ac:dyDescent="0.2">
      <c r="C4471" s="17"/>
      <c r="D4471" s="17"/>
      <c r="E4471" s="17"/>
      <c r="F4471" s="17"/>
      <c r="G4471" s="17"/>
      <c r="H4471" s="59"/>
      <c r="I4471" s="59"/>
      <c r="J4471" s="59"/>
      <c r="K4471" s="59"/>
      <c r="L4471" s="59"/>
      <c r="M4471" s="59"/>
    </row>
    <row r="4472" spans="3:13" x14ac:dyDescent="0.2">
      <c r="C4472" s="17"/>
      <c r="D4472" s="17"/>
      <c r="E4472" s="17"/>
      <c r="F4472" s="17"/>
      <c r="G4472" s="17"/>
      <c r="H4472" s="59"/>
      <c r="I4472" s="59"/>
      <c r="J4472" s="59"/>
      <c r="K4472" s="59"/>
      <c r="L4472" s="59"/>
      <c r="M4472" s="59"/>
    </row>
    <row r="4473" spans="3:13" x14ac:dyDescent="0.2">
      <c r="C4473" s="17"/>
      <c r="D4473" s="17"/>
      <c r="E4473" s="17"/>
      <c r="F4473" s="17"/>
      <c r="G4473" s="17"/>
      <c r="H4473" s="59"/>
      <c r="I4473" s="59"/>
      <c r="J4473" s="59"/>
      <c r="K4473" s="59"/>
      <c r="L4473" s="59"/>
      <c r="M4473" s="59"/>
    </row>
    <row r="4474" spans="3:13" x14ac:dyDescent="0.2">
      <c r="C4474" s="17"/>
      <c r="D4474" s="17"/>
      <c r="E4474" s="17"/>
      <c r="F4474" s="17"/>
      <c r="G4474" s="17"/>
      <c r="H4474" s="59"/>
      <c r="I4474" s="59"/>
      <c r="J4474" s="59"/>
      <c r="K4474" s="59"/>
      <c r="L4474" s="59"/>
      <c r="M4474" s="59"/>
    </row>
    <row r="4475" spans="3:13" x14ac:dyDescent="0.2">
      <c r="C4475" s="17"/>
      <c r="D4475" s="17"/>
      <c r="E4475" s="17"/>
      <c r="F4475" s="17"/>
      <c r="G4475" s="17"/>
      <c r="H4475" s="59"/>
      <c r="I4475" s="59"/>
      <c r="J4475" s="59"/>
      <c r="K4475" s="59"/>
      <c r="L4475" s="59"/>
      <c r="M4475" s="59"/>
    </row>
    <row r="4476" spans="3:13" x14ac:dyDescent="0.2">
      <c r="C4476" s="17"/>
      <c r="D4476" s="17"/>
      <c r="E4476" s="17"/>
      <c r="F4476" s="17"/>
      <c r="G4476" s="17"/>
      <c r="H4476" s="59"/>
      <c r="I4476" s="59"/>
      <c r="J4476" s="59"/>
      <c r="K4476" s="59"/>
      <c r="L4476" s="59"/>
      <c r="M4476" s="59"/>
    </row>
    <row r="4477" spans="3:13" x14ac:dyDescent="0.2">
      <c r="C4477" s="17"/>
      <c r="D4477" s="17"/>
      <c r="E4477" s="17"/>
      <c r="F4477" s="17"/>
      <c r="G4477" s="17"/>
      <c r="H4477" s="59"/>
      <c r="I4477" s="59"/>
      <c r="J4477" s="59"/>
      <c r="K4477" s="59"/>
      <c r="L4477" s="59"/>
      <c r="M4477" s="59"/>
    </row>
    <row r="4478" spans="3:13" x14ac:dyDescent="0.2">
      <c r="C4478" s="17"/>
      <c r="D4478" s="17"/>
      <c r="E4478" s="17"/>
      <c r="F4478" s="17"/>
      <c r="G4478" s="17"/>
      <c r="H4478" s="59"/>
      <c r="I4478" s="59"/>
      <c r="J4478" s="59"/>
      <c r="K4478" s="59"/>
      <c r="L4478" s="59"/>
      <c r="M4478" s="59"/>
    </row>
    <row r="4479" spans="3:13" x14ac:dyDescent="0.2">
      <c r="C4479" s="17"/>
      <c r="D4479" s="17"/>
      <c r="E4479" s="17"/>
      <c r="F4479" s="17"/>
      <c r="G4479" s="17"/>
      <c r="H4479" s="59"/>
      <c r="I4479" s="59"/>
      <c r="J4479" s="59"/>
      <c r="K4479" s="59"/>
      <c r="L4479" s="59"/>
      <c r="M4479" s="59"/>
    </row>
    <row r="4480" spans="3:13" x14ac:dyDescent="0.2">
      <c r="C4480" s="17"/>
      <c r="D4480" s="17"/>
      <c r="E4480" s="17"/>
      <c r="F4480" s="17"/>
      <c r="G4480" s="17"/>
      <c r="H4480" s="59"/>
      <c r="I4480" s="59"/>
      <c r="J4480" s="59"/>
      <c r="K4480" s="59"/>
      <c r="L4480" s="59"/>
      <c r="M4480" s="59"/>
    </row>
    <row r="4481" spans="3:13" x14ac:dyDescent="0.2">
      <c r="C4481" s="17"/>
      <c r="D4481" s="17"/>
      <c r="E4481" s="17"/>
      <c r="F4481" s="17"/>
      <c r="G4481" s="17"/>
      <c r="H4481" s="59"/>
      <c r="I4481" s="59"/>
      <c r="J4481" s="59"/>
      <c r="K4481" s="59"/>
      <c r="L4481" s="59"/>
      <c r="M4481" s="59"/>
    </row>
    <row r="4482" spans="3:13" x14ac:dyDescent="0.2">
      <c r="C4482" s="17"/>
      <c r="D4482" s="17"/>
      <c r="E4482" s="17"/>
      <c r="F4482" s="17"/>
      <c r="G4482" s="17"/>
      <c r="H4482" s="59"/>
      <c r="I4482" s="59"/>
      <c r="J4482" s="59"/>
      <c r="K4482" s="59"/>
      <c r="L4482" s="59"/>
      <c r="M4482" s="59"/>
    </row>
    <row r="4483" spans="3:13" x14ac:dyDescent="0.2">
      <c r="C4483" s="17"/>
      <c r="D4483" s="17"/>
      <c r="E4483" s="17"/>
      <c r="F4483" s="17"/>
      <c r="G4483" s="17"/>
      <c r="H4483" s="59"/>
      <c r="I4483" s="59"/>
      <c r="J4483" s="59"/>
      <c r="K4483" s="59"/>
      <c r="L4483" s="59"/>
      <c r="M4483" s="59"/>
    </row>
    <row r="4484" spans="3:13" x14ac:dyDescent="0.2">
      <c r="C4484" s="17"/>
      <c r="D4484" s="17"/>
      <c r="E4484" s="17"/>
      <c r="F4484" s="17"/>
      <c r="G4484" s="17"/>
      <c r="H4484" s="59"/>
      <c r="I4484" s="59"/>
      <c r="J4484" s="59"/>
      <c r="K4484" s="59"/>
      <c r="L4484" s="59"/>
      <c r="M4484" s="59"/>
    </row>
    <row r="4485" spans="3:13" x14ac:dyDescent="0.2">
      <c r="C4485" s="17"/>
      <c r="D4485" s="17"/>
      <c r="E4485" s="17"/>
      <c r="F4485" s="17"/>
      <c r="G4485" s="17"/>
      <c r="H4485" s="59"/>
      <c r="I4485" s="59"/>
      <c r="J4485" s="59"/>
      <c r="K4485" s="59"/>
      <c r="L4485" s="59"/>
      <c r="M4485" s="59"/>
    </row>
    <row r="4486" spans="3:13" x14ac:dyDescent="0.2">
      <c r="C4486" s="17"/>
      <c r="D4486" s="17"/>
      <c r="E4486" s="17"/>
      <c r="F4486" s="17"/>
      <c r="G4486" s="17"/>
      <c r="H4486" s="59"/>
      <c r="I4486" s="59"/>
      <c r="J4486" s="59"/>
      <c r="K4486" s="59"/>
      <c r="L4486" s="59"/>
      <c r="M4486" s="59"/>
    </row>
    <row r="4487" spans="3:13" x14ac:dyDescent="0.2">
      <c r="C4487" s="17"/>
      <c r="D4487" s="17"/>
      <c r="E4487" s="17"/>
      <c r="F4487" s="17"/>
      <c r="G4487" s="17"/>
      <c r="H4487" s="59"/>
      <c r="I4487" s="59"/>
      <c r="J4487" s="59"/>
      <c r="K4487" s="59"/>
      <c r="L4487" s="59"/>
      <c r="M4487" s="59"/>
    </row>
    <row r="4488" spans="3:13" x14ac:dyDescent="0.2">
      <c r="C4488" s="17"/>
      <c r="D4488" s="17"/>
      <c r="E4488" s="17"/>
      <c r="F4488" s="17"/>
      <c r="G4488" s="17"/>
      <c r="H4488" s="59"/>
      <c r="I4488" s="59"/>
      <c r="J4488" s="59"/>
      <c r="K4488" s="59"/>
      <c r="L4488" s="59"/>
      <c r="M4488" s="59"/>
    </row>
    <row r="4489" spans="3:13" x14ac:dyDescent="0.2">
      <c r="C4489" s="17"/>
      <c r="D4489" s="17"/>
      <c r="E4489" s="17"/>
      <c r="F4489" s="17"/>
      <c r="G4489" s="17"/>
      <c r="H4489" s="59"/>
      <c r="I4489" s="59"/>
      <c r="J4489" s="59"/>
      <c r="K4489" s="59"/>
      <c r="L4489" s="59"/>
      <c r="M4489" s="59"/>
    </row>
    <row r="4490" spans="3:13" x14ac:dyDescent="0.2">
      <c r="C4490" s="17"/>
      <c r="D4490" s="17"/>
      <c r="E4490" s="17"/>
      <c r="F4490" s="17"/>
      <c r="G4490" s="17"/>
      <c r="H4490" s="59"/>
      <c r="I4490" s="59"/>
      <c r="J4490" s="59"/>
      <c r="K4490" s="59"/>
      <c r="L4490" s="59"/>
      <c r="M4490" s="59"/>
    </row>
    <row r="4491" spans="3:13" x14ac:dyDescent="0.2">
      <c r="C4491" s="17"/>
      <c r="D4491" s="17"/>
      <c r="E4491" s="17"/>
      <c r="F4491" s="17"/>
      <c r="G4491" s="17"/>
      <c r="H4491" s="59"/>
      <c r="I4491" s="59"/>
      <c r="J4491" s="59"/>
      <c r="K4491" s="59"/>
      <c r="L4491" s="59"/>
      <c r="M4491" s="59"/>
    </row>
    <row r="4492" spans="3:13" x14ac:dyDescent="0.2">
      <c r="C4492" s="17"/>
      <c r="D4492" s="17"/>
      <c r="E4492" s="17"/>
      <c r="F4492" s="17"/>
      <c r="G4492" s="17"/>
      <c r="H4492" s="59"/>
      <c r="I4492" s="59"/>
      <c r="J4492" s="59"/>
      <c r="K4492" s="59"/>
      <c r="L4492" s="59"/>
      <c r="M4492" s="59"/>
    </row>
    <row r="4493" spans="3:13" x14ac:dyDescent="0.2">
      <c r="C4493" s="17"/>
      <c r="D4493" s="17"/>
      <c r="E4493" s="17"/>
      <c r="F4493" s="17"/>
      <c r="G4493" s="17"/>
      <c r="H4493" s="59"/>
      <c r="I4493" s="59"/>
      <c r="J4493" s="59"/>
      <c r="K4493" s="59"/>
      <c r="L4493" s="59"/>
      <c r="M4493" s="59"/>
    </row>
    <row r="4494" spans="3:13" x14ac:dyDescent="0.2">
      <c r="C4494" s="17"/>
      <c r="D4494" s="17"/>
      <c r="E4494" s="17"/>
      <c r="F4494" s="17"/>
      <c r="G4494" s="17"/>
      <c r="H4494" s="59"/>
      <c r="I4494" s="59"/>
      <c r="J4494" s="59"/>
      <c r="K4494" s="59"/>
      <c r="L4494" s="59"/>
      <c r="M4494" s="59"/>
    </row>
    <row r="4495" spans="3:13" x14ac:dyDescent="0.2">
      <c r="C4495" s="17"/>
      <c r="D4495" s="17"/>
      <c r="E4495" s="17"/>
      <c r="F4495" s="17"/>
      <c r="G4495" s="17"/>
      <c r="H4495" s="59"/>
      <c r="I4495" s="59"/>
      <c r="J4495" s="59"/>
      <c r="K4495" s="59"/>
      <c r="L4495" s="59"/>
      <c r="M4495" s="59"/>
    </row>
    <row r="4496" spans="3:13" x14ac:dyDescent="0.2">
      <c r="C4496" s="17"/>
      <c r="D4496" s="17"/>
      <c r="E4496" s="17"/>
      <c r="F4496" s="17"/>
      <c r="G4496" s="17"/>
      <c r="H4496" s="59"/>
      <c r="I4496" s="59"/>
      <c r="J4496" s="59"/>
      <c r="K4496" s="59"/>
      <c r="L4496" s="59"/>
      <c r="M4496" s="59"/>
    </row>
    <row r="4497" spans="3:13" x14ac:dyDescent="0.2">
      <c r="C4497" s="17"/>
      <c r="D4497" s="17"/>
      <c r="E4497" s="17"/>
      <c r="F4497" s="17"/>
      <c r="G4497" s="17"/>
      <c r="H4497" s="59"/>
      <c r="I4497" s="59"/>
      <c r="J4497" s="59"/>
      <c r="K4497" s="59"/>
      <c r="L4497" s="59"/>
      <c r="M4497" s="59"/>
    </row>
    <row r="4498" spans="3:13" x14ac:dyDescent="0.2">
      <c r="C4498" s="17"/>
      <c r="D4498" s="17"/>
      <c r="E4498" s="17"/>
      <c r="F4498" s="17"/>
      <c r="G4498" s="17"/>
      <c r="H4498" s="59"/>
      <c r="I4498" s="59"/>
      <c r="J4498" s="59"/>
      <c r="K4498" s="59"/>
      <c r="L4498" s="59"/>
      <c r="M4498" s="59"/>
    </row>
    <row r="4499" spans="3:13" x14ac:dyDescent="0.2">
      <c r="C4499" s="17"/>
      <c r="D4499" s="17"/>
      <c r="E4499" s="17"/>
      <c r="F4499" s="17"/>
      <c r="G4499" s="17"/>
      <c r="H4499" s="59"/>
      <c r="I4499" s="59"/>
      <c r="J4499" s="59"/>
      <c r="K4499" s="59"/>
      <c r="L4499" s="59"/>
      <c r="M4499" s="59"/>
    </row>
    <row r="4500" spans="3:13" x14ac:dyDescent="0.2">
      <c r="C4500" s="17"/>
      <c r="D4500" s="17"/>
      <c r="E4500" s="17"/>
      <c r="F4500" s="17"/>
      <c r="G4500" s="17"/>
      <c r="H4500" s="59"/>
      <c r="I4500" s="59"/>
      <c r="J4500" s="59"/>
      <c r="K4500" s="59"/>
      <c r="L4500" s="59"/>
      <c r="M4500" s="59"/>
    </row>
    <row r="4501" spans="3:13" x14ac:dyDescent="0.2">
      <c r="C4501" s="17"/>
      <c r="D4501" s="17"/>
      <c r="E4501" s="17"/>
      <c r="F4501" s="17"/>
      <c r="G4501" s="17"/>
      <c r="H4501" s="59"/>
      <c r="I4501" s="59"/>
      <c r="J4501" s="59"/>
      <c r="K4501" s="59"/>
      <c r="L4501" s="59"/>
      <c r="M4501" s="59"/>
    </row>
    <row r="4502" spans="3:13" x14ac:dyDescent="0.2">
      <c r="C4502" s="17"/>
      <c r="D4502" s="17"/>
      <c r="E4502" s="17"/>
      <c r="F4502" s="17"/>
      <c r="G4502" s="17"/>
      <c r="H4502" s="59"/>
      <c r="I4502" s="59"/>
      <c r="J4502" s="59"/>
      <c r="K4502" s="59"/>
      <c r="L4502" s="59"/>
      <c r="M4502" s="59"/>
    </row>
    <row r="4503" spans="3:13" x14ac:dyDescent="0.2">
      <c r="C4503" s="17"/>
      <c r="D4503" s="17"/>
      <c r="E4503" s="17"/>
      <c r="F4503" s="17"/>
      <c r="G4503" s="17"/>
      <c r="H4503" s="59"/>
      <c r="I4503" s="59"/>
      <c r="J4503" s="59"/>
      <c r="K4503" s="59"/>
      <c r="L4503" s="59"/>
      <c r="M4503" s="59"/>
    </row>
    <row r="4504" spans="3:13" x14ac:dyDescent="0.2">
      <c r="C4504" s="17"/>
      <c r="D4504" s="17"/>
      <c r="E4504" s="17"/>
      <c r="F4504" s="17"/>
      <c r="G4504" s="17"/>
      <c r="H4504" s="59"/>
      <c r="I4504" s="59"/>
      <c r="J4504" s="59"/>
      <c r="K4504" s="59"/>
      <c r="L4504" s="59"/>
      <c r="M4504" s="59"/>
    </row>
    <row r="4505" spans="3:13" x14ac:dyDescent="0.2">
      <c r="C4505" s="17"/>
      <c r="D4505" s="17"/>
      <c r="E4505" s="17"/>
      <c r="F4505" s="17"/>
      <c r="G4505" s="17"/>
      <c r="H4505" s="59"/>
      <c r="I4505" s="59"/>
      <c r="J4505" s="59"/>
      <c r="K4505" s="59"/>
      <c r="L4505" s="59"/>
      <c r="M4505" s="59"/>
    </row>
    <row r="4506" spans="3:13" x14ac:dyDescent="0.2">
      <c r="C4506" s="17"/>
      <c r="D4506" s="17"/>
      <c r="E4506" s="17"/>
      <c r="F4506" s="17"/>
      <c r="G4506" s="17"/>
      <c r="H4506" s="59"/>
      <c r="I4506" s="59"/>
      <c r="J4506" s="59"/>
      <c r="K4506" s="59"/>
      <c r="L4506" s="59"/>
      <c r="M4506" s="59"/>
    </row>
    <row r="4507" spans="3:13" x14ac:dyDescent="0.2">
      <c r="C4507" s="17"/>
      <c r="D4507" s="17"/>
      <c r="E4507" s="17"/>
      <c r="F4507" s="17"/>
      <c r="G4507" s="17"/>
      <c r="H4507" s="59"/>
      <c r="I4507" s="59"/>
      <c r="J4507" s="59"/>
      <c r="K4507" s="59"/>
      <c r="L4507" s="59"/>
      <c r="M4507" s="59"/>
    </row>
    <row r="4508" spans="3:13" x14ac:dyDescent="0.2">
      <c r="C4508" s="17"/>
      <c r="D4508" s="17"/>
      <c r="E4508" s="17"/>
      <c r="F4508" s="17"/>
      <c r="G4508" s="17"/>
      <c r="H4508" s="59"/>
      <c r="I4508" s="59"/>
      <c r="J4508" s="59"/>
      <c r="K4508" s="59"/>
      <c r="L4508" s="59"/>
      <c r="M4508" s="59"/>
    </row>
    <row r="4509" spans="3:13" x14ac:dyDescent="0.2">
      <c r="C4509" s="17"/>
      <c r="D4509" s="17"/>
      <c r="E4509" s="17"/>
      <c r="F4509" s="17"/>
      <c r="G4509" s="17"/>
      <c r="H4509" s="59"/>
      <c r="I4509" s="59"/>
      <c r="J4509" s="59"/>
      <c r="K4509" s="59"/>
      <c r="L4509" s="59"/>
      <c r="M4509" s="59"/>
    </row>
    <row r="4510" spans="3:13" x14ac:dyDescent="0.2">
      <c r="C4510" s="17"/>
      <c r="D4510" s="17"/>
      <c r="E4510" s="17"/>
      <c r="F4510" s="17"/>
      <c r="G4510" s="17"/>
      <c r="H4510" s="59"/>
      <c r="I4510" s="59"/>
      <c r="J4510" s="59"/>
      <c r="K4510" s="59"/>
      <c r="L4510" s="59"/>
      <c r="M4510" s="59"/>
    </row>
    <row r="4511" spans="3:13" x14ac:dyDescent="0.2">
      <c r="C4511" s="17"/>
      <c r="D4511" s="17"/>
      <c r="E4511" s="17"/>
      <c r="F4511" s="17"/>
      <c r="G4511" s="17"/>
      <c r="H4511" s="59"/>
      <c r="I4511" s="59"/>
      <c r="J4511" s="59"/>
      <c r="K4511" s="59"/>
      <c r="L4511" s="59"/>
      <c r="M4511" s="59"/>
    </row>
    <row r="4512" spans="3:13" x14ac:dyDescent="0.2">
      <c r="C4512" s="17"/>
      <c r="D4512" s="17"/>
      <c r="E4512" s="17"/>
      <c r="F4512" s="17"/>
      <c r="G4512" s="17"/>
      <c r="H4512" s="59"/>
      <c r="I4512" s="59"/>
      <c r="J4512" s="59"/>
      <c r="K4512" s="59"/>
      <c r="L4512" s="59"/>
      <c r="M4512" s="59"/>
    </row>
    <row r="4513" spans="3:13" x14ac:dyDescent="0.2">
      <c r="C4513" s="17"/>
      <c r="D4513" s="17"/>
      <c r="E4513" s="17"/>
      <c r="F4513" s="17"/>
      <c r="G4513" s="17"/>
      <c r="H4513" s="59"/>
      <c r="I4513" s="59"/>
      <c r="J4513" s="59"/>
      <c r="K4513" s="59"/>
      <c r="L4513" s="59"/>
      <c r="M4513" s="59"/>
    </row>
    <row r="4514" spans="3:13" x14ac:dyDescent="0.2">
      <c r="C4514" s="17"/>
      <c r="D4514" s="17"/>
      <c r="E4514" s="17"/>
      <c r="F4514" s="17"/>
      <c r="G4514" s="17"/>
      <c r="H4514" s="59"/>
      <c r="I4514" s="59"/>
      <c r="J4514" s="59"/>
      <c r="K4514" s="59"/>
      <c r="L4514" s="59"/>
      <c r="M4514" s="59"/>
    </row>
    <row r="4515" spans="3:13" x14ac:dyDescent="0.2">
      <c r="C4515" s="17"/>
      <c r="D4515" s="17"/>
      <c r="E4515" s="17"/>
      <c r="F4515" s="17"/>
      <c r="G4515" s="17"/>
      <c r="H4515" s="59"/>
      <c r="I4515" s="59"/>
      <c r="J4515" s="59"/>
      <c r="K4515" s="59"/>
      <c r="L4515" s="59"/>
      <c r="M4515" s="59"/>
    </row>
    <row r="4516" spans="3:13" x14ac:dyDescent="0.2">
      <c r="C4516" s="17"/>
      <c r="D4516" s="17"/>
      <c r="E4516" s="17"/>
      <c r="F4516" s="17"/>
      <c r="G4516" s="17"/>
      <c r="H4516" s="59"/>
      <c r="I4516" s="59"/>
      <c r="J4516" s="59"/>
      <c r="K4516" s="59"/>
      <c r="L4516" s="59"/>
      <c r="M4516" s="59"/>
    </row>
    <row r="4517" spans="3:13" x14ac:dyDescent="0.2">
      <c r="C4517" s="17"/>
      <c r="D4517" s="17"/>
      <c r="E4517" s="17"/>
      <c r="F4517" s="17"/>
      <c r="G4517" s="17"/>
      <c r="H4517" s="59"/>
      <c r="I4517" s="59"/>
      <c r="J4517" s="59"/>
      <c r="K4517" s="59"/>
      <c r="L4517" s="59"/>
      <c r="M4517" s="59"/>
    </row>
    <row r="4518" spans="3:13" x14ac:dyDescent="0.2">
      <c r="C4518" s="17"/>
      <c r="D4518" s="17"/>
      <c r="E4518" s="17"/>
      <c r="F4518" s="17"/>
      <c r="G4518" s="17"/>
      <c r="H4518" s="59"/>
      <c r="I4518" s="59"/>
      <c r="J4518" s="59"/>
      <c r="K4518" s="59"/>
      <c r="L4518" s="59"/>
      <c r="M4518" s="59"/>
    </row>
    <row r="4519" spans="3:13" x14ac:dyDescent="0.2">
      <c r="C4519" s="17"/>
      <c r="D4519" s="17"/>
      <c r="E4519" s="17"/>
      <c r="F4519" s="17"/>
      <c r="G4519" s="17"/>
      <c r="H4519" s="59"/>
      <c r="I4519" s="59"/>
      <c r="J4519" s="59"/>
      <c r="K4519" s="59"/>
      <c r="L4519" s="59"/>
      <c r="M4519" s="59"/>
    </row>
    <row r="4520" spans="3:13" x14ac:dyDescent="0.2">
      <c r="C4520" s="17"/>
      <c r="D4520" s="17"/>
      <c r="E4520" s="17"/>
      <c r="F4520" s="17"/>
      <c r="G4520" s="17"/>
      <c r="H4520" s="59"/>
      <c r="I4520" s="59"/>
      <c r="J4520" s="59"/>
      <c r="K4520" s="59"/>
      <c r="L4520" s="59"/>
      <c r="M4520" s="59"/>
    </row>
    <row r="4521" spans="3:13" x14ac:dyDescent="0.2">
      <c r="C4521" s="17"/>
      <c r="D4521" s="17"/>
      <c r="E4521" s="17"/>
      <c r="F4521" s="17"/>
      <c r="G4521" s="17"/>
      <c r="H4521" s="59"/>
      <c r="I4521" s="59"/>
      <c r="J4521" s="59"/>
      <c r="K4521" s="59"/>
      <c r="L4521" s="59"/>
      <c r="M4521" s="59"/>
    </row>
    <row r="4522" spans="3:13" x14ac:dyDescent="0.2">
      <c r="C4522" s="17"/>
      <c r="D4522" s="17"/>
      <c r="E4522" s="17"/>
      <c r="F4522" s="17"/>
      <c r="G4522" s="17"/>
      <c r="H4522" s="59"/>
      <c r="I4522" s="59"/>
      <c r="J4522" s="59"/>
      <c r="K4522" s="59"/>
      <c r="L4522" s="59"/>
      <c r="M4522" s="59"/>
    </row>
    <row r="4523" spans="3:13" x14ac:dyDescent="0.2">
      <c r="C4523" s="17"/>
      <c r="D4523" s="17"/>
      <c r="E4523" s="17"/>
      <c r="F4523" s="17"/>
      <c r="G4523" s="17"/>
      <c r="H4523" s="59"/>
      <c r="I4523" s="59"/>
      <c r="J4523" s="59"/>
      <c r="K4523" s="59"/>
      <c r="L4523" s="59"/>
      <c r="M4523" s="59"/>
    </row>
    <row r="4524" spans="3:13" x14ac:dyDescent="0.2">
      <c r="C4524" s="17"/>
      <c r="D4524" s="17"/>
      <c r="E4524" s="17"/>
      <c r="F4524" s="17"/>
      <c r="G4524" s="17"/>
      <c r="H4524" s="59"/>
      <c r="I4524" s="59"/>
      <c r="J4524" s="59"/>
      <c r="K4524" s="59"/>
      <c r="L4524" s="59"/>
      <c r="M4524" s="59"/>
    </row>
    <row r="4525" spans="3:13" x14ac:dyDescent="0.2">
      <c r="C4525" s="17"/>
      <c r="D4525" s="17"/>
      <c r="E4525" s="17"/>
      <c r="F4525" s="17"/>
      <c r="G4525" s="17"/>
      <c r="H4525" s="59"/>
      <c r="I4525" s="59"/>
      <c r="J4525" s="59"/>
      <c r="K4525" s="59"/>
      <c r="L4525" s="59"/>
      <c r="M4525" s="59"/>
    </row>
    <row r="4526" spans="3:13" x14ac:dyDescent="0.2">
      <c r="C4526" s="17"/>
      <c r="D4526" s="17"/>
      <c r="E4526" s="17"/>
      <c r="F4526" s="17"/>
      <c r="G4526" s="17"/>
      <c r="H4526" s="59"/>
      <c r="I4526" s="59"/>
      <c r="J4526" s="59"/>
      <c r="K4526" s="59"/>
      <c r="L4526" s="59"/>
      <c r="M4526" s="59"/>
    </row>
    <row r="4527" spans="3:13" x14ac:dyDescent="0.2">
      <c r="C4527" s="17"/>
      <c r="D4527" s="17"/>
      <c r="E4527" s="17"/>
      <c r="F4527" s="17"/>
      <c r="G4527" s="17"/>
      <c r="H4527" s="59"/>
      <c r="I4527" s="59"/>
      <c r="J4527" s="59"/>
      <c r="K4527" s="59"/>
      <c r="L4527" s="59"/>
      <c r="M4527" s="59"/>
    </row>
    <row r="4528" spans="3:13" x14ac:dyDescent="0.2">
      <c r="C4528" s="17"/>
      <c r="D4528" s="17"/>
      <c r="E4528" s="17"/>
      <c r="F4528" s="17"/>
      <c r="G4528" s="17"/>
      <c r="H4528" s="59"/>
      <c r="I4528" s="59"/>
      <c r="J4528" s="59"/>
      <c r="K4528" s="59"/>
      <c r="L4528" s="59"/>
      <c r="M4528" s="59"/>
    </row>
    <row r="4529" spans="3:13" x14ac:dyDescent="0.2">
      <c r="C4529" s="17"/>
      <c r="D4529" s="17"/>
      <c r="E4529" s="17"/>
      <c r="F4529" s="17"/>
      <c r="G4529" s="17"/>
      <c r="H4529" s="59"/>
      <c r="I4529" s="59"/>
      <c r="J4529" s="59"/>
      <c r="K4529" s="59"/>
      <c r="L4529" s="59"/>
      <c r="M4529" s="59"/>
    </row>
    <row r="4530" spans="3:13" x14ac:dyDescent="0.2">
      <c r="C4530" s="17"/>
      <c r="D4530" s="17"/>
      <c r="E4530" s="17"/>
      <c r="F4530" s="17"/>
      <c r="G4530" s="17"/>
      <c r="H4530" s="59"/>
      <c r="I4530" s="59"/>
      <c r="J4530" s="59"/>
      <c r="K4530" s="59"/>
      <c r="L4530" s="59"/>
      <c r="M4530" s="59"/>
    </row>
    <row r="4531" spans="3:13" x14ac:dyDescent="0.2">
      <c r="C4531" s="17"/>
      <c r="D4531" s="17"/>
      <c r="E4531" s="17"/>
      <c r="F4531" s="17"/>
      <c r="G4531" s="17"/>
      <c r="H4531" s="59"/>
      <c r="I4531" s="59"/>
      <c r="J4531" s="59"/>
      <c r="K4531" s="59"/>
      <c r="L4531" s="59"/>
      <c r="M4531" s="59"/>
    </row>
    <row r="4532" spans="3:13" x14ac:dyDescent="0.2">
      <c r="C4532" s="17"/>
      <c r="D4532" s="17"/>
      <c r="E4532" s="17"/>
      <c r="F4532" s="17"/>
      <c r="G4532" s="17"/>
      <c r="H4532" s="59"/>
      <c r="I4532" s="59"/>
      <c r="J4532" s="59"/>
      <c r="K4532" s="59"/>
      <c r="L4532" s="59"/>
      <c r="M4532" s="59"/>
    </row>
    <row r="4533" spans="3:13" x14ac:dyDescent="0.2">
      <c r="C4533" s="17"/>
      <c r="D4533" s="17"/>
      <c r="E4533" s="17"/>
      <c r="F4533" s="17"/>
      <c r="G4533" s="17"/>
      <c r="H4533" s="59"/>
      <c r="I4533" s="59"/>
      <c r="J4533" s="59"/>
      <c r="K4533" s="59"/>
      <c r="L4533" s="59"/>
      <c r="M4533" s="59"/>
    </row>
    <row r="4534" spans="3:13" x14ac:dyDescent="0.2">
      <c r="C4534" s="17"/>
      <c r="D4534" s="17"/>
      <c r="E4534" s="17"/>
      <c r="F4534" s="17"/>
      <c r="G4534" s="17"/>
      <c r="H4534" s="59"/>
      <c r="I4534" s="59"/>
      <c r="J4534" s="59"/>
      <c r="K4534" s="59"/>
      <c r="L4534" s="59"/>
      <c r="M4534" s="59"/>
    </row>
    <row r="4535" spans="3:13" x14ac:dyDescent="0.2">
      <c r="C4535" s="17"/>
      <c r="D4535" s="17"/>
      <c r="E4535" s="17"/>
      <c r="F4535" s="17"/>
      <c r="G4535" s="17"/>
      <c r="H4535" s="59"/>
      <c r="I4535" s="59"/>
      <c r="J4535" s="59"/>
      <c r="K4535" s="59"/>
      <c r="L4535" s="59"/>
      <c r="M4535" s="59"/>
    </row>
    <row r="4536" spans="3:13" x14ac:dyDescent="0.2">
      <c r="C4536" s="17"/>
      <c r="D4536" s="17"/>
      <c r="E4536" s="17"/>
      <c r="F4536" s="17"/>
      <c r="G4536" s="17"/>
      <c r="H4536" s="59"/>
      <c r="I4536" s="59"/>
      <c r="J4536" s="59"/>
      <c r="K4536" s="59"/>
      <c r="L4536" s="59"/>
      <c r="M4536" s="59"/>
    </row>
    <row r="4537" spans="3:13" x14ac:dyDescent="0.2">
      <c r="C4537" s="17"/>
      <c r="D4537" s="17"/>
      <c r="E4537" s="17"/>
      <c r="F4537" s="17"/>
      <c r="G4537" s="17"/>
      <c r="H4537" s="59"/>
      <c r="I4537" s="59"/>
      <c r="J4537" s="59"/>
      <c r="K4537" s="59"/>
      <c r="L4537" s="59"/>
      <c r="M4537" s="59"/>
    </row>
    <row r="4538" spans="3:13" x14ac:dyDescent="0.2">
      <c r="C4538" s="17"/>
      <c r="D4538" s="17"/>
      <c r="E4538" s="17"/>
      <c r="F4538" s="17"/>
      <c r="G4538" s="17"/>
      <c r="H4538" s="59"/>
      <c r="I4538" s="59"/>
      <c r="J4538" s="59"/>
      <c r="K4538" s="59"/>
      <c r="L4538" s="59"/>
      <c r="M4538" s="59"/>
    </row>
    <row r="4539" spans="3:13" x14ac:dyDescent="0.2">
      <c r="C4539" s="17"/>
      <c r="D4539" s="17"/>
      <c r="E4539" s="17"/>
      <c r="F4539" s="17"/>
      <c r="G4539" s="17"/>
      <c r="H4539" s="59"/>
      <c r="I4539" s="59"/>
      <c r="J4539" s="59"/>
      <c r="K4539" s="59"/>
      <c r="L4539" s="59"/>
      <c r="M4539" s="59"/>
    </row>
    <row r="4540" spans="3:13" x14ac:dyDescent="0.2">
      <c r="C4540" s="17"/>
      <c r="D4540" s="17"/>
      <c r="E4540" s="17"/>
      <c r="F4540" s="17"/>
      <c r="G4540" s="17"/>
      <c r="H4540" s="59"/>
      <c r="I4540" s="59"/>
      <c r="J4540" s="59"/>
      <c r="K4540" s="59"/>
      <c r="L4540" s="59"/>
      <c r="M4540" s="59"/>
    </row>
    <row r="4541" spans="3:13" x14ac:dyDescent="0.2">
      <c r="C4541" s="17"/>
      <c r="D4541" s="17"/>
      <c r="E4541" s="17"/>
      <c r="F4541" s="17"/>
      <c r="G4541" s="17"/>
      <c r="H4541" s="59"/>
      <c r="I4541" s="59"/>
      <c r="J4541" s="59"/>
      <c r="K4541" s="59"/>
      <c r="L4541" s="59"/>
      <c r="M4541" s="59"/>
    </row>
    <row r="4542" spans="3:13" x14ac:dyDescent="0.2">
      <c r="C4542" s="17"/>
      <c r="D4542" s="17"/>
      <c r="E4542" s="17"/>
      <c r="F4542" s="17"/>
      <c r="G4542" s="17"/>
      <c r="H4542" s="59"/>
      <c r="I4542" s="59"/>
      <c r="J4542" s="59"/>
      <c r="K4542" s="59"/>
      <c r="L4542" s="59"/>
      <c r="M4542" s="59"/>
    </row>
    <row r="4543" spans="3:13" x14ac:dyDescent="0.2">
      <c r="C4543" s="17"/>
      <c r="D4543" s="17"/>
      <c r="E4543" s="17"/>
      <c r="F4543" s="17"/>
      <c r="G4543" s="17"/>
      <c r="H4543" s="59"/>
      <c r="I4543" s="59"/>
      <c r="J4543" s="59"/>
      <c r="K4543" s="59"/>
      <c r="L4543" s="59"/>
      <c r="M4543" s="59"/>
    </row>
    <row r="4544" spans="3:13" x14ac:dyDescent="0.2">
      <c r="C4544" s="17"/>
      <c r="D4544" s="17"/>
      <c r="E4544" s="17"/>
      <c r="F4544" s="17"/>
      <c r="G4544" s="17"/>
      <c r="H4544" s="59"/>
      <c r="I4544" s="59"/>
      <c r="J4544" s="59"/>
      <c r="K4544" s="59"/>
      <c r="L4544" s="59"/>
      <c r="M4544" s="59"/>
    </row>
    <row r="4545" spans="3:13" x14ac:dyDescent="0.2">
      <c r="C4545" s="17"/>
      <c r="D4545" s="17"/>
      <c r="E4545" s="17"/>
      <c r="F4545" s="17"/>
      <c r="G4545" s="17"/>
      <c r="H4545" s="59"/>
      <c r="I4545" s="59"/>
      <c r="J4545" s="59"/>
      <c r="K4545" s="59"/>
      <c r="L4545" s="59"/>
      <c r="M4545" s="59"/>
    </row>
    <row r="4546" spans="3:13" x14ac:dyDescent="0.2">
      <c r="C4546" s="17"/>
      <c r="D4546" s="17"/>
      <c r="E4546" s="17"/>
      <c r="F4546" s="17"/>
      <c r="G4546" s="17"/>
      <c r="H4546" s="59"/>
      <c r="I4546" s="59"/>
      <c r="J4546" s="59"/>
      <c r="K4546" s="59"/>
      <c r="L4546" s="59"/>
      <c r="M4546" s="59"/>
    </row>
    <row r="4547" spans="3:13" x14ac:dyDescent="0.2">
      <c r="C4547" s="17"/>
      <c r="D4547" s="17"/>
      <c r="E4547" s="17"/>
      <c r="F4547" s="17"/>
      <c r="G4547" s="17"/>
      <c r="H4547" s="59"/>
      <c r="I4547" s="59"/>
      <c r="J4547" s="59"/>
      <c r="K4547" s="59"/>
      <c r="L4547" s="59"/>
      <c r="M4547" s="59"/>
    </row>
    <row r="4548" spans="3:13" x14ac:dyDescent="0.2">
      <c r="C4548" s="17"/>
      <c r="D4548" s="17"/>
      <c r="E4548" s="17"/>
      <c r="F4548" s="17"/>
      <c r="G4548" s="17"/>
      <c r="H4548" s="59"/>
      <c r="I4548" s="59"/>
      <c r="J4548" s="59"/>
      <c r="K4548" s="59"/>
      <c r="L4548" s="59"/>
      <c r="M4548" s="59"/>
    </row>
    <row r="4549" spans="3:13" x14ac:dyDescent="0.2">
      <c r="C4549" s="17"/>
      <c r="D4549" s="17"/>
      <c r="E4549" s="17"/>
      <c r="F4549" s="17"/>
      <c r="G4549" s="17"/>
      <c r="H4549" s="59"/>
      <c r="I4549" s="59"/>
      <c r="J4549" s="59"/>
      <c r="K4549" s="59"/>
      <c r="L4549" s="59"/>
      <c r="M4549" s="59"/>
    </row>
    <row r="4550" spans="3:13" x14ac:dyDescent="0.2">
      <c r="C4550" s="17"/>
      <c r="D4550" s="17"/>
      <c r="E4550" s="17"/>
      <c r="F4550" s="17"/>
      <c r="G4550" s="17"/>
      <c r="H4550" s="59"/>
      <c r="I4550" s="59"/>
      <c r="J4550" s="59"/>
      <c r="K4550" s="59"/>
      <c r="L4550" s="59"/>
      <c r="M4550" s="59"/>
    </row>
    <row r="4551" spans="3:13" x14ac:dyDescent="0.2">
      <c r="C4551" s="17"/>
      <c r="D4551" s="17"/>
      <c r="E4551" s="17"/>
      <c r="F4551" s="17"/>
      <c r="G4551" s="17"/>
      <c r="H4551" s="59"/>
      <c r="I4551" s="59"/>
      <c r="J4551" s="59"/>
      <c r="K4551" s="59"/>
      <c r="L4551" s="59"/>
      <c r="M4551" s="59"/>
    </row>
    <row r="4552" spans="3:13" x14ac:dyDescent="0.2">
      <c r="C4552" s="17"/>
      <c r="D4552" s="17"/>
      <c r="E4552" s="17"/>
      <c r="F4552" s="17"/>
      <c r="G4552" s="17"/>
      <c r="H4552" s="59"/>
      <c r="I4552" s="59"/>
      <c r="J4552" s="59"/>
      <c r="K4552" s="59"/>
      <c r="L4552" s="59"/>
      <c r="M4552" s="59"/>
    </row>
    <row r="4553" spans="3:13" x14ac:dyDescent="0.2">
      <c r="C4553" s="17"/>
      <c r="D4553" s="17"/>
      <c r="E4553" s="17"/>
      <c r="F4553" s="17"/>
      <c r="G4553" s="17"/>
      <c r="H4553" s="59"/>
      <c r="I4553" s="59"/>
      <c r="J4553" s="59"/>
      <c r="K4553" s="59"/>
      <c r="L4553" s="59"/>
      <c r="M4553" s="59"/>
    </row>
    <row r="4554" spans="3:13" x14ac:dyDescent="0.2">
      <c r="C4554" s="17"/>
      <c r="D4554" s="17"/>
      <c r="E4554" s="17"/>
      <c r="F4554" s="17"/>
      <c r="G4554" s="17"/>
      <c r="H4554" s="59"/>
      <c r="I4554" s="59"/>
      <c r="J4554" s="59"/>
      <c r="K4554" s="59"/>
      <c r="L4554" s="59"/>
      <c r="M4554" s="59"/>
    </row>
    <row r="4555" spans="3:13" x14ac:dyDescent="0.2">
      <c r="C4555" s="17"/>
      <c r="D4555" s="17"/>
      <c r="E4555" s="17"/>
      <c r="F4555" s="17"/>
      <c r="G4555" s="17"/>
      <c r="H4555" s="59"/>
      <c r="I4555" s="59"/>
      <c r="J4555" s="59"/>
      <c r="K4555" s="59"/>
      <c r="L4555" s="59"/>
      <c r="M4555" s="59"/>
    </row>
    <row r="4556" spans="3:13" x14ac:dyDescent="0.2">
      <c r="C4556" s="17"/>
      <c r="D4556" s="17"/>
      <c r="E4556" s="17"/>
      <c r="F4556" s="17"/>
      <c r="G4556" s="17"/>
      <c r="H4556" s="59"/>
      <c r="I4556" s="59"/>
      <c r="J4556" s="59"/>
      <c r="K4556" s="59"/>
      <c r="L4556" s="59"/>
      <c r="M4556" s="59"/>
    </row>
    <row r="4557" spans="3:13" x14ac:dyDescent="0.2">
      <c r="C4557" s="17"/>
      <c r="D4557" s="17"/>
      <c r="E4557" s="17"/>
      <c r="F4557" s="17"/>
      <c r="G4557" s="17"/>
      <c r="H4557" s="59"/>
      <c r="I4557" s="59"/>
      <c r="J4557" s="59"/>
      <c r="K4557" s="59"/>
      <c r="L4557" s="59"/>
      <c r="M4557" s="59"/>
    </row>
    <row r="4558" spans="3:13" x14ac:dyDescent="0.2">
      <c r="C4558" s="17"/>
      <c r="D4558" s="17"/>
      <c r="E4558" s="17"/>
      <c r="F4558" s="17"/>
      <c r="G4558" s="17"/>
      <c r="H4558" s="59"/>
      <c r="I4558" s="59"/>
      <c r="J4558" s="59"/>
      <c r="K4558" s="59"/>
      <c r="L4558" s="59"/>
      <c r="M4558" s="59"/>
    </row>
    <row r="4559" spans="3:13" x14ac:dyDescent="0.2">
      <c r="C4559" s="17"/>
      <c r="D4559" s="17"/>
      <c r="E4559" s="17"/>
      <c r="F4559" s="17"/>
      <c r="G4559" s="17"/>
      <c r="H4559" s="59"/>
      <c r="I4559" s="59"/>
      <c r="J4559" s="59"/>
      <c r="K4559" s="59"/>
      <c r="L4559" s="59"/>
      <c r="M4559" s="59"/>
    </row>
    <row r="4560" spans="3:13" x14ac:dyDescent="0.2">
      <c r="C4560" s="17"/>
      <c r="D4560" s="17"/>
      <c r="E4560" s="17"/>
      <c r="F4560" s="17"/>
      <c r="G4560" s="17"/>
      <c r="H4560" s="59"/>
      <c r="I4560" s="59"/>
      <c r="J4560" s="59"/>
      <c r="K4560" s="59"/>
      <c r="L4560" s="59"/>
      <c r="M4560" s="59"/>
    </row>
    <row r="4561" spans="3:13" x14ac:dyDescent="0.2">
      <c r="C4561" s="17"/>
      <c r="D4561" s="17"/>
      <c r="E4561" s="17"/>
      <c r="F4561" s="17"/>
      <c r="G4561" s="17"/>
      <c r="H4561" s="59"/>
      <c r="I4561" s="59"/>
      <c r="J4561" s="59"/>
      <c r="K4561" s="59"/>
      <c r="L4561" s="59"/>
      <c r="M4561" s="59"/>
    </row>
    <row r="4562" spans="3:13" x14ac:dyDescent="0.2">
      <c r="C4562" s="17"/>
      <c r="D4562" s="17"/>
      <c r="E4562" s="17"/>
      <c r="F4562" s="17"/>
      <c r="G4562" s="17"/>
      <c r="H4562" s="59"/>
      <c r="I4562" s="59"/>
      <c r="J4562" s="59"/>
      <c r="K4562" s="59"/>
      <c r="L4562" s="59"/>
      <c r="M4562" s="59"/>
    </row>
    <row r="4563" spans="3:13" x14ac:dyDescent="0.2">
      <c r="C4563" s="17"/>
      <c r="D4563" s="17"/>
      <c r="E4563" s="17"/>
      <c r="F4563" s="17"/>
      <c r="G4563" s="17"/>
      <c r="H4563" s="59"/>
      <c r="I4563" s="59"/>
      <c r="J4563" s="59"/>
      <c r="K4563" s="59"/>
      <c r="L4563" s="59"/>
      <c r="M4563" s="59"/>
    </row>
    <row r="4564" spans="3:13" x14ac:dyDescent="0.2">
      <c r="C4564" s="17"/>
      <c r="D4564" s="17"/>
      <c r="E4564" s="17"/>
      <c r="F4564" s="17"/>
      <c r="G4564" s="17"/>
      <c r="H4564" s="59"/>
      <c r="I4564" s="59"/>
      <c r="J4564" s="59"/>
      <c r="K4564" s="59"/>
      <c r="L4564" s="59"/>
      <c r="M4564" s="59"/>
    </row>
    <row r="4565" spans="3:13" x14ac:dyDescent="0.2">
      <c r="C4565" s="17"/>
      <c r="D4565" s="17"/>
      <c r="E4565" s="17"/>
      <c r="F4565" s="17"/>
      <c r="G4565" s="17"/>
      <c r="H4565" s="59"/>
      <c r="I4565" s="59"/>
      <c r="J4565" s="59"/>
      <c r="K4565" s="59"/>
      <c r="L4565" s="59"/>
      <c r="M4565" s="59"/>
    </row>
    <row r="4566" spans="3:13" x14ac:dyDescent="0.2">
      <c r="C4566" s="17"/>
      <c r="D4566" s="17"/>
      <c r="E4566" s="17"/>
      <c r="F4566" s="17"/>
      <c r="G4566" s="17"/>
      <c r="H4566" s="59"/>
      <c r="I4566" s="59"/>
      <c r="J4566" s="59"/>
      <c r="K4566" s="59"/>
      <c r="L4566" s="59"/>
      <c r="M4566" s="59"/>
    </row>
    <row r="4567" spans="3:13" x14ac:dyDescent="0.2">
      <c r="C4567" s="17"/>
      <c r="D4567" s="17"/>
      <c r="E4567" s="17"/>
      <c r="F4567" s="17"/>
      <c r="G4567" s="17"/>
      <c r="H4567" s="59"/>
      <c r="I4567" s="59"/>
      <c r="J4567" s="59"/>
      <c r="K4567" s="59"/>
      <c r="L4567" s="59"/>
      <c r="M4567" s="59"/>
    </row>
    <row r="4568" spans="3:13" x14ac:dyDescent="0.2">
      <c r="C4568" s="17"/>
      <c r="D4568" s="17"/>
      <c r="E4568" s="17"/>
      <c r="F4568" s="17"/>
      <c r="G4568" s="17"/>
      <c r="H4568" s="59"/>
      <c r="I4568" s="59"/>
      <c r="J4568" s="59"/>
      <c r="K4568" s="59"/>
      <c r="L4568" s="59"/>
      <c r="M4568" s="59"/>
    </row>
    <row r="4569" spans="3:13" x14ac:dyDescent="0.2">
      <c r="C4569" s="17"/>
      <c r="D4569" s="17"/>
      <c r="E4569" s="17"/>
      <c r="F4569" s="17"/>
      <c r="G4569" s="17"/>
      <c r="H4569" s="59"/>
      <c r="I4569" s="59"/>
      <c r="J4569" s="59"/>
      <c r="K4569" s="59"/>
      <c r="L4569" s="59"/>
      <c r="M4569" s="59"/>
    </row>
    <row r="4570" spans="3:13" x14ac:dyDescent="0.2">
      <c r="C4570" s="17"/>
      <c r="D4570" s="17"/>
      <c r="E4570" s="17"/>
      <c r="F4570" s="17"/>
      <c r="G4570" s="17"/>
      <c r="H4570" s="59"/>
      <c r="I4570" s="59"/>
      <c r="J4570" s="59"/>
      <c r="K4570" s="59"/>
      <c r="L4570" s="59"/>
      <c r="M4570" s="59"/>
    </row>
    <row r="4571" spans="3:13" x14ac:dyDescent="0.2">
      <c r="C4571" s="17"/>
      <c r="D4571" s="17"/>
      <c r="E4571" s="17"/>
      <c r="F4571" s="17"/>
      <c r="G4571" s="17"/>
      <c r="H4571" s="59"/>
      <c r="I4571" s="59"/>
      <c r="J4571" s="59"/>
      <c r="K4571" s="59"/>
      <c r="L4571" s="59"/>
      <c r="M4571" s="59"/>
    </row>
    <row r="4572" spans="3:13" x14ac:dyDescent="0.2">
      <c r="C4572" s="17"/>
      <c r="D4572" s="17"/>
      <c r="E4572" s="17"/>
      <c r="F4572" s="17"/>
      <c r="G4572" s="17"/>
      <c r="H4572" s="59"/>
      <c r="I4572" s="59"/>
      <c r="J4572" s="59"/>
      <c r="K4572" s="59"/>
      <c r="L4572" s="59"/>
      <c r="M4572" s="59"/>
    </row>
    <row r="4573" spans="3:13" x14ac:dyDescent="0.2">
      <c r="C4573" s="17"/>
      <c r="D4573" s="17"/>
      <c r="E4573" s="17"/>
      <c r="F4573" s="17"/>
      <c r="G4573" s="17"/>
      <c r="H4573" s="59"/>
      <c r="I4573" s="59"/>
      <c r="J4573" s="59"/>
      <c r="K4573" s="59"/>
      <c r="L4573" s="59"/>
      <c r="M4573" s="59"/>
    </row>
    <row r="4574" spans="3:13" x14ac:dyDescent="0.2">
      <c r="C4574" s="17"/>
      <c r="D4574" s="17"/>
      <c r="E4574" s="17"/>
      <c r="F4574" s="17"/>
      <c r="G4574" s="17"/>
      <c r="H4574" s="59"/>
      <c r="I4574" s="59"/>
      <c r="J4574" s="59"/>
      <c r="K4574" s="59"/>
      <c r="L4574" s="59"/>
      <c r="M4574" s="59"/>
    </row>
    <row r="4575" spans="3:13" x14ac:dyDescent="0.2">
      <c r="C4575" s="17"/>
      <c r="D4575" s="17"/>
      <c r="E4575" s="17"/>
      <c r="F4575" s="17"/>
      <c r="G4575" s="17"/>
      <c r="H4575" s="59"/>
      <c r="I4575" s="59"/>
      <c r="J4575" s="59"/>
      <c r="K4575" s="59"/>
      <c r="L4575" s="59"/>
      <c r="M4575" s="59"/>
    </row>
    <row r="4576" spans="3:13" x14ac:dyDescent="0.2">
      <c r="C4576" s="17"/>
      <c r="D4576" s="17"/>
      <c r="E4576" s="17"/>
      <c r="F4576" s="17"/>
      <c r="G4576" s="17"/>
      <c r="H4576" s="59"/>
      <c r="I4576" s="59"/>
      <c r="J4576" s="59"/>
      <c r="K4576" s="59"/>
      <c r="L4576" s="59"/>
      <c r="M4576" s="59"/>
    </row>
    <row r="4577" spans="3:13" x14ac:dyDescent="0.2">
      <c r="C4577" s="17"/>
      <c r="D4577" s="17"/>
      <c r="E4577" s="17"/>
      <c r="F4577" s="17"/>
      <c r="G4577" s="17"/>
      <c r="H4577" s="59"/>
      <c r="I4577" s="59"/>
      <c r="J4577" s="59"/>
      <c r="K4577" s="59"/>
      <c r="L4577" s="59"/>
      <c r="M4577" s="59"/>
    </row>
    <row r="4578" spans="3:13" x14ac:dyDescent="0.2">
      <c r="C4578" s="17"/>
      <c r="D4578" s="17"/>
      <c r="E4578" s="17"/>
      <c r="F4578" s="17"/>
      <c r="G4578" s="17"/>
      <c r="H4578" s="59"/>
      <c r="I4578" s="59"/>
      <c r="J4578" s="59"/>
      <c r="K4578" s="59"/>
      <c r="L4578" s="59"/>
      <c r="M4578" s="59"/>
    </row>
    <row r="4579" spans="3:13" x14ac:dyDescent="0.2">
      <c r="C4579" s="17"/>
      <c r="D4579" s="17"/>
      <c r="E4579" s="17"/>
      <c r="F4579" s="17"/>
      <c r="G4579" s="17"/>
      <c r="H4579" s="59"/>
      <c r="I4579" s="59"/>
      <c r="J4579" s="59"/>
      <c r="K4579" s="59"/>
      <c r="L4579" s="59"/>
      <c r="M4579" s="59"/>
    </row>
    <row r="4580" spans="3:13" x14ac:dyDescent="0.2">
      <c r="C4580" s="17"/>
      <c r="D4580" s="17"/>
      <c r="E4580" s="17"/>
      <c r="F4580" s="17"/>
      <c r="G4580" s="17"/>
      <c r="H4580" s="59"/>
      <c r="I4580" s="59"/>
      <c r="J4580" s="59"/>
      <c r="K4580" s="59"/>
      <c r="L4580" s="59"/>
      <c r="M4580" s="59"/>
    </row>
    <row r="4581" spans="3:13" x14ac:dyDescent="0.2">
      <c r="C4581" s="17"/>
      <c r="D4581" s="17"/>
      <c r="E4581" s="17"/>
      <c r="F4581" s="17"/>
      <c r="G4581" s="17"/>
      <c r="H4581" s="59"/>
      <c r="I4581" s="59"/>
      <c r="J4581" s="59"/>
      <c r="K4581" s="59"/>
      <c r="L4581" s="59"/>
      <c r="M4581" s="59"/>
    </row>
    <row r="4582" spans="3:13" x14ac:dyDescent="0.2">
      <c r="C4582" s="17"/>
      <c r="D4582" s="17"/>
      <c r="E4582" s="17"/>
      <c r="F4582" s="17"/>
      <c r="G4582" s="17"/>
      <c r="H4582" s="59"/>
      <c r="I4582" s="59"/>
      <c r="J4582" s="59"/>
      <c r="K4582" s="59"/>
      <c r="L4582" s="59"/>
      <c r="M4582" s="59"/>
    </row>
    <row r="4583" spans="3:13" x14ac:dyDescent="0.2">
      <c r="C4583" s="17"/>
      <c r="D4583" s="17"/>
      <c r="E4583" s="17"/>
      <c r="F4583" s="17"/>
      <c r="G4583" s="17"/>
      <c r="H4583" s="59"/>
      <c r="I4583" s="59"/>
      <c r="J4583" s="59"/>
      <c r="K4583" s="59"/>
      <c r="L4583" s="59"/>
      <c r="M4583" s="59"/>
    </row>
    <row r="4584" spans="3:13" x14ac:dyDescent="0.2">
      <c r="C4584" s="17"/>
      <c r="D4584" s="17"/>
      <c r="E4584" s="17"/>
      <c r="F4584" s="17"/>
      <c r="G4584" s="17"/>
      <c r="H4584" s="59"/>
      <c r="I4584" s="59"/>
      <c r="J4584" s="59"/>
      <c r="K4584" s="59"/>
      <c r="L4584" s="59"/>
      <c r="M4584" s="59"/>
    </row>
    <row r="4585" spans="3:13" x14ac:dyDescent="0.2">
      <c r="C4585" s="17"/>
      <c r="D4585" s="17"/>
      <c r="E4585" s="17"/>
      <c r="F4585" s="17"/>
      <c r="G4585" s="17"/>
      <c r="H4585" s="59"/>
      <c r="I4585" s="59"/>
      <c r="J4585" s="59"/>
      <c r="K4585" s="59"/>
      <c r="L4585" s="59"/>
      <c r="M4585" s="59"/>
    </row>
    <row r="4586" spans="3:13" x14ac:dyDescent="0.2">
      <c r="C4586" s="17"/>
      <c r="D4586" s="17"/>
      <c r="E4586" s="17"/>
      <c r="F4586" s="17"/>
      <c r="G4586" s="17"/>
      <c r="H4586" s="59"/>
      <c r="I4586" s="59"/>
      <c r="J4586" s="59"/>
      <c r="K4586" s="59"/>
      <c r="L4586" s="59"/>
      <c r="M4586" s="59"/>
    </row>
    <row r="4587" spans="3:13" x14ac:dyDescent="0.2">
      <c r="C4587" s="17"/>
      <c r="D4587" s="17"/>
      <c r="E4587" s="17"/>
      <c r="F4587" s="17"/>
      <c r="G4587" s="17"/>
      <c r="H4587" s="59"/>
      <c r="I4587" s="59"/>
      <c r="J4587" s="59"/>
      <c r="K4587" s="59"/>
      <c r="L4587" s="59"/>
      <c r="M4587" s="59"/>
    </row>
    <row r="4588" spans="3:13" x14ac:dyDescent="0.2">
      <c r="C4588" s="17"/>
      <c r="D4588" s="17"/>
      <c r="E4588" s="17"/>
      <c r="F4588" s="17"/>
      <c r="G4588" s="17"/>
      <c r="H4588" s="59"/>
      <c r="I4588" s="59"/>
      <c r="J4588" s="59"/>
      <c r="K4588" s="59"/>
      <c r="L4588" s="59"/>
      <c r="M4588" s="59"/>
    </row>
    <row r="4589" spans="3:13" x14ac:dyDescent="0.2">
      <c r="C4589" s="17"/>
      <c r="D4589" s="17"/>
      <c r="E4589" s="17"/>
      <c r="F4589" s="17"/>
      <c r="G4589" s="17"/>
      <c r="H4589" s="59"/>
      <c r="I4589" s="59"/>
      <c r="J4589" s="59"/>
      <c r="K4589" s="59"/>
      <c r="L4589" s="59"/>
      <c r="M4589" s="59"/>
    </row>
    <row r="4590" spans="3:13" x14ac:dyDescent="0.2">
      <c r="C4590" s="17"/>
      <c r="D4590" s="17"/>
      <c r="E4590" s="17"/>
      <c r="F4590" s="17"/>
      <c r="G4590" s="17"/>
      <c r="H4590" s="59"/>
      <c r="I4590" s="59"/>
      <c r="J4590" s="59"/>
      <c r="K4590" s="59"/>
      <c r="L4590" s="59"/>
      <c r="M4590" s="59"/>
    </row>
    <row r="4591" spans="3:13" x14ac:dyDescent="0.2">
      <c r="C4591" s="17"/>
      <c r="D4591" s="17"/>
      <c r="E4591" s="17"/>
      <c r="F4591" s="17"/>
      <c r="G4591" s="17"/>
      <c r="H4591" s="59"/>
      <c r="I4591" s="59"/>
      <c r="J4591" s="59"/>
      <c r="K4591" s="59"/>
      <c r="L4591" s="59"/>
      <c r="M4591" s="59"/>
    </row>
    <row r="4592" spans="3:13" x14ac:dyDescent="0.2">
      <c r="C4592" s="17"/>
      <c r="D4592" s="17"/>
      <c r="E4592" s="17"/>
      <c r="F4592" s="17"/>
      <c r="G4592" s="17"/>
      <c r="H4592" s="59"/>
      <c r="I4592" s="59"/>
      <c r="J4592" s="59"/>
      <c r="K4592" s="59"/>
      <c r="L4592" s="59"/>
      <c r="M4592" s="59"/>
    </row>
    <row r="4593" spans="3:13" x14ac:dyDescent="0.2">
      <c r="C4593" s="17"/>
      <c r="D4593" s="17"/>
      <c r="E4593" s="17"/>
      <c r="F4593" s="17"/>
      <c r="G4593" s="17"/>
      <c r="H4593" s="59"/>
      <c r="I4593" s="59"/>
      <c r="J4593" s="59"/>
      <c r="K4593" s="59"/>
      <c r="L4593" s="59"/>
      <c r="M4593" s="59"/>
    </row>
    <row r="4594" spans="3:13" x14ac:dyDescent="0.2">
      <c r="C4594" s="17"/>
      <c r="D4594" s="17"/>
      <c r="E4594" s="17"/>
      <c r="F4594" s="17"/>
      <c r="G4594" s="17"/>
      <c r="H4594" s="59"/>
      <c r="I4594" s="59"/>
      <c r="J4594" s="59"/>
      <c r="K4594" s="59"/>
      <c r="L4594" s="59"/>
      <c r="M4594" s="59"/>
    </row>
    <row r="4595" spans="3:13" x14ac:dyDescent="0.2">
      <c r="C4595" s="17"/>
      <c r="D4595" s="17"/>
      <c r="E4595" s="17"/>
      <c r="F4595" s="17"/>
      <c r="G4595" s="17"/>
      <c r="H4595" s="59"/>
      <c r="I4595" s="59"/>
      <c r="J4595" s="59"/>
      <c r="K4595" s="59"/>
      <c r="L4595" s="59"/>
      <c r="M4595" s="59"/>
    </row>
    <row r="4596" spans="3:13" x14ac:dyDescent="0.2">
      <c r="C4596" s="17"/>
      <c r="D4596" s="17"/>
      <c r="E4596" s="17"/>
      <c r="F4596" s="17"/>
      <c r="G4596" s="17"/>
      <c r="H4596" s="59"/>
      <c r="I4596" s="59"/>
      <c r="J4596" s="59"/>
      <c r="K4596" s="59"/>
      <c r="L4596" s="59"/>
      <c r="M4596" s="59"/>
    </row>
    <row r="4597" spans="3:13" x14ac:dyDescent="0.2">
      <c r="C4597" s="17"/>
      <c r="D4597" s="17"/>
      <c r="E4597" s="17"/>
      <c r="F4597" s="17"/>
      <c r="G4597" s="17"/>
      <c r="H4597" s="59"/>
      <c r="I4597" s="59"/>
      <c r="J4597" s="59"/>
      <c r="K4597" s="59"/>
      <c r="L4597" s="59"/>
      <c r="M4597" s="59"/>
    </row>
    <row r="4598" spans="3:13" x14ac:dyDescent="0.2">
      <c r="C4598" s="17"/>
      <c r="D4598" s="17"/>
      <c r="E4598" s="17"/>
      <c r="F4598" s="17"/>
      <c r="G4598" s="17"/>
      <c r="H4598" s="59"/>
      <c r="I4598" s="59"/>
      <c r="J4598" s="59"/>
      <c r="K4598" s="59"/>
      <c r="L4598" s="59"/>
      <c r="M4598" s="59"/>
    </row>
    <row r="4599" spans="3:13" x14ac:dyDescent="0.2">
      <c r="C4599" s="17"/>
      <c r="D4599" s="17"/>
      <c r="E4599" s="17"/>
      <c r="F4599" s="17"/>
      <c r="G4599" s="17"/>
      <c r="H4599" s="59"/>
      <c r="I4599" s="59"/>
      <c r="J4599" s="59"/>
      <c r="K4599" s="59"/>
      <c r="L4599" s="59"/>
      <c r="M4599" s="59"/>
    </row>
    <row r="4600" spans="3:13" x14ac:dyDescent="0.2">
      <c r="C4600" s="17"/>
      <c r="D4600" s="17"/>
      <c r="E4600" s="17"/>
      <c r="F4600" s="17"/>
      <c r="G4600" s="17"/>
      <c r="H4600" s="59"/>
      <c r="I4600" s="59"/>
      <c r="J4600" s="59"/>
      <c r="K4600" s="59"/>
      <c r="L4600" s="59"/>
      <c r="M4600" s="59"/>
    </row>
    <row r="4601" spans="3:13" x14ac:dyDescent="0.2">
      <c r="C4601" s="17"/>
      <c r="D4601" s="17"/>
      <c r="E4601" s="17"/>
      <c r="F4601" s="17"/>
      <c r="G4601" s="17"/>
      <c r="H4601" s="59"/>
      <c r="I4601" s="59"/>
      <c r="J4601" s="59"/>
      <c r="K4601" s="59"/>
      <c r="L4601" s="59"/>
      <c r="M4601" s="59"/>
    </row>
    <row r="4602" spans="3:13" x14ac:dyDescent="0.2">
      <c r="C4602" s="17"/>
      <c r="D4602" s="17"/>
      <c r="E4602" s="17"/>
      <c r="F4602" s="17"/>
      <c r="G4602" s="17"/>
      <c r="H4602" s="59"/>
      <c r="I4602" s="59"/>
      <c r="J4602" s="59"/>
      <c r="K4602" s="59"/>
      <c r="L4602" s="59"/>
      <c r="M4602" s="59"/>
    </row>
    <row r="4603" spans="3:13" x14ac:dyDescent="0.2">
      <c r="C4603" s="17"/>
      <c r="D4603" s="17"/>
      <c r="E4603" s="17"/>
      <c r="F4603" s="17"/>
      <c r="G4603" s="17"/>
      <c r="H4603" s="59"/>
      <c r="I4603" s="59"/>
      <c r="J4603" s="59"/>
      <c r="K4603" s="59"/>
      <c r="L4603" s="59"/>
      <c r="M4603" s="59"/>
    </row>
    <row r="4604" spans="3:13" x14ac:dyDescent="0.2">
      <c r="C4604" s="17"/>
      <c r="D4604" s="17"/>
      <c r="E4604" s="17"/>
      <c r="F4604" s="17"/>
      <c r="G4604" s="17"/>
      <c r="H4604" s="59"/>
      <c r="I4604" s="59"/>
      <c r="J4604" s="59"/>
      <c r="K4604" s="59"/>
      <c r="L4604" s="59"/>
      <c r="M4604" s="59"/>
    </row>
    <row r="4605" spans="3:13" x14ac:dyDescent="0.2">
      <c r="C4605" s="17"/>
      <c r="D4605" s="17"/>
      <c r="E4605" s="17"/>
      <c r="F4605" s="17"/>
      <c r="G4605" s="17"/>
      <c r="H4605" s="59"/>
      <c r="I4605" s="59"/>
      <c r="J4605" s="59"/>
      <c r="K4605" s="59"/>
      <c r="L4605" s="59"/>
      <c r="M4605" s="59"/>
    </row>
    <row r="4606" spans="3:13" x14ac:dyDescent="0.2">
      <c r="C4606" s="17"/>
      <c r="D4606" s="17"/>
      <c r="E4606" s="17"/>
      <c r="F4606" s="17"/>
      <c r="G4606" s="17"/>
      <c r="H4606" s="59"/>
      <c r="I4606" s="59"/>
      <c r="J4606" s="59"/>
      <c r="K4606" s="59"/>
      <c r="L4606" s="59"/>
      <c r="M4606" s="59"/>
    </row>
    <row r="4607" spans="3:13" x14ac:dyDescent="0.2">
      <c r="C4607" s="17"/>
      <c r="D4607" s="17"/>
      <c r="E4607" s="17"/>
      <c r="F4607" s="17"/>
      <c r="G4607" s="17"/>
      <c r="H4607" s="59"/>
      <c r="I4607" s="59"/>
      <c r="J4607" s="59"/>
      <c r="K4607" s="59"/>
      <c r="L4607" s="59"/>
      <c r="M4607" s="59"/>
    </row>
    <row r="4608" spans="3:13" x14ac:dyDescent="0.2">
      <c r="C4608" s="17"/>
      <c r="D4608" s="17"/>
      <c r="E4608" s="17"/>
      <c r="F4608" s="17"/>
      <c r="G4608" s="17"/>
      <c r="H4608" s="59"/>
      <c r="I4608" s="59"/>
      <c r="J4608" s="59"/>
      <c r="K4608" s="59"/>
      <c r="L4608" s="59"/>
      <c r="M4608" s="59"/>
    </row>
    <row r="4609" spans="3:13" x14ac:dyDescent="0.2">
      <c r="C4609" s="17"/>
      <c r="D4609" s="17"/>
      <c r="E4609" s="17"/>
      <c r="F4609" s="17"/>
      <c r="G4609" s="17"/>
      <c r="H4609" s="59"/>
      <c r="I4609" s="59"/>
      <c r="J4609" s="59"/>
      <c r="K4609" s="59"/>
      <c r="L4609" s="59"/>
      <c r="M4609" s="59"/>
    </row>
    <row r="4610" spans="3:13" x14ac:dyDescent="0.2">
      <c r="C4610" s="17"/>
      <c r="D4610" s="17"/>
      <c r="E4610" s="17"/>
      <c r="F4610" s="17"/>
      <c r="G4610" s="17"/>
      <c r="H4610" s="59"/>
      <c r="I4610" s="59"/>
      <c r="J4610" s="59"/>
      <c r="K4610" s="59"/>
      <c r="L4610" s="59"/>
      <c r="M4610" s="59"/>
    </row>
    <row r="4611" spans="3:13" x14ac:dyDescent="0.2">
      <c r="C4611" s="17"/>
      <c r="D4611" s="17"/>
      <c r="E4611" s="17"/>
      <c r="F4611" s="17"/>
      <c r="G4611" s="17"/>
      <c r="H4611" s="59"/>
      <c r="I4611" s="59"/>
      <c r="J4611" s="59"/>
      <c r="K4611" s="59"/>
      <c r="L4611" s="59"/>
      <c r="M4611" s="59"/>
    </row>
    <row r="4612" spans="3:13" x14ac:dyDescent="0.2">
      <c r="C4612" s="17"/>
      <c r="D4612" s="17"/>
      <c r="E4612" s="17"/>
      <c r="F4612" s="17"/>
      <c r="G4612" s="17"/>
      <c r="H4612" s="59"/>
      <c r="I4612" s="59"/>
      <c r="J4612" s="59"/>
      <c r="K4612" s="59"/>
      <c r="L4612" s="59"/>
      <c r="M4612" s="59"/>
    </row>
    <row r="4613" spans="3:13" x14ac:dyDescent="0.2">
      <c r="C4613" s="17"/>
      <c r="D4613" s="17"/>
      <c r="E4613" s="17"/>
      <c r="F4613" s="17"/>
      <c r="G4613" s="17"/>
      <c r="H4613" s="59"/>
      <c r="I4613" s="59"/>
      <c r="J4613" s="59"/>
      <c r="K4613" s="59"/>
      <c r="L4613" s="59"/>
      <c r="M4613" s="59"/>
    </row>
    <row r="4614" spans="3:13" x14ac:dyDescent="0.2">
      <c r="C4614" s="17"/>
      <c r="D4614" s="17"/>
      <c r="E4614" s="17"/>
      <c r="F4614" s="17"/>
      <c r="G4614" s="17"/>
      <c r="H4614" s="59"/>
      <c r="I4614" s="59"/>
      <c r="J4614" s="59"/>
      <c r="K4614" s="59"/>
      <c r="L4614" s="59"/>
      <c r="M4614" s="59"/>
    </row>
    <row r="4615" spans="3:13" x14ac:dyDescent="0.2">
      <c r="C4615" s="17"/>
      <c r="D4615" s="17"/>
      <c r="E4615" s="17"/>
      <c r="F4615" s="17"/>
      <c r="G4615" s="17"/>
      <c r="H4615" s="59"/>
      <c r="I4615" s="59"/>
      <c r="J4615" s="59"/>
      <c r="K4615" s="59"/>
      <c r="L4615" s="59"/>
      <c r="M4615" s="59"/>
    </row>
    <row r="4616" spans="3:13" x14ac:dyDescent="0.2">
      <c r="C4616" s="17"/>
      <c r="D4616" s="17"/>
      <c r="E4616" s="17"/>
      <c r="F4616" s="17"/>
      <c r="G4616" s="17"/>
      <c r="H4616" s="59"/>
      <c r="I4616" s="59"/>
      <c r="J4616" s="59"/>
      <c r="K4616" s="59"/>
      <c r="L4616" s="59"/>
      <c r="M4616" s="59"/>
    </row>
    <row r="4617" spans="3:13" x14ac:dyDescent="0.2">
      <c r="C4617" s="17"/>
      <c r="D4617" s="17"/>
      <c r="E4617" s="17"/>
      <c r="F4617" s="17"/>
      <c r="G4617" s="17"/>
      <c r="H4617" s="59"/>
      <c r="I4617" s="59"/>
      <c r="J4617" s="59"/>
      <c r="K4617" s="59"/>
      <c r="L4617" s="59"/>
      <c r="M4617" s="59"/>
    </row>
    <row r="4618" spans="3:13" x14ac:dyDescent="0.2">
      <c r="C4618" s="17"/>
      <c r="D4618" s="17"/>
      <c r="E4618" s="17"/>
      <c r="F4618" s="17"/>
      <c r="G4618" s="17"/>
      <c r="H4618" s="59"/>
      <c r="I4618" s="59"/>
      <c r="J4618" s="59"/>
      <c r="K4618" s="59"/>
      <c r="L4618" s="59"/>
      <c r="M4618" s="59"/>
    </row>
    <row r="4619" spans="3:13" x14ac:dyDescent="0.2">
      <c r="C4619" s="17"/>
      <c r="D4619" s="17"/>
      <c r="E4619" s="17"/>
      <c r="F4619" s="17"/>
      <c r="G4619" s="17"/>
      <c r="H4619" s="59"/>
      <c r="I4619" s="59"/>
      <c r="J4619" s="59"/>
      <c r="K4619" s="59"/>
      <c r="L4619" s="59"/>
      <c r="M4619" s="59"/>
    </row>
    <row r="4620" spans="3:13" x14ac:dyDescent="0.2">
      <c r="C4620" s="17"/>
      <c r="D4620" s="17"/>
      <c r="E4620" s="17"/>
      <c r="F4620" s="17"/>
      <c r="G4620" s="17"/>
      <c r="H4620" s="59"/>
      <c r="I4620" s="59"/>
      <c r="J4620" s="59"/>
      <c r="K4620" s="59"/>
      <c r="L4620" s="59"/>
      <c r="M4620" s="59"/>
    </row>
    <row r="4621" spans="3:13" x14ac:dyDescent="0.2">
      <c r="C4621" s="17"/>
      <c r="D4621" s="17"/>
      <c r="E4621" s="17"/>
      <c r="F4621" s="17"/>
      <c r="G4621" s="17"/>
      <c r="H4621" s="59"/>
      <c r="I4621" s="59"/>
      <c r="J4621" s="59"/>
      <c r="K4621" s="59"/>
      <c r="L4621" s="59"/>
      <c r="M4621" s="59"/>
    </row>
    <row r="4622" spans="3:13" x14ac:dyDescent="0.2">
      <c r="C4622" s="17"/>
      <c r="D4622" s="17"/>
      <c r="E4622" s="17"/>
      <c r="F4622" s="17"/>
      <c r="G4622" s="17"/>
      <c r="H4622" s="59"/>
      <c r="I4622" s="59"/>
      <c r="J4622" s="59"/>
      <c r="K4622" s="59"/>
      <c r="L4622" s="59"/>
      <c r="M4622" s="59"/>
    </row>
    <row r="4623" spans="3:13" x14ac:dyDescent="0.2">
      <c r="C4623" s="17"/>
      <c r="D4623" s="17"/>
      <c r="E4623" s="17"/>
      <c r="F4623" s="17"/>
      <c r="G4623" s="17"/>
      <c r="H4623" s="59"/>
      <c r="I4623" s="59"/>
      <c r="J4623" s="59"/>
      <c r="K4623" s="59"/>
      <c r="L4623" s="59"/>
      <c r="M4623" s="59"/>
    </row>
    <row r="4624" spans="3:13" x14ac:dyDescent="0.2">
      <c r="C4624" s="17"/>
      <c r="D4624" s="17"/>
      <c r="E4624" s="17"/>
      <c r="F4624" s="17"/>
      <c r="G4624" s="17"/>
      <c r="H4624" s="59"/>
      <c r="I4624" s="59"/>
      <c r="J4624" s="59"/>
      <c r="K4624" s="59"/>
      <c r="L4624" s="59"/>
      <c r="M4624" s="59"/>
    </row>
    <row r="4625" spans="3:13" x14ac:dyDescent="0.2">
      <c r="C4625" s="17"/>
      <c r="D4625" s="17"/>
      <c r="E4625" s="17"/>
      <c r="F4625" s="17"/>
      <c r="G4625" s="17"/>
      <c r="H4625" s="59"/>
      <c r="I4625" s="59"/>
      <c r="J4625" s="59"/>
      <c r="K4625" s="59"/>
      <c r="L4625" s="59"/>
      <c r="M4625" s="59"/>
    </row>
    <row r="4626" spans="3:13" x14ac:dyDescent="0.2">
      <c r="C4626" s="17"/>
      <c r="D4626" s="17"/>
      <c r="E4626" s="17"/>
      <c r="F4626" s="17"/>
      <c r="G4626" s="17"/>
      <c r="H4626" s="59"/>
      <c r="I4626" s="59"/>
      <c r="J4626" s="59"/>
      <c r="K4626" s="59"/>
      <c r="L4626" s="59"/>
      <c r="M4626" s="59"/>
    </row>
    <row r="4627" spans="3:13" x14ac:dyDescent="0.2">
      <c r="C4627" s="17"/>
      <c r="D4627" s="17"/>
      <c r="E4627" s="17"/>
      <c r="F4627" s="17"/>
      <c r="G4627" s="17"/>
      <c r="H4627" s="59"/>
      <c r="I4627" s="59"/>
      <c r="J4627" s="59"/>
      <c r="K4627" s="59"/>
      <c r="L4627" s="59"/>
      <c r="M4627" s="59"/>
    </row>
    <row r="4628" spans="3:13" x14ac:dyDescent="0.2">
      <c r="C4628" s="17"/>
      <c r="D4628" s="17"/>
      <c r="E4628" s="17"/>
      <c r="F4628" s="17"/>
      <c r="G4628" s="17"/>
      <c r="H4628" s="59"/>
      <c r="I4628" s="59"/>
      <c r="J4628" s="59"/>
      <c r="K4628" s="59"/>
      <c r="L4628" s="59"/>
      <c r="M4628" s="59"/>
    </row>
    <row r="4629" spans="3:13" x14ac:dyDescent="0.2">
      <c r="C4629" s="17"/>
      <c r="D4629" s="17"/>
      <c r="E4629" s="17"/>
      <c r="F4629" s="17"/>
      <c r="G4629" s="17"/>
      <c r="H4629" s="59"/>
      <c r="I4629" s="59"/>
      <c r="J4629" s="59"/>
      <c r="K4629" s="59"/>
      <c r="L4629" s="59"/>
      <c r="M4629" s="59"/>
    </row>
    <row r="4630" spans="3:13" x14ac:dyDescent="0.2">
      <c r="C4630" s="17"/>
      <c r="D4630" s="17"/>
      <c r="E4630" s="17"/>
      <c r="F4630" s="17"/>
      <c r="G4630" s="17"/>
      <c r="H4630" s="59"/>
      <c r="I4630" s="59"/>
      <c r="J4630" s="59"/>
      <c r="K4630" s="59"/>
      <c r="L4630" s="59"/>
      <c r="M4630" s="59"/>
    </row>
    <row r="4631" spans="3:13" x14ac:dyDescent="0.2">
      <c r="C4631" s="17"/>
      <c r="D4631" s="17"/>
      <c r="E4631" s="17"/>
      <c r="F4631" s="17"/>
      <c r="G4631" s="17"/>
      <c r="H4631" s="59"/>
      <c r="I4631" s="59"/>
      <c r="J4631" s="59"/>
      <c r="K4631" s="59"/>
      <c r="L4631" s="59"/>
      <c r="M4631" s="59"/>
    </row>
    <row r="4632" spans="3:13" x14ac:dyDescent="0.2">
      <c r="C4632" s="17"/>
      <c r="D4632" s="17"/>
      <c r="E4632" s="17"/>
      <c r="F4632" s="17"/>
      <c r="G4632" s="17"/>
      <c r="H4632" s="59"/>
      <c r="I4632" s="59"/>
      <c r="J4632" s="59"/>
      <c r="K4632" s="59"/>
      <c r="L4632" s="59"/>
      <c r="M4632" s="59"/>
    </row>
    <row r="4633" spans="3:13" x14ac:dyDescent="0.2">
      <c r="C4633" s="17"/>
      <c r="D4633" s="17"/>
      <c r="E4633" s="17"/>
      <c r="F4633" s="17"/>
      <c r="G4633" s="17"/>
      <c r="H4633" s="59"/>
      <c r="I4633" s="59"/>
      <c r="J4633" s="59"/>
      <c r="K4633" s="59"/>
      <c r="L4633" s="59"/>
      <c r="M4633" s="59"/>
    </row>
    <row r="4634" spans="3:13" x14ac:dyDescent="0.2">
      <c r="C4634" s="17"/>
      <c r="D4634" s="17"/>
      <c r="E4634" s="17"/>
      <c r="F4634" s="17"/>
      <c r="G4634" s="17"/>
      <c r="H4634" s="59"/>
      <c r="I4634" s="59"/>
      <c r="J4634" s="59"/>
      <c r="K4634" s="59"/>
      <c r="L4634" s="59"/>
      <c r="M4634" s="59"/>
    </row>
    <row r="4635" spans="3:13" x14ac:dyDescent="0.2">
      <c r="C4635" s="17"/>
      <c r="D4635" s="17"/>
      <c r="E4635" s="17"/>
      <c r="F4635" s="17"/>
      <c r="G4635" s="17"/>
      <c r="H4635" s="59"/>
      <c r="I4635" s="59"/>
      <c r="J4635" s="59"/>
      <c r="K4635" s="59"/>
      <c r="L4635" s="59"/>
      <c r="M4635" s="59"/>
    </row>
    <row r="4636" spans="3:13" x14ac:dyDescent="0.2">
      <c r="C4636" s="17"/>
      <c r="D4636" s="17"/>
      <c r="E4636" s="17"/>
      <c r="F4636" s="17"/>
      <c r="G4636" s="17"/>
      <c r="H4636" s="59"/>
      <c r="I4636" s="59"/>
      <c r="J4636" s="59"/>
      <c r="K4636" s="59"/>
      <c r="L4636" s="59"/>
      <c r="M4636" s="59"/>
    </row>
    <row r="4637" spans="3:13" x14ac:dyDescent="0.2">
      <c r="C4637" s="17"/>
      <c r="D4637" s="17"/>
      <c r="E4637" s="17"/>
      <c r="F4637" s="17"/>
      <c r="G4637" s="17"/>
      <c r="H4637" s="59"/>
      <c r="I4637" s="59"/>
      <c r="J4637" s="59"/>
      <c r="K4637" s="59"/>
      <c r="L4637" s="59"/>
      <c r="M4637" s="59"/>
    </row>
    <row r="4638" spans="3:13" x14ac:dyDescent="0.2">
      <c r="C4638" s="17"/>
      <c r="D4638" s="17"/>
      <c r="E4638" s="17"/>
      <c r="F4638" s="17"/>
      <c r="G4638" s="17"/>
      <c r="H4638" s="59"/>
      <c r="I4638" s="59"/>
      <c r="J4638" s="59"/>
      <c r="K4638" s="59"/>
      <c r="L4638" s="59"/>
      <c r="M4638" s="59"/>
    </row>
    <row r="4639" spans="3:13" x14ac:dyDescent="0.2">
      <c r="C4639" s="17"/>
      <c r="D4639" s="17"/>
      <c r="E4639" s="17"/>
      <c r="F4639" s="17"/>
      <c r="G4639" s="17"/>
      <c r="H4639" s="59"/>
      <c r="I4639" s="59"/>
      <c r="J4639" s="59"/>
      <c r="K4639" s="59"/>
      <c r="L4639" s="59"/>
      <c r="M4639" s="59"/>
    </row>
    <row r="4640" spans="3:13" x14ac:dyDescent="0.2">
      <c r="C4640" s="17"/>
      <c r="D4640" s="17"/>
      <c r="E4640" s="17"/>
      <c r="F4640" s="17"/>
      <c r="G4640" s="17"/>
      <c r="H4640" s="59"/>
      <c r="I4640" s="59"/>
      <c r="J4640" s="59"/>
      <c r="K4640" s="59"/>
      <c r="L4640" s="59"/>
      <c r="M4640" s="59"/>
    </row>
    <row r="4641" spans="3:13" x14ac:dyDescent="0.2">
      <c r="C4641" s="17"/>
      <c r="D4641" s="17"/>
      <c r="E4641" s="17"/>
      <c r="F4641" s="17"/>
      <c r="G4641" s="17"/>
      <c r="H4641" s="59"/>
      <c r="I4641" s="59"/>
      <c r="J4641" s="59"/>
      <c r="K4641" s="59"/>
      <c r="L4641" s="59"/>
      <c r="M4641" s="59"/>
    </row>
    <row r="4642" spans="3:13" x14ac:dyDescent="0.2">
      <c r="C4642" s="17"/>
      <c r="D4642" s="17"/>
      <c r="E4642" s="17"/>
      <c r="F4642" s="17"/>
      <c r="G4642" s="17"/>
      <c r="H4642" s="59"/>
      <c r="I4642" s="59"/>
      <c r="J4642" s="59"/>
      <c r="K4642" s="59"/>
      <c r="L4642" s="59"/>
      <c r="M4642" s="59"/>
    </row>
    <row r="4643" spans="3:13" x14ac:dyDescent="0.2">
      <c r="C4643" s="17"/>
      <c r="D4643" s="17"/>
      <c r="E4643" s="17"/>
      <c r="F4643" s="17"/>
      <c r="G4643" s="17"/>
      <c r="H4643" s="59"/>
      <c r="I4643" s="59"/>
      <c r="J4643" s="59"/>
      <c r="K4643" s="59"/>
      <c r="L4643" s="59"/>
      <c r="M4643" s="59"/>
    </row>
    <row r="4644" spans="3:13" x14ac:dyDescent="0.2">
      <c r="C4644" s="17"/>
      <c r="D4644" s="17"/>
      <c r="E4644" s="17"/>
      <c r="F4644" s="17"/>
      <c r="G4644" s="17"/>
      <c r="H4644" s="59"/>
      <c r="I4644" s="59"/>
      <c r="J4644" s="59"/>
      <c r="K4644" s="59"/>
      <c r="L4644" s="59"/>
      <c r="M4644" s="59"/>
    </row>
    <row r="4645" spans="3:13" x14ac:dyDescent="0.2">
      <c r="C4645" s="17"/>
      <c r="D4645" s="17"/>
      <c r="E4645" s="17"/>
      <c r="F4645" s="17"/>
      <c r="G4645" s="17"/>
      <c r="H4645" s="59"/>
      <c r="I4645" s="59"/>
      <c r="J4645" s="59"/>
      <c r="K4645" s="59"/>
      <c r="L4645" s="59"/>
      <c r="M4645" s="59"/>
    </row>
    <row r="4646" spans="3:13" x14ac:dyDescent="0.2">
      <c r="C4646" s="17"/>
      <c r="D4646" s="17"/>
      <c r="E4646" s="17"/>
      <c r="F4646" s="17"/>
      <c r="G4646" s="17"/>
      <c r="H4646" s="59"/>
      <c r="I4646" s="59"/>
      <c r="J4646" s="59"/>
      <c r="K4646" s="59"/>
      <c r="L4646" s="59"/>
      <c r="M4646" s="59"/>
    </row>
    <row r="4647" spans="3:13" x14ac:dyDescent="0.2">
      <c r="C4647" s="17"/>
      <c r="D4647" s="17"/>
      <c r="E4647" s="17"/>
      <c r="F4647" s="17"/>
      <c r="G4647" s="17"/>
      <c r="H4647" s="59"/>
      <c r="I4647" s="59"/>
      <c r="J4647" s="59"/>
      <c r="K4647" s="59"/>
      <c r="L4647" s="59"/>
      <c r="M4647" s="59"/>
    </row>
    <row r="4648" spans="3:13" x14ac:dyDescent="0.2">
      <c r="C4648" s="17"/>
      <c r="D4648" s="17"/>
      <c r="E4648" s="17"/>
      <c r="F4648" s="17"/>
      <c r="G4648" s="17"/>
      <c r="H4648" s="59"/>
      <c r="I4648" s="59"/>
      <c r="J4648" s="59"/>
      <c r="K4648" s="59"/>
      <c r="L4648" s="59"/>
      <c r="M4648" s="59"/>
    </row>
    <row r="4649" spans="3:13" x14ac:dyDescent="0.2">
      <c r="C4649" s="17"/>
      <c r="D4649" s="17"/>
      <c r="E4649" s="17"/>
      <c r="F4649" s="17"/>
      <c r="G4649" s="17"/>
      <c r="H4649" s="59"/>
      <c r="I4649" s="59"/>
      <c r="J4649" s="59"/>
      <c r="K4649" s="59"/>
      <c r="L4649" s="59"/>
      <c r="M4649" s="59"/>
    </row>
    <row r="4650" spans="3:13" x14ac:dyDescent="0.2">
      <c r="C4650" s="17"/>
      <c r="D4650" s="17"/>
      <c r="E4650" s="17"/>
      <c r="F4650" s="17"/>
      <c r="G4650" s="17"/>
      <c r="H4650" s="59"/>
      <c r="I4650" s="59"/>
      <c r="J4650" s="59"/>
      <c r="K4650" s="59"/>
      <c r="L4650" s="59"/>
      <c r="M4650" s="59"/>
    </row>
    <row r="4651" spans="3:13" x14ac:dyDescent="0.2">
      <c r="C4651" s="17"/>
      <c r="D4651" s="17"/>
      <c r="E4651" s="17"/>
      <c r="F4651" s="17"/>
      <c r="G4651" s="17"/>
      <c r="H4651" s="59"/>
      <c r="I4651" s="59"/>
      <c r="J4651" s="59"/>
      <c r="K4651" s="59"/>
      <c r="L4651" s="59"/>
      <c r="M4651" s="59"/>
    </row>
    <row r="4652" spans="3:13" x14ac:dyDescent="0.2">
      <c r="C4652" s="17"/>
      <c r="D4652" s="17"/>
      <c r="E4652" s="17"/>
      <c r="F4652" s="17"/>
      <c r="G4652" s="17"/>
      <c r="H4652" s="59"/>
      <c r="I4652" s="59"/>
      <c r="J4652" s="59"/>
      <c r="K4652" s="59"/>
      <c r="L4652" s="59"/>
      <c r="M4652" s="59"/>
    </row>
    <row r="4653" spans="3:13" x14ac:dyDescent="0.2">
      <c r="C4653" s="17"/>
      <c r="D4653" s="17"/>
      <c r="E4653" s="17"/>
      <c r="F4653" s="17"/>
      <c r="G4653" s="17"/>
      <c r="H4653" s="59"/>
      <c r="I4653" s="59"/>
      <c r="J4653" s="59"/>
      <c r="K4653" s="59"/>
      <c r="L4653" s="59"/>
      <c r="M4653" s="59"/>
    </row>
    <row r="4654" spans="3:13" x14ac:dyDescent="0.2">
      <c r="C4654" s="17"/>
      <c r="D4654" s="17"/>
      <c r="E4654" s="17"/>
      <c r="F4654" s="17"/>
      <c r="G4654" s="17"/>
      <c r="H4654" s="59"/>
      <c r="I4654" s="59"/>
      <c r="J4654" s="59"/>
      <c r="K4654" s="59"/>
      <c r="L4654" s="59"/>
      <c r="M4654" s="59"/>
    </row>
    <row r="4655" spans="3:13" x14ac:dyDescent="0.2">
      <c r="C4655" s="17"/>
      <c r="D4655" s="17"/>
      <c r="E4655" s="17"/>
      <c r="F4655" s="17"/>
      <c r="G4655" s="17"/>
      <c r="H4655" s="59"/>
      <c r="I4655" s="59"/>
      <c r="J4655" s="59"/>
      <c r="K4655" s="59"/>
      <c r="L4655" s="59"/>
      <c r="M4655" s="59"/>
    </row>
    <row r="4656" spans="3:13" x14ac:dyDescent="0.2">
      <c r="C4656" s="17"/>
      <c r="D4656" s="17"/>
      <c r="E4656" s="17"/>
      <c r="F4656" s="17"/>
      <c r="G4656" s="17"/>
      <c r="H4656" s="59"/>
      <c r="I4656" s="59"/>
      <c r="J4656" s="59"/>
      <c r="K4656" s="59"/>
      <c r="L4656" s="59"/>
      <c r="M4656" s="59"/>
    </row>
    <row r="4657" spans="3:13" x14ac:dyDescent="0.2">
      <c r="C4657" s="17"/>
      <c r="D4657" s="17"/>
      <c r="E4657" s="17"/>
      <c r="F4657" s="17"/>
      <c r="G4657" s="17"/>
      <c r="H4657" s="59"/>
      <c r="I4657" s="59"/>
      <c r="J4657" s="59"/>
      <c r="K4657" s="59"/>
      <c r="L4657" s="59"/>
      <c r="M4657" s="59"/>
    </row>
    <row r="4658" spans="3:13" x14ac:dyDescent="0.2">
      <c r="C4658" s="17"/>
      <c r="D4658" s="17"/>
      <c r="E4658" s="17"/>
      <c r="F4658" s="17"/>
      <c r="G4658" s="17"/>
      <c r="H4658" s="59"/>
      <c r="I4658" s="59"/>
      <c r="J4658" s="59"/>
      <c r="K4658" s="59"/>
      <c r="L4658" s="59"/>
      <c r="M4658" s="59"/>
    </row>
    <row r="4659" spans="3:13" x14ac:dyDescent="0.2">
      <c r="C4659" s="17"/>
      <c r="D4659" s="17"/>
      <c r="E4659" s="17"/>
      <c r="F4659" s="17"/>
      <c r="G4659" s="17"/>
      <c r="H4659" s="59"/>
      <c r="I4659" s="59"/>
      <c r="J4659" s="59"/>
      <c r="K4659" s="59"/>
      <c r="L4659" s="59"/>
      <c r="M4659" s="59"/>
    </row>
    <row r="4660" spans="3:13" x14ac:dyDescent="0.2">
      <c r="C4660" s="17"/>
      <c r="D4660" s="17"/>
      <c r="E4660" s="17"/>
      <c r="F4660" s="17"/>
      <c r="G4660" s="17"/>
      <c r="H4660" s="59"/>
      <c r="I4660" s="59"/>
      <c r="J4660" s="59"/>
      <c r="K4660" s="59"/>
      <c r="L4660" s="59"/>
      <c r="M4660" s="59"/>
    </row>
    <row r="4661" spans="3:13" x14ac:dyDescent="0.2">
      <c r="C4661" s="17"/>
      <c r="D4661" s="17"/>
      <c r="E4661" s="17"/>
      <c r="F4661" s="17"/>
      <c r="G4661" s="17"/>
      <c r="H4661" s="59"/>
      <c r="I4661" s="59"/>
      <c r="J4661" s="59"/>
      <c r="K4661" s="59"/>
      <c r="L4661" s="59"/>
      <c r="M4661" s="59"/>
    </row>
    <row r="4662" spans="3:13" x14ac:dyDescent="0.2">
      <c r="C4662" s="17"/>
      <c r="D4662" s="17"/>
      <c r="E4662" s="17"/>
      <c r="F4662" s="17"/>
      <c r="G4662" s="17"/>
      <c r="H4662" s="59"/>
      <c r="I4662" s="59"/>
      <c r="J4662" s="59"/>
      <c r="K4662" s="59"/>
      <c r="L4662" s="59"/>
      <c r="M4662" s="59"/>
    </row>
    <row r="4663" spans="3:13" x14ac:dyDescent="0.2">
      <c r="C4663" s="17"/>
      <c r="D4663" s="17"/>
      <c r="E4663" s="17"/>
      <c r="F4663" s="17"/>
      <c r="G4663" s="17"/>
      <c r="H4663" s="59"/>
      <c r="I4663" s="59"/>
      <c r="J4663" s="59"/>
      <c r="K4663" s="59"/>
      <c r="L4663" s="59"/>
      <c r="M4663" s="59"/>
    </row>
    <row r="4664" spans="3:13" x14ac:dyDescent="0.2">
      <c r="C4664" s="17"/>
      <c r="D4664" s="17"/>
      <c r="E4664" s="17"/>
      <c r="F4664" s="17"/>
      <c r="G4664" s="17"/>
      <c r="H4664" s="59"/>
      <c r="I4664" s="59"/>
      <c r="J4664" s="59"/>
      <c r="K4664" s="59"/>
      <c r="L4664" s="59"/>
      <c r="M4664" s="59"/>
    </row>
    <row r="4665" spans="3:13" x14ac:dyDescent="0.2">
      <c r="C4665" s="17"/>
      <c r="D4665" s="17"/>
      <c r="E4665" s="17"/>
      <c r="F4665" s="17"/>
      <c r="G4665" s="17"/>
      <c r="H4665" s="59"/>
      <c r="I4665" s="59"/>
      <c r="J4665" s="59"/>
      <c r="K4665" s="59"/>
      <c r="L4665" s="59"/>
      <c r="M4665" s="59"/>
    </row>
    <row r="4666" spans="3:13" x14ac:dyDescent="0.2">
      <c r="C4666" s="17"/>
      <c r="D4666" s="17"/>
      <c r="E4666" s="17"/>
      <c r="F4666" s="17"/>
      <c r="G4666" s="17"/>
      <c r="H4666" s="59"/>
      <c r="I4666" s="59"/>
      <c r="J4666" s="59"/>
      <c r="K4666" s="59"/>
      <c r="L4666" s="59"/>
      <c r="M4666" s="59"/>
    </row>
    <row r="4667" spans="3:13" x14ac:dyDescent="0.2">
      <c r="C4667" s="17"/>
      <c r="D4667" s="17"/>
      <c r="E4667" s="17"/>
      <c r="F4667" s="17"/>
      <c r="G4667" s="17"/>
      <c r="H4667" s="59"/>
      <c r="I4667" s="59"/>
      <c r="J4667" s="59"/>
      <c r="K4667" s="59"/>
      <c r="L4667" s="59"/>
      <c r="M4667" s="59"/>
    </row>
    <row r="4668" spans="3:13" x14ac:dyDescent="0.2">
      <c r="C4668" s="17"/>
      <c r="D4668" s="17"/>
      <c r="E4668" s="17"/>
      <c r="F4668" s="17"/>
      <c r="G4668" s="17"/>
      <c r="H4668" s="59"/>
      <c r="I4668" s="59"/>
      <c r="J4668" s="59"/>
      <c r="K4668" s="59"/>
      <c r="L4668" s="59"/>
      <c r="M4668" s="59"/>
    </row>
    <row r="4669" spans="3:13" x14ac:dyDescent="0.2">
      <c r="C4669" s="17"/>
      <c r="D4669" s="17"/>
      <c r="E4669" s="17"/>
      <c r="F4669" s="17"/>
      <c r="G4669" s="17"/>
      <c r="H4669" s="59"/>
      <c r="I4669" s="59"/>
      <c r="J4669" s="59"/>
      <c r="K4669" s="59"/>
      <c r="L4669" s="59"/>
      <c r="M4669" s="59"/>
    </row>
    <row r="4670" spans="3:13" x14ac:dyDescent="0.2">
      <c r="C4670" s="17"/>
      <c r="D4670" s="17"/>
      <c r="E4670" s="17"/>
      <c r="F4670" s="17"/>
      <c r="G4670" s="17"/>
      <c r="H4670" s="59"/>
      <c r="I4670" s="59"/>
      <c r="J4670" s="59"/>
      <c r="K4670" s="59"/>
      <c r="L4670" s="59"/>
      <c r="M4670" s="59"/>
    </row>
    <row r="4671" spans="3:13" x14ac:dyDescent="0.2">
      <c r="C4671" s="17"/>
      <c r="D4671" s="17"/>
      <c r="E4671" s="17"/>
      <c r="F4671" s="17"/>
      <c r="G4671" s="17"/>
      <c r="H4671" s="59"/>
      <c r="I4671" s="59"/>
      <c r="J4671" s="59"/>
      <c r="K4671" s="59"/>
      <c r="L4671" s="59"/>
      <c r="M4671" s="59"/>
    </row>
    <row r="4672" spans="3:13" x14ac:dyDescent="0.2">
      <c r="C4672" s="17"/>
      <c r="D4672" s="17"/>
      <c r="E4672" s="17"/>
      <c r="F4672" s="17"/>
      <c r="G4672" s="17"/>
      <c r="H4672" s="59"/>
      <c r="I4672" s="59"/>
      <c r="J4672" s="59"/>
      <c r="K4672" s="59"/>
      <c r="L4672" s="59"/>
      <c r="M4672" s="59"/>
    </row>
    <row r="4673" spans="3:13" x14ac:dyDescent="0.2">
      <c r="C4673" s="17"/>
      <c r="D4673" s="17"/>
      <c r="E4673" s="17"/>
      <c r="F4673" s="17"/>
      <c r="G4673" s="17"/>
      <c r="H4673" s="59"/>
      <c r="I4673" s="59"/>
      <c r="J4673" s="59"/>
      <c r="K4673" s="59"/>
      <c r="L4673" s="59"/>
      <c r="M4673" s="59"/>
    </row>
    <row r="4674" spans="3:13" x14ac:dyDescent="0.2">
      <c r="C4674" s="17"/>
      <c r="D4674" s="17"/>
      <c r="E4674" s="17"/>
      <c r="F4674" s="17"/>
      <c r="G4674" s="17"/>
      <c r="H4674" s="59"/>
      <c r="I4674" s="59"/>
      <c r="J4674" s="59"/>
      <c r="K4674" s="59"/>
      <c r="L4674" s="59"/>
      <c r="M4674" s="59"/>
    </row>
    <row r="4675" spans="3:13" x14ac:dyDescent="0.2">
      <c r="C4675" s="17"/>
      <c r="D4675" s="17"/>
      <c r="E4675" s="17"/>
      <c r="F4675" s="17"/>
      <c r="G4675" s="17"/>
      <c r="H4675" s="59"/>
      <c r="I4675" s="59"/>
      <c r="J4675" s="59"/>
      <c r="K4675" s="59"/>
      <c r="L4675" s="59"/>
      <c r="M4675" s="59"/>
    </row>
    <row r="4676" spans="3:13" x14ac:dyDescent="0.2">
      <c r="C4676" s="17"/>
      <c r="D4676" s="17"/>
      <c r="E4676" s="17"/>
      <c r="F4676" s="17"/>
      <c r="G4676" s="17"/>
      <c r="H4676" s="59"/>
      <c r="I4676" s="59"/>
      <c r="J4676" s="59"/>
      <c r="K4676" s="59"/>
      <c r="L4676" s="59"/>
      <c r="M4676" s="59"/>
    </row>
    <row r="4677" spans="3:13" x14ac:dyDescent="0.2">
      <c r="C4677" s="17"/>
      <c r="D4677" s="17"/>
      <c r="E4677" s="17"/>
      <c r="F4677" s="17"/>
      <c r="G4677" s="17"/>
      <c r="H4677" s="59"/>
      <c r="I4677" s="59"/>
      <c r="J4677" s="59"/>
      <c r="K4677" s="59"/>
      <c r="L4677" s="59"/>
      <c r="M4677" s="59"/>
    </row>
    <row r="4678" spans="3:13" x14ac:dyDescent="0.2">
      <c r="C4678" s="17"/>
      <c r="D4678" s="17"/>
      <c r="E4678" s="17"/>
      <c r="F4678" s="17"/>
      <c r="G4678" s="17"/>
      <c r="H4678" s="59"/>
      <c r="I4678" s="59"/>
      <c r="J4678" s="59"/>
      <c r="K4678" s="59"/>
      <c r="L4678" s="59"/>
      <c r="M4678" s="59"/>
    </row>
    <row r="4679" spans="3:13" x14ac:dyDescent="0.2">
      <c r="C4679" s="17"/>
      <c r="D4679" s="17"/>
      <c r="E4679" s="17"/>
      <c r="F4679" s="17"/>
      <c r="G4679" s="17"/>
      <c r="H4679" s="59"/>
      <c r="I4679" s="59"/>
      <c r="J4679" s="59"/>
      <c r="K4679" s="59"/>
      <c r="L4679" s="59"/>
      <c r="M4679" s="59"/>
    </row>
    <row r="4680" spans="3:13" x14ac:dyDescent="0.2">
      <c r="C4680" s="17"/>
      <c r="D4680" s="17"/>
      <c r="E4680" s="17"/>
      <c r="F4680" s="17"/>
      <c r="G4680" s="17"/>
      <c r="H4680" s="59"/>
      <c r="I4680" s="59"/>
      <c r="J4680" s="59"/>
      <c r="K4680" s="59"/>
      <c r="L4680" s="59"/>
      <c r="M4680" s="59"/>
    </row>
    <row r="4681" spans="3:13" x14ac:dyDescent="0.2">
      <c r="C4681" s="17"/>
      <c r="D4681" s="17"/>
      <c r="E4681" s="17"/>
      <c r="F4681" s="17"/>
      <c r="G4681" s="17"/>
      <c r="H4681" s="59"/>
      <c r="I4681" s="59"/>
      <c r="J4681" s="59"/>
      <c r="K4681" s="59"/>
      <c r="L4681" s="59"/>
      <c r="M4681" s="59"/>
    </row>
    <row r="4682" spans="3:13" x14ac:dyDescent="0.2">
      <c r="C4682" s="17"/>
      <c r="D4682" s="17"/>
      <c r="E4682" s="17"/>
      <c r="F4682" s="17"/>
      <c r="G4682" s="17"/>
      <c r="H4682" s="59"/>
      <c r="I4682" s="59"/>
      <c r="J4682" s="59"/>
      <c r="K4682" s="59"/>
      <c r="L4682" s="59"/>
      <c r="M4682" s="59"/>
    </row>
    <row r="4683" spans="3:13" x14ac:dyDescent="0.2">
      <c r="C4683" s="17"/>
      <c r="D4683" s="17"/>
      <c r="E4683" s="17"/>
      <c r="F4683" s="17"/>
      <c r="G4683" s="17"/>
      <c r="H4683" s="59"/>
      <c r="I4683" s="59"/>
      <c r="J4683" s="59"/>
      <c r="K4683" s="59"/>
      <c r="L4683" s="59"/>
      <c r="M4683" s="59"/>
    </row>
    <row r="4684" spans="3:13" x14ac:dyDescent="0.2">
      <c r="C4684" s="17"/>
      <c r="D4684" s="17"/>
      <c r="E4684" s="17"/>
      <c r="F4684" s="17"/>
      <c r="G4684" s="17"/>
      <c r="H4684" s="59"/>
      <c r="I4684" s="59"/>
      <c r="J4684" s="59"/>
      <c r="K4684" s="59"/>
      <c r="L4684" s="59"/>
      <c r="M4684" s="59"/>
    </row>
    <row r="4685" spans="3:13" x14ac:dyDescent="0.2">
      <c r="C4685" s="17"/>
      <c r="D4685" s="17"/>
      <c r="E4685" s="17"/>
      <c r="F4685" s="17"/>
      <c r="G4685" s="17"/>
      <c r="H4685" s="59"/>
      <c r="I4685" s="59"/>
      <c r="J4685" s="59"/>
      <c r="K4685" s="59"/>
      <c r="L4685" s="59"/>
      <c r="M4685" s="59"/>
    </row>
    <row r="4686" spans="3:13" x14ac:dyDescent="0.2">
      <c r="C4686" s="17"/>
      <c r="D4686" s="17"/>
      <c r="E4686" s="17"/>
      <c r="F4686" s="17"/>
      <c r="G4686" s="17"/>
      <c r="H4686" s="59"/>
      <c r="I4686" s="59"/>
      <c r="J4686" s="59"/>
      <c r="K4686" s="59"/>
      <c r="L4686" s="59"/>
      <c r="M4686" s="59"/>
    </row>
    <row r="4687" spans="3:13" x14ac:dyDescent="0.2">
      <c r="C4687" s="17"/>
      <c r="D4687" s="17"/>
      <c r="E4687" s="17"/>
      <c r="F4687" s="17"/>
      <c r="G4687" s="17"/>
      <c r="H4687" s="59"/>
      <c r="I4687" s="59"/>
      <c r="J4687" s="59"/>
      <c r="K4687" s="59"/>
      <c r="L4687" s="59"/>
      <c r="M4687" s="59"/>
    </row>
    <row r="4688" spans="3:13" x14ac:dyDescent="0.2">
      <c r="C4688" s="17"/>
      <c r="D4688" s="17"/>
      <c r="E4688" s="17"/>
      <c r="F4688" s="17"/>
      <c r="G4688" s="17"/>
      <c r="H4688" s="59"/>
      <c r="I4688" s="59"/>
      <c r="J4688" s="59"/>
      <c r="K4688" s="59"/>
      <c r="L4688" s="59"/>
      <c r="M4688" s="59"/>
    </row>
    <row r="4689" spans="3:13" x14ac:dyDescent="0.2">
      <c r="C4689" s="17"/>
      <c r="D4689" s="17"/>
      <c r="E4689" s="17"/>
      <c r="F4689" s="17"/>
      <c r="G4689" s="17"/>
      <c r="H4689" s="59"/>
      <c r="I4689" s="59"/>
      <c r="J4689" s="59"/>
      <c r="K4689" s="59"/>
      <c r="L4689" s="59"/>
      <c r="M4689" s="59"/>
    </row>
    <row r="4690" spans="3:13" x14ac:dyDescent="0.2">
      <c r="C4690" s="17"/>
      <c r="D4690" s="17"/>
      <c r="E4690" s="17"/>
      <c r="F4690" s="17"/>
      <c r="G4690" s="17"/>
      <c r="H4690" s="59"/>
      <c r="I4690" s="59"/>
      <c r="J4690" s="59"/>
      <c r="K4690" s="59"/>
      <c r="L4690" s="59"/>
      <c r="M4690" s="59"/>
    </row>
    <row r="4691" spans="3:13" x14ac:dyDescent="0.2">
      <c r="C4691" s="17"/>
      <c r="D4691" s="17"/>
      <c r="E4691" s="17"/>
      <c r="F4691" s="17"/>
      <c r="G4691" s="17"/>
      <c r="H4691" s="59"/>
      <c r="I4691" s="59"/>
      <c r="J4691" s="59"/>
      <c r="K4691" s="59"/>
      <c r="L4691" s="59"/>
      <c r="M4691" s="59"/>
    </row>
    <row r="4692" spans="3:13" x14ac:dyDescent="0.2">
      <c r="C4692" s="17"/>
      <c r="D4692" s="17"/>
      <c r="E4692" s="17"/>
      <c r="F4692" s="17"/>
      <c r="G4692" s="17"/>
      <c r="H4692" s="59"/>
      <c r="I4692" s="59"/>
      <c r="J4692" s="59"/>
      <c r="K4692" s="59"/>
      <c r="L4692" s="59"/>
      <c r="M4692" s="59"/>
    </row>
    <row r="4693" spans="3:13" x14ac:dyDescent="0.2">
      <c r="C4693" s="17"/>
      <c r="D4693" s="17"/>
      <c r="E4693" s="17"/>
      <c r="F4693" s="17"/>
      <c r="G4693" s="17"/>
      <c r="H4693" s="59"/>
      <c r="I4693" s="59"/>
      <c r="J4693" s="59"/>
      <c r="K4693" s="59"/>
      <c r="L4693" s="59"/>
      <c r="M4693" s="59"/>
    </row>
    <row r="4694" spans="3:13" x14ac:dyDescent="0.2">
      <c r="C4694" s="17"/>
      <c r="D4694" s="17"/>
      <c r="E4694" s="17"/>
      <c r="F4694" s="17"/>
      <c r="G4694" s="17"/>
      <c r="H4694" s="59"/>
      <c r="I4694" s="59"/>
      <c r="J4694" s="59"/>
      <c r="K4694" s="59"/>
      <c r="L4694" s="59"/>
      <c r="M4694" s="59"/>
    </row>
    <row r="4695" spans="3:13" x14ac:dyDescent="0.2">
      <c r="C4695" s="17"/>
      <c r="D4695" s="17"/>
      <c r="E4695" s="17"/>
      <c r="F4695" s="17"/>
      <c r="G4695" s="17"/>
      <c r="H4695" s="59"/>
      <c r="I4695" s="59"/>
      <c r="J4695" s="59"/>
      <c r="K4695" s="59"/>
      <c r="L4695" s="59"/>
      <c r="M4695" s="59"/>
    </row>
    <row r="4696" spans="3:13" x14ac:dyDescent="0.2">
      <c r="C4696" s="17"/>
      <c r="D4696" s="17"/>
      <c r="E4696" s="17"/>
      <c r="F4696" s="17"/>
      <c r="G4696" s="17"/>
      <c r="H4696" s="59"/>
      <c r="I4696" s="59"/>
      <c r="J4696" s="59"/>
      <c r="K4696" s="59"/>
      <c r="L4696" s="59"/>
      <c r="M4696" s="59"/>
    </row>
    <row r="4697" spans="3:13" x14ac:dyDescent="0.2">
      <c r="C4697" s="17"/>
      <c r="D4697" s="17"/>
      <c r="E4697" s="17"/>
      <c r="F4697" s="17"/>
      <c r="G4697" s="17"/>
      <c r="H4697" s="59"/>
      <c r="I4697" s="59"/>
      <c r="J4697" s="59"/>
      <c r="K4697" s="59"/>
      <c r="L4697" s="59"/>
      <c r="M4697" s="59"/>
    </row>
    <row r="4698" spans="3:13" x14ac:dyDescent="0.2">
      <c r="C4698" s="17"/>
      <c r="D4698" s="17"/>
      <c r="E4698" s="17"/>
      <c r="F4698" s="17"/>
      <c r="G4698" s="17"/>
      <c r="H4698" s="59"/>
      <c r="I4698" s="59"/>
      <c r="J4698" s="59"/>
      <c r="K4698" s="59"/>
      <c r="L4698" s="59"/>
      <c r="M4698" s="59"/>
    </row>
    <row r="4699" spans="3:13" x14ac:dyDescent="0.2">
      <c r="C4699" s="17"/>
      <c r="D4699" s="17"/>
      <c r="E4699" s="17"/>
      <c r="F4699" s="17"/>
      <c r="G4699" s="17"/>
      <c r="H4699" s="59"/>
      <c r="I4699" s="59"/>
      <c r="J4699" s="59"/>
      <c r="K4699" s="59"/>
      <c r="L4699" s="59"/>
      <c r="M4699" s="59"/>
    </row>
    <row r="4700" spans="3:13" x14ac:dyDescent="0.2">
      <c r="C4700" s="17"/>
      <c r="D4700" s="17"/>
      <c r="E4700" s="17"/>
      <c r="F4700" s="17"/>
      <c r="G4700" s="17"/>
      <c r="H4700" s="59"/>
      <c r="I4700" s="59"/>
      <c r="J4700" s="59"/>
      <c r="K4700" s="59"/>
      <c r="L4700" s="59"/>
      <c r="M4700" s="59"/>
    </row>
    <row r="4701" spans="3:13" x14ac:dyDescent="0.2">
      <c r="C4701" s="17"/>
      <c r="D4701" s="17"/>
      <c r="E4701" s="17"/>
      <c r="F4701" s="17"/>
      <c r="G4701" s="17"/>
      <c r="H4701" s="59"/>
      <c r="I4701" s="59"/>
      <c r="J4701" s="59"/>
      <c r="K4701" s="59"/>
      <c r="L4701" s="59"/>
      <c r="M4701" s="59"/>
    </row>
    <row r="4702" spans="3:13" x14ac:dyDescent="0.2">
      <c r="C4702" s="17"/>
      <c r="D4702" s="17"/>
      <c r="E4702" s="17"/>
      <c r="F4702" s="17"/>
      <c r="G4702" s="17"/>
      <c r="H4702" s="59"/>
      <c r="I4702" s="59"/>
      <c r="J4702" s="59"/>
      <c r="K4702" s="59"/>
      <c r="L4702" s="59"/>
      <c r="M4702" s="59"/>
    </row>
    <row r="4703" spans="3:13" x14ac:dyDescent="0.2">
      <c r="C4703" s="17"/>
      <c r="D4703" s="17"/>
      <c r="E4703" s="17"/>
      <c r="F4703" s="17"/>
      <c r="G4703" s="17"/>
      <c r="H4703" s="59"/>
      <c r="I4703" s="59"/>
      <c r="J4703" s="59"/>
      <c r="K4703" s="59"/>
      <c r="L4703" s="59"/>
      <c r="M4703" s="59"/>
    </row>
    <row r="4704" spans="3:13" x14ac:dyDescent="0.2">
      <c r="C4704" s="17"/>
      <c r="D4704" s="17"/>
      <c r="E4704" s="17"/>
      <c r="F4704" s="17"/>
      <c r="G4704" s="17"/>
      <c r="H4704" s="59"/>
      <c r="I4704" s="59"/>
      <c r="J4704" s="59"/>
      <c r="K4704" s="59"/>
      <c r="L4704" s="59"/>
      <c r="M4704" s="59"/>
    </row>
    <row r="4705" spans="3:13" x14ac:dyDescent="0.2">
      <c r="C4705" s="17"/>
      <c r="D4705" s="17"/>
      <c r="E4705" s="17"/>
      <c r="F4705" s="17"/>
      <c r="G4705" s="17"/>
      <c r="H4705" s="59"/>
      <c r="I4705" s="59"/>
      <c r="J4705" s="59"/>
      <c r="K4705" s="59"/>
      <c r="L4705" s="59"/>
      <c r="M4705" s="59"/>
    </row>
    <row r="4706" spans="3:13" x14ac:dyDescent="0.2">
      <c r="C4706" s="17"/>
      <c r="D4706" s="17"/>
      <c r="E4706" s="17"/>
      <c r="F4706" s="17"/>
      <c r="G4706" s="17"/>
      <c r="H4706" s="59"/>
      <c r="I4706" s="59"/>
      <c r="J4706" s="59"/>
      <c r="K4706" s="59"/>
      <c r="L4706" s="59"/>
      <c r="M4706" s="59"/>
    </row>
    <row r="4707" spans="3:13" x14ac:dyDescent="0.2">
      <c r="C4707" s="17"/>
      <c r="D4707" s="17"/>
      <c r="E4707" s="17"/>
      <c r="F4707" s="17"/>
      <c r="G4707" s="17"/>
      <c r="H4707" s="59"/>
      <c r="I4707" s="59"/>
      <c r="J4707" s="59"/>
      <c r="K4707" s="59"/>
      <c r="L4707" s="59"/>
      <c r="M4707" s="59"/>
    </row>
    <row r="4708" spans="3:13" x14ac:dyDescent="0.2">
      <c r="C4708" s="17"/>
      <c r="D4708" s="17"/>
      <c r="E4708" s="17"/>
      <c r="F4708" s="17"/>
      <c r="G4708" s="17"/>
      <c r="H4708" s="59"/>
      <c r="I4708" s="59"/>
      <c r="J4708" s="59"/>
      <c r="K4708" s="59"/>
      <c r="L4708" s="59"/>
      <c r="M4708" s="59"/>
    </row>
    <row r="4709" spans="3:13" x14ac:dyDescent="0.2">
      <c r="C4709" s="17"/>
      <c r="D4709" s="17"/>
      <c r="E4709" s="17"/>
      <c r="F4709" s="17"/>
      <c r="G4709" s="17"/>
      <c r="H4709" s="59"/>
      <c r="I4709" s="59"/>
      <c r="J4709" s="59"/>
      <c r="K4709" s="59"/>
      <c r="L4709" s="59"/>
      <c r="M4709" s="59"/>
    </row>
    <row r="4710" spans="3:13" x14ac:dyDescent="0.2">
      <c r="C4710" s="17"/>
      <c r="D4710" s="17"/>
      <c r="E4710" s="17"/>
      <c r="F4710" s="17"/>
      <c r="G4710" s="17"/>
      <c r="H4710" s="59"/>
      <c r="I4710" s="59"/>
      <c r="J4710" s="59"/>
      <c r="K4710" s="59"/>
      <c r="L4710" s="59"/>
      <c r="M4710" s="59"/>
    </row>
    <row r="4711" spans="3:13" x14ac:dyDescent="0.2">
      <c r="C4711" s="17"/>
      <c r="D4711" s="17"/>
      <c r="E4711" s="17"/>
      <c r="F4711" s="17"/>
      <c r="G4711" s="17"/>
      <c r="H4711" s="59"/>
      <c r="I4711" s="59"/>
      <c r="J4711" s="59"/>
      <c r="K4711" s="59"/>
      <c r="L4711" s="59"/>
      <c r="M4711" s="59"/>
    </row>
    <row r="4712" spans="3:13" x14ac:dyDescent="0.2">
      <c r="C4712" s="17"/>
      <c r="D4712" s="17"/>
      <c r="E4712" s="17"/>
      <c r="F4712" s="17"/>
      <c r="G4712" s="17"/>
      <c r="H4712" s="59"/>
      <c r="I4712" s="59"/>
      <c r="J4712" s="59"/>
      <c r="K4712" s="59"/>
      <c r="L4712" s="59"/>
      <c r="M4712" s="59"/>
    </row>
    <row r="4713" spans="3:13" x14ac:dyDescent="0.2">
      <c r="C4713" s="17"/>
      <c r="D4713" s="17"/>
      <c r="E4713" s="17"/>
      <c r="F4713" s="17"/>
      <c r="G4713" s="17"/>
      <c r="H4713" s="59"/>
      <c r="I4713" s="59"/>
      <c r="J4713" s="59"/>
      <c r="K4713" s="59"/>
      <c r="L4713" s="59"/>
      <c r="M4713" s="59"/>
    </row>
    <row r="4714" spans="3:13" x14ac:dyDescent="0.2">
      <c r="C4714" s="17"/>
      <c r="D4714" s="17"/>
      <c r="E4714" s="17"/>
      <c r="F4714" s="17"/>
      <c r="G4714" s="17"/>
      <c r="H4714" s="59"/>
      <c r="I4714" s="59"/>
      <c r="J4714" s="59"/>
      <c r="K4714" s="59"/>
      <c r="L4714" s="59"/>
      <c r="M4714" s="59"/>
    </row>
    <row r="4715" spans="3:13" x14ac:dyDescent="0.2">
      <c r="C4715" s="17"/>
      <c r="D4715" s="17"/>
      <c r="E4715" s="17"/>
      <c r="F4715" s="17"/>
      <c r="G4715" s="17"/>
      <c r="H4715" s="59"/>
      <c r="I4715" s="59"/>
      <c r="J4715" s="59"/>
      <c r="K4715" s="59"/>
      <c r="L4715" s="59"/>
      <c r="M4715" s="59"/>
    </row>
    <row r="4716" spans="3:13" x14ac:dyDescent="0.2">
      <c r="C4716" s="17"/>
      <c r="D4716" s="17"/>
      <c r="E4716" s="17"/>
      <c r="F4716" s="17"/>
      <c r="G4716" s="17"/>
      <c r="H4716" s="59"/>
      <c r="I4716" s="59"/>
      <c r="J4716" s="59"/>
      <c r="K4716" s="59"/>
      <c r="L4716" s="59"/>
      <c r="M4716" s="59"/>
    </row>
    <row r="4717" spans="3:13" x14ac:dyDescent="0.2">
      <c r="C4717" s="17"/>
      <c r="D4717" s="17"/>
      <c r="E4717" s="17"/>
      <c r="F4717" s="17"/>
      <c r="G4717" s="17"/>
      <c r="H4717" s="59"/>
      <c r="I4717" s="59"/>
      <c r="J4717" s="59"/>
      <c r="K4717" s="59"/>
      <c r="L4717" s="59"/>
      <c r="M4717" s="59"/>
    </row>
    <row r="4718" spans="3:13" x14ac:dyDescent="0.2">
      <c r="C4718" s="17"/>
      <c r="D4718" s="17"/>
      <c r="E4718" s="17"/>
      <c r="F4718" s="17"/>
      <c r="G4718" s="17"/>
      <c r="H4718" s="59"/>
      <c r="I4718" s="59"/>
      <c r="J4718" s="59"/>
      <c r="K4718" s="59"/>
      <c r="L4718" s="59"/>
      <c r="M4718" s="59"/>
    </row>
    <row r="4719" spans="3:13" x14ac:dyDescent="0.2">
      <c r="C4719" s="17"/>
      <c r="D4719" s="17"/>
      <c r="E4719" s="17"/>
      <c r="F4719" s="17"/>
      <c r="G4719" s="17"/>
      <c r="H4719" s="59"/>
      <c r="I4719" s="59"/>
      <c r="J4719" s="59"/>
      <c r="K4719" s="59"/>
      <c r="L4719" s="59"/>
      <c r="M4719" s="59"/>
    </row>
    <row r="4720" spans="3:13" x14ac:dyDescent="0.2">
      <c r="C4720" s="17"/>
      <c r="D4720" s="17"/>
      <c r="E4720" s="17"/>
      <c r="F4720" s="17"/>
      <c r="G4720" s="17"/>
      <c r="H4720" s="59"/>
      <c r="I4720" s="59"/>
      <c r="J4720" s="59"/>
      <c r="K4720" s="59"/>
      <c r="L4720" s="59"/>
      <c r="M4720" s="59"/>
    </row>
    <row r="4721" spans="3:13" x14ac:dyDescent="0.2">
      <c r="C4721" s="17"/>
      <c r="D4721" s="17"/>
      <c r="E4721" s="17"/>
      <c r="F4721" s="17"/>
      <c r="G4721" s="17"/>
      <c r="H4721" s="59"/>
      <c r="I4721" s="59"/>
      <c r="J4721" s="59"/>
      <c r="K4721" s="59"/>
      <c r="L4721" s="59"/>
      <c r="M4721" s="59"/>
    </row>
    <row r="4722" spans="3:13" x14ac:dyDescent="0.2">
      <c r="C4722" s="17"/>
      <c r="D4722" s="17"/>
      <c r="E4722" s="17"/>
      <c r="F4722" s="17"/>
      <c r="G4722" s="17"/>
      <c r="H4722" s="59"/>
      <c r="I4722" s="59"/>
      <c r="J4722" s="59"/>
      <c r="K4722" s="59"/>
      <c r="L4722" s="59"/>
      <c r="M4722" s="59"/>
    </row>
    <row r="4723" spans="3:13" x14ac:dyDescent="0.2">
      <c r="C4723" s="17"/>
      <c r="D4723" s="17"/>
      <c r="E4723" s="17"/>
      <c r="F4723" s="17"/>
      <c r="G4723" s="17"/>
      <c r="H4723" s="59"/>
      <c r="I4723" s="59"/>
      <c r="J4723" s="59"/>
      <c r="K4723" s="59"/>
      <c r="L4723" s="59"/>
      <c r="M4723" s="59"/>
    </row>
    <row r="4724" spans="3:13" x14ac:dyDescent="0.2">
      <c r="C4724" s="17"/>
      <c r="D4724" s="17"/>
      <c r="E4724" s="17"/>
      <c r="F4724" s="17"/>
      <c r="G4724" s="17"/>
      <c r="H4724" s="59"/>
      <c r="I4724" s="59"/>
      <c r="J4724" s="59"/>
      <c r="K4724" s="59"/>
      <c r="L4724" s="59"/>
      <c r="M4724" s="59"/>
    </row>
    <row r="4725" spans="3:13" x14ac:dyDescent="0.2">
      <c r="C4725" s="17"/>
      <c r="D4725" s="17"/>
      <c r="E4725" s="17"/>
      <c r="F4725" s="17"/>
      <c r="G4725" s="17"/>
      <c r="H4725" s="59"/>
      <c r="I4725" s="59"/>
      <c r="J4725" s="59"/>
      <c r="K4725" s="59"/>
      <c r="L4725" s="59"/>
      <c r="M4725" s="59"/>
    </row>
    <row r="4726" spans="3:13" x14ac:dyDescent="0.2">
      <c r="C4726" s="17"/>
      <c r="D4726" s="17"/>
      <c r="E4726" s="17"/>
      <c r="F4726" s="17"/>
      <c r="G4726" s="17"/>
      <c r="H4726" s="59"/>
      <c r="I4726" s="59"/>
      <c r="J4726" s="59"/>
      <c r="K4726" s="59"/>
      <c r="L4726" s="59"/>
      <c r="M4726" s="59"/>
    </row>
    <row r="4727" spans="3:13" x14ac:dyDescent="0.2">
      <c r="C4727" s="17"/>
      <c r="D4727" s="17"/>
      <c r="E4727" s="17"/>
      <c r="F4727" s="17"/>
      <c r="G4727" s="17"/>
      <c r="H4727" s="59"/>
      <c r="I4727" s="59"/>
      <c r="J4727" s="59"/>
      <c r="K4727" s="59"/>
      <c r="L4727" s="59"/>
      <c r="M4727" s="59"/>
    </row>
    <row r="4728" spans="3:13" x14ac:dyDescent="0.2">
      <c r="C4728" s="17"/>
      <c r="D4728" s="17"/>
      <c r="E4728" s="17"/>
      <c r="F4728" s="17"/>
      <c r="G4728" s="17"/>
      <c r="H4728" s="59"/>
      <c r="I4728" s="59"/>
      <c r="J4728" s="59"/>
      <c r="K4728" s="59"/>
      <c r="L4728" s="59"/>
      <c r="M4728" s="59"/>
    </row>
    <row r="4729" spans="3:13" x14ac:dyDescent="0.2">
      <c r="C4729" s="17"/>
      <c r="D4729" s="17"/>
      <c r="E4729" s="17"/>
      <c r="F4729" s="17"/>
      <c r="G4729" s="17"/>
      <c r="H4729" s="59"/>
      <c r="I4729" s="59"/>
      <c r="J4729" s="59"/>
      <c r="K4729" s="59"/>
      <c r="L4729" s="59"/>
      <c r="M4729" s="59"/>
    </row>
    <row r="4730" spans="3:13" x14ac:dyDescent="0.2">
      <c r="C4730" s="17"/>
      <c r="D4730" s="17"/>
      <c r="E4730" s="17"/>
      <c r="F4730" s="17"/>
      <c r="G4730" s="17"/>
      <c r="H4730" s="59"/>
      <c r="I4730" s="59"/>
      <c r="J4730" s="59"/>
      <c r="K4730" s="59"/>
      <c r="L4730" s="59"/>
      <c r="M4730" s="59"/>
    </row>
    <row r="4731" spans="3:13" x14ac:dyDescent="0.2">
      <c r="C4731" s="17"/>
      <c r="D4731" s="17"/>
      <c r="E4731" s="17"/>
      <c r="F4731" s="17"/>
      <c r="G4731" s="17"/>
      <c r="H4731" s="59"/>
      <c r="I4731" s="59"/>
      <c r="J4731" s="59"/>
      <c r="K4731" s="59"/>
      <c r="L4731" s="59"/>
      <c r="M4731" s="59"/>
    </row>
    <row r="4732" spans="3:13" x14ac:dyDescent="0.2">
      <c r="C4732" s="17"/>
      <c r="D4732" s="17"/>
      <c r="E4732" s="17"/>
      <c r="F4732" s="17"/>
      <c r="G4732" s="17"/>
      <c r="H4732" s="59"/>
      <c r="I4732" s="59"/>
      <c r="J4732" s="59"/>
      <c r="K4732" s="59"/>
      <c r="L4732" s="59"/>
      <c r="M4732" s="59"/>
    </row>
    <row r="4733" spans="3:13" x14ac:dyDescent="0.2">
      <c r="C4733" s="17"/>
      <c r="D4733" s="17"/>
      <c r="E4733" s="17"/>
      <c r="F4733" s="17"/>
      <c r="G4733" s="17"/>
      <c r="H4733" s="59"/>
      <c r="I4733" s="59"/>
      <c r="J4733" s="59"/>
      <c r="K4733" s="59"/>
      <c r="L4733" s="59"/>
      <c r="M4733" s="59"/>
    </row>
    <row r="4734" spans="3:13" x14ac:dyDescent="0.2">
      <c r="C4734" s="17"/>
      <c r="D4734" s="17"/>
      <c r="E4734" s="17"/>
      <c r="F4734" s="17"/>
      <c r="G4734" s="17"/>
      <c r="H4734" s="59"/>
      <c r="I4734" s="59"/>
      <c r="J4734" s="59"/>
      <c r="K4734" s="59"/>
      <c r="L4734" s="59"/>
      <c r="M4734" s="59"/>
    </row>
    <row r="4735" spans="3:13" x14ac:dyDescent="0.2">
      <c r="C4735" s="17"/>
      <c r="D4735" s="17"/>
      <c r="E4735" s="17"/>
      <c r="F4735" s="17"/>
      <c r="G4735" s="17"/>
      <c r="H4735" s="59"/>
      <c r="I4735" s="59"/>
      <c r="J4735" s="59"/>
      <c r="K4735" s="59"/>
      <c r="L4735" s="59"/>
      <c r="M4735" s="59"/>
    </row>
    <row r="4736" spans="3:13" x14ac:dyDescent="0.2">
      <c r="C4736" s="17"/>
      <c r="D4736" s="17"/>
      <c r="E4736" s="17"/>
      <c r="F4736" s="17"/>
      <c r="G4736" s="17"/>
      <c r="H4736" s="59"/>
      <c r="I4736" s="59"/>
      <c r="J4736" s="59"/>
      <c r="K4736" s="59"/>
      <c r="L4736" s="59"/>
      <c r="M4736" s="59"/>
    </row>
    <row r="4737" spans="3:13" x14ac:dyDescent="0.2">
      <c r="C4737" s="17"/>
      <c r="D4737" s="17"/>
      <c r="E4737" s="17"/>
      <c r="F4737" s="17"/>
      <c r="G4737" s="17"/>
      <c r="H4737" s="59"/>
      <c r="I4737" s="59"/>
      <c r="J4737" s="59"/>
      <c r="K4737" s="59"/>
      <c r="L4737" s="59"/>
      <c r="M4737" s="59"/>
    </row>
    <row r="4738" spans="3:13" x14ac:dyDescent="0.2">
      <c r="C4738" s="17"/>
      <c r="D4738" s="17"/>
      <c r="E4738" s="17"/>
      <c r="F4738" s="17"/>
      <c r="G4738" s="17"/>
      <c r="H4738" s="59"/>
      <c r="I4738" s="59"/>
      <c r="J4738" s="59"/>
      <c r="K4738" s="59"/>
      <c r="L4738" s="59"/>
      <c r="M4738" s="59"/>
    </row>
    <row r="4739" spans="3:13" x14ac:dyDescent="0.2">
      <c r="C4739" s="17"/>
      <c r="D4739" s="17"/>
      <c r="E4739" s="17"/>
      <c r="F4739" s="17"/>
      <c r="G4739" s="17"/>
      <c r="H4739" s="59"/>
      <c r="I4739" s="59"/>
      <c r="J4739" s="59"/>
      <c r="K4739" s="59"/>
      <c r="L4739" s="59"/>
      <c r="M4739" s="59"/>
    </row>
    <row r="4740" spans="3:13" x14ac:dyDescent="0.2">
      <c r="C4740" s="17"/>
      <c r="D4740" s="17"/>
      <c r="E4740" s="17"/>
      <c r="F4740" s="17"/>
      <c r="G4740" s="17"/>
      <c r="H4740" s="59"/>
      <c r="I4740" s="59"/>
      <c r="J4740" s="59"/>
      <c r="K4740" s="59"/>
      <c r="L4740" s="59"/>
      <c r="M4740" s="59"/>
    </row>
    <row r="4741" spans="3:13" x14ac:dyDescent="0.2">
      <c r="C4741" s="17"/>
      <c r="D4741" s="17"/>
      <c r="E4741" s="17"/>
      <c r="F4741" s="17"/>
      <c r="G4741" s="17"/>
      <c r="H4741" s="59"/>
      <c r="I4741" s="59"/>
      <c r="J4741" s="59"/>
      <c r="K4741" s="59"/>
      <c r="L4741" s="59"/>
      <c r="M4741" s="59"/>
    </row>
    <row r="4742" spans="3:13" x14ac:dyDescent="0.2">
      <c r="C4742" s="17"/>
      <c r="D4742" s="17"/>
      <c r="E4742" s="17"/>
      <c r="F4742" s="17"/>
      <c r="G4742" s="17"/>
      <c r="H4742" s="59"/>
      <c r="I4742" s="59"/>
      <c r="J4742" s="59"/>
      <c r="K4742" s="59"/>
      <c r="L4742" s="59"/>
      <c r="M4742" s="59"/>
    </row>
    <row r="4743" spans="3:13" x14ac:dyDescent="0.2">
      <c r="C4743" s="17"/>
      <c r="D4743" s="17"/>
      <c r="E4743" s="17"/>
      <c r="F4743" s="17"/>
      <c r="G4743" s="17"/>
      <c r="H4743" s="59"/>
      <c r="I4743" s="59"/>
      <c r="J4743" s="59"/>
      <c r="K4743" s="59"/>
      <c r="L4743" s="59"/>
      <c r="M4743" s="59"/>
    </row>
    <row r="4744" spans="3:13" x14ac:dyDescent="0.2">
      <c r="C4744" s="17"/>
      <c r="D4744" s="17"/>
      <c r="E4744" s="17"/>
      <c r="F4744" s="17"/>
      <c r="G4744" s="17"/>
      <c r="H4744" s="59"/>
      <c r="I4744" s="59"/>
      <c r="J4744" s="59"/>
      <c r="K4744" s="59"/>
      <c r="L4744" s="59"/>
      <c r="M4744" s="59"/>
    </row>
    <row r="4745" spans="3:13" x14ac:dyDescent="0.2">
      <c r="C4745" s="17"/>
      <c r="D4745" s="17"/>
      <c r="E4745" s="17"/>
      <c r="F4745" s="17"/>
      <c r="G4745" s="17"/>
      <c r="H4745" s="59"/>
      <c r="I4745" s="59"/>
      <c r="J4745" s="59"/>
      <c r="K4745" s="59"/>
      <c r="L4745" s="59"/>
      <c r="M4745" s="59"/>
    </row>
    <row r="4746" spans="3:13" x14ac:dyDescent="0.2">
      <c r="C4746" s="17"/>
      <c r="D4746" s="17"/>
      <c r="E4746" s="17"/>
      <c r="F4746" s="17"/>
      <c r="G4746" s="17"/>
      <c r="H4746" s="59"/>
      <c r="I4746" s="59"/>
      <c r="J4746" s="59"/>
      <c r="K4746" s="59"/>
      <c r="L4746" s="59"/>
      <c r="M4746" s="59"/>
    </row>
  </sheetData>
  <sheetProtection algorithmName="SHA-512" hashValue="kM2XIL3mnErl/gsp0WbnsIJLdvgBJEi6BWJ9DRMLG37v719JRrz7CGAytEQRqYCOU4nAmd15r7TpMQbxTjNsVQ==" saltValue="0+a43Zo2zAPiKG5Iv4nnbg=="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91" min="1" max="14" man="1"/>
    <brk id="190" min="1" max="14" man="1"/>
  </rowBreaks>
  <colBreaks count="1" manualBreakCount="1">
    <brk id="15"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75" zoomScaleNormal="75"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105</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106</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806" t="s">
        <v>107</v>
      </c>
      <c r="E9" s="17"/>
      <c r="F9" s="17"/>
      <c r="G9" s="17"/>
      <c r="H9" s="17"/>
      <c r="I9" s="17"/>
      <c r="J9" s="17"/>
      <c r="K9" s="17"/>
      <c r="L9" s="17"/>
      <c r="M9" s="17"/>
      <c r="N9" s="17"/>
      <c r="O9" s="17"/>
      <c r="P9" s="17"/>
      <c r="Q9" s="18"/>
    </row>
    <row r="10" spans="2:17" ht="12" customHeight="1" x14ac:dyDescent="0.2">
      <c r="B10" s="121"/>
      <c r="C10" s="62"/>
      <c r="D10" s="806" t="s">
        <v>108</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2020</v>
      </c>
      <c r="G13" s="102">
        <f t="shared" ref="G13:O13" si="0">F13+1</f>
        <v>2021</v>
      </c>
      <c r="H13" s="102">
        <f t="shared" si="0"/>
        <v>2022</v>
      </c>
      <c r="I13" s="102">
        <f t="shared" si="0"/>
        <v>2023</v>
      </c>
      <c r="J13" s="102">
        <f t="shared" si="0"/>
        <v>2024</v>
      </c>
      <c r="K13" s="102">
        <f t="shared" si="0"/>
        <v>2025</v>
      </c>
      <c r="L13" s="102">
        <f t="shared" si="0"/>
        <v>2026</v>
      </c>
      <c r="M13" s="102">
        <f t="shared" si="0"/>
        <v>2027</v>
      </c>
      <c r="N13" s="102">
        <f t="shared" si="0"/>
        <v>2028</v>
      </c>
      <c r="O13" s="102">
        <f t="shared" si="0"/>
        <v>2029</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109</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110</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111</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112</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2030</v>
      </c>
      <c r="G23" s="102">
        <f t="shared" ref="G23:O23" si="3">F23+1</f>
        <v>2031</v>
      </c>
      <c r="H23" s="102">
        <f t="shared" si="3"/>
        <v>2032</v>
      </c>
      <c r="I23" s="102">
        <f t="shared" si="3"/>
        <v>2033</v>
      </c>
      <c r="J23" s="102">
        <f t="shared" si="3"/>
        <v>2034</v>
      </c>
      <c r="K23" s="102">
        <f t="shared" si="3"/>
        <v>2035</v>
      </c>
      <c r="L23" s="102">
        <f t="shared" si="3"/>
        <v>2036</v>
      </c>
      <c r="M23" s="102">
        <f t="shared" si="3"/>
        <v>2037</v>
      </c>
      <c r="N23" s="102">
        <f t="shared" si="3"/>
        <v>2038</v>
      </c>
      <c r="O23" s="102">
        <f t="shared" si="3"/>
        <v>2039</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109</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110</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111</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112</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iuTa2IBZoIYtFPaS7MXa95m/4gtD3VGN7jDS0078f+dQF8QvQtTx8Upvccjo77XXb9yx/GAClJUCrO4d0+rpnw==" saltValue="6NgWwgfZ6QqzToFG2kKZPg=="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35</vt:i4>
      </vt:variant>
    </vt:vector>
  </HeadingPairs>
  <TitlesOfParts>
    <vt:vector size="54"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tab!Afdrukbereik</vt:lpstr>
      <vt:lpstr>toel!Afdrukbereik</vt:lpstr>
      <vt:lpstr>act!Afdruktitels</vt:lpstr>
      <vt:lpstr>mop!Afdruktitels</vt:lpstr>
      <vt:lpstr>beloning2014vast</vt:lpstr>
      <vt:lpstr>GPLprijs2019</vt:lpstr>
      <vt:lpstr>GPLprijs2020</vt:lpstr>
      <vt:lpstr>GPLprijs2021</vt:lpstr>
      <vt:lpstr>overgangstabel</vt:lpstr>
      <vt:lpstr>ratio2019</vt:lpstr>
      <vt:lpstr>ratio2020</vt:lpstr>
      <vt:lpstr>ratio2021</vt:lpstr>
      <vt:lpstr>sal19jan</vt:lpstr>
      <vt:lpstr>sal19juni</vt:lpstr>
      <vt:lpstr>sal19okt</vt:lpstr>
      <vt:lpstr>sal20aug</vt:lpstr>
      <vt:lpstr>sal20mrt</vt:lpstr>
      <vt:lpstr>schoolsoort</vt:lpstr>
      <vt:lpstr>toename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2020-07-25T20:43:51Z</cp:lastPrinted>
  <dcterms:created xsi:type="dcterms:W3CDTF">1999-03-23T11:28:51Z</dcterms:created>
  <dcterms:modified xsi:type="dcterms:W3CDTF">2020-07-25T20:44:44Z</dcterms:modified>
</cp:coreProperties>
</file>