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C:\Users\lubbe\Documents\Instrumenten\toolbox 2022\basisschool\"/>
    </mc:Choice>
  </mc:AlternateContent>
  <xr:revisionPtr revIDLastSave="0" documentId="8_{A9C672A7-00D7-48D5-B6CB-8F15F64A8002}" xr6:coauthVersionLast="47" xr6:coauthVersionMax="47" xr10:uidLastSave="{00000000-0000-0000-0000-000000000000}"/>
  <bookViews>
    <workbookView xWindow="-120" yWindow="-120" windowWidth="19440" windowHeight="15000" tabRatio="720" xr2:uid="{00000000-000D-0000-FFFF-FFFF00000000}"/>
  </bookViews>
  <sheets>
    <sheet name="toelichting" sheetId="2" r:id="rId1"/>
    <sheet name="Bestuur" sheetId="26" r:id="rId2"/>
    <sheet name="bas A" sheetId="7" r:id="rId3"/>
    <sheet name="bas B" sheetId="23" r:id="rId4"/>
    <sheet name="bas C" sheetId="28" r:id="rId5"/>
    <sheet name="bas D" sheetId="29" r:id="rId6"/>
    <sheet name="bas E" sheetId="30" r:id="rId7"/>
    <sheet name="bas F" sheetId="31" r:id="rId8"/>
    <sheet name="sbo" sheetId="20" r:id="rId9"/>
    <sheet name="tab" sheetId="4" r:id="rId10"/>
  </sheets>
  <definedNames>
    <definedName name="_xlnm.Print_Area" localSheetId="2">'bas A'!$B$2:$J$73</definedName>
    <definedName name="_xlnm.Print_Area" localSheetId="3">'bas B'!$B$2:$J$75</definedName>
    <definedName name="_xlnm.Print_Area" localSheetId="4">'bas C'!$B$2:$J$75</definedName>
    <definedName name="_xlnm.Print_Area" localSheetId="5">'bas D'!$B$2:$J$75</definedName>
    <definedName name="_xlnm.Print_Area" localSheetId="6">'bas E'!$B$2:$J$75</definedName>
    <definedName name="_xlnm.Print_Area" localSheetId="7">'bas F'!$B$2:$J$75</definedName>
    <definedName name="_xlnm.Print_Area" localSheetId="1">Bestuur!$B$2:$N$58</definedName>
    <definedName name="_xlnm.Print_Area" localSheetId="8">sbo!$B$2:$J$28</definedName>
    <definedName name="_xlnm.Print_Area" localSheetId="9">tab!$A$1:$D$31</definedName>
    <definedName name="_xlnm.Print_Area" localSheetId="0">toelichting!$B$2:$M$48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0" i="31" l="1"/>
  <c r="H72" i="31" s="1"/>
  <c r="H54" i="31"/>
  <c r="H52" i="31"/>
  <c r="H50" i="31"/>
  <c r="H48" i="31"/>
  <c r="H57" i="31" s="1"/>
  <c r="H38" i="31"/>
  <c r="H35" i="31"/>
  <c r="H34" i="31"/>
  <c r="H36" i="31" s="1"/>
  <c r="H32" i="31"/>
  <c r="H31" i="31"/>
  <c r="H30" i="31"/>
  <c r="H29" i="31"/>
  <c r="H27" i="31"/>
  <c r="H26" i="31"/>
  <c r="H25" i="31"/>
  <c r="H24" i="31"/>
  <c r="H21" i="31"/>
  <c r="F19" i="31"/>
  <c r="H20" i="31" s="1"/>
  <c r="H18" i="31"/>
  <c r="H70" i="30"/>
  <c r="H72" i="30" s="1"/>
  <c r="H54" i="30"/>
  <c r="H52" i="30"/>
  <c r="H50" i="30"/>
  <c r="H48" i="30"/>
  <c r="H57" i="30" s="1"/>
  <c r="H38" i="30"/>
  <c r="H35" i="30"/>
  <c r="H34" i="30"/>
  <c r="H36" i="30" s="1"/>
  <c r="H32" i="30"/>
  <c r="H31" i="30"/>
  <c r="H30" i="30"/>
  <c r="H29" i="30"/>
  <c r="H27" i="30"/>
  <c r="H26" i="30"/>
  <c r="H25" i="30"/>
  <c r="H24" i="30"/>
  <c r="H21" i="30"/>
  <c r="F19" i="30"/>
  <c r="H20" i="30" s="1"/>
  <c r="H18" i="30"/>
  <c r="H70" i="29"/>
  <c r="H72" i="29" s="1"/>
  <c r="H54" i="29"/>
  <c r="H52" i="29"/>
  <c r="H50" i="29"/>
  <c r="H48" i="29"/>
  <c r="H57" i="29" s="1"/>
  <c r="H38" i="29"/>
  <c r="H35" i="29"/>
  <c r="H34" i="29"/>
  <c r="H36" i="29" s="1"/>
  <c r="H32" i="29"/>
  <c r="H31" i="29"/>
  <c r="H30" i="29"/>
  <c r="H29" i="29"/>
  <c r="H27" i="29"/>
  <c r="H26" i="29"/>
  <c r="H25" i="29"/>
  <c r="H24" i="29"/>
  <c r="H21" i="29"/>
  <c r="F19" i="29"/>
  <c r="H20" i="29" s="1"/>
  <c r="H18" i="29"/>
  <c r="H70" i="28"/>
  <c r="H72" i="28" s="1"/>
  <c r="H54" i="28"/>
  <c r="H52" i="28"/>
  <c r="H50" i="28"/>
  <c r="H48" i="28"/>
  <c r="H57" i="28" s="1"/>
  <c r="H38" i="28"/>
  <c r="H36" i="28"/>
  <c r="H35" i="28"/>
  <c r="H34" i="28"/>
  <c r="H32" i="28"/>
  <c r="H31" i="28"/>
  <c r="H30" i="28"/>
  <c r="H29" i="28"/>
  <c r="H27" i="28"/>
  <c r="H26" i="28"/>
  <c r="H25" i="28"/>
  <c r="H24" i="28"/>
  <c r="H21" i="28"/>
  <c r="F19" i="28"/>
  <c r="H20" i="28" s="1"/>
  <c r="H18" i="28"/>
  <c r="C4" i="26"/>
  <c r="F43" i="26"/>
  <c r="I16" i="26"/>
  <c r="H16" i="26"/>
  <c r="G16" i="26"/>
  <c r="F16" i="26"/>
  <c r="C5" i="2"/>
  <c r="D22" i="4"/>
  <c r="F22" i="4"/>
  <c r="H29" i="7"/>
  <c r="E21" i="4"/>
  <c r="F21" i="4" s="1"/>
  <c r="E20" i="4"/>
  <c r="F20" i="4" s="1"/>
  <c r="F17" i="4"/>
  <c r="F13" i="4"/>
  <c r="E13" i="4"/>
  <c r="F12" i="4"/>
  <c r="F11" i="4"/>
  <c r="F8" i="4"/>
  <c r="F7" i="4"/>
  <c r="I18" i="26"/>
  <c r="H41" i="23"/>
  <c r="H35" i="23"/>
  <c r="H34" i="23"/>
  <c r="H33" i="7"/>
  <c r="H32" i="7"/>
  <c r="H34" i="7" s="1"/>
  <c r="H24" i="7"/>
  <c r="H26" i="7" s="1"/>
  <c r="H25" i="7"/>
  <c r="H28" i="7"/>
  <c r="H30" i="7" s="1"/>
  <c r="H18" i="23"/>
  <c r="F19" i="23"/>
  <c r="H19" i="23"/>
  <c r="H20" i="23"/>
  <c r="H21" i="23"/>
  <c r="H24" i="23"/>
  <c r="H25" i="23"/>
  <c r="H26" i="23"/>
  <c r="H27" i="23"/>
  <c r="H29" i="23"/>
  <c r="H30" i="23"/>
  <c r="H31" i="23"/>
  <c r="H32" i="23"/>
  <c r="H38" i="23"/>
  <c r="C21" i="4"/>
  <c r="C20" i="4"/>
  <c r="H19" i="31" l="1"/>
  <c r="H22" i="31" s="1"/>
  <c r="H41" i="31" s="1"/>
  <c r="I22" i="26" s="1"/>
  <c r="H41" i="30"/>
  <c r="I21" i="26" s="1"/>
  <c r="H19" i="30"/>
  <c r="H22" i="30" s="1"/>
  <c r="H19" i="29"/>
  <c r="H22" i="29" s="1"/>
  <c r="H41" i="29" s="1"/>
  <c r="I20" i="26" s="1"/>
  <c r="H19" i="28"/>
  <c r="H22" i="28" s="1"/>
  <c r="H41" i="28" s="1"/>
  <c r="I19" i="26" s="1"/>
  <c r="H22" i="23"/>
  <c r="H36" i="23"/>
  <c r="H70" i="23"/>
  <c r="H72" i="23" s="1"/>
  <c r="F19" i="7" l="1"/>
  <c r="H68" i="7" l="1"/>
  <c r="H36" i="7"/>
  <c r="J22" i="26" l="1"/>
  <c r="J21" i="26"/>
  <c r="J20" i="26"/>
  <c r="J19" i="26"/>
  <c r="J18" i="26"/>
  <c r="F19" i="20" l="1"/>
  <c r="H21" i="20"/>
  <c r="H16" i="20" l="1"/>
  <c r="H17" i="20"/>
  <c r="H15" i="20"/>
  <c r="D21" i="4" l="1"/>
  <c r="D20" i="4"/>
  <c r="H18" i="20" s="1"/>
  <c r="H19" i="20" s="1"/>
  <c r="D22" i="26" l="1"/>
  <c r="D21" i="26"/>
  <c r="D20" i="26"/>
  <c r="D19" i="26"/>
  <c r="F47" i="26"/>
  <c r="P47" i="26" s="1"/>
  <c r="F46" i="26"/>
  <c r="P46" i="26" s="1"/>
  <c r="D33" i="26" l="1"/>
  <c r="D46" i="26"/>
  <c r="D35" i="26"/>
  <c r="D48" i="26"/>
  <c r="D34" i="26"/>
  <c r="D47" i="26"/>
  <c r="D36" i="26"/>
  <c r="D49" i="26"/>
  <c r="L49" i="26"/>
  <c r="F49" i="26"/>
  <c r="P49" i="26" s="1"/>
  <c r="L48" i="26"/>
  <c r="F48" i="26"/>
  <c r="P48" i="26" s="1"/>
  <c r="L47" i="26"/>
  <c r="L46" i="26"/>
  <c r="L45" i="26"/>
  <c r="H70" i="7"/>
  <c r="L44" i="26" s="1"/>
  <c r="D56" i="26"/>
  <c r="D23" i="26"/>
  <c r="D18" i="26"/>
  <c r="D32" i="26" s="1"/>
  <c r="D17" i="26"/>
  <c r="D31" i="26" s="1"/>
  <c r="L16" i="26"/>
  <c r="L30" i="26" s="1"/>
  <c r="I30" i="26"/>
  <c r="H30" i="26"/>
  <c r="G30" i="26"/>
  <c r="F30" i="26"/>
  <c r="F44" i="26" l="1"/>
  <c r="L51" i="26"/>
  <c r="D45" i="26"/>
  <c r="D44" i="26"/>
  <c r="F45" i="26"/>
  <c r="P45" i="26" s="1"/>
  <c r="F51" i="26" l="1"/>
  <c r="D7" i="4" l="1"/>
  <c r="D8" i="4"/>
  <c r="D11" i="4"/>
  <c r="D12" i="4"/>
  <c r="C13" i="4"/>
  <c r="D13" i="4" s="1"/>
  <c r="D17" i="4"/>
  <c r="H50" i="23" l="1"/>
  <c r="G32" i="26" s="1"/>
  <c r="G35" i="26"/>
  <c r="G33" i="26"/>
  <c r="H48" i="23"/>
  <c r="H54" i="23"/>
  <c r="G36" i="26"/>
  <c r="H52" i="23"/>
  <c r="H18" i="7"/>
  <c r="H20" i="7"/>
  <c r="H19" i="7"/>
  <c r="H21" i="26"/>
  <c r="H18" i="26"/>
  <c r="G34" i="26"/>
  <c r="H50" i="7"/>
  <c r="H31" i="26" s="1"/>
  <c r="H52" i="7"/>
  <c r="I31" i="26" s="1"/>
  <c r="H48" i="7"/>
  <c r="G31" i="26" s="1"/>
  <c r="H46" i="7"/>
  <c r="J23" i="26"/>
  <c r="J17" i="26"/>
  <c r="G23" i="26"/>
  <c r="L35" i="26" l="1"/>
  <c r="L34" i="26"/>
  <c r="L33" i="26"/>
  <c r="H57" i="23"/>
  <c r="L32" i="26" s="1"/>
  <c r="L36" i="26"/>
  <c r="G19" i="26"/>
  <c r="H22" i="26"/>
  <c r="H19" i="26"/>
  <c r="H55" i="7"/>
  <c r="H20" i="26"/>
  <c r="G21" i="26"/>
  <c r="F34" i="26"/>
  <c r="H36" i="26"/>
  <c r="I36" i="26"/>
  <c r="F31" i="26"/>
  <c r="H33" i="26"/>
  <c r="I33" i="26"/>
  <c r="F36" i="26"/>
  <c r="H32" i="26"/>
  <c r="I32" i="26"/>
  <c r="H34" i="26"/>
  <c r="I34" i="26"/>
  <c r="F35" i="26"/>
  <c r="F32" i="26"/>
  <c r="F33" i="26"/>
  <c r="I35" i="26"/>
  <c r="H35" i="26"/>
  <c r="J25" i="26"/>
  <c r="J56" i="26" s="1"/>
  <c r="F23" i="26"/>
  <c r="H23" i="26"/>
  <c r="I23" i="26"/>
  <c r="P44" i="26"/>
  <c r="P51" i="26"/>
  <c r="H24" i="20"/>
  <c r="F21" i="26" l="1"/>
  <c r="P21" i="26" s="1"/>
  <c r="F20" i="26"/>
  <c r="F22" i="26"/>
  <c r="F18" i="26"/>
  <c r="L19" i="26"/>
  <c r="F19" i="26"/>
  <c r="L22" i="26"/>
  <c r="G22" i="26"/>
  <c r="P22" i="26" s="1"/>
  <c r="L21" i="26"/>
  <c r="L20" i="26"/>
  <c r="G20" i="26"/>
  <c r="L18" i="26"/>
  <c r="G18" i="26"/>
  <c r="P36" i="26"/>
  <c r="P34" i="26"/>
  <c r="P33" i="26"/>
  <c r="P35" i="26"/>
  <c r="P23" i="26"/>
  <c r="L23" i="26"/>
  <c r="H38" i="26"/>
  <c r="I38" i="26"/>
  <c r="L31" i="26"/>
  <c r="H21" i="7"/>
  <c r="H22" i="7" s="1"/>
  <c r="H39" i="7" s="1"/>
  <c r="P20" i="26" l="1"/>
  <c r="P18" i="26"/>
  <c r="P19" i="26"/>
  <c r="G38" i="26"/>
  <c r="P32" i="26"/>
  <c r="F38" i="26"/>
  <c r="I17" i="26"/>
  <c r="I25" i="26" s="1"/>
  <c r="L38" i="26"/>
  <c r="P31" i="26"/>
  <c r="I56" i="26" l="1"/>
  <c r="G17" i="26"/>
  <c r="G25" i="26" s="1"/>
  <c r="G56" i="26" s="1"/>
  <c r="H17" i="26"/>
  <c r="H25" i="26" s="1"/>
  <c r="H56" i="26" s="1"/>
  <c r="F17" i="26"/>
  <c r="P38" i="26"/>
  <c r="L17" i="26" l="1"/>
  <c r="L25" i="26" s="1"/>
  <c r="L56" i="26" s="1"/>
  <c r="P17" i="26"/>
  <c r="F25" i="26"/>
  <c r="F56" i="26" s="1"/>
  <c r="P25" i="26" l="1"/>
  <c r="P56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Reinier Goedhart</author>
    <author>B Keizer</author>
  </authors>
  <commentList>
    <comment ref="F14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Alle AZK die per 1 oktober 2019 meegenomen waren tellen per 1 oktober 2020 niet mee, aangezien bekostiging voor 1 jaar geldt.</t>
        </r>
      </text>
    </comment>
    <comment ref="D18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aantal AZK op de eerste schooldag 2020 dat ook op 1 oktober T-1 op de school was ingeschreven.</t>
        </r>
      </text>
    </comment>
    <comment ref="D20" authorId="1" shapeId="0" xr:uid="{00000000-0006-0000-0200-000003000000}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Reinier Goedhart</author>
    <author>B Keizer</author>
  </authors>
  <commentList>
    <comment ref="F14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
Alle AZK die per 1 oktober 2019 meegenomen waren tellen per 1 oktober 2020 niet mee, aangezien bekostiging voor 1 jaar geldt.</t>
        </r>
      </text>
    </comment>
    <comment ref="D18" authorId="1" shapeId="0" xr:uid="{B702B207-8E66-4D9A-8862-8E55C0A5323A}">
      <text>
        <r>
          <rPr>
            <sz val="9"/>
            <color indexed="81"/>
            <rFont val="Tahoma"/>
            <family val="2"/>
          </rPr>
          <t xml:space="preserve">
aantal AZK op de eerste schooldag 2020 dat ook op 1 oktober T-1 op de school was ingeschreven.</t>
        </r>
      </text>
    </comment>
    <comment ref="D20" authorId="1" shapeId="0" xr:uid="{FA521325-3DE9-4A7B-9A36-34E619BA6DB8}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Reinier Goedhart</author>
    <author>B Keizer</author>
  </authors>
  <commentList>
    <comment ref="F14" authorId="0" shapeId="0" xr:uid="{F6112026-B355-44DE-980A-9FC1AB41078F}">
      <text>
        <r>
          <rPr>
            <sz val="9"/>
            <color indexed="81"/>
            <rFont val="Tahoma"/>
            <family val="2"/>
          </rPr>
          <t xml:space="preserve">
Alle AZK die per 1 oktober 2019 meegenomen waren tellen per 1 oktober 2020 niet mee, aangezien bekostiging voor 1 jaar geldt.</t>
        </r>
      </text>
    </comment>
    <comment ref="D18" authorId="1" shapeId="0" xr:uid="{F07C6694-D932-4760-85BA-49BB065EE9EC}">
      <text>
        <r>
          <rPr>
            <sz val="9"/>
            <color indexed="81"/>
            <rFont val="Tahoma"/>
            <family val="2"/>
          </rPr>
          <t xml:space="preserve">
aantal AZK op de eerste schooldag 2020 dat ook op 1 oktober T-1 op de school was ingeschreven.</t>
        </r>
      </text>
    </comment>
    <comment ref="D20" authorId="1" shapeId="0" xr:uid="{173489B1-38D8-4FDB-8334-D64320670652}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Reinier Goedhart</author>
    <author>B Keizer</author>
  </authors>
  <commentList>
    <comment ref="F14" authorId="0" shapeId="0" xr:uid="{5B8AE9DF-C9FC-40CD-83F8-11648D92DF60}">
      <text>
        <r>
          <rPr>
            <sz val="9"/>
            <color indexed="81"/>
            <rFont val="Tahoma"/>
            <family val="2"/>
          </rPr>
          <t xml:space="preserve">
Alle AZK die per 1 oktober 2019 meegenomen waren tellen per 1 oktober 2020 niet mee, aangezien bekostiging voor 1 jaar geldt.</t>
        </r>
      </text>
    </comment>
    <comment ref="D18" authorId="1" shapeId="0" xr:uid="{4CEAA8E8-99A2-43BA-9C6F-A293726B4F6C}">
      <text>
        <r>
          <rPr>
            <sz val="9"/>
            <color indexed="81"/>
            <rFont val="Tahoma"/>
            <family val="2"/>
          </rPr>
          <t xml:space="preserve">
aantal AZK op de eerste schooldag 2020 dat ook op 1 oktober T-1 op de school was ingeschreven.</t>
        </r>
      </text>
    </comment>
    <comment ref="D20" authorId="1" shapeId="0" xr:uid="{E58421AC-B7E9-45B8-9BF8-B03CAE92A4AC}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Reinier Goedhart</author>
    <author>B Keizer</author>
  </authors>
  <commentList>
    <comment ref="F14" authorId="0" shapeId="0" xr:uid="{FA4DB75B-EFDA-42DA-9392-499C1BF4012B}">
      <text>
        <r>
          <rPr>
            <sz val="9"/>
            <color indexed="81"/>
            <rFont val="Tahoma"/>
            <family val="2"/>
          </rPr>
          <t xml:space="preserve">
Alle AZK die per 1 oktober 2019 meegenomen waren tellen per 1 oktober 2020 niet mee, aangezien bekostiging voor 1 jaar geldt.</t>
        </r>
      </text>
    </comment>
    <comment ref="D18" authorId="1" shapeId="0" xr:uid="{148BB6C7-F79C-42F1-A0AD-16592DEB5879}">
      <text>
        <r>
          <rPr>
            <sz val="9"/>
            <color indexed="81"/>
            <rFont val="Tahoma"/>
            <family val="2"/>
          </rPr>
          <t xml:space="preserve">
aantal AZK op de eerste schooldag 2020 dat ook op 1 oktober T-1 op de school was ingeschreven.</t>
        </r>
      </text>
    </comment>
    <comment ref="D20" authorId="1" shapeId="0" xr:uid="{7CF3D083-C745-4B49-9C3E-9E6E53A6E8B8}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Reinier Goedhart</author>
    <author>B Keizer</author>
  </authors>
  <commentList>
    <comment ref="F14" authorId="0" shapeId="0" xr:uid="{7590F412-B2E8-4130-8869-51CD98C65CCB}">
      <text>
        <r>
          <rPr>
            <sz val="9"/>
            <color indexed="81"/>
            <rFont val="Tahoma"/>
            <family val="2"/>
          </rPr>
          <t xml:space="preserve">
Alle AZK die per 1 oktober 2019 meegenomen waren tellen per 1 oktober 2020 niet mee, aangezien bekostiging voor 1 jaar geldt.</t>
        </r>
      </text>
    </comment>
    <comment ref="D18" authorId="1" shapeId="0" xr:uid="{5B188046-18AF-49C8-A863-126F74BE9B6C}">
      <text>
        <r>
          <rPr>
            <sz val="9"/>
            <color indexed="81"/>
            <rFont val="Tahoma"/>
            <family val="2"/>
          </rPr>
          <t xml:space="preserve">
aantal AZK op de eerste schooldag 2020 dat ook op 1 oktober T-1 op de school was ingeschreven.</t>
        </r>
      </text>
    </comment>
    <comment ref="D20" authorId="1" shapeId="0" xr:uid="{641762AA-C48D-4479-A442-D0239BCBBB60}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 Keizer</author>
  </authors>
  <commentList>
    <comment ref="E5" authorId="0" shapeId="0" xr:uid="{3A34D12B-E415-4DDA-AF1C-D2E06914D18D}">
      <text>
        <r>
          <rPr>
            <sz val="9"/>
            <color indexed="81"/>
            <rFont val="Tahoma"/>
            <family val="2"/>
          </rPr>
          <t xml:space="preserve">
Tweede Regeling personele bekostiging PO 2021-2022, vs 6juli2021.</t>
        </r>
      </text>
    </comment>
    <comment ref="A6" authorId="0" shapeId="0" xr:uid="{00000000-0006-0000-0900-000001000000}">
      <text>
        <r>
          <rPr>
            <sz val="9"/>
            <color indexed="81"/>
            <rFont val="Tahoma"/>
            <family val="2"/>
          </rPr>
          <t xml:space="preserve">
Tweede Regeling personele bekostiging 2020-2021,
vs 4sept2020.</t>
        </r>
      </text>
    </comment>
  </commentList>
</comments>
</file>

<file path=xl/sharedStrings.xml><?xml version="1.0" encoding="utf-8"?>
<sst xmlns="http://schemas.openxmlformats.org/spreadsheetml/2006/main" count="414" uniqueCount="120">
  <si>
    <t>Desgewenst kunt u dus de beveiliging opheffen en de werkbladen aanpassen.</t>
  </si>
  <si>
    <t>Schooljaar</t>
  </si>
  <si>
    <t>De werkbladen zijn beveiligd onder Extra/Beveiliging met het wachtwoord: poraad</t>
  </si>
  <si>
    <t xml:space="preserve">Nadere informatie en reacties kunt u sturen naar de helpdesk van de PO-Raad: </t>
  </si>
  <si>
    <t>r.goedhart@poraad.nl</t>
  </si>
  <si>
    <t xml:space="preserve">of naar Reinier Goedhart, email: </t>
  </si>
  <si>
    <t>helpdesk@poraad.nl</t>
  </si>
  <si>
    <t>www.poraad.nl</t>
  </si>
  <si>
    <t>Teldatum</t>
  </si>
  <si>
    <t>https://www.lowan.nl/primair-onderwijs/financiering/ocwduo/eerste-keer-bekostiging/</t>
  </si>
  <si>
    <t>https://duo.nl/zakelijk/primair-onderwijs/bekostiging-en-subsidies/bijzondere-bekostiging/index.jsp</t>
  </si>
  <si>
    <t>groeibekostiging</t>
  </si>
  <si>
    <t>3/12</t>
  </si>
  <si>
    <t>12/12</t>
  </si>
  <si>
    <t>totale bekostiging AZK</t>
  </si>
  <si>
    <t>eerste keer AZK- /vreemdelingenkinderen?</t>
  </si>
  <si>
    <t>Ontvangt school voor eerste keer bekostiging voor AZK- en vreemdelingenkinderen?</t>
  </si>
  <si>
    <t>aantal</t>
  </si>
  <si>
    <t>bekostiging</t>
  </si>
  <si>
    <t>aantal ingeschreven overige vreemdelingen</t>
  </si>
  <si>
    <t>aantal AZK per deze peildatum</t>
  </si>
  <si>
    <t>Totaal bekostiging eerste opvang AZK en overige vreemdelingen</t>
  </si>
  <si>
    <t>nee</t>
  </si>
  <si>
    <t>naam basisschool</t>
  </si>
  <si>
    <t>naam speciale basisschool</t>
  </si>
  <si>
    <t>BEKOSTIGING EERSTE OPVANG VREEMDELINGEN SPECIALE BASISSCHOOL</t>
  </si>
  <si>
    <t>naam bestuur</t>
  </si>
  <si>
    <t>School A</t>
  </si>
  <si>
    <t>School B</t>
  </si>
  <si>
    <t xml:space="preserve">peildatum </t>
  </si>
  <si>
    <t xml:space="preserve">Eenmalig bedrag 1e </t>
  </si>
  <si>
    <t>keer bek. AZK en Vr</t>
  </si>
  <si>
    <t>Speciale basisschool A</t>
  </si>
  <si>
    <t>Wordt dit schooljaar voor de 1e keer bekostiging voor AZK- en vreemdelingen ontvangen?</t>
  </si>
  <si>
    <t>BEKOSTIGING EERSTE OPVANG ASIELZOEKERS EN OVERIGE VREEMDELINGEN BASISSCHOOL</t>
  </si>
  <si>
    <t>Schoolbestuur A</t>
  </si>
  <si>
    <t>nadere info</t>
  </si>
  <si>
    <t>Opvang asielzoekerskinderen in procesopvang en gezinslocaties</t>
  </si>
  <si>
    <t>Opvang asielzoekerskinderen in proceslocaties en gezinslocaties</t>
  </si>
  <si>
    <t xml:space="preserve">de rust- en voorbereidingstermijn voorafgaand aan de algemene asielprocedure en gedurende de algemene asielprocedure </t>
  </si>
  <si>
    <t xml:space="preserve">door de Immigratie- en Naturalisatiedienst dan wel leerling die verblijft in een gezinslocatie voor gezinnen met </t>
  </si>
  <si>
    <t xml:space="preserve">minderjarige kinderen die geen recht meer hebben op verstrekkingen conform de Regeling verstrekkingen asielzoekers en </t>
  </si>
  <si>
    <t>andere categorieën vreemdelingen.</t>
  </si>
  <si>
    <t>artikel 35</t>
  </si>
  <si>
    <t>per AZK</t>
  </si>
  <si>
    <t>Totaal bekostiging procesopvanglocaties en gezinslocaties</t>
  </si>
  <si>
    <t>adm. nr.</t>
  </si>
  <si>
    <t xml:space="preserve">asielzoekerskind: een leerling die verblijft in een procesopvanglocatie, zijnde de verblijfplaats van vreemdelingen tijdens </t>
  </si>
  <si>
    <t>vs</t>
  </si>
  <si>
    <t>Invoer in de rekenbladen is uitsluitend mogelijk in de witte cellen binnen de grijze kaders.</t>
  </si>
  <si>
    <t>Bestuur</t>
  </si>
  <si>
    <t>In dit werkblad worden de uitkomsten per school verzameld zodat een totaal ontstaat.</t>
  </si>
  <si>
    <t>Bas A</t>
  </si>
  <si>
    <t xml:space="preserve">In dit werkblad worden de berekeningen per school gemaakt. Het vergt een zorgvuldige opgave per peildatum waarbij de </t>
  </si>
  <si>
    <t>geeft geen bekostiging. Dan blijft de sommatie in het blauwe balkje € -.</t>
  </si>
  <si>
    <t>Wanneer er groeibekostiging is toegekend voor deze leerlingen - vreemdeling of AZK - dan wordt een bedrag in mindering</t>
  </si>
  <si>
    <t>gebracht en van de sommatie afgetrokken.</t>
  </si>
  <si>
    <t xml:space="preserve">gele velden niet overschreven mogen worden. Minder dan 4 vreemdelingen of AZK geldt als drempel op de peildatum en </t>
  </si>
  <si>
    <t>Dit geldt uiteraard eveneens voor de andere basisscholen (B t/m H).</t>
  </si>
  <si>
    <t>sbo</t>
  </si>
  <si>
    <t xml:space="preserve">In een apart onderdeel wordt berekend hoeveel de bekostiging bedraagt voor een AZK die voor het 2e jaar op een </t>
  </si>
  <si>
    <t>basisschool verblijft. Hier ook weer opgave per peildatum.</t>
  </si>
  <si>
    <t>In een derde blokje wordt de bekostiging opgegeven voor Opvang asielzoekerskinderen in proces- en gezinslocaties.</t>
  </si>
  <si>
    <t>Hetzelfde verhaal geldt voor de andere werkbladen die betrekking hebben op basisscholen (bas B t/m bas H).</t>
  </si>
  <si>
    <t>Dit werkblad vraagt ook om de opgave van de eerste opvang vreemdelingen op de peildata.</t>
  </si>
  <si>
    <t>tab</t>
  </si>
  <si>
    <t>Bekostiging AZK en vreemdelingen in het PO</t>
  </si>
  <si>
    <t>aantal AZK per eerste schooldag (= deze peildatum) (Ap)</t>
  </si>
  <si>
    <t xml:space="preserve">De bedragen waarmee gerekend moet worden, zijn opgenomen in het werkblad 'tab'.  </t>
  </si>
  <si>
    <t>(-)</t>
  </si>
  <si>
    <t>aantal AZK per eerste schooldag die nog niet op 1 okt T-1 waren ingeschreven (Ap-At)</t>
  </si>
  <si>
    <t>aantal AZK per teldatum 1 okt. T-1 (At)</t>
  </si>
  <si>
    <t>minus: aantal leerlingen waarvoor groeibekostiging t/m peildatum is toegekend</t>
  </si>
  <si>
    <t>aantal leerlingen per eerste schooldag dat overige vreemdeling is (Vp)</t>
  </si>
  <si>
    <t>2020/2021</t>
  </si>
  <si>
    <t>kalenderjaar</t>
  </si>
  <si>
    <t>artikel 32</t>
  </si>
  <si>
    <t>artikel 33</t>
  </si>
  <si>
    <t>artikel 34 (SBO)</t>
  </si>
  <si>
    <t>ja</t>
  </si>
  <si>
    <t>Eerste opvang asielzoekerskinderen (AZK) en overige vreemdelingenkinderen (&lt; 1 jaar+3 mnd)</t>
  </si>
  <si>
    <t>Eerste opvang asielzoekerskinderen (AZK) en overige vreemdelingenkinderen (&lt; 1 jaar+3mnd)</t>
  </si>
  <si>
    <t>Regeling van de Minister voor Basis- en Voortgezet Onderwijs en Media van 9 april 2021, nr. PO/FenV/27621366, houdende wijziging van de Tweede Regeling bekostiging personeel PO 2020-2021 en vaststelling bedragen voor ondersteuning van leerlingen in het PO en VO 2020-2021 in verband met een verruiming van de voorwaarden voor het aanvragen van bijzondere en aanvullende bekostiging van asielzoekers en overige vreemdelingen door het Nationaal Programma Onderwijs.</t>
  </si>
  <si>
    <r>
      <t xml:space="preserve">Onderwijs aan AZK gedurende het </t>
    </r>
    <r>
      <rPr>
        <b/>
        <u/>
        <sz val="10"/>
        <color theme="1" tint="0.34998626667073579"/>
        <rFont val="Calibri"/>
        <family val="2"/>
      </rPr>
      <t>tweede, derde of vierde  jaar</t>
    </r>
    <r>
      <rPr>
        <b/>
        <sz val="10"/>
        <color theme="1" tint="0.34998626667073579"/>
        <rFont val="Calibri"/>
        <family val="2"/>
      </rPr>
      <t xml:space="preserve"> in Nederland</t>
    </r>
  </si>
  <si>
    <t>AZK of overige vreemdeling tweede, derde of vierde  jaar</t>
  </si>
  <si>
    <t>aantal AZK of overige vreemdeling per deze peildatum</t>
  </si>
  <si>
    <t>lid 10:</t>
  </si>
  <si>
    <t>aanvullende bekostiging AZK/overige vreemdeling pers</t>
  </si>
  <si>
    <t>aanvullende bekostiging AZK/overige vreemdeling mat</t>
  </si>
  <si>
    <t>tot aanvullende bekostiging AZK/overige vreemdeling pers + mat</t>
  </si>
  <si>
    <t>minimaal aantal AZK/vreemdelingenkinderen</t>
  </si>
  <si>
    <r>
      <t xml:space="preserve">Onderwijs aan AZK/overige vreemdeling gedurende het </t>
    </r>
    <r>
      <rPr>
        <b/>
        <u/>
        <sz val="10"/>
        <color theme="1" tint="0.34998626667073579"/>
        <rFont val="Calibri"/>
        <family val="2"/>
      </rPr>
      <t>tweede, derde of vierde  jaar</t>
    </r>
    <r>
      <rPr>
        <b/>
        <sz val="10"/>
        <color theme="1" tint="0.34998626667073579"/>
        <rFont val="Calibri"/>
        <family val="2"/>
      </rPr>
      <t xml:space="preserve"> in Nederland</t>
    </r>
  </si>
  <si>
    <t>Totaal bekostiging AZK/overige vreemdeling tweede, derde of vierde  jaar in Nederland</t>
  </si>
  <si>
    <t>Eerste opvang vreemdelingenkinderen (&lt; 4 jaar)</t>
  </si>
  <si>
    <t>Nieuwe Wijziging voor 2020-2021:</t>
  </si>
  <si>
    <r>
      <t>De nu opgenomen bedragen zijn de definitieve bedragen voor het schooljaar</t>
    </r>
    <r>
      <rPr>
        <b/>
        <sz val="10"/>
        <rFont val="Calibri"/>
        <family val="2"/>
      </rPr>
      <t xml:space="preserve"> 2020-2021</t>
    </r>
    <r>
      <rPr>
        <sz val="10"/>
        <rFont val="Calibri"/>
        <family val="2"/>
      </rPr>
      <t>, die in september 2020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zijn vastgesteld.</t>
    </r>
  </si>
  <si>
    <t>aantal op de peildatum ingeschreven leerlingen dat asielzoeker of overige vreemdeling is</t>
  </si>
  <si>
    <t>2021/2022</t>
  </si>
  <si>
    <t>aantal op de peildatum ingeschreven leerlingen dat asielzoeker/overige vreemdeling is</t>
  </si>
  <si>
    <t>2022/2023</t>
  </si>
  <si>
    <t>Bekostiging o.b.v. teldatum 1 okt. 2020</t>
  </si>
  <si>
    <t>Conform artikel 32, 33 en 35 regeling bekostiging 2021/2022</t>
  </si>
  <si>
    <r>
      <t xml:space="preserve">Bekostiging per peildatum </t>
    </r>
    <r>
      <rPr>
        <b/>
        <i/>
        <sz val="10"/>
        <rFont val="Calibri"/>
        <family val="2"/>
      </rPr>
      <t>eerste schooldag 2021/2022</t>
    </r>
    <r>
      <rPr>
        <i/>
        <sz val="10"/>
        <rFont val="Calibri"/>
        <family val="2"/>
      </rPr>
      <t xml:space="preserve"> (periode augustus t/m oktober)</t>
    </r>
  </si>
  <si>
    <r>
      <t xml:space="preserve">Bekostiging per peildatum </t>
    </r>
    <r>
      <rPr>
        <b/>
        <i/>
        <sz val="10"/>
        <rFont val="Calibri"/>
        <family val="2"/>
      </rPr>
      <t>1 november 2021</t>
    </r>
    <r>
      <rPr>
        <i/>
        <sz val="10"/>
        <rFont val="Calibri"/>
        <family val="2"/>
      </rPr>
      <t xml:space="preserve"> (periode november t/m januari)</t>
    </r>
  </si>
  <si>
    <r>
      <t xml:space="preserve">Bekostiging per peildatum </t>
    </r>
    <r>
      <rPr>
        <b/>
        <i/>
        <sz val="10"/>
        <rFont val="Calibri"/>
        <family val="2"/>
      </rPr>
      <t>1 februari 2022</t>
    </r>
    <r>
      <rPr>
        <i/>
        <sz val="10"/>
        <rFont val="Calibri"/>
        <family val="2"/>
      </rPr>
      <t xml:space="preserve"> (periode februari t/m april)</t>
    </r>
  </si>
  <si>
    <r>
      <t xml:space="preserve">Bekostiging per peildatum </t>
    </r>
    <r>
      <rPr>
        <b/>
        <i/>
        <sz val="10"/>
        <rFont val="Calibri"/>
        <family val="2"/>
      </rPr>
      <t>1 mei 2022</t>
    </r>
    <r>
      <rPr>
        <i/>
        <sz val="10"/>
        <rFont val="Calibri"/>
        <family val="2"/>
      </rPr>
      <t xml:space="preserve"> (periode mei t/m juli)</t>
    </r>
  </si>
  <si>
    <r>
      <t xml:space="preserve">Bekostiging per peildatum </t>
    </r>
    <r>
      <rPr>
        <b/>
        <i/>
        <sz val="10"/>
        <rFont val="Calibri"/>
        <family val="2"/>
      </rPr>
      <t>eerste schooldag</t>
    </r>
    <r>
      <rPr>
        <i/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2021/2022</t>
    </r>
    <r>
      <rPr>
        <i/>
        <sz val="10"/>
        <rFont val="Calibri"/>
        <family val="2"/>
      </rPr>
      <t xml:space="preserve"> (periode augustus t/m oktober)</t>
    </r>
  </si>
  <si>
    <r>
      <t>Bekostiging per peildatum</t>
    </r>
    <r>
      <rPr>
        <b/>
        <i/>
        <sz val="10"/>
        <rFont val="Calibri"/>
        <family val="2"/>
      </rPr>
      <t xml:space="preserve"> 1 februari 2022</t>
    </r>
    <r>
      <rPr>
        <i/>
        <sz val="10"/>
        <rFont val="Calibri"/>
        <family val="2"/>
      </rPr>
      <t xml:space="preserve"> (periode februari t/m april)</t>
    </r>
  </si>
  <si>
    <r>
      <t xml:space="preserve">Bekostiging per peildatum </t>
    </r>
    <r>
      <rPr>
        <b/>
        <i/>
        <sz val="10"/>
        <rFont val="Calibri"/>
        <family val="2"/>
      </rPr>
      <t xml:space="preserve">1 mei 2022 </t>
    </r>
    <r>
      <rPr>
        <i/>
        <sz val="10"/>
        <rFont val="Calibri"/>
        <family val="2"/>
      </rPr>
      <t>(periode mei t/m juli)</t>
    </r>
  </si>
  <si>
    <t>Conform artikel 34 regeling bekostiging 2021/2022</t>
  </si>
  <si>
    <r>
      <t>Aantal vreemdelingen per peildatum</t>
    </r>
    <r>
      <rPr>
        <b/>
        <sz val="10"/>
        <rFont val="Calibri"/>
        <family val="2"/>
      </rPr>
      <t xml:space="preserve"> eerste schooldag 2021/2022 </t>
    </r>
    <r>
      <rPr>
        <sz val="10"/>
        <rFont val="Calibri"/>
        <family val="2"/>
      </rPr>
      <t xml:space="preserve"> (periode augustus t/m oktober)</t>
    </r>
  </si>
  <si>
    <r>
      <t xml:space="preserve">Aantal vreemdelingen per peildatum </t>
    </r>
    <r>
      <rPr>
        <b/>
        <sz val="10"/>
        <rFont val="Calibri"/>
        <family val="2"/>
      </rPr>
      <t>1 november 2021</t>
    </r>
    <r>
      <rPr>
        <sz val="10"/>
        <rFont val="Calibri"/>
        <family val="2"/>
      </rPr>
      <t xml:space="preserve"> (periode november t/m januari)</t>
    </r>
  </si>
  <si>
    <r>
      <t xml:space="preserve">Aantal vreemdelingen per peildatum </t>
    </r>
    <r>
      <rPr>
        <b/>
        <sz val="10"/>
        <rFont val="Calibri"/>
        <family val="2"/>
      </rPr>
      <t>1 februari 2022</t>
    </r>
    <r>
      <rPr>
        <sz val="10"/>
        <rFont val="Calibri"/>
        <family val="2"/>
      </rPr>
      <t xml:space="preserve"> (periode februari t/m april)</t>
    </r>
  </si>
  <si>
    <r>
      <t xml:space="preserve">Aantal vreemdelingen per peildatum </t>
    </r>
    <r>
      <rPr>
        <b/>
        <sz val="10"/>
        <rFont val="Calibri"/>
        <family val="2"/>
      </rPr>
      <t>1 mei 2022</t>
    </r>
    <r>
      <rPr>
        <sz val="10"/>
        <rFont val="Calibri"/>
        <family val="2"/>
      </rPr>
      <t xml:space="preserve"> (periode mei t/m juli)</t>
    </r>
  </si>
  <si>
    <t>Dit instrument is in april 2021 vervangen nadat de tweede GPL voor 2020-2021 is bijgesteld met de publicatie van 22 april 2021.</t>
  </si>
  <si>
    <t>Die wijzigingen zijn in dit instrument doorgetrokken naar het schooljaar 2021-2022, hopelijk cf 2e reg. Bekostiging personeel PO 21-22.</t>
  </si>
  <si>
    <t>NB: In verband met corona zijn de termijnen sinds 2020 met 3 maanden verlengd: Zie Stcrt. 2020 nr. 37478 d.d. 15 juli 2020.</t>
  </si>
  <si>
    <t>Aanpassing vs 12juli2021:</t>
  </si>
  <si>
    <t xml:space="preserve"> - Met de publicatie van de Stcrt. 2021, nr. 34185, d.d. 6 juli 2021 zijn enkele wijzigingen doorgevoerd </t>
  </si>
  <si>
    <t xml:space="preserve">m.b.t. de bekostiging Eerste Regeling bekostiging personeel PO 2021-2022 i.v.m. vooral de indexering voorjaarsnota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</si>
</sst>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  <numFmt numFmtId="165" formatCode="[$-413]d\ mmmm\ yyyy;@"/>
  </numFmts>
  <fonts count="37">
    <font>
      <sz val="10"/>
      <name val="Arial"/>
    </font>
    <font>
      <u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/>
      <sz val="10"/>
      <color indexed="12"/>
      <name val="Calibri"/>
      <family val="2"/>
    </font>
    <font>
      <sz val="14"/>
      <color indexed="10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color rgb="FFC00000"/>
      <name val="Calibri"/>
      <family val="2"/>
    </font>
    <font>
      <sz val="14"/>
      <color rgb="FFC00000"/>
      <name val="Calibri"/>
      <family val="2"/>
    </font>
    <font>
      <sz val="9"/>
      <color indexed="81"/>
      <name val="Tahoma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0"/>
      <color rgb="FF002060"/>
      <name val="Calibri"/>
      <family val="2"/>
    </font>
    <font>
      <b/>
      <sz val="10"/>
      <color theme="1" tint="0.3499862666707357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0"/>
      <color theme="1" tint="0.34998626667073579"/>
      <name val="Calibri"/>
      <family val="2"/>
    </font>
    <font>
      <i/>
      <sz val="11"/>
      <name val="Calibri"/>
      <family val="2"/>
    </font>
    <font>
      <b/>
      <i/>
      <sz val="10"/>
      <color rgb="FF002060"/>
      <name val="Calibri"/>
      <family val="2"/>
    </font>
    <font>
      <i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sz val="10"/>
      <color theme="0" tint="-0.34998626667073579"/>
      <name val="Calibri"/>
      <family val="2"/>
    </font>
    <font>
      <u/>
      <sz val="10"/>
      <color indexed="12"/>
      <name val="Calibri"/>
      <family val="2"/>
      <scheme val="minor"/>
    </font>
    <font>
      <b/>
      <i/>
      <sz val="10"/>
      <name val="Calibri"/>
      <family val="2"/>
    </font>
    <font>
      <u/>
      <sz val="10"/>
      <color theme="0"/>
      <name val="Arial"/>
      <family val="2"/>
    </font>
    <font>
      <i/>
      <sz val="10"/>
      <color theme="0" tint="-0.499984740745262"/>
      <name val="Calibri"/>
      <family val="2"/>
    </font>
    <font>
      <b/>
      <sz val="14"/>
      <color rgb="FFC00000"/>
      <name val="Calibri"/>
      <family val="2"/>
    </font>
    <font>
      <sz val="10"/>
      <color theme="0" tint="-0.249977111117893"/>
      <name val="Calibri"/>
      <family val="2"/>
    </font>
    <font>
      <b/>
      <sz val="11"/>
      <color rgb="FFC00000"/>
      <name val="Calibri"/>
      <family val="2"/>
    </font>
    <font>
      <b/>
      <sz val="13"/>
      <color rgb="FF154273"/>
      <name val="RijksoverheidSerif"/>
    </font>
    <font>
      <b/>
      <sz val="2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4.9989318521683403E-2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/>
    </xf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right"/>
    </xf>
    <xf numFmtId="0" fontId="2" fillId="2" borderId="0" xfId="0" applyFont="1" applyFill="1" applyProtection="1"/>
    <xf numFmtId="0" fontId="3" fillId="2" borderId="0" xfId="0" applyFont="1" applyFill="1" applyProtection="1"/>
    <xf numFmtId="0" fontId="8" fillId="2" borderId="0" xfId="1" applyFont="1" applyFill="1" applyAlignment="1" applyProtection="1"/>
    <xf numFmtId="0" fontId="5" fillId="3" borderId="0" xfId="0" applyFont="1" applyFill="1" applyProtection="1"/>
    <xf numFmtId="0" fontId="12" fillId="2" borderId="0" xfId="0" applyFont="1" applyFill="1" applyProtection="1"/>
    <xf numFmtId="0" fontId="5" fillId="3" borderId="0" xfId="0" applyFont="1" applyFill="1" applyBorder="1" applyProtection="1"/>
    <xf numFmtId="0" fontId="9" fillId="3" borderId="0" xfId="0" applyFont="1" applyFill="1" applyBorder="1" applyProtection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9" fillId="2" borderId="4" xfId="0" applyFont="1" applyFill="1" applyBorder="1" applyProtection="1"/>
    <xf numFmtId="0" fontId="9" fillId="2" borderId="0" xfId="0" applyFont="1" applyFill="1" applyBorder="1" applyProtection="1"/>
    <xf numFmtId="0" fontId="9" fillId="2" borderId="5" xfId="0" applyFont="1" applyFill="1" applyBorder="1" applyProtection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10" fillId="2" borderId="7" xfId="0" applyFont="1" applyFill="1" applyBorder="1" applyAlignment="1" applyProtection="1">
      <alignment horizontal="right"/>
    </xf>
    <xf numFmtId="0" fontId="7" fillId="2" borderId="8" xfId="0" applyFont="1" applyFill="1" applyBorder="1" applyProtection="1"/>
    <xf numFmtId="0" fontId="5" fillId="3" borderId="9" xfId="0" applyFont="1" applyFill="1" applyBorder="1" applyProtection="1"/>
    <xf numFmtId="0" fontId="5" fillId="3" borderId="10" xfId="0" applyFont="1" applyFill="1" applyBorder="1" applyProtection="1"/>
    <xf numFmtId="0" fontId="2" fillId="3" borderId="0" xfId="0" applyFont="1" applyFill="1" applyBorder="1" applyProtection="1"/>
    <xf numFmtId="0" fontId="2" fillId="3" borderId="10" xfId="0" applyFont="1" applyFill="1" applyBorder="1" applyProtection="1"/>
    <xf numFmtId="0" fontId="2" fillId="3" borderId="10" xfId="0" applyFont="1" applyFill="1" applyBorder="1" applyAlignment="1" applyProtection="1">
      <alignment horizontal="center"/>
    </xf>
    <xf numFmtId="15" fontId="12" fillId="2" borderId="0" xfId="0" applyNumberFormat="1" applyFont="1" applyFill="1" applyProtection="1"/>
    <xf numFmtId="0" fontId="13" fillId="2" borderId="0" xfId="0" applyFont="1" applyFill="1" applyBorder="1" applyProtection="1"/>
    <xf numFmtId="14" fontId="2" fillId="0" borderId="0" xfId="0" applyNumberFormat="1" applyFont="1" applyFill="1" applyAlignment="1">
      <alignment horizontal="left"/>
    </xf>
    <xf numFmtId="0" fontId="16" fillId="2" borderId="4" xfId="0" applyFont="1" applyFill="1" applyBorder="1" applyProtection="1"/>
    <xf numFmtId="0" fontId="16" fillId="2" borderId="0" xfId="0" applyFont="1" applyFill="1" applyBorder="1" applyProtection="1"/>
    <xf numFmtId="0" fontId="6" fillId="2" borderId="0" xfId="0" applyFont="1" applyFill="1" applyBorder="1" applyProtection="1"/>
    <xf numFmtId="0" fontId="16" fillId="2" borderId="5" xfId="0" applyFont="1" applyFill="1" applyBorder="1" applyProtection="1"/>
    <xf numFmtId="0" fontId="16" fillId="3" borderId="0" xfId="0" applyFont="1" applyFill="1" applyBorder="1" applyProtection="1"/>
    <xf numFmtId="15" fontId="2" fillId="3" borderId="10" xfId="0" applyNumberFormat="1" applyFont="1" applyFill="1" applyBorder="1" applyAlignment="1" applyProtection="1">
      <alignment horizontal="left"/>
    </xf>
    <xf numFmtId="0" fontId="2" fillId="3" borderId="0" xfId="0" quotePrefix="1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15" fontId="2" fillId="3" borderId="0" xfId="0" applyNumberFormat="1" applyFont="1" applyFill="1" applyBorder="1" applyAlignment="1" applyProtection="1">
      <alignment horizontal="left"/>
    </xf>
    <xf numFmtId="44" fontId="5" fillId="3" borderId="0" xfId="2" applyFont="1" applyFill="1" applyBorder="1" applyProtection="1"/>
    <xf numFmtId="0" fontId="15" fillId="3" borderId="0" xfId="0" quotePrefix="1" applyFont="1" applyFill="1" applyBorder="1" applyAlignment="1" applyProtection="1">
      <alignment horizontal="left"/>
    </xf>
    <xf numFmtId="44" fontId="2" fillId="4" borderId="10" xfId="2" applyFont="1" applyFill="1" applyBorder="1" applyAlignment="1" applyProtection="1">
      <alignment horizontal="left"/>
    </xf>
    <xf numFmtId="0" fontId="19" fillId="3" borderId="0" xfId="0" applyFont="1" applyFill="1" applyBorder="1" applyProtection="1"/>
    <xf numFmtId="0" fontId="2" fillId="2" borderId="0" xfId="0" quotePrefix="1" applyFont="1" applyFill="1" applyBorder="1" applyAlignment="1" applyProtection="1">
      <alignment horizontal="left"/>
    </xf>
    <xf numFmtId="15" fontId="2" fillId="2" borderId="0" xfId="0" applyNumberFormat="1" applyFont="1" applyFill="1" applyBorder="1" applyAlignment="1" applyProtection="1">
      <alignment horizontal="left"/>
    </xf>
    <xf numFmtId="0" fontId="5" fillId="3" borderId="11" xfId="0" applyFont="1" applyFill="1" applyBorder="1" applyProtection="1"/>
    <xf numFmtId="15" fontId="2" fillId="3" borderId="11" xfId="0" applyNumberFormat="1" applyFont="1" applyFill="1" applyBorder="1" applyAlignment="1" applyProtection="1">
      <alignment horizontal="left"/>
    </xf>
    <xf numFmtId="44" fontId="3" fillId="5" borderId="0" xfId="2" applyFont="1" applyFill="1" applyBorder="1" applyAlignment="1" applyProtection="1">
      <alignment horizontal="left"/>
    </xf>
    <xf numFmtId="44" fontId="2" fillId="3" borderId="0" xfId="2" applyFont="1" applyFill="1" applyBorder="1" applyAlignment="1" applyProtection="1">
      <alignment horizontal="center"/>
    </xf>
    <xf numFmtId="0" fontId="15" fillId="3" borderId="10" xfId="0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alignment horizontal="center"/>
    </xf>
    <xf numFmtId="164" fontId="2" fillId="5" borderId="10" xfId="2" applyNumberFormat="1" applyFont="1" applyFill="1" applyBorder="1" applyAlignment="1" applyProtection="1">
      <alignment horizontal="center"/>
    </xf>
    <xf numFmtId="44" fontId="2" fillId="5" borderId="10" xfId="2" applyFont="1" applyFill="1" applyBorder="1" applyAlignment="1" applyProtection="1">
      <alignment horizontal="left"/>
    </xf>
    <xf numFmtId="0" fontId="3" fillId="3" borderId="0" xfId="0" quotePrefix="1" applyFont="1" applyFill="1" applyBorder="1" applyAlignment="1" applyProtection="1">
      <alignment horizontal="left"/>
    </xf>
    <xf numFmtId="15" fontId="2" fillId="3" borderId="12" xfId="0" applyNumberFormat="1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16" fontId="2" fillId="0" borderId="0" xfId="0" quotePrefix="1" applyNumberFormat="1" applyFont="1" applyFill="1" applyBorder="1" applyAlignment="1" applyProtection="1">
      <alignment horizontal="center"/>
    </xf>
    <xf numFmtId="44" fontId="2" fillId="0" borderId="0" xfId="2" applyFont="1" applyFill="1" applyBorder="1" applyAlignment="1" applyProtection="1">
      <alignment horizontal="center"/>
    </xf>
    <xf numFmtId="0" fontId="0" fillId="0" borderId="0" xfId="0" applyFill="1"/>
    <xf numFmtId="0" fontId="20" fillId="2" borderId="4" xfId="0" applyFont="1" applyFill="1" applyBorder="1" applyProtection="1"/>
    <xf numFmtId="0" fontId="20" fillId="2" borderId="0" xfId="0" applyFont="1" applyFill="1" applyBorder="1" applyProtection="1"/>
    <xf numFmtId="0" fontId="21" fillId="2" borderId="0" xfId="0" applyFont="1" applyFill="1" applyBorder="1" applyProtection="1"/>
    <xf numFmtId="0" fontId="20" fillId="2" borderId="5" xfId="0" applyFont="1" applyFill="1" applyBorder="1" applyProtection="1"/>
    <xf numFmtId="0" fontId="20" fillId="3" borderId="0" xfId="0" applyFont="1" applyFill="1" applyBorder="1" applyProtection="1"/>
    <xf numFmtId="0" fontId="17" fillId="2" borderId="0" xfId="0" applyFont="1" applyFill="1" applyBorder="1" applyProtection="1"/>
    <xf numFmtId="0" fontId="18" fillId="3" borderId="10" xfId="0" applyFont="1" applyFill="1" applyBorder="1" applyProtection="1"/>
    <xf numFmtId="0" fontId="23" fillId="2" borderId="0" xfId="0" applyFont="1" applyFill="1" applyBorder="1" applyProtection="1"/>
    <xf numFmtId="0" fontId="15" fillId="0" borderId="0" xfId="0" applyFont="1" applyFill="1" applyBorder="1" applyProtection="1"/>
    <xf numFmtId="0" fontId="15" fillId="0" borderId="0" xfId="0" applyFont="1" applyFill="1" applyAlignment="1">
      <alignment horizontal="left"/>
    </xf>
    <xf numFmtId="44" fontId="15" fillId="0" borderId="0" xfId="2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24" fillId="3" borderId="0" xfId="0" applyFont="1" applyFill="1" applyBorder="1" applyProtection="1"/>
    <xf numFmtId="0" fontId="3" fillId="3" borderId="0" xfId="0" applyFont="1" applyFill="1" applyBorder="1" applyProtection="1"/>
    <xf numFmtId="0" fontId="2" fillId="2" borderId="0" xfId="0" applyFont="1" applyFill="1" applyBorder="1" applyProtection="1">
      <protection locked="0"/>
    </xf>
    <xf numFmtId="0" fontId="25" fillId="3" borderId="10" xfId="0" applyFont="1" applyFill="1" applyBorder="1" applyAlignment="1" applyProtection="1">
      <alignment horizontal="center"/>
    </xf>
    <xf numFmtId="0" fontId="25" fillId="3" borderId="0" xfId="0" applyFont="1" applyFill="1" applyBorder="1" applyAlignment="1" applyProtection="1">
      <alignment horizontal="center"/>
    </xf>
    <xf numFmtId="0" fontId="25" fillId="3" borderId="0" xfId="0" quotePrefix="1" applyFont="1" applyFill="1" applyBorder="1" applyAlignment="1" applyProtection="1">
      <alignment horizontal="right"/>
    </xf>
    <xf numFmtId="15" fontId="26" fillId="3" borderId="12" xfId="0" applyNumberFormat="1" applyFont="1" applyFill="1" applyBorder="1" applyAlignment="1" applyProtection="1">
      <alignment horizontal="center"/>
    </xf>
    <xf numFmtId="15" fontId="25" fillId="3" borderId="0" xfId="0" applyNumberFormat="1" applyFont="1" applyFill="1" applyBorder="1" applyAlignment="1" applyProtection="1">
      <alignment horizontal="center"/>
    </xf>
    <xf numFmtId="0" fontId="18" fillId="3" borderId="0" xfId="0" applyFont="1" applyFill="1" applyBorder="1" applyProtection="1"/>
    <xf numFmtId="44" fontId="3" fillId="5" borderId="0" xfId="0" applyNumberFormat="1" applyFont="1" applyFill="1" applyBorder="1" applyAlignment="1" applyProtection="1">
      <alignment horizontal="left"/>
    </xf>
    <xf numFmtId="0" fontId="5" fillId="3" borderId="13" xfId="0" applyFont="1" applyFill="1" applyBorder="1" applyProtection="1"/>
    <xf numFmtId="0" fontId="5" fillId="3" borderId="14" xfId="0" applyFont="1" applyFill="1" applyBorder="1" applyProtection="1"/>
    <xf numFmtId="0" fontId="2" fillId="3" borderId="15" xfId="0" quotePrefix="1" applyFont="1" applyFill="1" applyBorder="1" applyAlignment="1" applyProtection="1">
      <alignment horizontal="left"/>
    </xf>
    <xf numFmtId="0" fontId="2" fillId="3" borderId="16" xfId="0" quotePrefix="1" applyFont="1" applyFill="1" applyBorder="1" applyAlignment="1" applyProtection="1">
      <alignment horizontal="left"/>
    </xf>
    <xf numFmtId="0" fontId="5" fillId="3" borderId="16" xfId="0" applyFont="1" applyFill="1" applyBorder="1" applyProtection="1"/>
    <xf numFmtId="44" fontId="27" fillId="3" borderId="0" xfId="0" applyNumberFormat="1" applyFont="1" applyFill="1" applyBorder="1" applyProtection="1"/>
    <xf numFmtId="0" fontId="27" fillId="3" borderId="0" xfId="0" applyFont="1" applyFill="1" applyBorder="1" applyProtection="1"/>
    <xf numFmtId="0" fontId="28" fillId="0" borderId="0" xfId="1" applyFont="1" applyFill="1" applyBorder="1" applyAlignment="1" applyProtection="1"/>
    <xf numFmtId="0" fontId="15" fillId="3" borderId="10" xfId="0" applyFont="1" applyFill="1" applyBorder="1" applyProtection="1"/>
    <xf numFmtId="0" fontId="30" fillId="2" borderId="7" xfId="1" applyFont="1" applyFill="1" applyBorder="1" applyAlignment="1" applyProtection="1">
      <alignment horizontal="right"/>
    </xf>
    <xf numFmtId="165" fontId="31" fillId="3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2" fillId="2" borderId="4" xfId="0" applyFont="1" applyFill="1" applyBorder="1" applyProtection="1">
      <protection locked="0"/>
    </xf>
    <xf numFmtId="44" fontId="2" fillId="4" borderId="0" xfId="2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44" fontId="2" fillId="4" borderId="0" xfId="2" applyFont="1" applyFill="1" applyBorder="1" applyProtection="1">
      <protection locked="0"/>
    </xf>
    <xf numFmtId="44" fontId="2" fillId="4" borderId="0" xfId="0" applyNumberFormat="1" applyFont="1" applyFill="1" applyAlignment="1" applyProtection="1">
      <alignment horizontal="left"/>
      <protection locked="0"/>
    </xf>
    <xf numFmtId="44" fontId="2" fillId="4" borderId="10" xfId="2" applyNumberFormat="1" applyFont="1" applyFill="1" applyBorder="1" applyAlignment="1" applyProtection="1">
      <alignment horizontal="left"/>
    </xf>
    <xf numFmtId="44" fontId="2" fillId="5" borderId="10" xfId="2" applyNumberFormat="1" applyFont="1" applyFill="1" applyBorder="1" applyAlignment="1" applyProtection="1">
      <alignment horizontal="left"/>
    </xf>
    <xf numFmtId="44" fontId="2" fillId="0" borderId="0" xfId="2" applyFont="1" applyFill="1" applyBorder="1" applyAlignment="1" applyProtection="1">
      <alignment horizontal="center"/>
      <protection locked="0"/>
    </xf>
    <xf numFmtId="0" fontId="32" fillId="2" borderId="0" xfId="0" applyFont="1" applyFill="1" applyProtection="1"/>
    <xf numFmtId="0" fontId="12" fillId="2" borderId="0" xfId="0" applyFont="1" applyFill="1" applyAlignment="1" applyProtection="1">
      <alignment horizontal="right"/>
    </xf>
    <xf numFmtId="0" fontId="2" fillId="3" borderId="0" xfId="0" applyFont="1" applyFill="1" applyProtection="1"/>
    <xf numFmtId="44" fontId="2" fillId="4" borderId="0" xfId="0" applyNumberFormat="1" applyFont="1" applyFill="1" applyAlignment="1">
      <alignment horizontal="left"/>
    </xf>
    <xf numFmtId="1" fontId="33" fillId="3" borderId="1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165" fontId="34" fillId="2" borderId="0" xfId="0" applyNumberFormat="1" applyFont="1" applyFill="1" applyProtection="1"/>
    <xf numFmtId="44" fontId="2" fillId="4" borderId="0" xfId="0" applyNumberFormat="1" applyFont="1" applyFill="1" applyBorder="1" applyAlignment="1" applyProtection="1">
      <alignment horizontal="center"/>
    </xf>
    <xf numFmtId="44" fontId="2" fillId="3" borderId="0" xfId="0" applyNumberFormat="1" applyFont="1" applyFill="1" applyBorder="1" applyAlignment="1" applyProtection="1">
      <alignment horizontal="center"/>
    </xf>
    <xf numFmtId="0" fontId="0" fillId="3" borderId="0" xfId="0" applyFill="1"/>
    <xf numFmtId="0" fontId="2" fillId="4" borderId="10" xfId="0" applyFont="1" applyFill="1" applyBorder="1" applyAlignment="1" applyProtection="1">
      <alignment horizontal="center"/>
    </xf>
    <xf numFmtId="0" fontId="36" fillId="0" borderId="0" xfId="0" applyFont="1" applyFill="1" applyAlignment="1">
      <alignment horizontal="left"/>
    </xf>
    <xf numFmtId="0" fontId="23" fillId="2" borderId="0" xfId="0" applyFont="1" applyFill="1" applyProtection="1"/>
    <xf numFmtId="44" fontId="2" fillId="4" borderId="0" xfId="2" applyFont="1" applyFill="1" applyBorder="1" applyAlignment="1" applyProtection="1">
      <alignment horizontal="center"/>
    </xf>
    <xf numFmtId="44" fontId="2" fillId="0" borderId="7" xfId="2" applyFont="1" applyFill="1" applyBorder="1" applyAlignment="1" applyProtection="1">
      <alignment horizontal="center"/>
    </xf>
    <xf numFmtId="0" fontId="15" fillId="2" borderId="0" xfId="0" applyFont="1" applyFill="1" applyProtection="1"/>
    <xf numFmtId="0" fontId="35" fillId="0" borderId="0" xfId="0" applyFont="1" applyAlignment="1">
      <alignment horizontal="left" vertical="center" wrapText="1"/>
    </xf>
  </cellXfs>
  <cellStyles count="3">
    <cellStyle name="Hyperlink" xfId="1" builtinId="8"/>
    <cellStyle name="Standaard" xfId="0" builtinId="0"/>
    <cellStyle name="Valuta" xfId="2" builtin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508002</xdr:colOff>
      <xdr:row>2</xdr:row>
      <xdr:rowOff>117660</xdr:rowOff>
    </xdr:from>
    <xdr:to>
      <xdr:col>12</xdr:col>
      <xdr:colOff>264088</xdr:colOff>
      <xdr:row>4</xdr:row>
      <xdr:rowOff>58642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43627" y="435160"/>
          <a:ext cx="994336" cy="337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elpdesk@poraad.nl" TargetMode="External"/><Relationship Id="rId1" Type="http://schemas.openxmlformats.org/officeDocument/2006/relationships/hyperlink" Target="mailto:r.goedhart@poraad.n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lowan.nl/primair-onderwijs/financiering/ocwduo/eerste-keer-bekostiging/" TargetMode="External"/><Relationship Id="rId1" Type="http://schemas.openxmlformats.org/officeDocument/2006/relationships/hyperlink" Target="https://duo.nl/zakelijk/primair-onderwijs/bekostiging-en-subsidies/bijzondere-bekostiging/index.jsp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48"/>
  <sheetViews>
    <sheetView tabSelected="1" zoomScale="85" zoomScaleNormal="85" zoomScaleSheetLayoutView="82" workbookViewId="0">
      <selection activeCell="C10" sqref="C10"/>
    </sheetView>
  </sheetViews>
  <sheetFormatPr defaultColWidth="9.140625" defaultRowHeight="12.75"/>
  <cols>
    <col min="1" max="1" width="3.5703125" style="9" customWidth="1"/>
    <col min="2" max="2" width="2.85546875" style="9" customWidth="1"/>
    <col min="3" max="7" width="9.140625" style="9"/>
    <col min="8" max="8" width="10.42578125" style="9" customWidth="1"/>
    <col min="9" max="9" width="9.140625" style="9"/>
    <col min="10" max="10" width="18" style="9" customWidth="1"/>
    <col min="11" max="11" width="9.5703125" style="9" customWidth="1"/>
    <col min="12" max="13" width="9.140625" style="9"/>
    <col min="14" max="14" width="3" style="9" customWidth="1"/>
    <col min="15" max="16384" width="9.140625" style="9"/>
  </cols>
  <sheetData>
    <row r="2" spans="2:1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4" ht="18.75">
      <c r="B4" s="3"/>
      <c r="C4" s="106" t="s">
        <v>66</v>
      </c>
      <c r="D4" s="10"/>
      <c r="E4" s="10"/>
      <c r="F4" s="10"/>
      <c r="G4" s="10"/>
      <c r="H4" s="3"/>
      <c r="I4" s="107" t="s">
        <v>48</v>
      </c>
      <c r="J4" s="112">
        <v>44389</v>
      </c>
      <c r="K4" s="5"/>
      <c r="L4" s="31"/>
      <c r="M4" s="3"/>
    </row>
    <row r="5" spans="2:14">
      <c r="B5" s="3"/>
      <c r="C5" s="10" t="str">
        <f>tab!E2</f>
        <v>2021/2022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2:14" ht="15.75"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ht="15.75">
      <c r="B7" s="3"/>
      <c r="C7" s="4" t="s">
        <v>117</v>
      </c>
      <c r="D7" s="3"/>
      <c r="E7" s="3"/>
      <c r="F7" s="3"/>
      <c r="G7" s="3"/>
      <c r="H7" s="3"/>
      <c r="I7" s="3"/>
      <c r="J7" s="3"/>
      <c r="K7" s="3"/>
      <c r="L7" s="3"/>
      <c r="M7" s="3"/>
    </row>
    <row r="8" spans="2:14" ht="15">
      <c r="B8" s="3"/>
      <c r="C8" s="118" t="s">
        <v>118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2:14" ht="15">
      <c r="B9" s="3"/>
      <c r="C9" s="118" t="s">
        <v>119</v>
      </c>
      <c r="D9" s="3"/>
      <c r="E9" s="3"/>
      <c r="F9" s="3"/>
      <c r="G9" s="3"/>
      <c r="H9" s="3"/>
      <c r="I9" s="3"/>
      <c r="J9" s="3"/>
      <c r="K9" s="3"/>
      <c r="L9" s="3"/>
      <c r="M9" s="3"/>
    </row>
    <row r="10" spans="2:14" ht="15.75">
      <c r="B10" s="3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4">
      <c r="B11" s="6"/>
      <c r="C11" s="7" t="s">
        <v>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108"/>
    </row>
    <row r="12" spans="2:14">
      <c r="B12" s="6"/>
      <c r="C12" s="7" t="s">
        <v>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108"/>
    </row>
    <row r="13" spans="2:14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08"/>
    </row>
    <row r="14" spans="2:14">
      <c r="B14" s="6"/>
      <c r="C14" s="6" t="s">
        <v>49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108"/>
    </row>
    <row r="15" spans="2:14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08"/>
    </row>
    <row r="16" spans="2:14">
      <c r="B16" s="6"/>
      <c r="C16" s="6" t="s">
        <v>68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108"/>
    </row>
    <row r="17" spans="2:14">
      <c r="B17" s="6"/>
      <c r="C17" s="6" t="s">
        <v>95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108"/>
    </row>
    <row r="18" spans="2:14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08"/>
    </row>
    <row r="19" spans="2:14">
      <c r="B19" s="6"/>
      <c r="C19" s="7" t="s">
        <v>50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108"/>
    </row>
    <row r="20" spans="2:14">
      <c r="B20" s="6"/>
      <c r="C20" s="6" t="s">
        <v>51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108"/>
    </row>
    <row r="21" spans="2:14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08"/>
    </row>
    <row r="22" spans="2:14">
      <c r="B22" s="6"/>
      <c r="C22" s="7" t="s">
        <v>52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108"/>
    </row>
    <row r="23" spans="2:14">
      <c r="B23" s="6"/>
      <c r="C23" s="6" t="s">
        <v>53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108"/>
    </row>
    <row r="24" spans="2:14">
      <c r="B24" s="6"/>
      <c r="C24" s="6" t="s">
        <v>57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108"/>
    </row>
    <row r="25" spans="2:14">
      <c r="B25" s="6"/>
      <c r="C25" s="6" t="s">
        <v>54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108"/>
    </row>
    <row r="26" spans="2:14">
      <c r="B26" s="6"/>
      <c r="C26" s="6" t="s">
        <v>55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108"/>
    </row>
    <row r="27" spans="2:14">
      <c r="B27" s="6"/>
      <c r="C27" s="6" t="s">
        <v>56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108"/>
    </row>
    <row r="28" spans="2:14">
      <c r="B28" s="6"/>
      <c r="C28" s="6" t="s">
        <v>58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108"/>
    </row>
    <row r="29" spans="2:14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08"/>
    </row>
    <row r="30" spans="2:14">
      <c r="B30" s="6"/>
      <c r="C30" s="6" t="s">
        <v>60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108"/>
    </row>
    <row r="31" spans="2:14">
      <c r="B31" s="6"/>
      <c r="C31" s="6" t="s">
        <v>61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108"/>
    </row>
    <row r="32" spans="2:14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08"/>
    </row>
    <row r="33" spans="2:14">
      <c r="B33" s="6"/>
      <c r="C33" s="6" t="s">
        <v>62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108"/>
    </row>
    <row r="34" spans="2:14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08"/>
    </row>
    <row r="35" spans="2:14">
      <c r="B35" s="6"/>
      <c r="C35" s="6" t="s">
        <v>63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108"/>
    </row>
    <row r="36" spans="2:14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08"/>
    </row>
    <row r="37" spans="2:14">
      <c r="B37" s="6"/>
      <c r="C37" s="7" t="s">
        <v>59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108"/>
    </row>
    <row r="38" spans="2:14">
      <c r="B38" s="6"/>
      <c r="C38" s="6" t="s">
        <v>64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108"/>
    </row>
    <row r="39" spans="2:14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08"/>
    </row>
    <row r="40" spans="2:14">
      <c r="B40" s="6"/>
      <c r="C40" s="7" t="s">
        <v>65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108"/>
    </row>
    <row r="41" spans="2:14">
      <c r="B41" s="6"/>
      <c r="C41" s="6" t="s">
        <v>114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108"/>
    </row>
    <row r="42" spans="2:14">
      <c r="B42" s="6"/>
      <c r="C42" s="6" t="s">
        <v>115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108"/>
    </row>
    <row r="43" spans="2:14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8"/>
    </row>
    <row r="44" spans="2:14">
      <c r="B44" s="6"/>
      <c r="C44" s="121" t="s">
        <v>116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108"/>
    </row>
    <row r="45" spans="2:14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8"/>
    </row>
    <row r="46" spans="2:14">
      <c r="B46" s="6"/>
      <c r="C46" s="6" t="s">
        <v>3</v>
      </c>
      <c r="D46" s="6"/>
      <c r="E46" s="6"/>
      <c r="F46" s="6"/>
      <c r="G46" s="6"/>
      <c r="H46" s="6"/>
      <c r="I46" s="6"/>
      <c r="J46" s="8" t="s">
        <v>6</v>
      </c>
      <c r="K46" s="6"/>
      <c r="L46" s="6"/>
      <c r="M46" s="6"/>
      <c r="N46" s="108"/>
    </row>
    <row r="47" spans="2:14">
      <c r="B47" s="6"/>
      <c r="C47" s="6" t="s">
        <v>5</v>
      </c>
      <c r="D47" s="6"/>
      <c r="E47" s="6"/>
      <c r="F47" s="6"/>
      <c r="G47" s="6"/>
      <c r="H47" s="6"/>
      <c r="I47" s="6"/>
      <c r="J47" s="8" t="s">
        <v>4</v>
      </c>
      <c r="K47" s="6"/>
      <c r="L47" s="6"/>
      <c r="M47" s="6"/>
      <c r="N47" s="108"/>
    </row>
    <row r="48" spans="2:14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8"/>
    </row>
  </sheetData>
  <phoneticPr fontId="0" type="noConversion"/>
  <hyperlinks>
    <hyperlink ref="J47" r:id="rId1" xr:uid="{00000000-0004-0000-0000-000000000000}"/>
    <hyperlink ref="J46" r:id="rId2" xr:uid="{00000000-0004-0000-0000-000001000000}"/>
  </hyperlinks>
  <pageMargins left="0.74803149606299213" right="0.74803149606299213" top="0.98425196850393704" bottom="0.98425196850393704" header="0.51181102362204722" footer="0.51181102362204722"/>
  <pageSetup paperSize="9" scale="80" orientation="portrait" r:id="rId3"/>
  <headerFooter alignWithMargins="0">
    <oddHeader>&amp;C&amp;F</oddHeader>
    <oddFooter>&amp;L&amp;"Arial,Vet"&amp;D&amp;C&amp;"Arial,Vet"&amp;A&amp;R&amp;"Arial,Vet"&amp;N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31"/>
  <sheetViews>
    <sheetView zoomScale="85" zoomScaleNormal="85" workbookViewId="0">
      <selection activeCell="E25" sqref="E25"/>
    </sheetView>
  </sheetViews>
  <sheetFormatPr defaultColWidth="9.140625" defaultRowHeight="12.75"/>
  <cols>
    <col min="1" max="1" width="57.42578125" style="2" customWidth="1"/>
    <col min="2" max="2" width="2.5703125" style="2" customWidth="1"/>
    <col min="3" max="7" width="13.42578125" style="2" customWidth="1"/>
    <col min="8" max="16384" width="9.140625" style="2"/>
  </cols>
  <sheetData>
    <row r="2" spans="1:7">
      <c r="A2" s="2" t="s">
        <v>1</v>
      </c>
      <c r="C2" s="2" t="s">
        <v>74</v>
      </c>
      <c r="E2" s="2" t="s">
        <v>97</v>
      </c>
      <c r="G2" s="2" t="s">
        <v>99</v>
      </c>
    </row>
    <row r="3" spans="1:7">
      <c r="A3" s="2" t="s">
        <v>8</v>
      </c>
      <c r="C3" s="33">
        <v>43739</v>
      </c>
      <c r="D3" s="33"/>
      <c r="E3" s="33">
        <v>44105</v>
      </c>
      <c r="G3" s="33">
        <v>44470</v>
      </c>
    </row>
    <row r="4" spans="1:7">
      <c r="A4" s="1" t="s">
        <v>75</v>
      </c>
      <c r="B4" s="1"/>
      <c r="C4" s="2">
        <v>2020</v>
      </c>
      <c r="E4" s="1">
        <v>2021</v>
      </c>
      <c r="G4" s="1">
        <v>2022</v>
      </c>
    </row>
    <row r="5" spans="1:7">
      <c r="E5" s="71" t="s">
        <v>76</v>
      </c>
    </row>
    <row r="6" spans="1:7">
      <c r="A6" s="71" t="s">
        <v>76</v>
      </c>
      <c r="C6" s="60" t="s">
        <v>13</v>
      </c>
      <c r="D6" s="60" t="s">
        <v>12</v>
      </c>
      <c r="E6" s="60" t="s">
        <v>13</v>
      </c>
      <c r="F6" s="60" t="s">
        <v>12</v>
      </c>
    </row>
    <row r="7" spans="1:7">
      <c r="A7" s="59" t="s">
        <v>14</v>
      </c>
      <c r="C7" s="99">
        <v>10671.05</v>
      </c>
      <c r="D7" s="61">
        <f>C7*3/12</f>
        <v>2667.7624999999998</v>
      </c>
      <c r="E7" s="99">
        <v>10909.17</v>
      </c>
      <c r="F7" s="61">
        <f>E7*3/12</f>
        <v>2727.2925</v>
      </c>
    </row>
    <row r="8" spans="1:7">
      <c r="A8" s="59" t="s">
        <v>11</v>
      </c>
      <c r="C8" s="99">
        <v>3534.36</v>
      </c>
      <c r="D8" s="61">
        <f>C8*3/12</f>
        <v>883.59</v>
      </c>
      <c r="E8" s="99">
        <v>3613.23</v>
      </c>
      <c r="F8" s="61">
        <f>E8*3/12</f>
        <v>903.3075</v>
      </c>
    </row>
    <row r="9" spans="1:7">
      <c r="A9" s="59" t="s">
        <v>15</v>
      </c>
      <c r="C9" s="99">
        <v>12786</v>
      </c>
      <c r="D9" s="61"/>
      <c r="E9" s="99">
        <v>13071</v>
      </c>
      <c r="F9" s="61"/>
    </row>
    <row r="10" spans="1:7">
      <c r="A10" s="71" t="s">
        <v>86</v>
      </c>
      <c r="C10" s="105"/>
      <c r="D10" s="61"/>
      <c r="E10" s="105"/>
      <c r="F10" s="61"/>
    </row>
    <row r="11" spans="1:7">
      <c r="A11" s="59" t="s">
        <v>87</v>
      </c>
      <c r="C11" s="99">
        <v>3236.82</v>
      </c>
      <c r="D11" s="61">
        <f>C11*3/12</f>
        <v>809.20500000000004</v>
      </c>
      <c r="E11" s="99">
        <v>3309.04</v>
      </c>
      <c r="F11" s="61">
        <f>E11*3/12</f>
        <v>827.25999999999988</v>
      </c>
    </row>
    <row r="12" spans="1:7">
      <c r="A12" s="59" t="s">
        <v>88</v>
      </c>
      <c r="C12" s="99">
        <v>86.5</v>
      </c>
      <c r="D12" s="61">
        <f>C12*3/12</f>
        <v>21.625</v>
      </c>
      <c r="E12" s="99">
        <v>87.54</v>
      </c>
      <c r="F12" s="61">
        <f>E12*3/12</f>
        <v>21.885000000000002</v>
      </c>
    </row>
    <row r="13" spans="1:7">
      <c r="A13" s="71" t="s">
        <v>89</v>
      </c>
      <c r="B13" s="72"/>
      <c r="C13" s="73">
        <f>C11+C12</f>
        <v>3323.32</v>
      </c>
      <c r="D13" s="73">
        <f>C13*3/12</f>
        <v>830.83</v>
      </c>
      <c r="E13" s="73">
        <f>E11+E12</f>
        <v>3396.58</v>
      </c>
      <c r="F13" s="73">
        <f>E13*3/12</f>
        <v>849.14499999999998</v>
      </c>
    </row>
    <row r="14" spans="1:7">
      <c r="A14" s="59" t="s">
        <v>90</v>
      </c>
      <c r="C14" s="100">
        <v>4</v>
      </c>
      <c r="D14" s="59"/>
      <c r="E14" s="100">
        <v>4</v>
      </c>
      <c r="F14" s="59"/>
    </row>
    <row r="15" spans="1:7">
      <c r="A15" s="59"/>
      <c r="C15" s="59"/>
      <c r="D15" s="59"/>
      <c r="E15" s="59"/>
      <c r="F15" s="59"/>
    </row>
    <row r="16" spans="1:7">
      <c r="A16" s="71" t="s">
        <v>77</v>
      </c>
      <c r="C16" s="59"/>
      <c r="D16" s="59"/>
      <c r="E16" s="59"/>
      <c r="F16" s="59"/>
    </row>
    <row r="17" spans="1:6">
      <c r="A17" s="59" t="s">
        <v>84</v>
      </c>
      <c r="C17" s="101">
        <v>1604</v>
      </c>
      <c r="D17" s="61">
        <f>C17*3/12</f>
        <v>401</v>
      </c>
      <c r="E17" s="101">
        <v>1640</v>
      </c>
      <c r="F17" s="61">
        <f>E17*3/12</f>
        <v>410</v>
      </c>
    </row>
    <row r="19" spans="1:6">
      <c r="A19" s="72" t="s">
        <v>78</v>
      </c>
    </row>
    <row r="20" spans="1:6">
      <c r="A20" s="59" t="s">
        <v>87</v>
      </c>
      <c r="C20" s="102">
        <f>C11</f>
        <v>3236.82</v>
      </c>
      <c r="D20" s="61">
        <f>C20*3/12</f>
        <v>809.20500000000004</v>
      </c>
      <c r="E20" s="102">
        <f>E11</f>
        <v>3309.04</v>
      </c>
      <c r="F20" s="61">
        <f>E20*3/12</f>
        <v>827.25999999999988</v>
      </c>
    </row>
    <row r="21" spans="1:6">
      <c r="A21" s="59" t="s">
        <v>88</v>
      </c>
      <c r="C21" s="102">
        <f>C12</f>
        <v>86.5</v>
      </c>
      <c r="D21" s="120">
        <f>C21*3/12</f>
        <v>21.625</v>
      </c>
      <c r="E21" s="102">
        <f>E12</f>
        <v>87.54</v>
      </c>
      <c r="F21" s="120">
        <f>E21*3/12</f>
        <v>21.885000000000002</v>
      </c>
    </row>
    <row r="22" spans="1:6">
      <c r="A22" s="59"/>
      <c r="C22" s="109"/>
      <c r="D22" s="119">
        <f>SUM(D20:D21)</f>
        <v>830.83</v>
      </c>
      <c r="E22" s="109"/>
      <c r="F22" s="119">
        <f>SUM(F20:F21)</f>
        <v>849.14499999999987</v>
      </c>
    </row>
    <row r="23" spans="1:6">
      <c r="A23" s="72" t="s">
        <v>43</v>
      </c>
    </row>
    <row r="24" spans="1:6">
      <c r="A24" s="2" t="s">
        <v>44</v>
      </c>
      <c r="C24" s="102">
        <v>971</v>
      </c>
      <c r="E24" s="102">
        <v>992</v>
      </c>
    </row>
    <row r="26" spans="1:6">
      <c r="A26" s="2" t="s">
        <v>36</v>
      </c>
    </row>
    <row r="27" spans="1:6">
      <c r="A27" s="93" t="s">
        <v>10</v>
      </c>
    </row>
    <row r="28" spans="1:6">
      <c r="A28" s="93" t="s">
        <v>9</v>
      </c>
    </row>
    <row r="29" spans="1:6">
      <c r="A29" s="62"/>
    </row>
    <row r="30" spans="1:6" ht="26.25">
      <c r="A30" s="117" t="s">
        <v>94</v>
      </c>
    </row>
    <row r="31" spans="1:6" ht="150.75" customHeight="1">
      <c r="A31" s="122" t="s">
        <v>82</v>
      </c>
      <c r="B31" s="122"/>
      <c r="C31" s="122"/>
      <c r="D31" s="122"/>
    </row>
  </sheetData>
  <mergeCells count="1">
    <mergeCell ref="A31:D31"/>
  </mergeCells>
  <phoneticPr fontId="4" type="noConversion"/>
  <hyperlinks>
    <hyperlink ref="A27" r:id="rId1" xr:uid="{00000000-0004-0000-0900-000000000000}"/>
    <hyperlink ref="A28" r:id="rId2" xr:uid="{00000000-0004-0000-0900-000001000000}"/>
  </hyperlinks>
  <pageMargins left="0.7" right="0.7" top="0.75" bottom="0.75" header="0.3" footer="0.3"/>
  <pageSetup paperSize="9" scale="8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07"/>
  <sheetViews>
    <sheetView zoomScale="85" zoomScaleNormal="85" workbookViewId="0">
      <selection activeCell="B2" sqref="B2"/>
    </sheetView>
  </sheetViews>
  <sheetFormatPr defaultColWidth="9.140625" defaultRowHeight="12.75"/>
  <cols>
    <col min="1" max="1" width="3" style="97" customWidth="1"/>
    <col min="2" max="2" width="3.7109375" style="97" customWidth="1"/>
    <col min="3" max="3" width="3.140625" style="97" customWidth="1"/>
    <col min="4" max="4" width="40" style="97" customWidth="1"/>
    <col min="5" max="5" width="9.140625" style="97"/>
    <col min="6" max="6" width="19.42578125" style="97" customWidth="1"/>
    <col min="7" max="9" width="14" style="97" customWidth="1"/>
    <col min="10" max="10" width="18.140625" style="97" customWidth="1"/>
    <col min="11" max="11" width="9.140625" style="97"/>
    <col min="12" max="12" width="14" style="97" customWidth="1"/>
    <col min="13" max="14" width="3.85546875" style="97" customWidth="1"/>
    <col min="15" max="15" width="9.140625" style="97"/>
    <col min="16" max="16" width="14.42578125" style="97" customWidth="1"/>
    <col min="17" max="16384" width="9.140625" style="97"/>
  </cols>
  <sheetData>
    <row r="1" spans="1:2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8"/>
      <c r="Q1" s="28"/>
      <c r="R1" s="28"/>
      <c r="S1" s="11"/>
      <c r="T1" s="11"/>
      <c r="U1" s="11"/>
    </row>
    <row r="2" spans="1:21">
      <c r="A2" s="11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1"/>
      <c r="P2" s="28"/>
      <c r="Q2" s="28"/>
      <c r="R2" s="28"/>
      <c r="S2" s="28"/>
      <c r="T2" s="28"/>
      <c r="U2" s="28"/>
    </row>
    <row r="3" spans="1:21">
      <c r="A3" s="11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1"/>
      <c r="P3" s="11"/>
      <c r="Q3" s="28"/>
      <c r="R3" s="28"/>
      <c r="S3" s="28"/>
      <c r="T3" s="28"/>
      <c r="U3" s="28"/>
    </row>
    <row r="4" spans="1:21" ht="18.75">
      <c r="A4" s="12"/>
      <c r="B4" s="19"/>
      <c r="C4" s="32" t="str">
        <f>"BEKOSTIGING EERSTE OPVANG ASIELZOEKERS EN VREEMDELINGEN "&amp;tab!E2</f>
        <v>BEKOSTIGING EERSTE OPVANG ASIELZOEKERS EN VREEMDELINGEN 2021/2022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12"/>
      <c r="P4" s="12"/>
      <c r="Q4" s="46"/>
      <c r="R4" s="46"/>
      <c r="S4" s="46"/>
      <c r="T4" s="46"/>
      <c r="U4" s="46"/>
    </row>
    <row r="5" spans="1:21" ht="15.75">
      <c r="A5" s="38"/>
      <c r="B5" s="34"/>
      <c r="C5" s="70"/>
      <c r="D5" s="36"/>
      <c r="E5" s="36"/>
      <c r="F5" s="35"/>
      <c r="G5" s="35"/>
      <c r="H5" s="35"/>
      <c r="I5" s="35"/>
      <c r="J5" s="35"/>
      <c r="K5" s="35"/>
      <c r="L5" s="35"/>
      <c r="M5" s="35"/>
      <c r="N5" s="37"/>
      <c r="O5" s="38"/>
      <c r="P5" s="38"/>
      <c r="Q5" s="28"/>
      <c r="R5" s="28"/>
      <c r="S5" s="28"/>
      <c r="T5" s="28"/>
      <c r="U5" s="28"/>
    </row>
    <row r="6" spans="1:21" ht="15.75">
      <c r="A6" s="38"/>
      <c r="B6" s="34"/>
      <c r="C6" s="68"/>
      <c r="D6" s="36"/>
      <c r="E6" s="36"/>
      <c r="F6" s="35"/>
      <c r="G6" s="35"/>
      <c r="H6" s="35"/>
      <c r="I6" s="35"/>
      <c r="J6" s="35"/>
      <c r="K6" s="35"/>
      <c r="L6" s="35"/>
      <c r="M6" s="35"/>
      <c r="N6" s="37"/>
      <c r="O6" s="38"/>
      <c r="P6" s="38"/>
      <c r="Q6" s="28"/>
      <c r="R6" s="28"/>
      <c r="S6" s="28"/>
      <c r="T6" s="28"/>
      <c r="U6" s="28"/>
    </row>
    <row r="7" spans="1:21" ht="15.75">
      <c r="A7" s="38"/>
      <c r="B7" s="34"/>
      <c r="C7" s="68"/>
      <c r="D7" s="36"/>
      <c r="E7" s="36"/>
      <c r="F7" s="35"/>
      <c r="G7" s="35"/>
      <c r="H7" s="35"/>
      <c r="I7" s="35"/>
      <c r="J7" s="35"/>
      <c r="K7" s="35"/>
      <c r="L7" s="35"/>
      <c r="M7" s="35"/>
      <c r="N7" s="37"/>
      <c r="O7" s="38"/>
      <c r="P7" s="38"/>
      <c r="Q7" s="28"/>
      <c r="R7" s="28"/>
      <c r="S7" s="28"/>
      <c r="T7" s="28"/>
      <c r="U7" s="28"/>
    </row>
    <row r="8" spans="1:21" ht="15.75">
      <c r="A8" s="38"/>
      <c r="B8" s="34"/>
      <c r="C8" s="76"/>
      <c r="D8" s="77"/>
      <c r="E8" s="77"/>
      <c r="F8" s="77"/>
      <c r="G8" s="77"/>
      <c r="H8" s="77"/>
      <c r="I8" s="77"/>
      <c r="J8" s="77"/>
      <c r="K8" s="77"/>
      <c r="L8" s="77"/>
      <c r="M8" s="77"/>
      <c r="N8" s="37"/>
      <c r="O8" s="38"/>
      <c r="P8" s="38"/>
      <c r="Q8" s="28"/>
      <c r="R8" s="28"/>
      <c r="S8" s="28"/>
      <c r="T8" s="28"/>
      <c r="U8" s="28"/>
    </row>
    <row r="9" spans="1:21" ht="15.75">
      <c r="A9" s="38"/>
      <c r="B9" s="34"/>
      <c r="C9" s="76"/>
      <c r="D9" s="28" t="s">
        <v>26</v>
      </c>
      <c r="E9" s="28" t="s">
        <v>46</v>
      </c>
      <c r="F9" s="77"/>
      <c r="G9" s="77"/>
      <c r="H9" s="77"/>
      <c r="I9" s="77"/>
      <c r="J9" s="77"/>
      <c r="K9" s="77"/>
      <c r="L9" s="77"/>
      <c r="M9" s="77"/>
      <c r="N9" s="37"/>
      <c r="O9" s="38"/>
      <c r="P9" s="38"/>
      <c r="Q9" s="28"/>
      <c r="R9" s="28"/>
      <c r="S9" s="28"/>
      <c r="T9" s="28"/>
      <c r="U9" s="28"/>
    </row>
    <row r="10" spans="1:21" ht="15.75">
      <c r="A10" s="38"/>
      <c r="B10" s="34"/>
      <c r="C10" s="77"/>
      <c r="D10" s="78" t="s">
        <v>35</v>
      </c>
      <c r="E10" s="98">
        <v>98765</v>
      </c>
      <c r="F10" s="77"/>
      <c r="G10" s="77"/>
      <c r="H10" s="77"/>
      <c r="I10" s="77"/>
      <c r="J10" s="77"/>
      <c r="K10" s="77"/>
      <c r="L10" s="77"/>
      <c r="M10" s="77"/>
      <c r="N10" s="37"/>
      <c r="O10" s="38"/>
      <c r="P10" s="38"/>
      <c r="Q10" s="38"/>
      <c r="R10" s="38"/>
      <c r="S10" s="28"/>
      <c r="T10" s="28"/>
      <c r="U10" s="28"/>
    </row>
    <row r="11" spans="1:21" ht="15.75">
      <c r="A11" s="38"/>
      <c r="B11" s="34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37"/>
      <c r="O11" s="38"/>
      <c r="P11" s="38"/>
      <c r="Q11" s="38"/>
      <c r="R11" s="38"/>
      <c r="S11" s="28"/>
      <c r="T11" s="28"/>
      <c r="U11" s="28"/>
    </row>
    <row r="12" spans="1:21" ht="15.75">
      <c r="A12" s="38"/>
      <c r="B12" s="34"/>
      <c r="C12" s="35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7"/>
      <c r="O12" s="38"/>
      <c r="P12" s="38"/>
      <c r="Q12" s="38"/>
      <c r="R12" s="38"/>
      <c r="S12" s="28"/>
      <c r="T12" s="28"/>
      <c r="U12" s="28"/>
    </row>
    <row r="13" spans="1:21">
      <c r="A13" s="11"/>
      <c r="B13" s="16"/>
      <c r="C13" s="27"/>
      <c r="D13" s="27"/>
      <c r="E13" s="11"/>
      <c r="F13" s="11"/>
      <c r="G13" s="11"/>
      <c r="H13" s="11"/>
      <c r="I13" s="11"/>
      <c r="J13" s="11"/>
      <c r="K13" s="27"/>
      <c r="L13" s="27"/>
      <c r="M13" s="27"/>
      <c r="N13" s="18"/>
      <c r="O13" s="11"/>
      <c r="P13" s="11"/>
      <c r="Q13" s="11"/>
      <c r="R13" s="11"/>
      <c r="S13" s="52"/>
      <c r="T13" s="52"/>
      <c r="U13" s="28"/>
    </row>
    <row r="14" spans="1:21">
      <c r="A14" s="11"/>
      <c r="B14" s="16"/>
      <c r="C14" s="27"/>
      <c r="D14" s="69" t="s">
        <v>80</v>
      </c>
      <c r="E14" s="69"/>
      <c r="F14" s="27"/>
      <c r="G14" s="27"/>
      <c r="H14" s="27"/>
      <c r="I14" s="27"/>
      <c r="J14" s="27"/>
      <c r="K14" s="27"/>
      <c r="L14" s="27"/>
      <c r="M14" s="27"/>
      <c r="N14" s="18"/>
      <c r="O14" s="11"/>
      <c r="P14" s="11"/>
      <c r="Q14" s="11"/>
      <c r="R14" s="11"/>
      <c r="S14" s="52"/>
      <c r="T14" s="52"/>
      <c r="U14" s="28"/>
    </row>
    <row r="15" spans="1:21">
      <c r="A15" s="11"/>
      <c r="B15" s="16"/>
      <c r="C15" s="49"/>
      <c r="D15" s="40"/>
      <c r="E15" s="40"/>
      <c r="F15" s="11"/>
      <c r="G15" s="11"/>
      <c r="H15" s="11"/>
      <c r="I15" s="11"/>
      <c r="J15" s="79" t="s">
        <v>30</v>
      </c>
      <c r="K15" s="58"/>
      <c r="L15" s="11"/>
      <c r="M15" s="11"/>
      <c r="N15" s="18"/>
      <c r="O15" s="11"/>
      <c r="P15" s="11"/>
      <c r="Q15" s="11"/>
      <c r="R15" s="11"/>
      <c r="S15" s="11"/>
      <c r="T15" s="11"/>
      <c r="U15" s="11"/>
    </row>
    <row r="16" spans="1:21">
      <c r="A16" s="11"/>
      <c r="B16" s="16"/>
      <c r="C16" s="49"/>
      <c r="D16" s="81" t="s">
        <v>29</v>
      </c>
      <c r="E16" s="81"/>
      <c r="F16" s="80" t="str">
        <f>"1e schooldag "&amp;tab!E2</f>
        <v>1e schooldag 2021/2022</v>
      </c>
      <c r="G16" s="80" t="str">
        <f>"1 november "&amp;tab!E4</f>
        <v>1 november 2021</v>
      </c>
      <c r="H16" s="80" t="str">
        <f>"1 februari "&amp;tab!G4</f>
        <v>1 februari 2022</v>
      </c>
      <c r="I16" s="80" t="str">
        <f>"1 mei "&amp;tab!G4</f>
        <v>1 mei 2022</v>
      </c>
      <c r="J16" s="79" t="s">
        <v>31</v>
      </c>
      <c r="K16" s="82"/>
      <c r="L16" s="83" t="str">
        <f>"totaal "&amp;tab!C2</f>
        <v>totaal 2020/2021</v>
      </c>
      <c r="M16" s="11"/>
      <c r="N16" s="18"/>
      <c r="O16" s="11"/>
      <c r="P16" s="11"/>
      <c r="Q16" s="11"/>
      <c r="R16" s="11"/>
      <c r="S16" s="11"/>
      <c r="T16" s="11"/>
      <c r="U16" s="11"/>
    </row>
    <row r="17" spans="1:21">
      <c r="A17" s="11"/>
      <c r="B17" s="16"/>
      <c r="C17" s="49"/>
      <c r="D17" s="40" t="str">
        <f>'bas A'!D10</f>
        <v>School A</v>
      </c>
      <c r="E17" s="40"/>
      <c r="F17" s="45">
        <f>'bas A'!H22</f>
        <v>8781.3575000000001</v>
      </c>
      <c r="G17" s="45">
        <f>'bas A'!H26</f>
        <v>9787.4599999999991</v>
      </c>
      <c r="H17" s="45">
        <f>'bas A'!H30</f>
        <v>12455.2225</v>
      </c>
      <c r="I17" s="45">
        <f>'bas A'!H34</f>
        <v>11571.6325</v>
      </c>
      <c r="J17" s="45">
        <f>'bas A'!H36</f>
        <v>0</v>
      </c>
      <c r="K17" s="58"/>
      <c r="L17" s="56">
        <f>'bas A'!H39</f>
        <v>42595.672500000001</v>
      </c>
      <c r="M17" s="11"/>
      <c r="N17" s="18"/>
      <c r="O17" s="11"/>
      <c r="P17" s="91">
        <f t="shared" ref="P17:P23" si="0">SUM(F17:J17)</f>
        <v>42595.672500000001</v>
      </c>
      <c r="Q17" s="11"/>
      <c r="R17" s="11"/>
      <c r="S17" s="11"/>
      <c r="T17" s="11"/>
      <c r="U17" s="11"/>
    </row>
    <row r="18" spans="1:21">
      <c r="A18" s="11"/>
      <c r="B18" s="16"/>
      <c r="C18" s="49"/>
      <c r="D18" s="40" t="str">
        <f>'bas B'!D10</f>
        <v>School B</v>
      </c>
      <c r="E18" s="40"/>
      <c r="F18" s="45">
        <f>'bas B'!H22</f>
        <v>8834.1175000000003</v>
      </c>
      <c r="G18" s="45">
        <f>'bas B'!H27</f>
        <v>0</v>
      </c>
      <c r="H18" s="45">
        <f>'bas B'!H32</f>
        <v>0</v>
      </c>
      <c r="I18" s="45">
        <f>'bas B'!H41</f>
        <v>20405.75</v>
      </c>
      <c r="J18" s="45">
        <f>'bas B'!H38</f>
        <v>0</v>
      </c>
      <c r="K18" s="58"/>
      <c r="L18" s="56">
        <f>'bas B'!H41</f>
        <v>20405.75</v>
      </c>
      <c r="M18" s="11"/>
      <c r="N18" s="18"/>
      <c r="O18" s="11"/>
      <c r="P18" s="91">
        <f t="shared" si="0"/>
        <v>29239.8675</v>
      </c>
      <c r="Q18" s="11"/>
      <c r="R18" s="11"/>
      <c r="S18" s="11"/>
      <c r="T18" s="11"/>
      <c r="U18" s="11"/>
    </row>
    <row r="19" spans="1:21">
      <c r="A19" s="11"/>
      <c r="B19" s="16"/>
      <c r="C19" s="49"/>
      <c r="D19" s="40" t="str">
        <f>'bas C'!D10</f>
        <v>School B</v>
      </c>
      <c r="E19" s="40"/>
      <c r="F19" s="45">
        <f>'bas C'!H22</f>
        <v>8834.1175000000003</v>
      </c>
      <c r="G19" s="45">
        <f>'bas C'!H27</f>
        <v>0</v>
      </c>
      <c r="H19" s="45">
        <f>'bas C'!H32</f>
        <v>0</v>
      </c>
      <c r="I19" s="45">
        <f>'bas C'!H41</f>
        <v>20405.75</v>
      </c>
      <c r="J19" s="103">
        <f>'bas C'!H38</f>
        <v>0</v>
      </c>
      <c r="K19" s="58"/>
      <c r="L19" s="104">
        <f>'bas C'!H41</f>
        <v>20405.75</v>
      </c>
      <c r="M19" s="11"/>
      <c r="N19" s="18"/>
      <c r="O19" s="11"/>
      <c r="P19" s="91">
        <f t="shared" si="0"/>
        <v>29239.8675</v>
      </c>
      <c r="Q19" s="11"/>
      <c r="R19" s="11"/>
      <c r="S19" s="11"/>
      <c r="T19" s="11"/>
      <c r="U19" s="11"/>
    </row>
    <row r="20" spans="1:21">
      <c r="A20" s="11"/>
      <c r="B20" s="16"/>
      <c r="C20" s="49"/>
      <c r="D20" s="40" t="str">
        <f>'bas D'!D10</f>
        <v>School B</v>
      </c>
      <c r="E20" s="40"/>
      <c r="F20" s="45">
        <f>'bas D'!H22</f>
        <v>8834.1175000000003</v>
      </c>
      <c r="G20" s="45">
        <f>'bas D'!H27</f>
        <v>0</v>
      </c>
      <c r="H20" s="45">
        <f>'bas D'!H32</f>
        <v>0</v>
      </c>
      <c r="I20" s="45">
        <f>'bas D'!H41</f>
        <v>20405.75</v>
      </c>
      <c r="J20" s="103">
        <f>'bas D'!H38</f>
        <v>0</v>
      </c>
      <c r="K20" s="58"/>
      <c r="L20" s="104">
        <f>'bas D'!H41</f>
        <v>20405.75</v>
      </c>
      <c r="M20" s="11"/>
      <c r="N20" s="18"/>
      <c r="O20" s="11"/>
      <c r="P20" s="91">
        <f t="shared" si="0"/>
        <v>29239.8675</v>
      </c>
      <c r="Q20" s="11"/>
      <c r="R20" s="11"/>
      <c r="S20" s="11"/>
      <c r="T20" s="11"/>
      <c r="U20" s="11"/>
    </row>
    <row r="21" spans="1:21">
      <c r="A21" s="11"/>
      <c r="B21" s="16"/>
      <c r="C21" s="49"/>
      <c r="D21" s="40" t="str">
        <f>'bas E'!D10</f>
        <v>School B</v>
      </c>
      <c r="E21" s="40"/>
      <c r="F21" s="45">
        <f>'bas E'!H22</f>
        <v>8834.1175000000003</v>
      </c>
      <c r="G21" s="45">
        <f>'bas E'!H27</f>
        <v>0</v>
      </c>
      <c r="H21" s="45">
        <f>'bas E'!H32</f>
        <v>0</v>
      </c>
      <c r="I21" s="45">
        <f>'bas E'!H41</f>
        <v>20405.75</v>
      </c>
      <c r="J21" s="103">
        <f>'bas E'!H38</f>
        <v>0</v>
      </c>
      <c r="K21" s="58"/>
      <c r="L21" s="104">
        <f>'bas E'!H41</f>
        <v>20405.75</v>
      </c>
      <c r="M21" s="11"/>
      <c r="N21" s="18"/>
      <c r="O21" s="11"/>
      <c r="P21" s="91">
        <f t="shared" si="0"/>
        <v>29239.8675</v>
      </c>
      <c r="Q21" s="11"/>
      <c r="R21" s="11"/>
      <c r="S21" s="11"/>
      <c r="T21" s="11"/>
      <c r="U21" s="11"/>
    </row>
    <row r="22" spans="1:21">
      <c r="A22" s="11"/>
      <c r="B22" s="16"/>
      <c r="C22" s="49"/>
      <c r="D22" s="40" t="str">
        <f>'bas F'!D10</f>
        <v>School B</v>
      </c>
      <c r="E22" s="40"/>
      <c r="F22" s="45">
        <f>'bas F'!H22</f>
        <v>8834.1175000000003</v>
      </c>
      <c r="G22" s="45">
        <f>'bas F'!H27</f>
        <v>0</v>
      </c>
      <c r="H22" s="45">
        <f>'bas F'!H32</f>
        <v>0</v>
      </c>
      <c r="I22" s="45">
        <f>'bas F'!H41</f>
        <v>20405.75</v>
      </c>
      <c r="J22" s="103">
        <f>'bas F'!H38</f>
        <v>0</v>
      </c>
      <c r="K22" s="58"/>
      <c r="L22" s="56">
        <f>'bas F'!H41</f>
        <v>20405.75</v>
      </c>
      <c r="M22" s="11"/>
      <c r="N22" s="18"/>
      <c r="O22" s="11"/>
      <c r="P22" s="91">
        <f t="shared" si="0"/>
        <v>29239.8675</v>
      </c>
      <c r="Q22" s="11"/>
      <c r="R22" s="11"/>
      <c r="S22" s="11"/>
      <c r="T22" s="11"/>
      <c r="U22" s="11"/>
    </row>
    <row r="23" spans="1:21">
      <c r="A23" s="11"/>
      <c r="B23" s="16"/>
      <c r="C23" s="49"/>
      <c r="D23" s="40" t="str">
        <f>sbo!D10</f>
        <v>Speciale basisschool A</v>
      </c>
      <c r="E23" s="40"/>
      <c r="F23" s="45">
        <f>sbo!H15</f>
        <v>0</v>
      </c>
      <c r="G23" s="45">
        <f>sbo!H16</f>
        <v>0</v>
      </c>
      <c r="H23" s="45">
        <f>sbo!H17</f>
        <v>0</v>
      </c>
      <c r="I23" s="45">
        <f>sbo!H18</f>
        <v>3323.32</v>
      </c>
      <c r="J23" s="45">
        <f>sbo!H21</f>
        <v>12786</v>
      </c>
      <c r="K23" s="58"/>
      <c r="L23" s="56">
        <f>sbo!H24</f>
        <v>16109.32</v>
      </c>
      <c r="M23" s="11"/>
      <c r="N23" s="18"/>
      <c r="O23" s="11"/>
      <c r="P23" s="91">
        <f t="shared" si="0"/>
        <v>16109.32</v>
      </c>
      <c r="Q23" s="11"/>
      <c r="R23" s="11"/>
      <c r="S23" s="11"/>
      <c r="T23" s="11"/>
      <c r="U23" s="11"/>
    </row>
    <row r="24" spans="1:21">
      <c r="A24" s="11"/>
      <c r="B24" s="16"/>
      <c r="C24" s="49"/>
      <c r="D24" s="40"/>
      <c r="E24" s="40"/>
      <c r="F24" s="40"/>
      <c r="G24" s="40"/>
      <c r="H24" s="40"/>
      <c r="I24" s="40"/>
      <c r="J24" s="40"/>
      <c r="K24" s="58"/>
      <c r="L24" s="40"/>
      <c r="M24" s="11"/>
      <c r="N24" s="18"/>
      <c r="O24" s="11"/>
      <c r="P24" s="92"/>
      <c r="Q24" s="11"/>
      <c r="R24" s="11"/>
      <c r="S24" s="11"/>
      <c r="T24" s="11"/>
      <c r="U24" s="11"/>
    </row>
    <row r="25" spans="1:21">
      <c r="A25" s="11"/>
      <c r="B25" s="16"/>
      <c r="C25" s="49"/>
      <c r="D25" s="57"/>
      <c r="E25" s="57"/>
      <c r="F25" s="51">
        <f>SUM(F17:F23)</f>
        <v>52951.945</v>
      </c>
      <c r="G25" s="51">
        <f>SUM(G17:G23)</f>
        <v>9787.4599999999991</v>
      </c>
      <c r="H25" s="51">
        <f>SUM(H17:H23)</f>
        <v>12455.2225</v>
      </c>
      <c r="I25" s="51">
        <f>SUM(I17:I23)</f>
        <v>116923.70250000001</v>
      </c>
      <c r="J25" s="51">
        <f>SUM(J17:J23)</f>
        <v>12786</v>
      </c>
      <c r="K25" s="50"/>
      <c r="L25" s="51">
        <f>SUM(L17:L23)</f>
        <v>160733.74249999999</v>
      </c>
      <c r="M25" s="11"/>
      <c r="N25" s="18"/>
      <c r="O25" s="11"/>
      <c r="P25" s="91">
        <f>SUM(F25:J25)</f>
        <v>204904.33000000002</v>
      </c>
      <c r="Q25" s="11"/>
      <c r="R25" s="11"/>
      <c r="S25" s="11"/>
      <c r="T25" s="11"/>
      <c r="U25" s="11"/>
    </row>
    <row r="26" spans="1:21">
      <c r="A26" s="11"/>
      <c r="B26" s="16"/>
      <c r="C26" s="49"/>
      <c r="D26" s="86"/>
      <c r="E26" s="87"/>
      <c r="F26" s="87"/>
      <c r="G26" s="87"/>
      <c r="H26" s="87"/>
      <c r="I26" s="87"/>
      <c r="J26" s="87"/>
      <c r="K26" s="87"/>
      <c r="L26" s="87"/>
      <c r="M26" s="11"/>
      <c r="N26" s="18"/>
      <c r="O26" s="11"/>
      <c r="P26" s="92"/>
      <c r="Q26" s="11"/>
      <c r="R26" s="11"/>
      <c r="S26" s="11"/>
      <c r="T26" s="11"/>
      <c r="U26" s="11"/>
    </row>
    <row r="27" spans="1:21">
      <c r="A27" s="11"/>
      <c r="B27" s="16"/>
      <c r="C27" s="26"/>
      <c r="D27" s="40"/>
      <c r="E27" s="40"/>
      <c r="F27" s="42"/>
      <c r="G27" s="42"/>
      <c r="H27" s="42"/>
      <c r="I27" s="42"/>
      <c r="J27" s="42"/>
      <c r="K27" s="42"/>
      <c r="L27" s="42"/>
      <c r="M27" s="11"/>
      <c r="N27" s="18"/>
      <c r="O27" s="11"/>
      <c r="P27" s="92"/>
      <c r="Q27" s="11"/>
      <c r="R27" s="11"/>
      <c r="S27" s="11"/>
      <c r="T27" s="11"/>
      <c r="U27" s="11"/>
    </row>
    <row r="28" spans="1:21">
      <c r="A28" s="11"/>
      <c r="B28" s="16"/>
      <c r="C28" s="27"/>
      <c r="D28" s="69" t="s">
        <v>83</v>
      </c>
      <c r="E28" s="84"/>
      <c r="F28" s="42"/>
      <c r="G28" s="42"/>
      <c r="H28" s="42"/>
      <c r="I28" s="42"/>
      <c r="J28" s="42"/>
      <c r="K28" s="42"/>
      <c r="L28" s="42"/>
      <c r="M28" s="11"/>
      <c r="N28" s="18"/>
      <c r="O28" s="11"/>
      <c r="P28" s="92"/>
      <c r="Q28" s="11"/>
      <c r="R28" s="11"/>
      <c r="S28" s="11"/>
      <c r="T28" s="11"/>
      <c r="U28" s="11"/>
    </row>
    <row r="29" spans="1:21">
      <c r="A29" s="11"/>
      <c r="B29" s="16"/>
      <c r="C29" s="27"/>
      <c r="D29" s="40"/>
      <c r="E29" s="40"/>
      <c r="F29" s="79"/>
      <c r="G29" s="79"/>
      <c r="H29" s="79"/>
      <c r="I29" s="79"/>
      <c r="J29" s="79"/>
      <c r="K29" s="79"/>
      <c r="L29" s="80"/>
      <c r="M29" s="11"/>
      <c r="N29" s="18"/>
      <c r="O29" s="11"/>
      <c r="P29" s="92"/>
      <c r="Q29" s="11"/>
      <c r="R29" s="11"/>
      <c r="S29" s="11"/>
      <c r="T29" s="11"/>
      <c r="U29" s="11"/>
    </row>
    <row r="30" spans="1:21">
      <c r="A30" s="11"/>
      <c r="B30" s="16"/>
      <c r="C30" s="27"/>
      <c r="D30" s="81" t="s">
        <v>29</v>
      </c>
      <c r="E30" s="81"/>
      <c r="F30" s="79" t="str">
        <f>F16</f>
        <v>1e schooldag 2021/2022</v>
      </c>
      <c r="G30" s="79" t="str">
        <f>G16</f>
        <v>1 november 2021</v>
      </c>
      <c r="H30" s="79" t="str">
        <f>H16</f>
        <v>1 februari 2022</v>
      </c>
      <c r="I30" s="79" t="str">
        <f>I16</f>
        <v>1 mei 2022</v>
      </c>
      <c r="J30" s="79"/>
      <c r="K30" s="53"/>
      <c r="L30" s="79" t="str">
        <f>L16</f>
        <v>totaal 2020/2021</v>
      </c>
      <c r="M30" s="11"/>
      <c r="N30" s="18"/>
      <c r="O30" s="11"/>
      <c r="P30" s="92"/>
      <c r="Q30" s="11"/>
      <c r="R30" s="11"/>
      <c r="S30" s="11"/>
      <c r="T30" s="11"/>
      <c r="U30" s="11"/>
    </row>
    <row r="31" spans="1:21">
      <c r="A31" s="11"/>
      <c r="B31" s="16"/>
      <c r="C31" s="27"/>
      <c r="D31" s="40" t="str">
        <f t="shared" ref="D31:D36" si="1">D17</f>
        <v>School A</v>
      </c>
      <c r="E31" s="40"/>
      <c r="F31" s="45">
        <f>'bas A'!H$46</f>
        <v>2807</v>
      </c>
      <c r="G31" s="45">
        <f>'bas A'!H$48</f>
        <v>3208</v>
      </c>
      <c r="H31" s="45">
        <f>'bas A'!H$50</f>
        <v>2406</v>
      </c>
      <c r="I31" s="45">
        <f>'bas A'!H$52</f>
        <v>2807</v>
      </c>
      <c r="J31" s="79"/>
      <c r="K31" s="58"/>
      <c r="L31" s="56">
        <f>'bas A'!H55</f>
        <v>11228</v>
      </c>
      <c r="M31" s="11"/>
      <c r="N31" s="18"/>
      <c r="O31" s="11"/>
      <c r="P31" s="91">
        <f t="shared" ref="P31:P36" si="2">SUM(F31:I31)</f>
        <v>11228</v>
      </c>
      <c r="Q31" s="11"/>
      <c r="R31" s="11"/>
      <c r="S31" s="11"/>
      <c r="T31" s="11"/>
      <c r="U31" s="11"/>
    </row>
    <row r="32" spans="1:21">
      <c r="A32" s="11"/>
      <c r="B32" s="16"/>
      <c r="C32" s="27"/>
      <c r="D32" s="40" t="str">
        <f t="shared" si="1"/>
        <v>School B</v>
      </c>
      <c r="E32" s="40"/>
      <c r="F32" s="45">
        <f>'bas B'!H48</f>
        <v>0</v>
      </c>
      <c r="G32" s="45">
        <f>'bas B'!H$50</f>
        <v>0</v>
      </c>
      <c r="H32" s="45">
        <f>'bas B'!H$52</f>
        <v>0</v>
      </c>
      <c r="I32" s="45">
        <f>'bas B'!H$52</f>
        <v>0</v>
      </c>
      <c r="J32" s="79"/>
      <c r="K32" s="58"/>
      <c r="L32" s="56">
        <f>'bas B'!H$57</f>
        <v>0</v>
      </c>
      <c r="M32" s="11"/>
      <c r="N32" s="18"/>
      <c r="O32" s="11"/>
      <c r="P32" s="91">
        <f t="shared" si="2"/>
        <v>0</v>
      </c>
      <c r="Q32" s="11"/>
      <c r="R32" s="11"/>
      <c r="S32" s="11"/>
      <c r="T32" s="11"/>
      <c r="U32" s="11"/>
    </row>
    <row r="33" spans="1:21">
      <c r="A33" s="11"/>
      <c r="B33" s="16"/>
      <c r="C33" s="27"/>
      <c r="D33" s="40" t="str">
        <f t="shared" si="1"/>
        <v>School B</v>
      </c>
      <c r="E33" s="40"/>
      <c r="F33" s="45">
        <f>'bas C'!H48</f>
        <v>0</v>
      </c>
      <c r="G33" s="45">
        <f>'bas C'!H50</f>
        <v>0</v>
      </c>
      <c r="H33" s="45">
        <f>'bas C'!H$52</f>
        <v>0</v>
      </c>
      <c r="I33" s="45">
        <f>'bas C'!H$52</f>
        <v>0</v>
      </c>
      <c r="J33" s="79"/>
      <c r="K33" s="58"/>
      <c r="L33" s="104">
        <f>'bas C'!H$57</f>
        <v>0</v>
      </c>
      <c r="M33" s="11"/>
      <c r="N33" s="18"/>
      <c r="O33" s="11"/>
      <c r="P33" s="91">
        <f t="shared" si="2"/>
        <v>0</v>
      </c>
      <c r="Q33" s="11"/>
      <c r="R33" s="11"/>
      <c r="S33" s="11"/>
      <c r="T33" s="11"/>
      <c r="U33" s="11"/>
    </row>
    <row r="34" spans="1:21">
      <c r="A34" s="11"/>
      <c r="B34" s="16"/>
      <c r="C34" s="27"/>
      <c r="D34" s="40" t="str">
        <f t="shared" si="1"/>
        <v>School B</v>
      </c>
      <c r="E34" s="40"/>
      <c r="F34" s="45">
        <f>'bas D'!H48</f>
        <v>0</v>
      </c>
      <c r="G34" s="45">
        <f>'bas D'!H50</f>
        <v>0</v>
      </c>
      <c r="H34" s="45">
        <f>'bas D'!H$52</f>
        <v>0</v>
      </c>
      <c r="I34" s="45">
        <f>'bas D'!H$52</f>
        <v>0</v>
      </c>
      <c r="J34" s="79"/>
      <c r="K34" s="58"/>
      <c r="L34" s="104">
        <f>'bas D'!H$57</f>
        <v>0</v>
      </c>
      <c r="M34" s="11"/>
      <c r="N34" s="18"/>
      <c r="O34" s="11"/>
      <c r="P34" s="91">
        <f t="shared" si="2"/>
        <v>0</v>
      </c>
      <c r="Q34" s="11"/>
      <c r="R34" s="11"/>
      <c r="S34" s="11"/>
      <c r="T34" s="11"/>
      <c r="U34" s="11"/>
    </row>
    <row r="35" spans="1:21">
      <c r="A35" s="11"/>
      <c r="B35" s="16"/>
      <c r="C35" s="27"/>
      <c r="D35" s="40" t="str">
        <f t="shared" si="1"/>
        <v>School B</v>
      </c>
      <c r="E35" s="40"/>
      <c r="F35" s="45">
        <f>'bas E'!H48</f>
        <v>0</v>
      </c>
      <c r="G35" s="45">
        <f>'bas E'!H50</f>
        <v>0</v>
      </c>
      <c r="H35" s="45">
        <f>'bas E'!H$52</f>
        <v>0</v>
      </c>
      <c r="I35" s="45">
        <f>'bas E'!H$52</f>
        <v>0</v>
      </c>
      <c r="J35" s="79"/>
      <c r="K35" s="58"/>
      <c r="L35" s="104">
        <f>'bas E'!H$57</f>
        <v>0</v>
      </c>
      <c r="M35" s="11"/>
      <c r="N35" s="18"/>
      <c r="O35" s="11"/>
      <c r="P35" s="91">
        <f t="shared" si="2"/>
        <v>0</v>
      </c>
      <c r="Q35" s="11"/>
      <c r="R35" s="11"/>
      <c r="S35" s="11"/>
      <c r="T35" s="11"/>
      <c r="U35" s="11"/>
    </row>
    <row r="36" spans="1:21">
      <c r="A36" s="11"/>
      <c r="B36" s="16"/>
      <c r="C36" s="27"/>
      <c r="D36" s="40" t="str">
        <f t="shared" si="1"/>
        <v>School B</v>
      </c>
      <c r="E36" s="40"/>
      <c r="F36" s="45">
        <f>'bas F'!H48</f>
        <v>0</v>
      </c>
      <c r="G36" s="45">
        <f>'bas F'!H50</f>
        <v>0</v>
      </c>
      <c r="H36" s="45">
        <f>'bas F'!H$52</f>
        <v>0</v>
      </c>
      <c r="I36" s="45">
        <f>'bas F'!H$52</f>
        <v>0</v>
      </c>
      <c r="J36" s="79"/>
      <c r="K36" s="58"/>
      <c r="L36" s="104">
        <f>'bas F'!H$57</f>
        <v>0</v>
      </c>
      <c r="M36" s="11"/>
      <c r="N36" s="18"/>
      <c r="O36" s="11"/>
      <c r="P36" s="91">
        <f t="shared" si="2"/>
        <v>0</v>
      </c>
      <c r="Q36" s="11"/>
      <c r="R36" s="11"/>
      <c r="S36" s="11"/>
      <c r="T36" s="11"/>
      <c r="U36" s="11"/>
    </row>
    <row r="37" spans="1:21">
      <c r="A37" s="11"/>
      <c r="B37" s="16"/>
      <c r="C37" s="27"/>
      <c r="D37" s="40"/>
      <c r="E37" s="40"/>
      <c r="F37" s="11"/>
      <c r="G37" s="11"/>
      <c r="H37" s="11"/>
      <c r="I37" s="11"/>
      <c r="J37" s="79"/>
      <c r="K37" s="58"/>
      <c r="L37" s="40"/>
      <c r="M37" s="11"/>
      <c r="N37" s="18"/>
      <c r="O37" s="11"/>
      <c r="P37" s="91"/>
      <c r="Q37" s="11"/>
      <c r="R37" s="11"/>
      <c r="S37" s="11"/>
      <c r="T37" s="11"/>
      <c r="U37" s="11"/>
    </row>
    <row r="38" spans="1:21">
      <c r="A38" s="11"/>
      <c r="B38" s="16"/>
      <c r="C38" s="27"/>
      <c r="D38" s="57"/>
      <c r="E38" s="57"/>
      <c r="F38" s="51">
        <f>SUM(F31:F36)</f>
        <v>2807</v>
      </c>
      <c r="G38" s="51">
        <f>SUM(G31:G36)</f>
        <v>3208</v>
      </c>
      <c r="H38" s="51">
        <f>SUM(H31:H36)</f>
        <v>2406</v>
      </c>
      <c r="I38" s="51">
        <f>SUM(I31:I36)</f>
        <v>2807</v>
      </c>
      <c r="J38" s="79"/>
      <c r="K38" s="50"/>
      <c r="L38" s="51">
        <f>SUM(L31:L36)</f>
        <v>11228</v>
      </c>
      <c r="M38" s="11"/>
      <c r="N38" s="18"/>
      <c r="O38" s="11"/>
      <c r="P38" s="91">
        <f>SUM(F38:I38)</f>
        <v>11228</v>
      </c>
      <c r="Q38" s="11"/>
      <c r="R38" s="11"/>
      <c r="S38" s="11"/>
      <c r="T38" s="11"/>
      <c r="U38" s="11"/>
    </row>
    <row r="39" spans="1:21" ht="13.5" thickBot="1">
      <c r="A39" s="11"/>
      <c r="B39" s="16"/>
      <c r="C39" s="27"/>
      <c r="D39" s="88"/>
      <c r="E39" s="89"/>
      <c r="F39" s="89"/>
      <c r="G39" s="89"/>
      <c r="H39" s="89"/>
      <c r="I39" s="89"/>
      <c r="J39" s="89"/>
      <c r="K39" s="90"/>
      <c r="L39" s="89"/>
      <c r="M39" s="11"/>
      <c r="N39" s="18"/>
      <c r="O39" s="11"/>
      <c r="P39" s="91"/>
      <c r="Q39" s="11"/>
      <c r="R39" s="11"/>
      <c r="S39" s="11"/>
      <c r="T39" s="11"/>
      <c r="U39" s="11"/>
    </row>
    <row r="40" spans="1:21" ht="13.5" thickTop="1">
      <c r="A40" s="11"/>
      <c r="B40" s="16"/>
      <c r="C40" s="26"/>
      <c r="D40" s="40"/>
      <c r="E40" s="40"/>
      <c r="F40" s="42"/>
      <c r="G40" s="42"/>
      <c r="H40" s="42"/>
      <c r="I40" s="42"/>
      <c r="J40" s="42"/>
      <c r="K40" s="42"/>
      <c r="L40" s="42"/>
      <c r="M40" s="11"/>
      <c r="N40" s="18"/>
      <c r="O40" s="11"/>
      <c r="P40" s="92"/>
      <c r="Q40" s="11"/>
      <c r="R40" s="11"/>
      <c r="S40" s="11"/>
      <c r="T40" s="11"/>
      <c r="U40" s="11"/>
    </row>
    <row r="41" spans="1:21">
      <c r="A41" s="11"/>
      <c r="B41" s="16"/>
      <c r="C41" s="26"/>
      <c r="D41" s="57" t="s">
        <v>37</v>
      </c>
      <c r="E41" s="40"/>
      <c r="F41" s="42"/>
      <c r="G41" s="42"/>
      <c r="H41" s="42"/>
      <c r="I41" s="42"/>
      <c r="J41" s="42"/>
      <c r="K41" s="42"/>
      <c r="L41" s="42"/>
      <c r="M41" s="11"/>
      <c r="N41" s="18"/>
      <c r="O41" s="11"/>
      <c r="P41" s="92"/>
      <c r="Q41" s="11"/>
      <c r="R41" s="11"/>
      <c r="S41" s="11"/>
      <c r="T41" s="11"/>
      <c r="U41" s="11"/>
    </row>
    <row r="42" spans="1:21">
      <c r="A42" s="11"/>
      <c r="B42" s="16"/>
      <c r="C42" s="26"/>
      <c r="D42" s="40"/>
      <c r="E42" s="40"/>
      <c r="F42" s="42"/>
      <c r="G42" s="42"/>
      <c r="H42" s="42"/>
      <c r="I42" s="42"/>
      <c r="J42" s="42"/>
      <c r="K42" s="42"/>
      <c r="L42" s="42"/>
      <c r="M42" s="11"/>
      <c r="N42" s="18"/>
      <c r="O42" s="11"/>
      <c r="P42" s="92"/>
      <c r="Q42" s="11"/>
      <c r="R42" s="11"/>
      <c r="S42" s="11"/>
      <c r="T42" s="11"/>
      <c r="U42" s="11"/>
    </row>
    <row r="43" spans="1:21">
      <c r="A43" s="11"/>
      <c r="B43" s="16"/>
      <c r="C43" s="26"/>
      <c r="D43" s="81" t="s">
        <v>29</v>
      </c>
      <c r="E43" s="40"/>
      <c r="F43" s="96">
        <f>tab!G3</f>
        <v>44470</v>
      </c>
      <c r="G43" s="42"/>
      <c r="H43" s="42"/>
      <c r="I43" s="42"/>
      <c r="J43" s="42"/>
      <c r="K43" s="42"/>
      <c r="L43" s="42"/>
      <c r="M43" s="11"/>
      <c r="N43" s="18"/>
      <c r="O43" s="11"/>
      <c r="P43" s="92"/>
      <c r="Q43" s="11"/>
      <c r="R43" s="11"/>
      <c r="S43" s="11"/>
      <c r="T43" s="11"/>
      <c r="U43" s="11"/>
    </row>
    <row r="44" spans="1:21">
      <c r="A44" s="11"/>
      <c r="B44" s="16"/>
      <c r="C44" s="26"/>
      <c r="D44" s="40" t="str">
        <f t="shared" ref="D44:D49" si="3">D17</f>
        <v>School A</v>
      </c>
      <c r="E44" s="40"/>
      <c r="F44" s="45">
        <f>'bas A'!H70</f>
        <v>1942</v>
      </c>
      <c r="G44" s="42"/>
      <c r="H44" s="42"/>
      <c r="I44" s="42"/>
      <c r="J44" s="42"/>
      <c r="K44" s="42"/>
      <c r="L44" s="56">
        <f>'bas A'!H70</f>
        <v>1942</v>
      </c>
      <c r="M44" s="11"/>
      <c r="N44" s="18"/>
      <c r="O44" s="11"/>
      <c r="P44" s="91">
        <f t="shared" ref="P44:P49" si="4">F44</f>
        <v>1942</v>
      </c>
      <c r="Q44" s="11"/>
      <c r="R44" s="11"/>
      <c r="S44" s="11"/>
      <c r="T44" s="11"/>
      <c r="U44" s="11"/>
    </row>
    <row r="45" spans="1:21">
      <c r="A45" s="11"/>
      <c r="B45" s="16"/>
      <c r="C45" s="26"/>
      <c r="D45" s="40" t="str">
        <f t="shared" si="3"/>
        <v>School B</v>
      </c>
      <c r="E45" s="40"/>
      <c r="F45" s="45">
        <f>'bas B'!H70</f>
        <v>0</v>
      </c>
      <c r="G45" s="42"/>
      <c r="H45" s="42"/>
      <c r="I45" s="42"/>
      <c r="J45" s="42"/>
      <c r="K45" s="42"/>
      <c r="L45" s="56">
        <f>'bas B'!H72</f>
        <v>0</v>
      </c>
      <c r="M45" s="11"/>
      <c r="N45" s="18"/>
      <c r="O45" s="11"/>
      <c r="P45" s="91">
        <f t="shared" si="4"/>
        <v>0</v>
      </c>
      <c r="Q45" s="11"/>
      <c r="R45" s="11"/>
      <c r="S45" s="11"/>
      <c r="T45" s="11"/>
      <c r="U45" s="11"/>
    </row>
    <row r="46" spans="1:21">
      <c r="A46" s="11"/>
      <c r="B46" s="16"/>
      <c r="C46" s="26"/>
      <c r="D46" s="40" t="str">
        <f t="shared" si="3"/>
        <v>School B</v>
      </c>
      <c r="E46" s="40"/>
      <c r="F46" s="45">
        <f>'bas C'!H70</f>
        <v>0</v>
      </c>
      <c r="G46" s="42"/>
      <c r="H46" s="42"/>
      <c r="I46" s="42"/>
      <c r="J46" s="42"/>
      <c r="K46" s="42"/>
      <c r="L46" s="56">
        <f>'bas C'!H72</f>
        <v>0</v>
      </c>
      <c r="M46" s="11"/>
      <c r="N46" s="18"/>
      <c r="O46" s="11"/>
      <c r="P46" s="91">
        <f t="shared" si="4"/>
        <v>0</v>
      </c>
      <c r="Q46" s="11"/>
      <c r="R46" s="11"/>
      <c r="S46" s="11"/>
      <c r="T46" s="11"/>
      <c r="U46" s="11"/>
    </row>
    <row r="47" spans="1:21">
      <c r="A47" s="11"/>
      <c r="B47" s="16"/>
      <c r="C47" s="26"/>
      <c r="D47" s="40" t="str">
        <f t="shared" si="3"/>
        <v>School B</v>
      </c>
      <c r="E47" s="40"/>
      <c r="F47" s="103">
        <f>'bas D'!H70</f>
        <v>0</v>
      </c>
      <c r="G47" s="42"/>
      <c r="H47" s="42"/>
      <c r="I47" s="42"/>
      <c r="J47" s="42"/>
      <c r="K47" s="42"/>
      <c r="L47" s="56">
        <f>'bas D'!H72</f>
        <v>0</v>
      </c>
      <c r="M47" s="11"/>
      <c r="N47" s="18"/>
      <c r="O47" s="11"/>
      <c r="P47" s="91">
        <f t="shared" si="4"/>
        <v>0</v>
      </c>
      <c r="Q47" s="11"/>
      <c r="R47" s="11"/>
      <c r="S47" s="11"/>
      <c r="T47" s="11"/>
      <c r="U47" s="11"/>
    </row>
    <row r="48" spans="1:21">
      <c r="A48" s="11"/>
      <c r="B48" s="16"/>
      <c r="C48" s="26"/>
      <c r="D48" s="40" t="str">
        <f t="shared" si="3"/>
        <v>School B</v>
      </c>
      <c r="E48" s="40"/>
      <c r="F48" s="45">
        <f>'bas E'!H70</f>
        <v>0</v>
      </c>
      <c r="G48" s="42"/>
      <c r="H48" s="42"/>
      <c r="I48" s="42"/>
      <c r="J48" s="42"/>
      <c r="K48" s="42"/>
      <c r="L48" s="56">
        <f>'bas E'!H72</f>
        <v>0</v>
      </c>
      <c r="M48" s="11"/>
      <c r="N48" s="18"/>
      <c r="O48" s="11"/>
      <c r="P48" s="91">
        <f t="shared" si="4"/>
        <v>0</v>
      </c>
      <c r="Q48" s="11"/>
      <c r="R48" s="11"/>
      <c r="S48" s="11"/>
      <c r="T48" s="11"/>
      <c r="U48" s="11"/>
    </row>
    <row r="49" spans="1:21">
      <c r="A49" s="11"/>
      <c r="B49" s="16"/>
      <c r="C49" s="26"/>
      <c r="D49" s="40" t="str">
        <f t="shared" si="3"/>
        <v>School B</v>
      </c>
      <c r="E49" s="40"/>
      <c r="F49" s="45">
        <f>'bas F'!H70</f>
        <v>0</v>
      </c>
      <c r="G49" s="42"/>
      <c r="H49" s="42"/>
      <c r="I49" s="42"/>
      <c r="J49" s="42"/>
      <c r="K49" s="42"/>
      <c r="L49" s="56">
        <f>'bas F'!H72</f>
        <v>0</v>
      </c>
      <c r="M49" s="11"/>
      <c r="N49" s="18"/>
      <c r="O49" s="11"/>
      <c r="P49" s="91">
        <f t="shared" si="4"/>
        <v>0</v>
      </c>
      <c r="Q49" s="11"/>
      <c r="R49" s="11"/>
      <c r="S49" s="11"/>
      <c r="T49" s="11"/>
      <c r="U49" s="11"/>
    </row>
    <row r="50" spans="1:21">
      <c r="A50" s="11"/>
      <c r="B50" s="16"/>
      <c r="C50" s="26"/>
      <c r="D50" s="40"/>
      <c r="E50" s="40"/>
      <c r="F50" s="11"/>
      <c r="G50" s="42"/>
      <c r="H50" s="42"/>
      <c r="I50" s="42"/>
      <c r="J50" s="42"/>
      <c r="K50" s="42"/>
      <c r="L50" s="40"/>
      <c r="M50" s="11"/>
      <c r="N50" s="18"/>
      <c r="O50" s="11"/>
      <c r="P50" s="91"/>
      <c r="Q50" s="11"/>
      <c r="R50" s="11"/>
      <c r="S50" s="11"/>
      <c r="T50" s="11"/>
      <c r="U50" s="11"/>
    </row>
    <row r="51" spans="1:21">
      <c r="A51" s="11"/>
      <c r="B51" s="16"/>
      <c r="C51" s="26"/>
      <c r="D51" s="57"/>
      <c r="E51" s="40"/>
      <c r="F51" s="51">
        <f>SUM(F44:F49)</f>
        <v>1942</v>
      </c>
      <c r="G51" s="42"/>
      <c r="H51" s="42"/>
      <c r="I51" s="42"/>
      <c r="J51" s="42"/>
      <c r="K51" s="42"/>
      <c r="L51" s="51">
        <f>SUM(L44:L49)</f>
        <v>1942</v>
      </c>
      <c r="M51" s="11"/>
      <c r="N51" s="18"/>
      <c r="O51" s="11"/>
      <c r="P51" s="91">
        <f>F51</f>
        <v>1942</v>
      </c>
      <c r="Q51" s="11"/>
      <c r="R51" s="11"/>
      <c r="S51" s="11"/>
      <c r="T51" s="11"/>
      <c r="U51" s="11"/>
    </row>
    <row r="52" spans="1:21" ht="13.5" thickBot="1">
      <c r="A52" s="11"/>
      <c r="B52" s="16"/>
      <c r="C52" s="26"/>
      <c r="D52" s="88"/>
      <c r="E52" s="89"/>
      <c r="F52" s="89"/>
      <c r="G52" s="89"/>
      <c r="H52" s="89"/>
      <c r="I52" s="89"/>
      <c r="J52" s="89"/>
      <c r="K52" s="90"/>
      <c r="L52" s="89"/>
      <c r="M52" s="11"/>
      <c r="N52" s="18"/>
      <c r="O52" s="11"/>
      <c r="P52" s="92"/>
      <c r="Q52" s="11"/>
      <c r="R52" s="11"/>
      <c r="S52" s="11"/>
      <c r="T52" s="11"/>
      <c r="U52" s="11"/>
    </row>
    <row r="53" spans="1:21" ht="13.5" thickTop="1">
      <c r="A53" s="11"/>
      <c r="B53" s="16"/>
      <c r="C53" s="26"/>
      <c r="D53" s="40"/>
      <c r="E53" s="40"/>
      <c r="F53" s="42"/>
      <c r="G53" s="42"/>
      <c r="H53" s="42"/>
      <c r="I53" s="42"/>
      <c r="J53" s="42"/>
      <c r="K53" s="42"/>
      <c r="L53" s="42"/>
      <c r="M53" s="11"/>
      <c r="N53" s="18"/>
      <c r="O53" s="11"/>
      <c r="P53" s="92"/>
      <c r="Q53" s="11"/>
      <c r="R53" s="11"/>
      <c r="S53" s="11"/>
      <c r="T53" s="11"/>
      <c r="U53" s="11"/>
    </row>
    <row r="54" spans="1:21">
      <c r="A54" s="11"/>
      <c r="B54" s="16"/>
      <c r="C54" s="26"/>
      <c r="D54" s="40"/>
      <c r="E54" s="40"/>
      <c r="F54" s="42"/>
      <c r="G54" s="42"/>
      <c r="H54" s="42"/>
      <c r="I54" s="42"/>
      <c r="J54" s="42"/>
      <c r="K54" s="42"/>
      <c r="L54" s="42"/>
      <c r="M54" s="11"/>
      <c r="N54" s="18"/>
      <c r="O54" s="11"/>
      <c r="P54" s="92"/>
      <c r="Q54" s="11"/>
      <c r="R54" s="11"/>
      <c r="S54" s="11"/>
      <c r="T54" s="11"/>
      <c r="U54" s="11"/>
    </row>
    <row r="55" spans="1:21">
      <c r="A55" s="11"/>
      <c r="B55" s="16"/>
      <c r="C55" s="26"/>
      <c r="D55" s="40"/>
      <c r="E55" s="40"/>
      <c r="F55" s="42"/>
      <c r="G55" s="42"/>
      <c r="H55" s="42"/>
      <c r="I55" s="42"/>
      <c r="J55" s="42"/>
      <c r="K55" s="42"/>
      <c r="L55" s="42"/>
      <c r="M55" s="11"/>
      <c r="N55" s="18"/>
      <c r="O55" s="11"/>
      <c r="P55" s="92"/>
      <c r="Q55" s="11"/>
      <c r="R55" s="11"/>
      <c r="S55" s="11"/>
      <c r="T55" s="11"/>
      <c r="U55" s="11"/>
    </row>
    <row r="56" spans="1:21">
      <c r="A56" s="11"/>
      <c r="B56" s="16"/>
      <c r="C56" s="27"/>
      <c r="D56" s="69" t="str">
        <f>"Totaal bekostiging AZK en overige vreemdelingen "&amp;tab!C2</f>
        <v>Totaal bekostiging AZK en overige vreemdelingen 2020/2021</v>
      </c>
      <c r="E56" s="84"/>
      <c r="F56" s="85">
        <f>F25+F38+F51</f>
        <v>57700.945</v>
      </c>
      <c r="G56" s="85">
        <f>G25+G38</f>
        <v>12995.46</v>
      </c>
      <c r="H56" s="85">
        <f>H25+H38</f>
        <v>14861.2225</v>
      </c>
      <c r="I56" s="85">
        <f>I25+I38</f>
        <v>119730.70250000001</v>
      </c>
      <c r="J56" s="85">
        <f>J25+J38</f>
        <v>12786</v>
      </c>
      <c r="K56" s="42"/>
      <c r="L56" s="85">
        <f>L25+L38+L51</f>
        <v>173903.74249999999</v>
      </c>
      <c r="M56" s="11"/>
      <c r="N56" s="18"/>
      <c r="O56" s="11"/>
      <c r="P56" s="91">
        <f>SUM(F56:J56)</f>
        <v>218074.33000000002</v>
      </c>
      <c r="Q56" s="11"/>
      <c r="R56" s="11"/>
      <c r="S56" s="11"/>
      <c r="T56" s="11"/>
      <c r="U56" s="11"/>
    </row>
    <row r="57" spans="1:21">
      <c r="A57" s="11"/>
      <c r="B57" s="16"/>
      <c r="C57" s="27"/>
      <c r="D57" s="40"/>
      <c r="E57" s="40"/>
      <c r="F57" s="79"/>
      <c r="G57" s="79"/>
      <c r="H57" s="79"/>
      <c r="I57" s="79"/>
      <c r="J57" s="79"/>
      <c r="K57" s="79"/>
      <c r="L57" s="80"/>
      <c r="M57" s="11"/>
      <c r="N57" s="18"/>
      <c r="O57" s="11"/>
      <c r="P57" s="92"/>
      <c r="Q57" s="11"/>
      <c r="R57" s="11"/>
      <c r="S57" s="11"/>
      <c r="T57" s="11"/>
      <c r="U57" s="11"/>
    </row>
    <row r="58" spans="1:21">
      <c r="A58" s="11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4" t="s">
        <v>7</v>
      </c>
      <c r="N58" s="25"/>
      <c r="O58" s="11"/>
      <c r="P58" s="11"/>
      <c r="Q58" s="11"/>
      <c r="R58" s="11"/>
      <c r="S58" s="11"/>
      <c r="T58" s="11"/>
      <c r="U58" s="11"/>
    </row>
    <row r="59" spans="1:2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&amp;L&amp;"Arial,Vet"&amp;D&amp;C&amp;"Arial,Vet"&amp;F&amp;R&amp;"Arial,Vet"&amp;A</oddHeader>
    <oddFooter>&amp;L&amp;"Arial,Vet"PO-Raad&amp;RPagina &amp;P</oddFooter>
  </headerFooter>
  <colBreaks count="1" manualBreakCount="1">
    <brk id="14" min="1" max="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121"/>
  <sheetViews>
    <sheetView zoomScale="85" zoomScaleNormal="85" zoomScaleSheetLayoutView="85" workbookViewId="0">
      <selection activeCell="H18" sqref="H18"/>
    </sheetView>
  </sheetViews>
  <sheetFormatPr defaultColWidth="9.140625" defaultRowHeight="12.75"/>
  <cols>
    <col min="1" max="1" width="3.5703125" style="11" customWidth="1"/>
    <col min="2" max="3" width="2.5703125" style="11" customWidth="1"/>
    <col min="4" max="4" width="71.14062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76.7109375" style="115" bestFit="1" customWidth="1"/>
    <col min="13" max="13" width="3.28515625" style="115" customWidth="1"/>
    <col min="14" max="14" width="15.85546875" style="115" customWidth="1"/>
    <col min="15" max="15" width="2.85546875" style="115" customWidth="1"/>
    <col min="16" max="16" width="16" style="115" customWidth="1"/>
    <col min="17" max="16384" width="9.140625" style="11"/>
  </cols>
  <sheetData>
    <row r="2" spans="2:17">
      <c r="B2" s="111"/>
      <c r="C2" s="14"/>
      <c r="D2" s="14"/>
      <c r="E2" s="14"/>
      <c r="F2" s="14"/>
      <c r="G2" s="14"/>
      <c r="H2" s="14"/>
      <c r="I2" s="14"/>
      <c r="J2" s="15"/>
      <c r="Q2" s="28"/>
    </row>
    <row r="3" spans="2:17">
      <c r="B3" s="16"/>
      <c r="C3" s="17"/>
      <c r="D3" s="17"/>
      <c r="E3" s="17"/>
      <c r="F3" s="17"/>
      <c r="G3" s="17"/>
      <c r="H3" s="17"/>
      <c r="I3" s="17"/>
      <c r="J3" s="18"/>
      <c r="Q3" s="28"/>
    </row>
    <row r="4" spans="2:17" s="12" customFormat="1" ht="18.75">
      <c r="B4" s="19"/>
      <c r="C4" s="32" t="s">
        <v>34</v>
      </c>
      <c r="D4" s="20"/>
      <c r="E4" s="20"/>
      <c r="F4" s="20"/>
      <c r="G4" s="20"/>
      <c r="H4" s="20"/>
      <c r="I4" s="20"/>
      <c r="J4" s="21"/>
      <c r="L4" s="115"/>
      <c r="M4" s="115"/>
      <c r="N4" s="115"/>
      <c r="O4" s="115"/>
      <c r="P4" s="115"/>
      <c r="Q4" s="46"/>
    </row>
    <row r="5" spans="2:17" s="38" customFormat="1" ht="12" customHeight="1">
      <c r="B5" s="34"/>
      <c r="C5" s="70" t="s">
        <v>101</v>
      </c>
      <c r="D5" s="36"/>
      <c r="E5" s="35"/>
      <c r="F5" s="35"/>
      <c r="G5" s="35"/>
      <c r="H5" s="35"/>
      <c r="I5" s="35"/>
      <c r="J5" s="37"/>
      <c r="L5" s="115"/>
      <c r="M5" s="115"/>
      <c r="N5" s="115"/>
      <c r="O5" s="115"/>
      <c r="P5" s="115"/>
      <c r="Q5" s="28"/>
    </row>
    <row r="6" spans="2:17" s="38" customFormat="1" ht="12" customHeight="1">
      <c r="B6" s="34"/>
      <c r="C6" s="68"/>
      <c r="D6" s="36"/>
      <c r="E6" s="35"/>
      <c r="F6" s="35"/>
      <c r="G6" s="35"/>
      <c r="H6" s="35"/>
      <c r="I6" s="35"/>
      <c r="J6" s="37"/>
      <c r="L6" s="115"/>
      <c r="M6" s="115"/>
      <c r="N6" s="115"/>
      <c r="O6" s="115"/>
      <c r="P6" s="115"/>
      <c r="Q6" s="28"/>
    </row>
    <row r="7" spans="2:17" s="38" customFormat="1" ht="12" customHeight="1">
      <c r="B7" s="34"/>
      <c r="C7" s="68"/>
      <c r="D7" s="36"/>
      <c r="E7" s="35"/>
      <c r="F7" s="35"/>
      <c r="G7" s="35"/>
      <c r="H7" s="35"/>
      <c r="I7" s="35"/>
      <c r="J7" s="37"/>
      <c r="L7" s="115"/>
      <c r="M7" s="115"/>
      <c r="N7" s="115"/>
      <c r="O7" s="115"/>
      <c r="P7" s="115"/>
      <c r="Q7" s="28"/>
    </row>
    <row r="8" spans="2:17" s="38" customFormat="1" ht="12" customHeight="1">
      <c r="B8" s="34"/>
      <c r="C8" s="76"/>
      <c r="D8" s="77"/>
      <c r="E8" s="77"/>
      <c r="F8" s="77"/>
      <c r="G8" s="77"/>
      <c r="H8" s="77"/>
      <c r="I8" s="77"/>
      <c r="J8" s="37"/>
      <c r="L8" s="115"/>
      <c r="M8" s="115"/>
      <c r="N8" s="115"/>
      <c r="O8" s="115"/>
      <c r="P8" s="115"/>
      <c r="Q8" s="28"/>
    </row>
    <row r="9" spans="2:17" s="38" customFormat="1" ht="12" customHeight="1">
      <c r="B9" s="34"/>
      <c r="C9" s="76"/>
      <c r="D9" s="28" t="s">
        <v>23</v>
      </c>
      <c r="E9" s="77"/>
      <c r="F9" s="77"/>
      <c r="G9" s="77"/>
      <c r="H9" s="77"/>
      <c r="I9" s="77"/>
      <c r="J9" s="37"/>
      <c r="L9" s="115"/>
      <c r="M9" s="115"/>
      <c r="N9" s="115"/>
      <c r="O9" s="115"/>
      <c r="P9" s="115"/>
      <c r="Q9" s="28"/>
    </row>
    <row r="10" spans="2:17" s="38" customFormat="1" ht="12" customHeight="1">
      <c r="B10" s="34"/>
      <c r="C10" s="77"/>
      <c r="D10" s="78" t="s">
        <v>27</v>
      </c>
      <c r="E10" s="77"/>
      <c r="F10" s="77"/>
      <c r="G10" s="77"/>
      <c r="H10" s="77"/>
      <c r="I10" s="77"/>
      <c r="J10" s="37"/>
      <c r="L10" s="115"/>
      <c r="M10" s="115"/>
      <c r="N10" s="115"/>
      <c r="O10" s="115"/>
      <c r="P10" s="115"/>
      <c r="Q10" s="28"/>
    </row>
    <row r="11" spans="2:17" s="38" customFormat="1" ht="12.75" customHeight="1">
      <c r="B11" s="34"/>
      <c r="C11" s="77"/>
      <c r="D11" s="77"/>
      <c r="E11" s="77"/>
      <c r="F11" s="77"/>
      <c r="G11" s="77"/>
      <c r="H11" s="77"/>
      <c r="I11" s="77"/>
      <c r="J11" s="37"/>
      <c r="L11" s="115"/>
      <c r="M11" s="115"/>
      <c r="N11" s="115"/>
      <c r="O11" s="115"/>
      <c r="P11" s="115"/>
      <c r="Q11" s="28"/>
    </row>
    <row r="12" spans="2:17" s="38" customFormat="1" ht="14.25" customHeight="1">
      <c r="B12" s="34"/>
      <c r="C12" s="35"/>
      <c r="D12" s="36"/>
      <c r="E12" s="35"/>
      <c r="F12" s="35"/>
      <c r="G12" s="35"/>
      <c r="H12" s="35"/>
      <c r="I12" s="35"/>
      <c r="J12" s="37"/>
      <c r="L12" s="115"/>
      <c r="M12" s="115"/>
      <c r="N12" s="115"/>
      <c r="O12" s="115"/>
      <c r="P12" s="115"/>
      <c r="Q12" s="28"/>
    </row>
    <row r="13" spans="2:17" ht="12" customHeight="1">
      <c r="B13" s="16"/>
      <c r="C13" s="27"/>
      <c r="D13" s="27"/>
      <c r="E13" s="27"/>
      <c r="G13" s="27"/>
      <c r="H13" s="27"/>
      <c r="I13" s="27"/>
      <c r="J13" s="18"/>
      <c r="Q13" s="28"/>
    </row>
    <row r="14" spans="2:17" ht="12" customHeight="1">
      <c r="B14" s="16"/>
      <c r="C14" s="27"/>
      <c r="D14" s="69" t="s">
        <v>81</v>
      </c>
      <c r="E14" s="27"/>
      <c r="F14" s="27"/>
      <c r="G14" s="27"/>
      <c r="H14" s="27"/>
      <c r="I14" s="27"/>
      <c r="J14" s="18"/>
      <c r="Q14" s="28"/>
    </row>
    <row r="15" spans="2:17" ht="12" customHeight="1">
      <c r="B15" s="16"/>
      <c r="C15" s="27"/>
      <c r="D15" s="27"/>
      <c r="E15" s="27"/>
      <c r="F15" s="79" t="s">
        <v>17</v>
      </c>
      <c r="G15" s="79"/>
      <c r="H15" s="80" t="s">
        <v>18</v>
      </c>
      <c r="I15" s="27"/>
      <c r="J15" s="18"/>
      <c r="Q15" s="28"/>
    </row>
    <row r="16" spans="2:17" ht="12" customHeight="1">
      <c r="B16" s="16"/>
      <c r="C16" s="27"/>
      <c r="D16" s="44" t="s">
        <v>102</v>
      </c>
      <c r="F16" s="53"/>
      <c r="G16" s="53"/>
      <c r="H16" s="54"/>
      <c r="I16" s="27"/>
      <c r="J16" s="18"/>
      <c r="Q16" s="28"/>
    </row>
    <row r="17" spans="2:17" ht="12" customHeight="1">
      <c r="B17" s="16"/>
      <c r="C17" s="30"/>
      <c r="D17" s="28" t="s">
        <v>67</v>
      </c>
      <c r="E17" s="28"/>
      <c r="F17" s="74">
        <v>4</v>
      </c>
      <c r="H17" s="114"/>
      <c r="I17" s="27"/>
      <c r="J17" s="18"/>
      <c r="Q17" s="28"/>
    </row>
    <row r="18" spans="2:17" ht="12" customHeight="1">
      <c r="B18" s="16"/>
      <c r="C18" s="30"/>
      <c r="D18" s="28" t="s">
        <v>71</v>
      </c>
      <c r="E18" s="28"/>
      <c r="F18" s="74">
        <v>1</v>
      </c>
      <c r="H18" s="45">
        <f>IF(F18&gt;F17,F17*tab!$D$13,F18*tab!D13)</f>
        <v>830.83</v>
      </c>
      <c r="I18" s="27"/>
      <c r="J18" s="18"/>
      <c r="Q18" s="28"/>
    </row>
    <row r="19" spans="2:17" ht="12" customHeight="1">
      <c r="B19" s="16"/>
      <c r="C19" s="30"/>
      <c r="D19" s="28" t="s">
        <v>70</v>
      </c>
      <c r="E19" s="28"/>
      <c r="F19" s="116">
        <f>IF((F17-F18)&lt;=0,0,F17-F18)</f>
        <v>3</v>
      </c>
      <c r="G19" s="39"/>
      <c r="H19" s="113">
        <f>F19*tab!$D$7</f>
        <v>8003.2874999999995</v>
      </c>
      <c r="J19" s="18"/>
      <c r="Q19" s="28"/>
    </row>
    <row r="20" spans="2:17" ht="12" customHeight="1">
      <c r="B20" s="16"/>
      <c r="C20" s="30"/>
      <c r="D20" s="40" t="s">
        <v>72</v>
      </c>
      <c r="E20" s="28"/>
      <c r="F20" s="74">
        <v>1</v>
      </c>
      <c r="G20" s="39"/>
      <c r="H20" s="45">
        <f>IF(F20&gt;F19, F19*tab!$D$8,F20*tab!$D$8)</f>
        <v>883.59</v>
      </c>
      <c r="I20" s="28" t="s">
        <v>69</v>
      </c>
      <c r="J20" s="18"/>
      <c r="Q20" s="28"/>
    </row>
    <row r="21" spans="2:17" ht="12" customHeight="1">
      <c r="B21" s="16"/>
      <c r="C21" s="27"/>
      <c r="D21" s="28" t="s">
        <v>73</v>
      </c>
      <c r="E21" s="28"/>
      <c r="F21" s="74">
        <v>1</v>
      </c>
      <c r="G21" s="27"/>
      <c r="H21" s="45">
        <f>F21*tab!$D$13</f>
        <v>830.83</v>
      </c>
      <c r="I21" s="27"/>
      <c r="J21" s="18"/>
      <c r="Q21" s="28"/>
    </row>
    <row r="22" spans="2:17" ht="12" customHeight="1">
      <c r="B22" s="16"/>
      <c r="C22" s="27"/>
      <c r="D22" s="40"/>
      <c r="E22" s="28"/>
      <c r="F22" s="39"/>
      <c r="G22" s="42"/>
      <c r="H22" s="56">
        <f>IF(F21+F17&lt;tab!$C$14,0,(H18+H19-H20+H21))</f>
        <v>8781.3575000000001</v>
      </c>
      <c r="J22" s="18"/>
      <c r="Q22" s="28"/>
    </row>
    <row r="23" spans="2:17" ht="12" customHeight="1">
      <c r="B23" s="16"/>
      <c r="C23" s="27"/>
      <c r="D23" s="44" t="s">
        <v>103</v>
      </c>
      <c r="E23" s="28"/>
      <c r="F23" s="53"/>
      <c r="G23" s="53"/>
      <c r="H23" s="54"/>
      <c r="J23" s="18"/>
    </row>
    <row r="24" spans="2:17" ht="12" customHeight="1">
      <c r="B24" s="16"/>
      <c r="C24" s="27"/>
      <c r="D24" s="28" t="s">
        <v>98</v>
      </c>
      <c r="E24" s="28"/>
      <c r="F24" s="74">
        <v>4</v>
      </c>
      <c r="H24" s="45">
        <f>F24*tab!$D$7</f>
        <v>10671.05</v>
      </c>
      <c r="J24" s="18"/>
    </row>
    <row r="25" spans="2:17" ht="12" customHeight="1">
      <c r="B25" s="16"/>
      <c r="C25" s="27"/>
      <c r="D25" s="40" t="s">
        <v>72</v>
      </c>
      <c r="E25" s="28"/>
      <c r="F25" s="74">
        <v>1</v>
      </c>
      <c r="G25" s="39"/>
      <c r="H25" s="45">
        <f>IF(F25&gt;F24, F24*tab!$D$8,F25*tab!$D$8)</f>
        <v>883.59</v>
      </c>
      <c r="I25" s="28" t="s">
        <v>69</v>
      </c>
      <c r="J25" s="18"/>
    </row>
    <row r="26" spans="2:17" ht="12" customHeight="1">
      <c r="B26" s="16"/>
      <c r="C26" s="27"/>
      <c r="D26" s="40"/>
      <c r="E26" s="28"/>
      <c r="F26" s="40"/>
      <c r="H26" s="56">
        <f>IF(F24&lt;tab!$C$14,0,H24-H25)</f>
        <v>9787.4599999999991</v>
      </c>
      <c r="J26" s="18"/>
    </row>
    <row r="27" spans="2:17" ht="12" customHeight="1">
      <c r="B27" s="16"/>
      <c r="C27" s="27"/>
      <c r="D27" s="44" t="s">
        <v>104</v>
      </c>
      <c r="E27" s="28"/>
      <c r="F27" s="53"/>
      <c r="G27" s="53"/>
      <c r="H27" s="54"/>
      <c r="J27" s="18"/>
    </row>
    <row r="28" spans="2:17" ht="12" customHeight="1">
      <c r="B28" s="16"/>
      <c r="C28" s="27"/>
      <c r="D28" s="28" t="s">
        <v>98</v>
      </c>
      <c r="E28" s="28"/>
      <c r="F28" s="74">
        <v>5</v>
      </c>
      <c r="H28" s="45">
        <f>F28*tab!$D$7</f>
        <v>13338.8125</v>
      </c>
      <c r="J28" s="18"/>
    </row>
    <row r="29" spans="2:17" ht="12" customHeight="1">
      <c r="B29" s="16"/>
      <c r="C29" s="27"/>
      <c r="D29" s="40" t="s">
        <v>72</v>
      </c>
      <c r="E29" s="28"/>
      <c r="F29" s="74">
        <v>1</v>
      </c>
      <c r="G29" s="39"/>
      <c r="H29" s="45">
        <f>IF(F29&gt;F28,F28*tab!$D$8,F29*tab!$D$8)</f>
        <v>883.59</v>
      </c>
      <c r="I29" s="28" t="s">
        <v>69</v>
      </c>
      <c r="J29" s="18"/>
    </row>
    <row r="30" spans="2:17" ht="12" customHeight="1">
      <c r="B30" s="16"/>
      <c r="C30" s="27"/>
      <c r="D30" s="40"/>
      <c r="E30" s="28"/>
      <c r="F30" s="40"/>
      <c r="H30" s="56">
        <f>IF(F28&lt;tab!$C$14,0,H28-H29)</f>
        <v>12455.2225</v>
      </c>
      <c r="J30" s="18"/>
    </row>
    <row r="31" spans="2:17" ht="12" customHeight="1">
      <c r="B31" s="16"/>
      <c r="C31" s="27"/>
      <c r="D31" s="44" t="s">
        <v>105</v>
      </c>
      <c r="E31" s="28"/>
      <c r="F31" s="53"/>
      <c r="G31" s="53"/>
      <c r="H31" s="54"/>
      <c r="J31" s="18"/>
    </row>
    <row r="32" spans="2:17" ht="12" customHeight="1">
      <c r="B32" s="16"/>
      <c r="C32" s="27"/>
      <c r="D32" s="28" t="s">
        <v>98</v>
      </c>
      <c r="E32" s="28"/>
      <c r="F32" s="74">
        <v>5</v>
      </c>
      <c r="G32" s="42"/>
      <c r="H32" s="45">
        <f>F32*tab!$D$7</f>
        <v>13338.8125</v>
      </c>
      <c r="J32" s="18"/>
    </row>
    <row r="33" spans="2:10" ht="12" customHeight="1">
      <c r="B33" s="16"/>
      <c r="C33" s="27"/>
      <c r="D33" s="40" t="s">
        <v>72</v>
      </c>
      <c r="E33" s="28"/>
      <c r="F33" s="74">
        <v>2</v>
      </c>
      <c r="G33" s="39"/>
      <c r="H33" s="45">
        <f>F33*tab!$D$8</f>
        <v>1767.18</v>
      </c>
      <c r="I33" s="28" t="s">
        <v>69</v>
      </c>
      <c r="J33" s="18"/>
    </row>
    <row r="34" spans="2:10" ht="12" customHeight="1">
      <c r="B34" s="16"/>
      <c r="C34" s="27"/>
      <c r="D34" s="40"/>
      <c r="E34" s="28"/>
      <c r="F34" s="50"/>
      <c r="G34" s="50"/>
      <c r="H34" s="56">
        <f>IF((F32+F33)&lt;tab!$C$14,0,H32-H33)</f>
        <v>11571.6325</v>
      </c>
      <c r="J34" s="18"/>
    </row>
    <row r="35" spans="2:10" ht="12" customHeight="1">
      <c r="B35" s="16"/>
      <c r="C35" s="49"/>
      <c r="D35" s="40"/>
      <c r="E35" s="28"/>
      <c r="G35" s="58"/>
      <c r="H35" s="42"/>
      <c r="J35" s="18"/>
    </row>
    <row r="36" spans="2:10" ht="12" customHeight="1">
      <c r="B36" s="16"/>
      <c r="C36" s="49"/>
      <c r="D36" s="94" t="s">
        <v>33</v>
      </c>
      <c r="E36" s="27"/>
      <c r="F36" s="75" t="s">
        <v>22</v>
      </c>
      <c r="H36" s="55">
        <f>IF(F36="nee",0,IF((F21+F17)&gt;tab!C14,tab!C9,0))</f>
        <v>0</v>
      </c>
      <c r="J36" s="18"/>
    </row>
    <row r="37" spans="2:10" ht="12" customHeight="1">
      <c r="B37" s="16"/>
      <c r="C37" s="49"/>
      <c r="D37" s="40"/>
      <c r="E37" s="28"/>
      <c r="G37" s="58"/>
      <c r="H37" s="42"/>
      <c r="J37" s="18"/>
    </row>
    <row r="38" spans="2:10" ht="12" customHeight="1">
      <c r="B38" s="16"/>
      <c r="C38" s="49"/>
      <c r="D38" s="40"/>
      <c r="E38" s="28"/>
      <c r="G38" s="58"/>
      <c r="H38" s="42"/>
      <c r="J38" s="18"/>
    </row>
    <row r="39" spans="2:10" ht="12" customHeight="1">
      <c r="B39" s="16"/>
      <c r="C39" s="49"/>
      <c r="D39" s="57" t="s">
        <v>21</v>
      </c>
      <c r="E39" s="28"/>
      <c r="F39" s="50"/>
      <c r="G39" s="50"/>
      <c r="H39" s="51">
        <f>H36+H22+H26+H30+H34</f>
        <v>42595.672500000001</v>
      </c>
      <c r="J39" s="18"/>
    </row>
    <row r="40" spans="2:10" ht="12" customHeight="1">
      <c r="B40" s="16"/>
      <c r="C40" s="49"/>
      <c r="J40" s="18"/>
    </row>
    <row r="41" spans="2:10" ht="12" customHeight="1">
      <c r="B41" s="16"/>
      <c r="C41" s="17"/>
      <c r="D41" s="47"/>
      <c r="E41" s="41"/>
      <c r="F41" s="48"/>
      <c r="G41" s="48"/>
      <c r="H41" s="48"/>
      <c r="I41" s="17"/>
      <c r="J41" s="18"/>
    </row>
    <row r="42" spans="2:10" ht="12" customHeight="1">
      <c r="B42" s="16"/>
      <c r="C42" s="26"/>
      <c r="D42" s="40"/>
      <c r="E42" s="28"/>
      <c r="F42" s="42"/>
      <c r="G42" s="42"/>
      <c r="H42" s="42"/>
      <c r="J42" s="18"/>
    </row>
    <row r="43" spans="2:10" ht="12" customHeight="1">
      <c r="B43" s="16"/>
      <c r="C43" s="27"/>
      <c r="D43" s="69" t="s">
        <v>91</v>
      </c>
      <c r="E43" s="28"/>
      <c r="F43" s="42"/>
      <c r="G43" s="42"/>
      <c r="H43" s="42"/>
      <c r="J43" s="18"/>
    </row>
    <row r="44" spans="2:10" ht="12" customHeight="1">
      <c r="B44" s="16"/>
      <c r="C44" s="27"/>
      <c r="D44" s="40"/>
      <c r="E44" s="28"/>
      <c r="F44" s="79" t="s">
        <v>17</v>
      </c>
      <c r="G44" s="79"/>
      <c r="H44" s="80" t="s">
        <v>18</v>
      </c>
      <c r="J44" s="18"/>
    </row>
    <row r="45" spans="2:10" ht="12" customHeight="1">
      <c r="B45" s="16"/>
      <c r="C45" s="27"/>
      <c r="D45" s="44" t="s">
        <v>106</v>
      </c>
      <c r="E45" s="28"/>
      <c r="F45" s="53"/>
      <c r="G45" s="53"/>
      <c r="H45" s="54"/>
      <c r="J45" s="18"/>
    </row>
    <row r="46" spans="2:10" ht="12" customHeight="1">
      <c r="B46" s="16"/>
      <c r="C46" s="27"/>
      <c r="D46" s="28" t="s">
        <v>85</v>
      </c>
      <c r="E46" s="28"/>
      <c r="F46" s="74">
        <v>7</v>
      </c>
      <c r="H46" s="45">
        <f>F46*tab!D$17</f>
        <v>2807</v>
      </c>
      <c r="J46" s="18"/>
    </row>
    <row r="47" spans="2:10" ht="12" customHeight="1">
      <c r="B47" s="16"/>
      <c r="C47" s="27"/>
      <c r="D47" s="44" t="s">
        <v>103</v>
      </c>
      <c r="E47" s="28"/>
      <c r="F47" s="53"/>
      <c r="G47" s="53"/>
      <c r="H47" s="54"/>
      <c r="J47" s="18"/>
    </row>
    <row r="48" spans="2:10" ht="12" customHeight="1">
      <c r="B48" s="16"/>
      <c r="C48" s="27"/>
      <c r="D48" s="28" t="s">
        <v>85</v>
      </c>
      <c r="E48" s="28"/>
      <c r="F48" s="74">
        <v>8</v>
      </c>
      <c r="H48" s="45">
        <f>F48*tab!D$17</f>
        <v>3208</v>
      </c>
      <c r="J48" s="18"/>
    </row>
    <row r="49" spans="2:10" ht="12" customHeight="1">
      <c r="B49" s="16"/>
      <c r="C49" s="27"/>
      <c r="D49" s="44" t="s">
        <v>107</v>
      </c>
      <c r="E49" s="28"/>
      <c r="F49" s="53"/>
      <c r="G49" s="53"/>
      <c r="H49" s="54"/>
      <c r="J49" s="18"/>
    </row>
    <row r="50" spans="2:10" ht="12" customHeight="1">
      <c r="B50" s="16"/>
      <c r="C50" s="27"/>
      <c r="D50" s="28" t="s">
        <v>85</v>
      </c>
      <c r="E50" s="28"/>
      <c r="F50" s="74">
        <v>6</v>
      </c>
      <c r="H50" s="45">
        <f>F50*tab!D$17</f>
        <v>2406</v>
      </c>
      <c r="J50" s="18"/>
    </row>
    <row r="51" spans="2:10" ht="12" customHeight="1">
      <c r="B51" s="16"/>
      <c r="C51" s="27"/>
      <c r="D51" s="44" t="s">
        <v>108</v>
      </c>
      <c r="E51" s="28"/>
      <c r="F51" s="53"/>
      <c r="G51" s="53"/>
      <c r="H51" s="54"/>
      <c r="J51" s="18"/>
    </row>
    <row r="52" spans="2:10" ht="12" customHeight="1">
      <c r="B52" s="16"/>
      <c r="C52" s="27"/>
      <c r="D52" s="28" t="s">
        <v>85</v>
      </c>
      <c r="E52" s="28"/>
      <c r="F52" s="74">
        <v>7</v>
      </c>
      <c r="H52" s="45">
        <f>F52*tab!D$17</f>
        <v>2807</v>
      </c>
      <c r="J52" s="18"/>
    </row>
    <row r="53" spans="2:10" ht="12" customHeight="1">
      <c r="B53" s="16"/>
      <c r="C53" s="27"/>
      <c r="D53" s="40"/>
      <c r="E53" s="28"/>
      <c r="G53" s="58"/>
      <c r="H53" s="42"/>
      <c r="J53" s="18"/>
    </row>
    <row r="54" spans="2:10" ht="12" customHeight="1">
      <c r="B54" s="16"/>
      <c r="C54" s="27"/>
      <c r="D54" s="40"/>
      <c r="E54" s="28"/>
      <c r="G54" s="58"/>
      <c r="H54" s="42"/>
      <c r="J54" s="18"/>
    </row>
    <row r="55" spans="2:10" ht="12" customHeight="1">
      <c r="B55" s="16"/>
      <c r="C55" s="27"/>
      <c r="D55" s="57" t="s">
        <v>92</v>
      </c>
      <c r="E55" s="28"/>
      <c r="F55" s="50"/>
      <c r="G55" s="50"/>
      <c r="H55" s="51">
        <f>H46+H48+H50+H52</f>
        <v>11228</v>
      </c>
      <c r="J55" s="18"/>
    </row>
    <row r="56" spans="2:10" ht="12" customHeight="1">
      <c r="B56" s="16"/>
      <c r="C56" s="27"/>
      <c r="D56" s="40"/>
      <c r="E56" s="28"/>
      <c r="F56" s="42"/>
      <c r="G56" s="42"/>
      <c r="H56" s="42"/>
      <c r="J56" s="18"/>
    </row>
    <row r="57" spans="2:10" ht="12" customHeight="1">
      <c r="B57" s="16"/>
      <c r="C57" s="17"/>
      <c r="D57" s="47"/>
      <c r="E57" s="41"/>
      <c r="F57" s="48"/>
      <c r="G57" s="48"/>
      <c r="H57" s="48"/>
      <c r="I57" s="17"/>
      <c r="J57" s="18"/>
    </row>
    <row r="58" spans="2:10" ht="12" customHeight="1">
      <c r="B58" s="16"/>
      <c r="D58" s="40"/>
      <c r="E58" s="28"/>
      <c r="F58" s="42"/>
      <c r="G58" s="42"/>
      <c r="H58" s="42"/>
      <c r="J58" s="18"/>
    </row>
    <row r="59" spans="2:10" ht="12" customHeight="1">
      <c r="B59" s="16"/>
      <c r="D59" s="40" t="s">
        <v>38</v>
      </c>
      <c r="E59" s="28"/>
      <c r="F59" s="42"/>
      <c r="G59" s="42"/>
      <c r="H59" s="42"/>
      <c r="J59" s="18"/>
    </row>
    <row r="60" spans="2:10" ht="12" customHeight="1">
      <c r="B60" s="16"/>
      <c r="D60" s="40"/>
      <c r="E60" s="28"/>
      <c r="F60" s="42"/>
      <c r="G60" s="42"/>
      <c r="H60" s="42"/>
      <c r="J60" s="18"/>
    </row>
    <row r="61" spans="2:10" ht="12" customHeight="1">
      <c r="B61" s="16"/>
      <c r="D61" s="40" t="s">
        <v>47</v>
      </c>
      <c r="E61" s="28"/>
      <c r="F61" s="42"/>
      <c r="G61" s="42"/>
      <c r="H61" s="42"/>
      <c r="J61" s="18"/>
    </row>
    <row r="62" spans="2:10" ht="12" customHeight="1">
      <c r="B62" s="16"/>
      <c r="D62" s="40" t="s">
        <v>39</v>
      </c>
      <c r="E62" s="28"/>
      <c r="F62" s="42"/>
      <c r="G62" s="42"/>
      <c r="H62" s="42"/>
      <c r="J62" s="18"/>
    </row>
    <row r="63" spans="2:10" ht="12" customHeight="1">
      <c r="B63" s="16"/>
      <c r="D63" s="40" t="s">
        <v>40</v>
      </c>
      <c r="E63" s="28"/>
      <c r="F63" s="42"/>
      <c r="G63" s="42"/>
      <c r="H63" s="42"/>
      <c r="J63" s="18"/>
    </row>
    <row r="64" spans="2:10" ht="12" customHeight="1">
      <c r="B64" s="16"/>
      <c r="D64" s="40" t="s">
        <v>41</v>
      </c>
      <c r="E64" s="28"/>
      <c r="F64" s="42"/>
      <c r="G64" s="42"/>
      <c r="H64" s="42"/>
      <c r="J64" s="18"/>
    </row>
    <row r="65" spans="2:10" ht="12" customHeight="1">
      <c r="B65" s="16"/>
      <c r="D65" s="40" t="s">
        <v>42</v>
      </c>
      <c r="E65" s="28"/>
      <c r="F65" s="42"/>
      <c r="G65" s="42"/>
      <c r="H65" s="42"/>
      <c r="J65" s="18"/>
    </row>
    <row r="66" spans="2:10" ht="12" customHeight="1">
      <c r="B66" s="16"/>
      <c r="D66" s="40"/>
      <c r="E66" s="28"/>
      <c r="F66" s="42"/>
      <c r="G66" s="42"/>
      <c r="H66" s="42"/>
      <c r="J66" s="18"/>
    </row>
    <row r="67" spans="2:10" ht="12" customHeight="1">
      <c r="B67" s="16"/>
      <c r="D67" s="40"/>
      <c r="E67" s="28"/>
      <c r="F67" s="79" t="s">
        <v>17</v>
      </c>
      <c r="G67" s="79"/>
      <c r="H67" s="80" t="s">
        <v>18</v>
      </c>
      <c r="J67" s="18"/>
    </row>
    <row r="68" spans="2:10" ht="12" customHeight="1">
      <c r="B68" s="16"/>
      <c r="D68" s="40" t="s">
        <v>100</v>
      </c>
      <c r="E68" s="28"/>
      <c r="F68" s="74">
        <v>2</v>
      </c>
      <c r="G68" s="42"/>
      <c r="H68" s="45">
        <f>F68*tab!$C$24</f>
        <v>1942</v>
      </c>
      <c r="J68" s="18"/>
    </row>
    <row r="69" spans="2:10" ht="12" customHeight="1">
      <c r="B69" s="16"/>
      <c r="D69" s="40"/>
      <c r="E69" s="28"/>
      <c r="F69" s="42"/>
      <c r="G69" s="42"/>
      <c r="H69" s="42"/>
      <c r="J69" s="18"/>
    </row>
    <row r="70" spans="2:10" ht="12" customHeight="1">
      <c r="B70" s="16"/>
      <c r="D70" s="57" t="s">
        <v>45</v>
      </c>
      <c r="E70" s="28"/>
      <c r="F70" s="42"/>
      <c r="G70" s="42"/>
      <c r="H70" s="85">
        <f>H68</f>
        <v>1942</v>
      </c>
      <c r="J70" s="18"/>
    </row>
    <row r="71" spans="2:10" ht="12" customHeight="1">
      <c r="B71" s="16"/>
      <c r="D71" s="40"/>
      <c r="E71" s="28"/>
      <c r="F71" s="42"/>
      <c r="G71" s="42"/>
      <c r="H71" s="42"/>
      <c r="J71" s="18"/>
    </row>
    <row r="72" spans="2:10" ht="12" customHeight="1">
      <c r="B72" s="16"/>
      <c r="C72" s="17"/>
      <c r="D72" s="17"/>
      <c r="E72" s="17"/>
      <c r="F72" s="17"/>
      <c r="G72" s="17"/>
      <c r="H72" s="17"/>
      <c r="I72" s="17"/>
      <c r="J72" s="18"/>
    </row>
    <row r="73" spans="2:10" ht="12" customHeight="1">
      <c r="B73" s="22"/>
      <c r="C73" s="23"/>
      <c r="D73" s="23"/>
      <c r="E73" s="23"/>
      <c r="F73" s="23"/>
      <c r="G73" s="23"/>
      <c r="H73" s="23"/>
      <c r="I73" s="95" t="s">
        <v>7</v>
      </c>
      <c r="J73" s="25"/>
    </row>
    <row r="74" spans="2:10" ht="12" customHeight="1"/>
    <row r="75" spans="2:10" ht="12" customHeight="1"/>
    <row r="76" spans="2:10" ht="12" customHeight="1"/>
    <row r="77" spans="2:10" ht="12" customHeight="1"/>
    <row r="78" spans="2:10" ht="12" customHeight="1"/>
    <row r="79" spans="2:10" ht="12" customHeight="1"/>
    <row r="80" spans="2:1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</sheetData>
  <dataValidations count="1">
    <dataValidation type="list" allowBlank="1" showInputMessage="1" showErrorMessage="1" sqref="F36" xr:uid="{00000000-0002-0000-0200-000000000000}">
      <formula1>"ja, nee"</formula1>
    </dataValidation>
  </dataValidations>
  <hyperlinks>
    <hyperlink ref="I73" r:id="rId1" xr:uid="{00000000-0004-0000-0200-000000000000}"/>
  </hyperlinks>
  <pageMargins left="0.74803149606299213" right="0.74803149606299213" top="0.98425196850393704" bottom="0.98425196850393704" header="0.51181102362204722" footer="0.51181102362204722"/>
  <pageSetup paperSize="9" scale="78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108"/>
  <sheetViews>
    <sheetView zoomScale="85" zoomScaleNormal="85" zoomScaleSheetLayoutView="85" workbookViewId="0">
      <selection activeCell="B2" sqref="B2:J75"/>
    </sheetView>
  </sheetViews>
  <sheetFormatPr defaultColWidth="9.140625" defaultRowHeight="12.75"/>
  <cols>
    <col min="1" max="1" width="3.5703125" style="11" customWidth="1"/>
    <col min="2" max="3" width="2.5703125" style="11" customWidth="1"/>
    <col min="4" max="4" width="70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>
      <c r="L1" s="28"/>
      <c r="M1" s="28"/>
      <c r="N1" s="28"/>
    </row>
    <row r="2" spans="2:17">
      <c r="B2" s="111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>
      <c r="B4" s="19"/>
      <c r="C4" s="32" t="s">
        <v>34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>
      <c r="B5" s="34"/>
      <c r="C5" s="70" t="s">
        <v>101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>
      <c r="B9" s="34"/>
      <c r="C9" s="76"/>
      <c r="D9" s="28" t="s">
        <v>23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>
      <c r="B10" s="34"/>
      <c r="C10" s="77"/>
      <c r="D10" s="78" t="s">
        <v>28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>
      <c r="B14" s="16"/>
      <c r="C14" s="27"/>
      <c r="D14" s="69" t="s">
        <v>81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>
      <c r="B15" s="16"/>
      <c r="C15" s="27"/>
      <c r="D15" s="27"/>
      <c r="E15" s="27"/>
      <c r="F15" s="79" t="s">
        <v>17</v>
      </c>
      <c r="G15" s="79"/>
      <c r="H15" s="80" t="s">
        <v>18</v>
      </c>
      <c r="I15" s="27"/>
      <c r="J15" s="18"/>
      <c r="O15" s="52"/>
      <c r="P15" s="52"/>
      <c r="Q15" s="28"/>
    </row>
    <row r="16" spans="2:17" ht="12" customHeight="1">
      <c r="B16" s="16"/>
      <c r="C16" s="27"/>
      <c r="D16" s="44" t="s">
        <v>102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>
      <c r="B17" s="16"/>
      <c r="C17" s="30"/>
      <c r="D17" s="28" t="s">
        <v>67</v>
      </c>
      <c r="E17" s="28"/>
      <c r="F17" s="74">
        <v>4</v>
      </c>
      <c r="H17" s="114"/>
      <c r="I17" s="27"/>
      <c r="J17" s="18"/>
      <c r="O17" s="52"/>
      <c r="P17" s="52"/>
      <c r="Q17" s="28"/>
    </row>
    <row r="18" spans="2:17" ht="12" customHeight="1">
      <c r="B18" s="16"/>
      <c r="C18" s="30"/>
      <c r="D18" s="28" t="s">
        <v>71</v>
      </c>
      <c r="E18" s="28"/>
      <c r="F18" s="74">
        <v>1</v>
      </c>
      <c r="H18" s="45">
        <f>IF(F18&gt;F17,F17*tab!$D$13,F18*tab!D13)</f>
        <v>830.83</v>
      </c>
      <c r="I18" s="27"/>
      <c r="J18" s="18"/>
      <c r="O18" s="28"/>
      <c r="P18" s="28"/>
      <c r="Q18" s="28"/>
    </row>
    <row r="19" spans="2:17" ht="12" customHeight="1">
      <c r="B19" s="16"/>
      <c r="C19" s="30"/>
      <c r="D19" s="28" t="s">
        <v>70</v>
      </c>
      <c r="E19" s="28"/>
      <c r="F19" s="116">
        <f>IF((F17-F18)&lt;=0,0,F17-F18)</f>
        <v>3</v>
      </c>
      <c r="G19" s="39"/>
      <c r="H19" s="113">
        <f>F19*tab!$D$7</f>
        <v>8003.2874999999995</v>
      </c>
      <c r="J19" s="18"/>
      <c r="O19" s="28"/>
      <c r="P19" s="28"/>
      <c r="Q19" s="28"/>
    </row>
    <row r="20" spans="2:17" ht="12" customHeight="1">
      <c r="B20" s="16"/>
      <c r="C20" s="30"/>
      <c r="D20" s="40" t="s">
        <v>72</v>
      </c>
      <c r="E20" s="28"/>
      <c r="F20" s="74">
        <v>0</v>
      </c>
      <c r="G20" s="39"/>
      <c r="H20" s="45">
        <f>IF(F20&gt;F19, F19*tab!$D$8,F20*tab!$D$8)</f>
        <v>0</v>
      </c>
      <c r="I20" s="28" t="s">
        <v>69</v>
      </c>
      <c r="J20" s="18"/>
      <c r="O20" s="28"/>
      <c r="P20" s="28"/>
      <c r="Q20" s="28"/>
    </row>
    <row r="21" spans="2:17" ht="12" customHeight="1">
      <c r="B21" s="16"/>
      <c r="C21" s="27"/>
      <c r="D21" s="28" t="s">
        <v>73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>
      <c r="B22" s="16"/>
      <c r="C22" s="27"/>
      <c r="D22" s="40"/>
      <c r="E22" s="28"/>
      <c r="F22" s="39"/>
      <c r="G22" s="42"/>
      <c r="H22" s="56">
        <f>IF(F21+F17&lt;tab!$C$14,0,(H18+H19-H20+H21))</f>
        <v>8834.1175000000003</v>
      </c>
      <c r="J22" s="18"/>
      <c r="M22" s="28"/>
      <c r="N22" s="28"/>
      <c r="O22" s="28"/>
      <c r="P22" s="28"/>
      <c r="Q22" s="28"/>
    </row>
    <row r="23" spans="2:17" ht="12" customHeight="1">
      <c r="B23" s="16"/>
      <c r="C23" s="27"/>
      <c r="D23" s="44" t="s">
        <v>103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>
      <c r="B24" s="16"/>
      <c r="C24" s="27"/>
      <c r="D24" s="28" t="s">
        <v>19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>
      <c r="B25" s="16"/>
      <c r="C25" s="27"/>
      <c r="D25" s="28" t="s">
        <v>20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>
      <c r="B26" s="16"/>
      <c r="C26" s="27"/>
      <c r="D26" s="40" t="s">
        <v>72</v>
      </c>
      <c r="E26" s="28"/>
      <c r="F26" s="74">
        <v>0</v>
      </c>
      <c r="G26" s="39"/>
      <c r="H26" s="45">
        <f>IF(F26&gt;F25, F25*tab!$D$8,F26*tab!$D$8)</f>
        <v>0</v>
      </c>
      <c r="I26" s="28" t="s">
        <v>69</v>
      </c>
      <c r="J26" s="18"/>
    </row>
    <row r="27" spans="2:17" ht="12" customHeight="1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>
      <c r="B28" s="16"/>
      <c r="C28" s="27"/>
      <c r="D28" s="44" t="s">
        <v>104</v>
      </c>
      <c r="E28" s="28"/>
      <c r="F28" s="53"/>
      <c r="G28" s="53"/>
      <c r="H28" s="54"/>
      <c r="J28" s="18"/>
      <c r="L28" s="28"/>
    </row>
    <row r="29" spans="2:17" ht="12" customHeight="1">
      <c r="B29" s="16"/>
      <c r="C29" s="27"/>
      <c r="D29" s="28" t="s">
        <v>19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>
      <c r="B30" s="16"/>
      <c r="C30" s="27"/>
      <c r="D30" s="28" t="s">
        <v>20</v>
      </c>
      <c r="E30" s="28"/>
      <c r="F30" s="74">
        <v>0</v>
      </c>
      <c r="H30" s="45">
        <f>F30*tab!$D$7</f>
        <v>0</v>
      </c>
      <c r="J30" s="18"/>
    </row>
    <row r="31" spans="2:17" ht="12" customHeight="1">
      <c r="B31" s="16"/>
      <c r="C31" s="27"/>
      <c r="D31" s="40" t="s">
        <v>72</v>
      </c>
      <c r="E31" s="28"/>
      <c r="F31" s="74">
        <v>0</v>
      </c>
      <c r="G31" s="39"/>
      <c r="H31" s="45">
        <f>IF(F31&gt;F30, F30*tab!$D$8,F31*tab!$D$8)</f>
        <v>0</v>
      </c>
      <c r="I31" s="28" t="s">
        <v>69</v>
      </c>
      <c r="J31" s="18"/>
    </row>
    <row r="32" spans="2:17" ht="12" customHeight="1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>
      <c r="B33" s="16"/>
      <c r="C33" s="27"/>
      <c r="D33" s="44" t="s">
        <v>105</v>
      </c>
      <c r="E33" s="28"/>
      <c r="F33" s="53"/>
      <c r="G33" s="53"/>
      <c r="H33" s="54"/>
      <c r="J33" s="18"/>
    </row>
    <row r="34" spans="2:10" ht="12" customHeight="1">
      <c r="B34" s="16"/>
      <c r="C34" s="27"/>
      <c r="D34" s="28" t="s">
        <v>96</v>
      </c>
      <c r="E34" s="28"/>
      <c r="F34" s="74">
        <v>5</v>
      </c>
      <c r="G34" s="42"/>
      <c r="H34" s="45">
        <f>F34*tab!$D$7</f>
        <v>13338.8125</v>
      </c>
      <c r="J34" s="18"/>
    </row>
    <row r="35" spans="2:10" ht="12" customHeight="1">
      <c r="B35" s="16"/>
      <c r="C35" s="27"/>
      <c r="D35" s="40" t="s">
        <v>72</v>
      </c>
      <c r="E35" s="28"/>
      <c r="F35" s="74">
        <v>2</v>
      </c>
      <c r="G35" s="39"/>
      <c r="H35" s="45">
        <f>F35*tab!$D$8</f>
        <v>1767.18</v>
      </c>
      <c r="I35" s="28" t="s">
        <v>69</v>
      </c>
      <c r="J35" s="18"/>
    </row>
    <row r="36" spans="2:10" ht="12" customHeight="1">
      <c r="B36" s="16"/>
      <c r="C36" s="27"/>
      <c r="D36" s="40"/>
      <c r="E36" s="28"/>
      <c r="F36" s="50"/>
      <c r="G36" s="50"/>
      <c r="H36" s="56">
        <f>IF((F34+F35)&lt;tab!$C$14,0,H34-H35)</f>
        <v>11571.6325</v>
      </c>
      <c r="J36" s="18"/>
    </row>
    <row r="37" spans="2:10" ht="12" customHeight="1">
      <c r="B37" s="16"/>
      <c r="C37" s="49"/>
      <c r="D37" s="40"/>
      <c r="E37" s="28"/>
      <c r="G37" s="58"/>
      <c r="H37" s="42"/>
      <c r="J37" s="18"/>
    </row>
    <row r="38" spans="2:10" ht="12" customHeight="1">
      <c r="B38" s="16"/>
      <c r="C38" s="49"/>
      <c r="D38" s="94" t="s">
        <v>33</v>
      </c>
      <c r="E38" s="27"/>
      <c r="F38" s="75" t="s">
        <v>22</v>
      </c>
      <c r="H38" s="55">
        <f>IF(F38="nee",0,IF((F21+F17)&gt;tab!C14,tab!C9,0))</f>
        <v>0</v>
      </c>
      <c r="J38" s="18"/>
    </row>
    <row r="39" spans="2:10" ht="12" customHeight="1">
      <c r="B39" s="16"/>
      <c r="C39" s="49"/>
      <c r="D39" s="40"/>
      <c r="E39" s="28"/>
      <c r="G39" s="58"/>
      <c r="H39" s="42"/>
      <c r="J39" s="18"/>
    </row>
    <row r="40" spans="2:10" ht="12" customHeight="1">
      <c r="B40" s="16"/>
      <c r="C40" s="49"/>
      <c r="D40" s="40"/>
      <c r="E40" s="28"/>
      <c r="G40" s="58"/>
      <c r="H40" s="42"/>
      <c r="J40" s="18"/>
    </row>
    <row r="41" spans="2:10" ht="12" customHeight="1">
      <c r="B41" s="16"/>
      <c r="C41" s="49"/>
      <c r="D41" s="57" t="s">
        <v>21</v>
      </c>
      <c r="E41" s="28"/>
      <c r="F41" s="50"/>
      <c r="G41" s="50"/>
      <c r="H41" s="51">
        <f>H38+H22+H27+H32+H36+H38</f>
        <v>20405.75</v>
      </c>
      <c r="J41" s="18"/>
    </row>
    <row r="42" spans="2:10" ht="12" customHeight="1">
      <c r="B42" s="16"/>
      <c r="C42" s="49"/>
      <c r="J42" s="18"/>
    </row>
    <row r="43" spans="2:10" ht="12" customHeight="1">
      <c r="B43" s="16"/>
      <c r="C43" s="17"/>
      <c r="D43" s="47"/>
      <c r="E43" s="41"/>
      <c r="F43" s="48"/>
      <c r="G43" s="48"/>
      <c r="H43" s="48"/>
      <c r="I43" s="17"/>
      <c r="J43" s="18"/>
    </row>
    <row r="44" spans="2:10" ht="12" customHeight="1">
      <c r="B44" s="16"/>
      <c r="C44" s="26"/>
      <c r="D44" s="40"/>
      <c r="E44" s="28"/>
      <c r="F44" s="42"/>
      <c r="G44" s="42"/>
      <c r="H44" s="42"/>
      <c r="J44" s="18"/>
    </row>
    <row r="45" spans="2:10" ht="12" customHeight="1">
      <c r="B45" s="16"/>
      <c r="C45" s="27"/>
      <c r="D45" s="69" t="s">
        <v>91</v>
      </c>
      <c r="E45" s="28"/>
      <c r="F45" s="42"/>
      <c r="G45" s="42"/>
      <c r="H45" s="42"/>
      <c r="J45" s="18"/>
    </row>
    <row r="46" spans="2:10" ht="12" customHeight="1">
      <c r="B46" s="16"/>
      <c r="C46" s="27"/>
      <c r="D46" s="40"/>
      <c r="E46" s="28"/>
      <c r="F46" s="79" t="s">
        <v>17</v>
      </c>
      <c r="G46" s="79"/>
      <c r="H46" s="80" t="s">
        <v>18</v>
      </c>
      <c r="J46" s="18"/>
    </row>
    <row r="47" spans="2:10" ht="12" customHeight="1">
      <c r="B47" s="16"/>
      <c r="C47" s="27"/>
      <c r="D47" s="44" t="s">
        <v>106</v>
      </c>
      <c r="E47" s="28"/>
      <c r="F47" s="53"/>
      <c r="G47" s="53"/>
      <c r="H47" s="54"/>
      <c r="J47" s="18"/>
    </row>
    <row r="48" spans="2:10" ht="12" customHeight="1">
      <c r="B48" s="16"/>
      <c r="C48" s="27"/>
      <c r="D48" s="28" t="s">
        <v>85</v>
      </c>
      <c r="E48" s="28"/>
      <c r="F48" s="74">
        <v>0</v>
      </c>
      <c r="H48" s="45">
        <f>F48*tab!D$17</f>
        <v>0</v>
      </c>
      <c r="J48" s="18"/>
    </row>
    <row r="49" spans="2:10" ht="12" customHeight="1">
      <c r="B49" s="16"/>
      <c r="C49" s="27"/>
      <c r="D49" s="44" t="s">
        <v>103</v>
      </c>
      <c r="E49" s="28"/>
      <c r="F49" s="53"/>
      <c r="G49" s="53"/>
      <c r="H49" s="54"/>
      <c r="J49" s="18"/>
    </row>
    <row r="50" spans="2:10" ht="12" customHeight="1">
      <c r="B50" s="16"/>
      <c r="C50" s="27"/>
      <c r="D50" s="28" t="s">
        <v>85</v>
      </c>
      <c r="E50" s="28"/>
      <c r="F50" s="74">
        <v>0</v>
      </c>
      <c r="H50" s="45">
        <f>F50*tab!D$17</f>
        <v>0</v>
      </c>
      <c r="J50" s="18"/>
    </row>
    <row r="51" spans="2:10" ht="12" customHeight="1">
      <c r="B51" s="16"/>
      <c r="C51" s="27"/>
      <c r="D51" s="44" t="s">
        <v>107</v>
      </c>
      <c r="E51" s="28"/>
      <c r="F51" s="53"/>
      <c r="G51" s="53"/>
      <c r="H51" s="54"/>
      <c r="J51" s="18"/>
    </row>
    <row r="52" spans="2:10" ht="12" customHeight="1">
      <c r="B52" s="16"/>
      <c r="C52" s="27"/>
      <c r="D52" s="28" t="s">
        <v>85</v>
      </c>
      <c r="E52" s="28"/>
      <c r="F52" s="74">
        <v>0</v>
      </c>
      <c r="H52" s="45">
        <f>F52*tab!D$17</f>
        <v>0</v>
      </c>
      <c r="J52" s="18"/>
    </row>
    <row r="53" spans="2:10" ht="12" customHeight="1">
      <c r="B53" s="16"/>
      <c r="C53" s="27"/>
      <c r="D53" s="44" t="s">
        <v>108</v>
      </c>
      <c r="E53" s="28"/>
      <c r="F53" s="53"/>
      <c r="G53" s="53"/>
      <c r="H53" s="54"/>
      <c r="J53" s="18"/>
    </row>
    <row r="54" spans="2:10" ht="12" customHeight="1">
      <c r="B54" s="16"/>
      <c r="C54" s="27"/>
      <c r="D54" s="28" t="s">
        <v>85</v>
      </c>
      <c r="E54" s="28"/>
      <c r="F54" s="74">
        <v>0</v>
      </c>
      <c r="H54" s="45">
        <f>F54*tab!D$17</f>
        <v>0</v>
      </c>
      <c r="J54" s="18"/>
    </row>
    <row r="55" spans="2:10" ht="12" customHeight="1">
      <c r="B55" s="16"/>
      <c r="C55" s="27"/>
      <c r="D55" s="40"/>
      <c r="E55" s="28"/>
      <c r="G55" s="58"/>
      <c r="H55" s="42"/>
      <c r="J55" s="18"/>
    </row>
    <row r="56" spans="2:10" ht="12" customHeight="1">
      <c r="B56" s="16"/>
      <c r="C56" s="27"/>
      <c r="D56" s="40"/>
      <c r="E56" s="28"/>
      <c r="G56" s="58"/>
      <c r="H56" s="42"/>
      <c r="J56" s="18"/>
    </row>
    <row r="57" spans="2:10" ht="12" customHeight="1">
      <c r="B57" s="16"/>
      <c r="C57" s="27"/>
      <c r="D57" s="57" t="s">
        <v>92</v>
      </c>
      <c r="E57" s="28"/>
      <c r="F57" s="50"/>
      <c r="G57" s="50"/>
      <c r="H57" s="51">
        <f>H48+H50+H52+H54</f>
        <v>0</v>
      </c>
      <c r="J57" s="18"/>
    </row>
    <row r="58" spans="2:10" ht="12" customHeight="1">
      <c r="B58" s="16"/>
      <c r="C58" s="27"/>
      <c r="D58" s="40"/>
      <c r="E58" s="28"/>
      <c r="F58" s="42"/>
      <c r="G58" s="42"/>
      <c r="H58" s="42"/>
      <c r="J58" s="18"/>
    </row>
    <row r="59" spans="2:10" ht="12" customHeight="1">
      <c r="B59" s="16"/>
      <c r="C59" s="17"/>
      <c r="D59" s="47"/>
      <c r="E59" s="41"/>
      <c r="F59" s="48"/>
      <c r="G59" s="48"/>
      <c r="H59" s="48"/>
      <c r="I59" s="17"/>
      <c r="J59" s="18"/>
    </row>
    <row r="60" spans="2:10" ht="12" customHeight="1">
      <c r="B60" s="16"/>
      <c r="D60" s="40"/>
      <c r="E60" s="28"/>
      <c r="F60" s="42"/>
      <c r="G60" s="42"/>
      <c r="H60" s="42"/>
      <c r="J60" s="18"/>
    </row>
    <row r="61" spans="2:10" ht="12" customHeight="1">
      <c r="B61" s="16"/>
      <c r="D61" s="40" t="s">
        <v>38</v>
      </c>
      <c r="E61" s="28"/>
      <c r="F61" s="42"/>
      <c r="G61" s="42"/>
      <c r="H61" s="42"/>
      <c r="J61" s="18"/>
    </row>
    <row r="62" spans="2:10" ht="12" customHeight="1">
      <c r="B62" s="16"/>
      <c r="D62" s="40"/>
      <c r="E62" s="28"/>
      <c r="F62" s="42"/>
      <c r="G62" s="42"/>
      <c r="H62" s="42"/>
      <c r="J62" s="18"/>
    </row>
    <row r="63" spans="2:10" ht="12" customHeight="1">
      <c r="B63" s="16"/>
      <c r="D63" s="40" t="s">
        <v>47</v>
      </c>
      <c r="E63" s="28"/>
      <c r="F63" s="42"/>
      <c r="G63" s="42"/>
      <c r="H63" s="42"/>
      <c r="J63" s="18"/>
    </row>
    <row r="64" spans="2:10" ht="12" customHeight="1">
      <c r="B64" s="16"/>
      <c r="D64" s="40" t="s">
        <v>39</v>
      </c>
      <c r="E64" s="28"/>
      <c r="F64" s="42"/>
      <c r="G64" s="42"/>
      <c r="H64" s="42"/>
      <c r="J64" s="18"/>
    </row>
    <row r="65" spans="2:10" ht="12" customHeight="1">
      <c r="B65" s="16"/>
      <c r="D65" s="40" t="s">
        <v>40</v>
      </c>
      <c r="E65" s="28"/>
      <c r="F65" s="42"/>
      <c r="G65" s="42"/>
      <c r="H65" s="42"/>
      <c r="J65" s="18"/>
    </row>
    <row r="66" spans="2:10" ht="12" customHeight="1">
      <c r="B66" s="16"/>
      <c r="D66" s="40" t="s">
        <v>41</v>
      </c>
      <c r="E66" s="28"/>
      <c r="F66" s="42"/>
      <c r="G66" s="42"/>
      <c r="H66" s="42"/>
      <c r="J66" s="18"/>
    </row>
    <row r="67" spans="2:10" ht="12" customHeight="1">
      <c r="B67" s="16"/>
      <c r="D67" s="40" t="s">
        <v>42</v>
      </c>
      <c r="E67" s="28"/>
      <c r="F67" s="42"/>
      <c r="G67" s="42"/>
      <c r="H67" s="42"/>
      <c r="J67" s="18"/>
    </row>
    <row r="68" spans="2:10" ht="12" customHeight="1">
      <c r="B68" s="16"/>
      <c r="D68" s="40"/>
      <c r="E68" s="28"/>
      <c r="F68" s="42"/>
      <c r="G68" s="42"/>
      <c r="H68" s="42"/>
      <c r="J68" s="18"/>
    </row>
    <row r="69" spans="2:10" ht="12" customHeight="1">
      <c r="B69" s="16"/>
      <c r="D69" s="40"/>
      <c r="E69" s="28"/>
      <c r="F69" s="79" t="s">
        <v>17</v>
      </c>
      <c r="G69" s="79"/>
      <c r="H69" s="80" t="s">
        <v>18</v>
      </c>
      <c r="J69" s="18"/>
    </row>
    <row r="70" spans="2:10" ht="12" customHeight="1">
      <c r="B70" s="16"/>
      <c r="D70" s="40" t="s">
        <v>100</v>
      </c>
      <c r="E70" s="28"/>
      <c r="F70" s="74">
        <v>0</v>
      </c>
      <c r="G70" s="42"/>
      <c r="H70" s="45">
        <f>F70*tab!$C$24</f>
        <v>0</v>
      </c>
      <c r="J70" s="18"/>
    </row>
    <row r="71" spans="2:10" ht="12" customHeight="1">
      <c r="B71" s="16"/>
      <c r="D71" s="40"/>
      <c r="E71" s="28"/>
      <c r="F71" s="42"/>
      <c r="G71" s="42"/>
      <c r="H71" s="42"/>
      <c r="J71" s="18"/>
    </row>
    <row r="72" spans="2:10" ht="12" customHeight="1">
      <c r="B72" s="16"/>
      <c r="D72" s="57" t="s">
        <v>45</v>
      </c>
      <c r="E72" s="28"/>
      <c r="F72" s="42"/>
      <c r="G72" s="42"/>
      <c r="H72" s="85">
        <f>H70</f>
        <v>0</v>
      </c>
      <c r="J72" s="18"/>
    </row>
    <row r="73" spans="2:10" ht="12" customHeight="1">
      <c r="B73" s="16"/>
      <c r="D73" s="40"/>
      <c r="E73" s="28"/>
      <c r="F73" s="42"/>
      <c r="G73" s="42"/>
      <c r="H73" s="42"/>
      <c r="J73" s="18"/>
    </row>
    <row r="74" spans="2:10" ht="12" customHeight="1">
      <c r="B74" s="16"/>
      <c r="C74" s="17"/>
      <c r="D74" s="17"/>
      <c r="E74" s="17"/>
      <c r="F74" s="17"/>
      <c r="G74" s="17"/>
      <c r="H74" s="17"/>
      <c r="I74" s="17"/>
      <c r="J74" s="18"/>
    </row>
    <row r="75" spans="2:10" ht="12" customHeight="1">
      <c r="B75" s="22"/>
      <c r="C75" s="23"/>
      <c r="D75" s="23"/>
      <c r="E75" s="23"/>
      <c r="F75" s="23"/>
      <c r="G75" s="23"/>
      <c r="H75" s="23"/>
      <c r="I75" s="95" t="s">
        <v>7</v>
      </c>
      <c r="J75" s="25"/>
    </row>
    <row r="76" spans="2:10" ht="12" customHeight="1"/>
    <row r="77" spans="2:10" ht="12" customHeight="1"/>
    <row r="78" spans="2:10" ht="12" customHeight="1"/>
    <row r="79" spans="2:10" ht="12" customHeight="1"/>
    <row r="80" spans="2:1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</sheetData>
  <dataValidations count="1">
    <dataValidation type="list" allowBlank="1" showInputMessage="1" showErrorMessage="1" sqref="F38" xr:uid="{00000000-0002-0000-0300-000000000000}">
      <formula1>"ja, nee"</formula1>
    </dataValidation>
  </dataValidations>
  <hyperlinks>
    <hyperlink ref="I75" r:id="rId1" xr:uid="{00000000-0004-0000-0300-000000000000}"/>
  </hyperlinks>
  <pageMargins left="0.74803149606299213" right="0.74803149606299213" top="0.98425196850393704" bottom="0.98425196850393704" header="0.51181102362204722" footer="0.51181102362204722"/>
  <pageSetup paperSize="9" scale="7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108"/>
  <sheetViews>
    <sheetView zoomScale="85" zoomScaleNormal="85" zoomScaleSheetLayoutView="85" workbookViewId="0">
      <selection activeCell="B2" sqref="B2:J75"/>
    </sheetView>
  </sheetViews>
  <sheetFormatPr defaultColWidth="9.140625" defaultRowHeight="12.75"/>
  <cols>
    <col min="1" max="1" width="3.5703125" style="11" customWidth="1"/>
    <col min="2" max="3" width="2.5703125" style="11" customWidth="1"/>
    <col min="4" max="4" width="69.4257812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>
      <c r="L1" s="28"/>
      <c r="M1" s="28"/>
      <c r="N1" s="28"/>
    </row>
    <row r="2" spans="2:17">
      <c r="B2" s="111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>
      <c r="B4" s="19"/>
      <c r="C4" s="32" t="s">
        <v>34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>
      <c r="B5" s="34"/>
      <c r="C5" s="70" t="s">
        <v>101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>
      <c r="B9" s="34"/>
      <c r="C9" s="76"/>
      <c r="D9" s="28" t="s">
        <v>23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>
      <c r="B10" s="34"/>
      <c r="C10" s="77"/>
      <c r="D10" s="78" t="s">
        <v>28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>
      <c r="B14" s="16"/>
      <c r="C14" s="27"/>
      <c r="D14" s="69" t="s">
        <v>81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>
      <c r="B15" s="16"/>
      <c r="C15" s="27"/>
      <c r="D15" s="27"/>
      <c r="E15" s="27"/>
      <c r="F15" s="79" t="s">
        <v>17</v>
      </c>
      <c r="G15" s="79"/>
      <c r="H15" s="80" t="s">
        <v>18</v>
      </c>
      <c r="I15" s="27"/>
      <c r="J15" s="18"/>
      <c r="O15" s="52"/>
      <c r="P15" s="52"/>
      <c r="Q15" s="28"/>
    </row>
    <row r="16" spans="2:17" ht="12" customHeight="1">
      <c r="B16" s="16"/>
      <c r="C16" s="27"/>
      <c r="D16" s="44" t="s">
        <v>102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>
      <c r="B17" s="16"/>
      <c r="C17" s="30"/>
      <c r="D17" s="28" t="s">
        <v>67</v>
      </c>
      <c r="E17" s="28"/>
      <c r="F17" s="74">
        <v>4</v>
      </c>
      <c r="H17" s="114"/>
      <c r="I17" s="27"/>
      <c r="J17" s="18"/>
      <c r="O17" s="52"/>
      <c r="P17" s="52"/>
      <c r="Q17" s="28"/>
    </row>
    <row r="18" spans="2:17" ht="12" customHeight="1">
      <c r="B18" s="16"/>
      <c r="C18" s="30"/>
      <c r="D18" s="28" t="s">
        <v>71</v>
      </c>
      <c r="E18" s="28"/>
      <c r="F18" s="74">
        <v>1</v>
      </c>
      <c r="H18" s="45">
        <f>IF(F18&gt;F17,F17*tab!$D$13,F18*tab!D13)</f>
        <v>830.83</v>
      </c>
      <c r="I18" s="27"/>
      <c r="J18" s="18"/>
      <c r="O18" s="28"/>
      <c r="P18" s="28"/>
      <c r="Q18" s="28"/>
    </row>
    <row r="19" spans="2:17" ht="12" customHeight="1">
      <c r="B19" s="16"/>
      <c r="C19" s="30"/>
      <c r="D19" s="28" t="s">
        <v>70</v>
      </c>
      <c r="E19" s="28"/>
      <c r="F19" s="116">
        <f>IF((F17-F18)&lt;=0,0,F17-F18)</f>
        <v>3</v>
      </c>
      <c r="G19" s="39"/>
      <c r="H19" s="113">
        <f>F19*tab!$D$7</f>
        <v>8003.2874999999995</v>
      </c>
      <c r="J19" s="18"/>
      <c r="O19" s="28"/>
      <c r="P19" s="28"/>
      <c r="Q19" s="28"/>
    </row>
    <row r="20" spans="2:17" ht="12" customHeight="1">
      <c r="B20" s="16"/>
      <c r="C20" s="30"/>
      <c r="D20" s="40" t="s">
        <v>72</v>
      </c>
      <c r="E20" s="28"/>
      <c r="F20" s="74">
        <v>0</v>
      </c>
      <c r="G20" s="39"/>
      <c r="H20" s="45">
        <f>IF(F20&gt;F19, F19*tab!$D$8,F20*tab!$D$8)</f>
        <v>0</v>
      </c>
      <c r="I20" s="28" t="s">
        <v>69</v>
      </c>
      <c r="J20" s="18"/>
      <c r="O20" s="28"/>
      <c r="P20" s="28"/>
      <c r="Q20" s="28"/>
    </row>
    <row r="21" spans="2:17" ht="12" customHeight="1">
      <c r="B21" s="16"/>
      <c r="C21" s="27"/>
      <c r="D21" s="28" t="s">
        <v>73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>
      <c r="B22" s="16"/>
      <c r="C22" s="27"/>
      <c r="D22" s="40"/>
      <c r="E22" s="28"/>
      <c r="F22" s="39"/>
      <c r="G22" s="42"/>
      <c r="H22" s="56">
        <f>IF(F21+F17&lt;tab!$C$14,0,(H18+H19-H20+H21))</f>
        <v>8834.1175000000003</v>
      </c>
      <c r="J22" s="18"/>
      <c r="M22" s="28"/>
      <c r="N22" s="28"/>
      <c r="O22" s="28"/>
      <c r="P22" s="28"/>
      <c r="Q22" s="28"/>
    </row>
    <row r="23" spans="2:17" ht="12" customHeight="1">
      <c r="B23" s="16"/>
      <c r="C23" s="27"/>
      <c r="D23" s="44" t="s">
        <v>103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>
      <c r="B24" s="16"/>
      <c r="C24" s="27"/>
      <c r="D24" s="28" t="s">
        <v>19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>
      <c r="B25" s="16"/>
      <c r="C25" s="27"/>
      <c r="D25" s="28" t="s">
        <v>20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>
      <c r="B26" s="16"/>
      <c r="C26" s="27"/>
      <c r="D26" s="40" t="s">
        <v>72</v>
      </c>
      <c r="E26" s="28"/>
      <c r="F26" s="74">
        <v>0</v>
      </c>
      <c r="G26" s="39"/>
      <c r="H26" s="45">
        <f>IF(F26&gt;F25, F25*tab!$D$8,F26*tab!$D$8)</f>
        <v>0</v>
      </c>
      <c r="I26" s="28" t="s">
        <v>69</v>
      </c>
      <c r="J26" s="18"/>
    </row>
    <row r="27" spans="2:17" ht="12" customHeight="1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>
      <c r="B28" s="16"/>
      <c r="C28" s="27"/>
      <c r="D28" s="44" t="s">
        <v>104</v>
      </c>
      <c r="E28" s="28"/>
      <c r="F28" s="53"/>
      <c r="G28" s="53"/>
      <c r="H28" s="54"/>
      <c r="J28" s="18"/>
      <c r="L28" s="28"/>
    </row>
    <row r="29" spans="2:17" ht="12" customHeight="1">
      <c r="B29" s="16"/>
      <c r="C29" s="27"/>
      <c r="D29" s="28" t="s">
        <v>19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>
      <c r="B30" s="16"/>
      <c r="C30" s="27"/>
      <c r="D30" s="28" t="s">
        <v>20</v>
      </c>
      <c r="E30" s="28"/>
      <c r="F30" s="74">
        <v>0</v>
      </c>
      <c r="H30" s="45">
        <f>F30*tab!$D$7</f>
        <v>0</v>
      </c>
      <c r="J30" s="18"/>
    </row>
    <row r="31" spans="2:17" ht="12" customHeight="1">
      <c r="B31" s="16"/>
      <c r="C31" s="27"/>
      <c r="D31" s="40" t="s">
        <v>72</v>
      </c>
      <c r="E31" s="28"/>
      <c r="F31" s="74">
        <v>0</v>
      </c>
      <c r="G31" s="39"/>
      <c r="H31" s="45">
        <f>IF(F31&gt;F30, F30*tab!$D$8,F31*tab!$D$8)</f>
        <v>0</v>
      </c>
      <c r="I31" s="28" t="s">
        <v>69</v>
      </c>
      <c r="J31" s="18"/>
    </row>
    <row r="32" spans="2:17" ht="12" customHeight="1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>
      <c r="B33" s="16"/>
      <c r="C33" s="27"/>
      <c r="D33" s="44" t="s">
        <v>105</v>
      </c>
      <c r="E33" s="28"/>
      <c r="F33" s="53"/>
      <c r="G33" s="53"/>
      <c r="H33" s="54"/>
      <c r="J33" s="18"/>
    </row>
    <row r="34" spans="2:10" ht="12" customHeight="1">
      <c r="B34" s="16"/>
      <c r="C34" s="27"/>
      <c r="D34" s="28" t="s">
        <v>96</v>
      </c>
      <c r="E34" s="28"/>
      <c r="F34" s="74">
        <v>5</v>
      </c>
      <c r="G34" s="42"/>
      <c r="H34" s="45">
        <f>F34*tab!$D$7</f>
        <v>13338.8125</v>
      </c>
      <c r="J34" s="18"/>
    </row>
    <row r="35" spans="2:10" ht="12" customHeight="1">
      <c r="B35" s="16"/>
      <c r="C35" s="27"/>
      <c r="D35" s="40" t="s">
        <v>72</v>
      </c>
      <c r="E35" s="28"/>
      <c r="F35" s="74">
        <v>2</v>
      </c>
      <c r="G35" s="39"/>
      <c r="H35" s="45">
        <f>F35*tab!$D$8</f>
        <v>1767.18</v>
      </c>
      <c r="I35" s="28" t="s">
        <v>69</v>
      </c>
      <c r="J35" s="18"/>
    </row>
    <row r="36" spans="2:10" ht="12" customHeight="1">
      <c r="B36" s="16"/>
      <c r="C36" s="27"/>
      <c r="D36" s="40"/>
      <c r="E36" s="28"/>
      <c r="F36" s="50"/>
      <c r="G36" s="50"/>
      <c r="H36" s="56">
        <f>IF((F34+F35)&lt;tab!$C$14,0,H34-H35)</f>
        <v>11571.6325</v>
      </c>
      <c r="J36" s="18"/>
    </row>
    <row r="37" spans="2:10" ht="12" customHeight="1">
      <c r="B37" s="16"/>
      <c r="C37" s="49"/>
      <c r="D37" s="40"/>
      <c r="E37" s="28"/>
      <c r="G37" s="58"/>
      <c r="H37" s="42"/>
      <c r="J37" s="18"/>
    </row>
    <row r="38" spans="2:10" ht="12" customHeight="1">
      <c r="B38" s="16"/>
      <c r="C38" s="49"/>
      <c r="D38" s="94" t="s">
        <v>33</v>
      </c>
      <c r="E38" s="27"/>
      <c r="F38" s="75" t="s">
        <v>22</v>
      </c>
      <c r="H38" s="55">
        <f>IF(F38="nee",0,IF((F21+F17)&gt;tab!C14,tab!C9,0))</f>
        <v>0</v>
      </c>
      <c r="J38" s="18"/>
    </row>
    <row r="39" spans="2:10" ht="12" customHeight="1">
      <c r="B39" s="16"/>
      <c r="C39" s="49"/>
      <c r="D39" s="40"/>
      <c r="E39" s="28"/>
      <c r="G39" s="58"/>
      <c r="H39" s="42"/>
      <c r="J39" s="18"/>
    </row>
    <row r="40" spans="2:10" ht="12" customHeight="1">
      <c r="B40" s="16"/>
      <c r="C40" s="49"/>
      <c r="D40" s="40"/>
      <c r="E40" s="28"/>
      <c r="G40" s="58"/>
      <c r="H40" s="42"/>
      <c r="J40" s="18"/>
    </row>
    <row r="41" spans="2:10" ht="12" customHeight="1">
      <c r="B41" s="16"/>
      <c r="C41" s="49"/>
      <c r="D41" s="57" t="s">
        <v>21</v>
      </c>
      <c r="E41" s="28"/>
      <c r="F41" s="50"/>
      <c r="G41" s="50"/>
      <c r="H41" s="51">
        <f>H38+H22+H27+H32+H36+H38</f>
        <v>20405.75</v>
      </c>
      <c r="J41" s="18"/>
    </row>
    <row r="42" spans="2:10" ht="12" customHeight="1">
      <c r="B42" s="16"/>
      <c r="C42" s="49"/>
      <c r="J42" s="18"/>
    </row>
    <row r="43" spans="2:10" ht="12" customHeight="1">
      <c r="B43" s="16"/>
      <c r="C43" s="17"/>
      <c r="D43" s="47"/>
      <c r="E43" s="41"/>
      <c r="F43" s="48"/>
      <c r="G43" s="48"/>
      <c r="H43" s="48"/>
      <c r="I43" s="17"/>
      <c r="J43" s="18"/>
    </row>
    <row r="44" spans="2:10" ht="12" customHeight="1">
      <c r="B44" s="16"/>
      <c r="C44" s="26"/>
      <c r="D44" s="40"/>
      <c r="E44" s="28"/>
      <c r="F44" s="42"/>
      <c r="G44" s="42"/>
      <c r="H44" s="42"/>
      <c r="J44" s="18"/>
    </row>
    <row r="45" spans="2:10" ht="12" customHeight="1">
      <c r="B45" s="16"/>
      <c r="C45" s="27"/>
      <c r="D45" s="69" t="s">
        <v>91</v>
      </c>
      <c r="E45" s="28"/>
      <c r="F45" s="42"/>
      <c r="G45" s="42"/>
      <c r="H45" s="42"/>
      <c r="J45" s="18"/>
    </row>
    <row r="46" spans="2:10" ht="12" customHeight="1">
      <c r="B46" s="16"/>
      <c r="C46" s="27"/>
      <c r="D46" s="40"/>
      <c r="E46" s="28"/>
      <c r="F46" s="79" t="s">
        <v>17</v>
      </c>
      <c r="G46" s="79"/>
      <c r="H46" s="80" t="s">
        <v>18</v>
      </c>
      <c r="J46" s="18"/>
    </row>
    <row r="47" spans="2:10" ht="12" customHeight="1">
      <c r="B47" s="16"/>
      <c r="C47" s="27"/>
      <c r="D47" s="44" t="s">
        <v>106</v>
      </c>
      <c r="E47" s="28"/>
      <c r="F47" s="53"/>
      <c r="G47" s="53"/>
      <c r="H47" s="54"/>
      <c r="J47" s="18"/>
    </row>
    <row r="48" spans="2:10" ht="12" customHeight="1">
      <c r="B48" s="16"/>
      <c r="C48" s="27"/>
      <c r="D48" s="28" t="s">
        <v>85</v>
      </c>
      <c r="E48" s="28"/>
      <c r="F48" s="74">
        <v>0</v>
      </c>
      <c r="H48" s="45">
        <f>F48*tab!D$17</f>
        <v>0</v>
      </c>
      <c r="J48" s="18"/>
    </row>
    <row r="49" spans="2:10" ht="12" customHeight="1">
      <c r="B49" s="16"/>
      <c r="C49" s="27"/>
      <c r="D49" s="44" t="s">
        <v>103</v>
      </c>
      <c r="E49" s="28"/>
      <c r="F49" s="53"/>
      <c r="G49" s="53"/>
      <c r="H49" s="54"/>
      <c r="J49" s="18"/>
    </row>
    <row r="50" spans="2:10" ht="12" customHeight="1">
      <c r="B50" s="16"/>
      <c r="C50" s="27"/>
      <c r="D50" s="28" t="s">
        <v>85</v>
      </c>
      <c r="E50" s="28"/>
      <c r="F50" s="74">
        <v>0</v>
      </c>
      <c r="H50" s="45">
        <f>F50*tab!D$17</f>
        <v>0</v>
      </c>
      <c r="J50" s="18"/>
    </row>
    <row r="51" spans="2:10" ht="12" customHeight="1">
      <c r="B51" s="16"/>
      <c r="C51" s="27"/>
      <c r="D51" s="44" t="s">
        <v>107</v>
      </c>
      <c r="E51" s="28"/>
      <c r="F51" s="53"/>
      <c r="G51" s="53"/>
      <c r="H51" s="54"/>
      <c r="J51" s="18"/>
    </row>
    <row r="52" spans="2:10" ht="12" customHeight="1">
      <c r="B52" s="16"/>
      <c r="C52" s="27"/>
      <c r="D52" s="28" t="s">
        <v>85</v>
      </c>
      <c r="E52" s="28"/>
      <c r="F52" s="74">
        <v>0</v>
      </c>
      <c r="H52" s="45">
        <f>F52*tab!D$17</f>
        <v>0</v>
      </c>
      <c r="J52" s="18"/>
    </row>
    <row r="53" spans="2:10" ht="12" customHeight="1">
      <c r="B53" s="16"/>
      <c r="C53" s="27"/>
      <c r="D53" s="44" t="s">
        <v>108</v>
      </c>
      <c r="E53" s="28"/>
      <c r="F53" s="53"/>
      <c r="G53" s="53"/>
      <c r="H53" s="54"/>
      <c r="J53" s="18"/>
    </row>
    <row r="54" spans="2:10" ht="12" customHeight="1">
      <c r="B54" s="16"/>
      <c r="C54" s="27"/>
      <c r="D54" s="28" t="s">
        <v>85</v>
      </c>
      <c r="E54" s="28"/>
      <c r="F54" s="74">
        <v>0</v>
      </c>
      <c r="H54" s="45">
        <f>F54*tab!D$17</f>
        <v>0</v>
      </c>
      <c r="J54" s="18"/>
    </row>
    <row r="55" spans="2:10" ht="12" customHeight="1">
      <c r="B55" s="16"/>
      <c r="C55" s="27"/>
      <c r="D55" s="40"/>
      <c r="E55" s="28"/>
      <c r="G55" s="58"/>
      <c r="H55" s="42"/>
      <c r="J55" s="18"/>
    </row>
    <row r="56" spans="2:10" ht="12" customHeight="1">
      <c r="B56" s="16"/>
      <c r="C56" s="27"/>
      <c r="D56" s="40"/>
      <c r="E56" s="28"/>
      <c r="G56" s="58"/>
      <c r="H56" s="42"/>
      <c r="J56" s="18"/>
    </row>
    <row r="57" spans="2:10" ht="12" customHeight="1">
      <c r="B57" s="16"/>
      <c r="C57" s="27"/>
      <c r="D57" s="57" t="s">
        <v>92</v>
      </c>
      <c r="E57" s="28"/>
      <c r="F57" s="50"/>
      <c r="G57" s="50"/>
      <c r="H57" s="51">
        <f>H48+H50+H52+H54</f>
        <v>0</v>
      </c>
      <c r="J57" s="18"/>
    </row>
    <row r="58" spans="2:10" ht="12" customHeight="1">
      <c r="B58" s="16"/>
      <c r="C58" s="27"/>
      <c r="D58" s="40"/>
      <c r="E58" s="28"/>
      <c r="F58" s="42"/>
      <c r="G58" s="42"/>
      <c r="H58" s="42"/>
      <c r="J58" s="18"/>
    </row>
    <row r="59" spans="2:10" ht="12" customHeight="1">
      <c r="B59" s="16"/>
      <c r="C59" s="17"/>
      <c r="D59" s="47"/>
      <c r="E59" s="41"/>
      <c r="F59" s="48"/>
      <c r="G59" s="48"/>
      <c r="H59" s="48"/>
      <c r="I59" s="17"/>
      <c r="J59" s="18"/>
    </row>
    <row r="60" spans="2:10" ht="12" customHeight="1">
      <c r="B60" s="16"/>
      <c r="D60" s="40"/>
      <c r="E60" s="28"/>
      <c r="F60" s="42"/>
      <c r="G60" s="42"/>
      <c r="H60" s="42"/>
      <c r="J60" s="18"/>
    </row>
    <row r="61" spans="2:10" ht="12" customHeight="1">
      <c r="B61" s="16"/>
      <c r="D61" s="40" t="s">
        <v>38</v>
      </c>
      <c r="E61" s="28"/>
      <c r="F61" s="42"/>
      <c r="G61" s="42"/>
      <c r="H61" s="42"/>
      <c r="J61" s="18"/>
    </row>
    <row r="62" spans="2:10" ht="12" customHeight="1">
      <c r="B62" s="16"/>
      <c r="D62" s="40"/>
      <c r="E62" s="28"/>
      <c r="F62" s="42"/>
      <c r="G62" s="42"/>
      <c r="H62" s="42"/>
      <c r="J62" s="18"/>
    </row>
    <row r="63" spans="2:10" ht="12" customHeight="1">
      <c r="B63" s="16"/>
      <c r="D63" s="40" t="s">
        <v>47</v>
      </c>
      <c r="E63" s="28"/>
      <c r="F63" s="42"/>
      <c r="G63" s="42"/>
      <c r="H63" s="42"/>
      <c r="J63" s="18"/>
    </row>
    <row r="64" spans="2:10" ht="12" customHeight="1">
      <c r="B64" s="16"/>
      <c r="D64" s="40" t="s">
        <v>39</v>
      </c>
      <c r="E64" s="28"/>
      <c r="F64" s="42"/>
      <c r="G64" s="42"/>
      <c r="H64" s="42"/>
      <c r="J64" s="18"/>
    </row>
    <row r="65" spans="2:10" ht="12" customHeight="1">
      <c r="B65" s="16"/>
      <c r="D65" s="40" t="s">
        <v>40</v>
      </c>
      <c r="E65" s="28"/>
      <c r="F65" s="42"/>
      <c r="G65" s="42"/>
      <c r="H65" s="42"/>
      <c r="J65" s="18"/>
    </row>
    <row r="66" spans="2:10" ht="12" customHeight="1">
      <c r="B66" s="16"/>
      <c r="D66" s="40" t="s">
        <v>41</v>
      </c>
      <c r="E66" s="28"/>
      <c r="F66" s="42"/>
      <c r="G66" s="42"/>
      <c r="H66" s="42"/>
      <c r="J66" s="18"/>
    </row>
    <row r="67" spans="2:10" ht="12" customHeight="1">
      <c r="B67" s="16"/>
      <c r="D67" s="40" t="s">
        <v>42</v>
      </c>
      <c r="E67" s="28"/>
      <c r="F67" s="42"/>
      <c r="G67" s="42"/>
      <c r="H67" s="42"/>
      <c r="J67" s="18"/>
    </row>
    <row r="68" spans="2:10" ht="12" customHeight="1">
      <c r="B68" s="16"/>
      <c r="D68" s="40"/>
      <c r="E68" s="28"/>
      <c r="F68" s="42"/>
      <c r="G68" s="42"/>
      <c r="H68" s="42"/>
      <c r="J68" s="18"/>
    </row>
    <row r="69" spans="2:10" ht="12" customHeight="1">
      <c r="B69" s="16"/>
      <c r="D69" s="40"/>
      <c r="E69" s="28"/>
      <c r="F69" s="79" t="s">
        <v>17</v>
      </c>
      <c r="G69" s="79"/>
      <c r="H69" s="80" t="s">
        <v>18</v>
      </c>
      <c r="J69" s="18"/>
    </row>
    <row r="70" spans="2:10" ht="12" customHeight="1">
      <c r="B70" s="16"/>
      <c r="D70" s="40" t="s">
        <v>100</v>
      </c>
      <c r="E70" s="28"/>
      <c r="F70" s="74">
        <v>0</v>
      </c>
      <c r="G70" s="42"/>
      <c r="H70" s="45">
        <f>F70*tab!$C$24</f>
        <v>0</v>
      </c>
      <c r="J70" s="18"/>
    </row>
    <row r="71" spans="2:10" ht="12" customHeight="1">
      <c r="B71" s="16"/>
      <c r="D71" s="40"/>
      <c r="E71" s="28"/>
      <c r="F71" s="42"/>
      <c r="G71" s="42"/>
      <c r="H71" s="42"/>
      <c r="J71" s="18"/>
    </row>
    <row r="72" spans="2:10" ht="12" customHeight="1">
      <c r="B72" s="16"/>
      <c r="D72" s="57" t="s">
        <v>45</v>
      </c>
      <c r="E72" s="28"/>
      <c r="F72" s="42"/>
      <c r="G72" s="42"/>
      <c r="H72" s="85">
        <f>H70</f>
        <v>0</v>
      </c>
      <c r="J72" s="18"/>
    </row>
    <row r="73" spans="2:10" ht="12" customHeight="1">
      <c r="B73" s="16"/>
      <c r="D73" s="40"/>
      <c r="E73" s="28"/>
      <c r="F73" s="42"/>
      <c r="G73" s="42"/>
      <c r="H73" s="42"/>
      <c r="J73" s="18"/>
    </row>
    <row r="74" spans="2:10" ht="12" customHeight="1">
      <c r="B74" s="16"/>
      <c r="C74" s="17"/>
      <c r="D74" s="17"/>
      <c r="E74" s="17"/>
      <c r="F74" s="17"/>
      <c r="G74" s="17"/>
      <c r="H74" s="17"/>
      <c r="I74" s="17"/>
      <c r="J74" s="18"/>
    </row>
    <row r="75" spans="2:10" ht="12" customHeight="1">
      <c r="B75" s="22"/>
      <c r="C75" s="23"/>
      <c r="D75" s="23"/>
      <c r="E75" s="23"/>
      <c r="F75" s="23"/>
      <c r="G75" s="23"/>
      <c r="H75" s="23"/>
      <c r="I75" s="95" t="s">
        <v>7</v>
      </c>
      <c r="J75" s="25"/>
    </row>
    <row r="76" spans="2:10" ht="12" customHeight="1"/>
    <row r="77" spans="2:10" ht="12" customHeight="1"/>
    <row r="78" spans="2:10" ht="12" customHeight="1"/>
    <row r="79" spans="2:10" ht="12" customHeight="1"/>
    <row r="80" spans="2:1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</sheetData>
  <dataValidations count="1">
    <dataValidation type="list" allowBlank="1" showInputMessage="1" showErrorMessage="1" sqref="F38" xr:uid="{4CE8EA51-B3EF-4E3C-9FB8-24160E201143}">
      <formula1>"ja, nee"</formula1>
    </dataValidation>
  </dataValidations>
  <hyperlinks>
    <hyperlink ref="I75" r:id="rId1" xr:uid="{DDCC4785-488B-4491-BC93-F50155FB276D}"/>
  </hyperlinks>
  <pageMargins left="0.74803149606299213" right="0.74803149606299213" top="0.98425196850393704" bottom="0.98425196850393704" header="0.51181102362204722" footer="0.51181102362204722"/>
  <pageSetup paperSize="9" scale="79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108"/>
  <sheetViews>
    <sheetView zoomScale="85" zoomScaleNormal="85" zoomScaleSheetLayoutView="85" workbookViewId="0">
      <selection activeCell="B2" sqref="B2:J75"/>
    </sheetView>
  </sheetViews>
  <sheetFormatPr defaultColWidth="9.140625" defaultRowHeight="12.75"/>
  <cols>
    <col min="1" max="1" width="3.5703125" style="11" customWidth="1"/>
    <col min="2" max="3" width="2.5703125" style="11" customWidth="1"/>
    <col min="4" max="4" width="68.71093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>
      <c r="L1" s="28"/>
      <c r="M1" s="28"/>
      <c r="N1" s="28"/>
    </row>
    <row r="2" spans="2:17">
      <c r="B2" s="111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>
      <c r="B4" s="19"/>
      <c r="C4" s="32" t="s">
        <v>34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>
      <c r="B5" s="34"/>
      <c r="C5" s="70" t="s">
        <v>101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>
      <c r="B9" s="34"/>
      <c r="C9" s="76"/>
      <c r="D9" s="28" t="s">
        <v>23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>
      <c r="B10" s="34"/>
      <c r="C10" s="77"/>
      <c r="D10" s="78" t="s">
        <v>28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>
      <c r="B14" s="16"/>
      <c r="C14" s="27"/>
      <c r="D14" s="69" t="s">
        <v>81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>
      <c r="B15" s="16"/>
      <c r="C15" s="27"/>
      <c r="D15" s="27"/>
      <c r="E15" s="27"/>
      <c r="F15" s="79" t="s">
        <v>17</v>
      </c>
      <c r="G15" s="79"/>
      <c r="H15" s="80" t="s">
        <v>18</v>
      </c>
      <c r="I15" s="27"/>
      <c r="J15" s="18"/>
      <c r="O15" s="52"/>
      <c r="P15" s="52"/>
      <c r="Q15" s="28"/>
    </row>
    <row r="16" spans="2:17" ht="12" customHeight="1">
      <c r="B16" s="16"/>
      <c r="C16" s="27"/>
      <c r="D16" s="44" t="s">
        <v>102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>
      <c r="B17" s="16"/>
      <c r="C17" s="30"/>
      <c r="D17" s="28" t="s">
        <v>67</v>
      </c>
      <c r="E17" s="28"/>
      <c r="F17" s="74">
        <v>4</v>
      </c>
      <c r="H17" s="114"/>
      <c r="I17" s="27"/>
      <c r="J17" s="18"/>
      <c r="O17" s="52"/>
      <c r="P17" s="52"/>
      <c r="Q17" s="28"/>
    </row>
    <row r="18" spans="2:17" ht="12" customHeight="1">
      <c r="B18" s="16"/>
      <c r="C18" s="30"/>
      <c r="D18" s="28" t="s">
        <v>71</v>
      </c>
      <c r="E18" s="28"/>
      <c r="F18" s="74">
        <v>1</v>
      </c>
      <c r="H18" s="45">
        <f>IF(F18&gt;F17,F17*tab!$D$13,F18*tab!D13)</f>
        <v>830.83</v>
      </c>
      <c r="I18" s="27"/>
      <c r="J18" s="18"/>
      <c r="O18" s="28"/>
      <c r="P18" s="28"/>
      <c r="Q18" s="28"/>
    </row>
    <row r="19" spans="2:17" ht="12" customHeight="1">
      <c r="B19" s="16"/>
      <c r="C19" s="30"/>
      <c r="D19" s="28" t="s">
        <v>70</v>
      </c>
      <c r="E19" s="28"/>
      <c r="F19" s="116">
        <f>IF((F17-F18)&lt;=0,0,F17-F18)</f>
        <v>3</v>
      </c>
      <c r="G19" s="39"/>
      <c r="H19" s="113">
        <f>F19*tab!$D$7</f>
        <v>8003.2874999999995</v>
      </c>
      <c r="J19" s="18"/>
      <c r="O19" s="28"/>
      <c r="P19" s="28"/>
      <c r="Q19" s="28"/>
    </row>
    <row r="20" spans="2:17" ht="12" customHeight="1">
      <c r="B20" s="16"/>
      <c r="C20" s="30"/>
      <c r="D20" s="40" t="s">
        <v>72</v>
      </c>
      <c r="E20" s="28"/>
      <c r="F20" s="74">
        <v>0</v>
      </c>
      <c r="G20" s="39"/>
      <c r="H20" s="45">
        <f>IF(F20&gt;F19, F19*tab!$D$8,F20*tab!$D$8)</f>
        <v>0</v>
      </c>
      <c r="I20" s="28" t="s">
        <v>69</v>
      </c>
      <c r="J20" s="18"/>
      <c r="O20" s="28"/>
      <c r="P20" s="28"/>
      <c r="Q20" s="28"/>
    </row>
    <row r="21" spans="2:17" ht="12" customHeight="1">
      <c r="B21" s="16"/>
      <c r="C21" s="27"/>
      <c r="D21" s="28" t="s">
        <v>73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>
      <c r="B22" s="16"/>
      <c r="C22" s="27"/>
      <c r="D22" s="40"/>
      <c r="E22" s="28"/>
      <c r="F22" s="39"/>
      <c r="G22" s="42"/>
      <c r="H22" s="56">
        <f>IF(F21+F17&lt;tab!$C$14,0,(H18+H19-H20+H21))</f>
        <v>8834.1175000000003</v>
      </c>
      <c r="J22" s="18"/>
      <c r="M22" s="28"/>
      <c r="N22" s="28"/>
      <c r="O22" s="28"/>
      <c r="P22" s="28"/>
      <c r="Q22" s="28"/>
    </row>
    <row r="23" spans="2:17" ht="12" customHeight="1">
      <c r="B23" s="16"/>
      <c r="C23" s="27"/>
      <c r="D23" s="44" t="s">
        <v>103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>
      <c r="B24" s="16"/>
      <c r="C24" s="27"/>
      <c r="D24" s="28" t="s">
        <v>19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>
      <c r="B25" s="16"/>
      <c r="C25" s="27"/>
      <c r="D25" s="28" t="s">
        <v>20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>
      <c r="B26" s="16"/>
      <c r="C26" s="27"/>
      <c r="D26" s="40" t="s">
        <v>72</v>
      </c>
      <c r="E26" s="28"/>
      <c r="F26" s="74">
        <v>0</v>
      </c>
      <c r="G26" s="39"/>
      <c r="H26" s="45">
        <f>IF(F26&gt;F25, F25*tab!$D$8,F26*tab!$D$8)</f>
        <v>0</v>
      </c>
      <c r="I26" s="28" t="s">
        <v>69</v>
      </c>
      <c r="J26" s="18"/>
    </row>
    <row r="27" spans="2:17" ht="12" customHeight="1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>
      <c r="B28" s="16"/>
      <c r="C28" s="27"/>
      <c r="D28" s="44" t="s">
        <v>104</v>
      </c>
      <c r="E28" s="28"/>
      <c r="F28" s="53"/>
      <c r="G28" s="53"/>
      <c r="H28" s="54"/>
      <c r="J28" s="18"/>
      <c r="L28" s="28"/>
    </row>
    <row r="29" spans="2:17" ht="12" customHeight="1">
      <c r="B29" s="16"/>
      <c r="C29" s="27"/>
      <c r="D29" s="28" t="s">
        <v>19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>
      <c r="B30" s="16"/>
      <c r="C30" s="27"/>
      <c r="D30" s="28" t="s">
        <v>20</v>
      </c>
      <c r="E30" s="28"/>
      <c r="F30" s="74">
        <v>0</v>
      </c>
      <c r="H30" s="45">
        <f>F30*tab!$D$7</f>
        <v>0</v>
      </c>
      <c r="J30" s="18"/>
    </row>
    <row r="31" spans="2:17" ht="12" customHeight="1">
      <c r="B31" s="16"/>
      <c r="C31" s="27"/>
      <c r="D31" s="40" t="s">
        <v>72</v>
      </c>
      <c r="E31" s="28"/>
      <c r="F31" s="74">
        <v>0</v>
      </c>
      <c r="G31" s="39"/>
      <c r="H31" s="45">
        <f>IF(F31&gt;F30, F30*tab!$D$8,F31*tab!$D$8)</f>
        <v>0</v>
      </c>
      <c r="I31" s="28" t="s">
        <v>69</v>
      </c>
      <c r="J31" s="18"/>
    </row>
    <row r="32" spans="2:17" ht="12" customHeight="1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>
      <c r="B33" s="16"/>
      <c r="C33" s="27"/>
      <c r="D33" s="44" t="s">
        <v>105</v>
      </c>
      <c r="E33" s="28"/>
      <c r="F33" s="53"/>
      <c r="G33" s="53"/>
      <c r="H33" s="54"/>
      <c r="J33" s="18"/>
    </row>
    <row r="34" spans="2:10" ht="12" customHeight="1">
      <c r="B34" s="16"/>
      <c r="C34" s="27"/>
      <c r="D34" s="28" t="s">
        <v>96</v>
      </c>
      <c r="E34" s="28"/>
      <c r="F34" s="74">
        <v>5</v>
      </c>
      <c r="G34" s="42"/>
      <c r="H34" s="45">
        <f>F34*tab!$D$7</f>
        <v>13338.8125</v>
      </c>
      <c r="J34" s="18"/>
    </row>
    <row r="35" spans="2:10" ht="12" customHeight="1">
      <c r="B35" s="16"/>
      <c r="C35" s="27"/>
      <c r="D35" s="40" t="s">
        <v>72</v>
      </c>
      <c r="E35" s="28"/>
      <c r="F35" s="74">
        <v>2</v>
      </c>
      <c r="G35" s="39"/>
      <c r="H35" s="45">
        <f>F35*tab!$D$8</f>
        <v>1767.18</v>
      </c>
      <c r="I35" s="28" t="s">
        <v>69</v>
      </c>
      <c r="J35" s="18"/>
    </row>
    <row r="36" spans="2:10" ht="12" customHeight="1">
      <c r="B36" s="16"/>
      <c r="C36" s="27"/>
      <c r="D36" s="40"/>
      <c r="E36" s="28"/>
      <c r="F36" s="50"/>
      <c r="G36" s="50"/>
      <c r="H36" s="56">
        <f>IF((F34+F35)&lt;tab!$C$14,0,H34-H35)</f>
        <v>11571.6325</v>
      </c>
      <c r="J36" s="18"/>
    </row>
    <row r="37" spans="2:10" ht="12" customHeight="1">
      <c r="B37" s="16"/>
      <c r="C37" s="49"/>
      <c r="D37" s="40"/>
      <c r="E37" s="28"/>
      <c r="G37" s="58"/>
      <c r="H37" s="42"/>
      <c r="J37" s="18"/>
    </row>
    <row r="38" spans="2:10" ht="12" customHeight="1">
      <c r="B38" s="16"/>
      <c r="C38" s="49"/>
      <c r="D38" s="94" t="s">
        <v>33</v>
      </c>
      <c r="E38" s="27"/>
      <c r="F38" s="75" t="s">
        <v>22</v>
      </c>
      <c r="H38" s="55">
        <f>IF(F38="nee",0,IF((F21+F17)&gt;tab!C14,tab!C9,0))</f>
        <v>0</v>
      </c>
      <c r="J38" s="18"/>
    </row>
    <row r="39" spans="2:10" ht="12" customHeight="1">
      <c r="B39" s="16"/>
      <c r="C39" s="49"/>
      <c r="D39" s="40"/>
      <c r="E39" s="28"/>
      <c r="G39" s="58"/>
      <c r="H39" s="42"/>
      <c r="J39" s="18"/>
    </row>
    <row r="40" spans="2:10" ht="12" customHeight="1">
      <c r="B40" s="16"/>
      <c r="C40" s="49"/>
      <c r="D40" s="40"/>
      <c r="E40" s="28"/>
      <c r="G40" s="58"/>
      <c r="H40" s="42"/>
      <c r="J40" s="18"/>
    </row>
    <row r="41" spans="2:10" ht="12" customHeight="1">
      <c r="B41" s="16"/>
      <c r="C41" s="49"/>
      <c r="D41" s="57" t="s">
        <v>21</v>
      </c>
      <c r="E41" s="28"/>
      <c r="F41" s="50"/>
      <c r="G41" s="50"/>
      <c r="H41" s="51">
        <f>H38+H22+H27+H32+H36+H38</f>
        <v>20405.75</v>
      </c>
      <c r="J41" s="18"/>
    </row>
    <row r="42" spans="2:10" ht="12" customHeight="1">
      <c r="B42" s="16"/>
      <c r="C42" s="49"/>
      <c r="J42" s="18"/>
    </row>
    <row r="43" spans="2:10" ht="12" customHeight="1">
      <c r="B43" s="16"/>
      <c r="C43" s="17"/>
      <c r="D43" s="47"/>
      <c r="E43" s="41"/>
      <c r="F43" s="48"/>
      <c r="G43" s="48"/>
      <c r="H43" s="48"/>
      <c r="I43" s="17"/>
      <c r="J43" s="18"/>
    </row>
    <row r="44" spans="2:10" ht="12" customHeight="1">
      <c r="B44" s="16"/>
      <c r="C44" s="26"/>
      <c r="D44" s="40"/>
      <c r="E44" s="28"/>
      <c r="F44" s="42"/>
      <c r="G44" s="42"/>
      <c r="H44" s="42"/>
      <c r="J44" s="18"/>
    </row>
    <row r="45" spans="2:10" ht="12" customHeight="1">
      <c r="B45" s="16"/>
      <c r="C45" s="27"/>
      <c r="D45" s="69" t="s">
        <v>91</v>
      </c>
      <c r="E45" s="28"/>
      <c r="F45" s="42"/>
      <c r="G45" s="42"/>
      <c r="H45" s="42"/>
      <c r="J45" s="18"/>
    </row>
    <row r="46" spans="2:10" ht="12" customHeight="1">
      <c r="B46" s="16"/>
      <c r="C46" s="27"/>
      <c r="D46" s="40"/>
      <c r="E46" s="28"/>
      <c r="F46" s="79" t="s">
        <v>17</v>
      </c>
      <c r="G46" s="79"/>
      <c r="H46" s="80" t="s">
        <v>18</v>
      </c>
      <c r="J46" s="18"/>
    </row>
    <row r="47" spans="2:10" ht="12" customHeight="1">
      <c r="B47" s="16"/>
      <c r="C47" s="27"/>
      <c r="D47" s="44" t="s">
        <v>106</v>
      </c>
      <c r="E47" s="28"/>
      <c r="F47" s="53"/>
      <c r="G47" s="53"/>
      <c r="H47" s="54"/>
      <c r="J47" s="18"/>
    </row>
    <row r="48" spans="2:10" ht="12" customHeight="1">
      <c r="B48" s="16"/>
      <c r="C48" s="27"/>
      <c r="D48" s="28" t="s">
        <v>85</v>
      </c>
      <c r="E48" s="28"/>
      <c r="F48" s="74">
        <v>0</v>
      </c>
      <c r="H48" s="45">
        <f>F48*tab!D$17</f>
        <v>0</v>
      </c>
      <c r="J48" s="18"/>
    </row>
    <row r="49" spans="2:10" ht="12" customHeight="1">
      <c r="B49" s="16"/>
      <c r="C49" s="27"/>
      <c r="D49" s="44" t="s">
        <v>103</v>
      </c>
      <c r="E49" s="28"/>
      <c r="F49" s="53"/>
      <c r="G49" s="53"/>
      <c r="H49" s="54"/>
      <c r="J49" s="18"/>
    </row>
    <row r="50" spans="2:10" ht="12" customHeight="1">
      <c r="B50" s="16"/>
      <c r="C50" s="27"/>
      <c r="D50" s="28" t="s">
        <v>85</v>
      </c>
      <c r="E50" s="28"/>
      <c r="F50" s="74">
        <v>0</v>
      </c>
      <c r="H50" s="45">
        <f>F50*tab!D$17</f>
        <v>0</v>
      </c>
      <c r="J50" s="18"/>
    </row>
    <row r="51" spans="2:10" ht="12" customHeight="1">
      <c r="B51" s="16"/>
      <c r="C51" s="27"/>
      <c r="D51" s="44" t="s">
        <v>107</v>
      </c>
      <c r="E51" s="28"/>
      <c r="F51" s="53"/>
      <c r="G51" s="53"/>
      <c r="H51" s="54"/>
      <c r="J51" s="18"/>
    </row>
    <row r="52" spans="2:10" ht="12" customHeight="1">
      <c r="B52" s="16"/>
      <c r="C52" s="27"/>
      <c r="D52" s="28" t="s">
        <v>85</v>
      </c>
      <c r="E52" s="28"/>
      <c r="F52" s="74">
        <v>0</v>
      </c>
      <c r="H52" s="45">
        <f>F52*tab!D$17</f>
        <v>0</v>
      </c>
      <c r="J52" s="18"/>
    </row>
    <row r="53" spans="2:10" ht="12" customHeight="1">
      <c r="B53" s="16"/>
      <c r="C53" s="27"/>
      <c r="D53" s="44" t="s">
        <v>108</v>
      </c>
      <c r="E53" s="28"/>
      <c r="F53" s="53"/>
      <c r="G53" s="53"/>
      <c r="H53" s="54"/>
      <c r="J53" s="18"/>
    </row>
    <row r="54" spans="2:10" ht="12" customHeight="1">
      <c r="B54" s="16"/>
      <c r="C54" s="27"/>
      <c r="D54" s="28" t="s">
        <v>85</v>
      </c>
      <c r="E54" s="28"/>
      <c r="F54" s="74">
        <v>0</v>
      </c>
      <c r="H54" s="45">
        <f>F54*tab!D$17</f>
        <v>0</v>
      </c>
      <c r="J54" s="18"/>
    </row>
    <row r="55" spans="2:10" ht="12" customHeight="1">
      <c r="B55" s="16"/>
      <c r="C55" s="27"/>
      <c r="D55" s="40"/>
      <c r="E55" s="28"/>
      <c r="G55" s="58"/>
      <c r="H55" s="42"/>
      <c r="J55" s="18"/>
    </row>
    <row r="56" spans="2:10" ht="12" customHeight="1">
      <c r="B56" s="16"/>
      <c r="C56" s="27"/>
      <c r="D56" s="40"/>
      <c r="E56" s="28"/>
      <c r="G56" s="58"/>
      <c r="H56" s="42"/>
      <c r="J56" s="18"/>
    </row>
    <row r="57" spans="2:10" ht="12" customHeight="1">
      <c r="B57" s="16"/>
      <c r="C57" s="27"/>
      <c r="D57" s="57" t="s">
        <v>92</v>
      </c>
      <c r="E57" s="28"/>
      <c r="F57" s="50"/>
      <c r="G57" s="50"/>
      <c r="H57" s="51">
        <f>H48+H50+H52+H54</f>
        <v>0</v>
      </c>
      <c r="J57" s="18"/>
    </row>
    <row r="58" spans="2:10" ht="12" customHeight="1">
      <c r="B58" s="16"/>
      <c r="C58" s="27"/>
      <c r="D58" s="40"/>
      <c r="E58" s="28"/>
      <c r="F58" s="42"/>
      <c r="G58" s="42"/>
      <c r="H58" s="42"/>
      <c r="J58" s="18"/>
    </row>
    <row r="59" spans="2:10" ht="12" customHeight="1">
      <c r="B59" s="16"/>
      <c r="C59" s="17"/>
      <c r="D59" s="47"/>
      <c r="E59" s="41"/>
      <c r="F59" s="48"/>
      <c r="G59" s="48"/>
      <c r="H59" s="48"/>
      <c r="I59" s="17"/>
      <c r="J59" s="18"/>
    </row>
    <row r="60" spans="2:10" ht="12" customHeight="1">
      <c r="B60" s="16"/>
      <c r="D60" s="40"/>
      <c r="E60" s="28"/>
      <c r="F60" s="42"/>
      <c r="G60" s="42"/>
      <c r="H60" s="42"/>
      <c r="J60" s="18"/>
    </row>
    <row r="61" spans="2:10" ht="12" customHeight="1">
      <c r="B61" s="16"/>
      <c r="D61" s="40" t="s">
        <v>38</v>
      </c>
      <c r="E61" s="28"/>
      <c r="F61" s="42"/>
      <c r="G61" s="42"/>
      <c r="H61" s="42"/>
      <c r="J61" s="18"/>
    </row>
    <row r="62" spans="2:10" ht="12" customHeight="1">
      <c r="B62" s="16"/>
      <c r="D62" s="40"/>
      <c r="E62" s="28"/>
      <c r="F62" s="42"/>
      <c r="G62" s="42"/>
      <c r="H62" s="42"/>
      <c r="J62" s="18"/>
    </row>
    <row r="63" spans="2:10" ht="12" customHeight="1">
      <c r="B63" s="16"/>
      <c r="D63" s="40" t="s">
        <v>47</v>
      </c>
      <c r="E63" s="28"/>
      <c r="F63" s="42"/>
      <c r="G63" s="42"/>
      <c r="H63" s="42"/>
      <c r="J63" s="18"/>
    </row>
    <row r="64" spans="2:10" ht="12" customHeight="1">
      <c r="B64" s="16"/>
      <c r="D64" s="40" t="s">
        <v>39</v>
      </c>
      <c r="E64" s="28"/>
      <c r="F64" s="42"/>
      <c r="G64" s="42"/>
      <c r="H64" s="42"/>
      <c r="J64" s="18"/>
    </row>
    <row r="65" spans="2:10" ht="12" customHeight="1">
      <c r="B65" s="16"/>
      <c r="D65" s="40" t="s">
        <v>40</v>
      </c>
      <c r="E65" s="28"/>
      <c r="F65" s="42"/>
      <c r="G65" s="42"/>
      <c r="H65" s="42"/>
      <c r="J65" s="18"/>
    </row>
    <row r="66" spans="2:10" ht="12" customHeight="1">
      <c r="B66" s="16"/>
      <c r="D66" s="40" t="s">
        <v>41</v>
      </c>
      <c r="E66" s="28"/>
      <c r="F66" s="42"/>
      <c r="G66" s="42"/>
      <c r="H66" s="42"/>
      <c r="J66" s="18"/>
    </row>
    <row r="67" spans="2:10" ht="12" customHeight="1">
      <c r="B67" s="16"/>
      <c r="D67" s="40" t="s">
        <v>42</v>
      </c>
      <c r="E67" s="28"/>
      <c r="F67" s="42"/>
      <c r="G67" s="42"/>
      <c r="H67" s="42"/>
      <c r="J67" s="18"/>
    </row>
    <row r="68" spans="2:10" ht="12" customHeight="1">
      <c r="B68" s="16"/>
      <c r="D68" s="40"/>
      <c r="E68" s="28"/>
      <c r="F68" s="42"/>
      <c r="G68" s="42"/>
      <c r="H68" s="42"/>
      <c r="J68" s="18"/>
    </row>
    <row r="69" spans="2:10" ht="12" customHeight="1">
      <c r="B69" s="16"/>
      <c r="D69" s="40"/>
      <c r="E69" s="28"/>
      <c r="F69" s="79" t="s">
        <v>17</v>
      </c>
      <c r="G69" s="79"/>
      <c r="H69" s="80" t="s">
        <v>18</v>
      </c>
      <c r="J69" s="18"/>
    </row>
    <row r="70" spans="2:10" ht="12" customHeight="1">
      <c r="B70" s="16"/>
      <c r="D70" s="40" t="s">
        <v>100</v>
      </c>
      <c r="E70" s="28"/>
      <c r="F70" s="74">
        <v>0</v>
      </c>
      <c r="G70" s="42"/>
      <c r="H70" s="45">
        <f>F70*tab!$C$24</f>
        <v>0</v>
      </c>
      <c r="J70" s="18"/>
    </row>
    <row r="71" spans="2:10" ht="12" customHeight="1">
      <c r="B71" s="16"/>
      <c r="D71" s="40"/>
      <c r="E71" s="28"/>
      <c r="F71" s="42"/>
      <c r="G71" s="42"/>
      <c r="H71" s="42"/>
      <c r="J71" s="18"/>
    </row>
    <row r="72" spans="2:10" ht="12" customHeight="1">
      <c r="B72" s="16"/>
      <c r="D72" s="57" t="s">
        <v>45</v>
      </c>
      <c r="E72" s="28"/>
      <c r="F72" s="42"/>
      <c r="G72" s="42"/>
      <c r="H72" s="85">
        <f>H70</f>
        <v>0</v>
      </c>
      <c r="J72" s="18"/>
    </row>
    <row r="73" spans="2:10" ht="12" customHeight="1">
      <c r="B73" s="16"/>
      <c r="D73" s="40"/>
      <c r="E73" s="28"/>
      <c r="F73" s="42"/>
      <c r="G73" s="42"/>
      <c r="H73" s="42"/>
      <c r="J73" s="18"/>
    </row>
    <row r="74" spans="2:10" ht="12" customHeight="1">
      <c r="B74" s="16"/>
      <c r="C74" s="17"/>
      <c r="D74" s="17"/>
      <c r="E74" s="17"/>
      <c r="F74" s="17"/>
      <c r="G74" s="17"/>
      <c r="H74" s="17"/>
      <c r="I74" s="17"/>
      <c r="J74" s="18"/>
    </row>
    <row r="75" spans="2:10" ht="12" customHeight="1">
      <c r="B75" s="22"/>
      <c r="C75" s="23"/>
      <c r="D75" s="23"/>
      <c r="E75" s="23"/>
      <c r="F75" s="23"/>
      <c r="G75" s="23"/>
      <c r="H75" s="23"/>
      <c r="I75" s="95" t="s">
        <v>7</v>
      </c>
      <c r="J75" s="25"/>
    </row>
    <row r="76" spans="2:10" ht="12" customHeight="1"/>
    <row r="77" spans="2:10" ht="12" customHeight="1"/>
    <row r="78" spans="2:10" ht="12" customHeight="1"/>
    <row r="79" spans="2:10" ht="12" customHeight="1"/>
    <row r="80" spans="2:1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</sheetData>
  <dataValidations count="1">
    <dataValidation type="list" allowBlank="1" showInputMessage="1" showErrorMessage="1" sqref="F38" xr:uid="{122D303E-A3BE-415A-8761-B060D22E48CC}">
      <formula1>"ja, nee"</formula1>
    </dataValidation>
  </dataValidations>
  <hyperlinks>
    <hyperlink ref="I75" r:id="rId1" xr:uid="{57F4DB53-067B-431B-86D8-6D076900453F}"/>
  </hyperlinks>
  <pageMargins left="0.74803149606299213" right="0.74803149606299213" top="0.98425196850393704" bottom="0.98425196850393704" header="0.51181102362204722" footer="0.51181102362204722"/>
  <pageSetup paperSize="9" scale="79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108"/>
  <sheetViews>
    <sheetView zoomScale="85" zoomScaleNormal="85" zoomScaleSheetLayoutView="85" workbookViewId="0">
      <selection activeCell="B2" sqref="B2:J75"/>
    </sheetView>
  </sheetViews>
  <sheetFormatPr defaultColWidth="9.140625" defaultRowHeight="12.75"/>
  <cols>
    <col min="1" max="1" width="3.5703125" style="11" customWidth="1"/>
    <col min="2" max="3" width="2.5703125" style="11" customWidth="1"/>
    <col min="4" max="4" width="69.71093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>
      <c r="L1" s="28"/>
      <c r="M1" s="28"/>
      <c r="N1" s="28"/>
    </row>
    <row r="2" spans="2:17">
      <c r="B2" s="111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>
      <c r="B4" s="19"/>
      <c r="C4" s="32" t="s">
        <v>34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>
      <c r="B5" s="34"/>
      <c r="C5" s="70" t="s">
        <v>101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>
      <c r="B9" s="34"/>
      <c r="C9" s="76"/>
      <c r="D9" s="28" t="s">
        <v>23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>
      <c r="B10" s="34"/>
      <c r="C10" s="77"/>
      <c r="D10" s="78" t="s">
        <v>28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>
      <c r="B14" s="16"/>
      <c r="C14" s="27"/>
      <c r="D14" s="69" t="s">
        <v>81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>
      <c r="B15" s="16"/>
      <c r="C15" s="27"/>
      <c r="D15" s="27"/>
      <c r="E15" s="27"/>
      <c r="F15" s="79" t="s">
        <v>17</v>
      </c>
      <c r="G15" s="79"/>
      <c r="H15" s="80" t="s">
        <v>18</v>
      </c>
      <c r="I15" s="27"/>
      <c r="J15" s="18"/>
      <c r="O15" s="52"/>
      <c r="P15" s="52"/>
      <c r="Q15" s="28"/>
    </row>
    <row r="16" spans="2:17" ht="12" customHeight="1">
      <c r="B16" s="16"/>
      <c r="C16" s="27"/>
      <c r="D16" s="44" t="s">
        <v>102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>
      <c r="B17" s="16"/>
      <c r="C17" s="30"/>
      <c r="D17" s="28" t="s">
        <v>67</v>
      </c>
      <c r="E17" s="28"/>
      <c r="F17" s="74">
        <v>4</v>
      </c>
      <c r="H17" s="114"/>
      <c r="I17" s="27"/>
      <c r="J17" s="18"/>
      <c r="O17" s="52"/>
      <c r="P17" s="52"/>
      <c r="Q17" s="28"/>
    </row>
    <row r="18" spans="2:17" ht="12" customHeight="1">
      <c r="B18" s="16"/>
      <c r="C18" s="30"/>
      <c r="D18" s="28" t="s">
        <v>71</v>
      </c>
      <c r="E18" s="28"/>
      <c r="F18" s="74">
        <v>1</v>
      </c>
      <c r="H18" s="45">
        <f>IF(F18&gt;F17,F17*tab!$D$13,F18*tab!D13)</f>
        <v>830.83</v>
      </c>
      <c r="I18" s="27"/>
      <c r="J18" s="18"/>
      <c r="O18" s="28"/>
      <c r="P18" s="28"/>
      <c r="Q18" s="28"/>
    </row>
    <row r="19" spans="2:17" ht="12" customHeight="1">
      <c r="B19" s="16"/>
      <c r="C19" s="30"/>
      <c r="D19" s="28" t="s">
        <v>70</v>
      </c>
      <c r="E19" s="28"/>
      <c r="F19" s="116">
        <f>IF((F17-F18)&lt;=0,0,F17-F18)</f>
        <v>3</v>
      </c>
      <c r="G19" s="39"/>
      <c r="H19" s="113">
        <f>F19*tab!$D$7</f>
        <v>8003.2874999999995</v>
      </c>
      <c r="J19" s="18"/>
      <c r="O19" s="28"/>
      <c r="P19" s="28"/>
      <c r="Q19" s="28"/>
    </row>
    <row r="20" spans="2:17" ht="12" customHeight="1">
      <c r="B20" s="16"/>
      <c r="C20" s="30"/>
      <c r="D20" s="40" t="s">
        <v>72</v>
      </c>
      <c r="E20" s="28"/>
      <c r="F20" s="74">
        <v>0</v>
      </c>
      <c r="G20" s="39"/>
      <c r="H20" s="45">
        <f>IF(F20&gt;F19, F19*tab!$D$8,F20*tab!$D$8)</f>
        <v>0</v>
      </c>
      <c r="I20" s="28" t="s">
        <v>69</v>
      </c>
      <c r="J20" s="18"/>
      <c r="O20" s="28"/>
      <c r="P20" s="28"/>
      <c r="Q20" s="28"/>
    </row>
    <row r="21" spans="2:17" ht="12" customHeight="1">
      <c r="B21" s="16"/>
      <c r="C21" s="27"/>
      <c r="D21" s="28" t="s">
        <v>73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>
      <c r="B22" s="16"/>
      <c r="C22" s="27"/>
      <c r="D22" s="40"/>
      <c r="E22" s="28"/>
      <c r="F22" s="39"/>
      <c r="G22" s="42"/>
      <c r="H22" s="56">
        <f>IF(F21+F17&lt;tab!$C$14,0,(H18+H19-H20+H21))</f>
        <v>8834.1175000000003</v>
      </c>
      <c r="J22" s="18"/>
      <c r="M22" s="28"/>
      <c r="N22" s="28"/>
      <c r="O22" s="28"/>
      <c r="P22" s="28"/>
      <c r="Q22" s="28"/>
    </row>
    <row r="23" spans="2:17" ht="12" customHeight="1">
      <c r="B23" s="16"/>
      <c r="C23" s="27"/>
      <c r="D23" s="44" t="s">
        <v>103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>
      <c r="B24" s="16"/>
      <c r="C24" s="27"/>
      <c r="D24" s="28" t="s">
        <v>19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>
      <c r="B25" s="16"/>
      <c r="C25" s="27"/>
      <c r="D25" s="28" t="s">
        <v>20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>
      <c r="B26" s="16"/>
      <c r="C26" s="27"/>
      <c r="D26" s="40" t="s">
        <v>72</v>
      </c>
      <c r="E26" s="28"/>
      <c r="F26" s="74">
        <v>0</v>
      </c>
      <c r="G26" s="39"/>
      <c r="H26" s="45">
        <f>IF(F26&gt;F25, F25*tab!$D$8,F26*tab!$D$8)</f>
        <v>0</v>
      </c>
      <c r="I26" s="28" t="s">
        <v>69</v>
      </c>
      <c r="J26" s="18"/>
    </row>
    <row r="27" spans="2:17" ht="12" customHeight="1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>
      <c r="B28" s="16"/>
      <c r="C28" s="27"/>
      <c r="D28" s="44" t="s">
        <v>104</v>
      </c>
      <c r="E28" s="28"/>
      <c r="F28" s="53"/>
      <c r="G28" s="53"/>
      <c r="H28" s="54"/>
      <c r="J28" s="18"/>
      <c r="L28" s="28"/>
    </row>
    <row r="29" spans="2:17" ht="12" customHeight="1">
      <c r="B29" s="16"/>
      <c r="C29" s="27"/>
      <c r="D29" s="28" t="s">
        <v>19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>
      <c r="B30" s="16"/>
      <c r="C30" s="27"/>
      <c r="D30" s="28" t="s">
        <v>20</v>
      </c>
      <c r="E30" s="28"/>
      <c r="F30" s="74">
        <v>0</v>
      </c>
      <c r="H30" s="45">
        <f>F30*tab!$D$7</f>
        <v>0</v>
      </c>
      <c r="J30" s="18"/>
    </row>
    <row r="31" spans="2:17" ht="12" customHeight="1">
      <c r="B31" s="16"/>
      <c r="C31" s="27"/>
      <c r="D31" s="40" t="s">
        <v>72</v>
      </c>
      <c r="E31" s="28"/>
      <c r="F31" s="74">
        <v>0</v>
      </c>
      <c r="G31" s="39"/>
      <c r="H31" s="45">
        <f>IF(F31&gt;F30, F30*tab!$D$8,F31*tab!$D$8)</f>
        <v>0</v>
      </c>
      <c r="I31" s="28" t="s">
        <v>69</v>
      </c>
      <c r="J31" s="18"/>
    </row>
    <row r="32" spans="2:17" ht="12" customHeight="1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>
      <c r="B33" s="16"/>
      <c r="C33" s="27"/>
      <c r="D33" s="44" t="s">
        <v>105</v>
      </c>
      <c r="E33" s="28"/>
      <c r="F33" s="53"/>
      <c r="G33" s="53"/>
      <c r="H33" s="54"/>
      <c r="J33" s="18"/>
    </row>
    <row r="34" spans="2:10" ht="12" customHeight="1">
      <c r="B34" s="16"/>
      <c r="C34" s="27"/>
      <c r="D34" s="28" t="s">
        <v>96</v>
      </c>
      <c r="E34" s="28"/>
      <c r="F34" s="74">
        <v>5</v>
      </c>
      <c r="G34" s="42"/>
      <c r="H34" s="45">
        <f>F34*tab!$D$7</f>
        <v>13338.8125</v>
      </c>
      <c r="J34" s="18"/>
    </row>
    <row r="35" spans="2:10" ht="12" customHeight="1">
      <c r="B35" s="16"/>
      <c r="C35" s="27"/>
      <c r="D35" s="40" t="s">
        <v>72</v>
      </c>
      <c r="E35" s="28"/>
      <c r="F35" s="74">
        <v>2</v>
      </c>
      <c r="G35" s="39"/>
      <c r="H35" s="45">
        <f>F35*tab!$D$8</f>
        <v>1767.18</v>
      </c>
      <c r="I35" s="28" t="s">
        <v>69</v>
      </c>
      <c r="J35" s="18"/>
    </row>
    <row r="36" spans="2:10" ht="12" customHeight="1">
      <c r="B36" s="16"/>
      <c r="C36" s="27"/>
      <c r="D36" s="40"/>
      <c r="E36" s="28"/>
      <c r="F36" s="50"/>
      <c r="G36" s="50"/>
      <c r="H36" s="56">
        <f>IF((F34+F35)&lt;tab!$C$14,0,H34-H35)</f>
        <v>11571.6325</v>
      </c>
      <c r="J36" s="18"/>
    </row>
    <row r="37" spans="2:10" ht="12" customHeight="1">
      <c r="B37" s="16"/>
      <c r="C37" s="49"/>
      <c r="D37" s="40"/>
      <c r="E37" s="28"/>
      <c r="G37" s="58"/>
      <c r="H37" s="42"/>
      <c r="J37" s="18"/>
    </row>
    <row r="38" spans="2:10" ht="12" customHeight="1">
      <c r="B38" s="16"/>
      <c r="C38" s="49"/>
      <c r="D38" s="94" t="s">
        <v>33</v>
      </c>
      <c r="E38" s="27"/>
      <c r="F38" s="75" t="s">
        <v>22</v>
      </c>
      <c r="H38" s="55">
        <f>IF(F38="nee",0,IF((F21+F17)&gt;tab!C14,tab!C9,0))</f>
        <v>0</v>
      </c>
      <c r="J38" s="18"/>
    </row>
    <row r="39" spans="2:10" ht="12" customHeight="1">
      <c r="B39" s="16"/>
      <c r="C39" s="49"/>
      <c r="D39" s="40"/>
      <c r="E39" s="28"/>
      <c r="G39" s="58"/>
      <c r="H39" s="42"/>
      <c r="J39" s="18"/>
    </row>
    <row r="40" spans="2:10" ht="12" customHeight="1">
      <c r="B40" s="16"/>
      <c r="C40" s="49"/>
      <c r="D40" s="40"/>
      <c r="E40" s="28"/>
      <c r="G40" s="58"/>
      <c r="H40" s="42"/>
      <c r="J40" s="18"/>
    </row>
    <row r="41" spans="2:10" ht="12" customHeight="1">
      <c r="B41" s="16"/>
      <c r="C41" s="49"/>
      <c r="D41" s="57" t="s">
        <v>21</v>
      </c>
      <c r="E41" s="28"/>
      <c r="F41" s="50"/>
      <c r="G41" s="50"/>
      <c r="H41" s="51">
        <f>H38+H22+H27+H32+H36+H38</f>
        <v>20405.75</v>
      </c>
      <c r="J41" s="18"/>
    </row>
    <row r="42" spans="2:10" ht="12" customHeight="1">
      <c r="B42" s="16"/>
      <c r="C42" s="49"/>
      <c r="J42" s="18"/>
    </row>
    <row r="43" spans="2:10" ht="12" customHeight="1">
      <c r="B43" s="16"/>
      <c r="C43" s="17"/>
      <c r="D43" s="47"/>
      <c r="E43" s="41"/>
      <c r="F43" s="48"/>
      <c r="G43" s="48"/>
      <c r="H43" s="48"/>
      <c r="I43" s="17"/>
      <c r="J43" s="18"/>
    </row>
    <row r="44" spans="2:10" ht="12" customHeight="1">
      <c r="B44" s="16"/>
      <c r="C44" s="26"/>
      <c r="D44" s="40"/>
      <c r="E44" s="28"/>
      <c r="F44" s="42"/>
      <c r="G44" s="42"/>
      <c r="H44" s="42"/>
      <c r="J44" s="18"/>
    </row>
    <row r="45" spans="2:10" ht="12" customHeight="1">
      <c r="B45" s="16"/>
      <c r="C45" s="27"/>
      <c r="D45" s="69" t="s">
        <v>91</v>
      </c>
      <c r="E45" s="28"/>
      <c r="F45" s="42"/>
      <c r="G45" s="42"/>
      <c r="H45" s="42"/>
      <c r="J45" s="18"/>
    </row>
    <row r="46" spans="2:10" ht="12" customHeight="1">
      <c r="B46" s="16"/>
      <c r="C46" s="27"/>
      <c r="D46" s="40"/>
      <c r="E46" s="28"/>
      <c r="F46" s="79" t="s">
        <v>17</v>
      </c>
      <c r="G46" s="79"/>
      <c r="H46" s="80" t="s">
        <v>18</v>
      </c>
      <c r="J46" s="18"/>
    </row>
    <row r="47" spans="2:10" ht="12" customHeight="1">
      <c r="B47" s="16"/>
      <c r="C47" s="27"/>
      <c r="D47" s="44" t="s">
        <v>106</v>
      </c>
      <c r="E47" s="28"/>
      <c r="F47" s="53"/>
      <c r="G47" s="53"/>
      <c r="H47" s="54"/>
      <c r="J47" s="18"/>
    </row>
    <row r="48" spans="2:10" ht="12" customHeight="1">
      <c r="B48" s="16"/>
      <c r="C48" s="27"/>
      <c r="D48" s="28" t="s">
        <v>85</v>
      </c>
      <c r="E48" s="28"/>
      <c r="F48" s="74">
        <v>0</v>
      </c>
      <c r="H48" s="45">
        <f>F48*tab!D$17</f>
        <v>0</v>
      </c>
      <c r="J48" s="18"/>
    </row>
    <row r="49" spans="2:10" ht="12" customHeight="1">
      <c r="B49" s="16"/>
      <c r="C49" s="27"/>
      <c r="D49" s="44" t="s">
        <v>103</v>
      </c>
      <c r="E49" s="28"/>
      <c r="F49" s="53"/>
      <c r="G49" s="53"/>
      <c r="H49" s="54"/>
      <c r="J49" s="18"/>
    </row>
    <row r="50" spans="2:10" ht="12" customHeight="1">
      <c r="B50" s="16"/>
      <c r="C50" s="27"/>
      <c r="D50" s="28" t="s">
        <v>85</v>
      </c>
      <c r="E50" s="28"/>
      <c r="F50" s="74">
        <v>0</v>
      </c>
      <c r="H50" s="45">
        <f>F50*tab!D$17</f>
        <v>0</v>
      </c>
      <c r="J50" s="18"/>
    </row>
    <row r="51" spans="2:10" ht="12" customHeight="1">
      <c r="B51" s="16"/>
      <c r="C51" s="27"/>
      <c r="D51" s="44" t="s">
        <v>107</v>
      </c>
      <c r="E51" s="28"/>
      <c r="F51" s="53"/>
      <c r="G51" s="53"/>
      <c r="H51" s="54"/>
      <c r="J51" s="18"/>
    </row>
    <row r="52" spans="2:10" ht="12" customHeight="1">
      <c r="B52" s="16"/>
      <c r="C52" s="27"/>
      <c r="D52" s="28" t="s">
        <v>85</v>
      </c>
      <c r="E52" s="28"/>
      <c r="F52" s="74">
        <v>0</v>
      </c>
      <c r="H52" s="45">
        <f>F52*tab!D$17</f>
        <v>0</v>
      </c>
      <c r="J52" s="18"/>
    </row>
    <row r="53" spans="2:10" ht="12" customHeight="1">
      <c r="B53" s="16"/>
      <c r="C53" s="27"/>
      <c r="D53" s="44" t="s">
        <v>108</v>
      </c>
      <c r="E53" s="28"/>
      <c r="F53" s="53"/>
      <c r="G53" s="53"/>
      <c r="H53" s="54"/>
      <c r="J53" s="18"/>
    </row>
    <row r="54" spans="2:10" ht="12" customHeight="1">
      <c r="B54" s="16"/>
      <c r="C54" s="27"/>
      <c r="D54" s="28" t="s">
        <v>85</v>
      </c>
      <c r="E54" s="28"/>
      <c r="F54" s="74">
        <v>0</v>
      </c>
      <c r="H54" s="45">
        <f>F54*tab!D$17</f>
        <v>0</v>
      </c>
      <c r="J54" s="18"/>
    </row>
    <row r="55" spans="2:10" ht="12" customHeight="1">
      <c r="B55" s="16"/>
      <c r="C55" s="27"/>
      <c r="D55" s="40"/>
      <c r="E55" s="28"/>
      <c r="G55" s="58"/>
      <c r="H55" s="42"/>
      <c r="J55" s="18"/>
    </row>
    <row r="56" spans="2:10" ht="12" customHeight="1">
      <c r="B56" s="16"/>
      <c r="C56" s="27"/>
      <c r="D56" s="40"/>
      <c r="E56" s="28"/>
      <c r="G56" s="58"/>
      <c r="H56" s="42"/>
      <c r="J56" s="18"/>
    </row>
    <row r="57" spans="2:10" ht="12" customHeight="1">
      <c r="B57" s="16"/>
      <c r="C57" s="27"/>
      <c r="D57" s="57" t="s">
        <v>92</v>
      </c>
      <c r="E57" s="28"/>
      <c r="F57" s="50"/>
      <c r="G57" s="50"/>
      <c r="H57" s="51">
        <f>H48+H50+H52+H54</f>
        <v>0</v>
      </c>
      <c r="J57" s="18"/>
    </row>
    <row r="58" spans="2:10" ht="12" customHeight="1">
      <c r="B58" s="16"/>
      <c r="C58" s="27"/>
      <c r="D58" s="40"/>
      <c r="E58" s="28"/>
      <c r="F58" s="42"/>
      <c r="G58" s="42"/>
      <c r="H58" s="42"/>
      <c r="J58" s="18"/>
    </row>
    <row r="59" spans="2:10" ht="12" customHeight="1">
      <c r="B59" s="16"/>
      <c r="C59" s="17"/>
      <c r="D59" s="47"/>
      <c r="E59" s="41"/>
      <c r="F59" s="48"/>
      <c r="G59" s="48"/>
      <c r="H59" s="48"/>
      <c r="I59" s="17"/>
      <c r="J59" s="18"/>
    </row>
    <row r="60" spans="2:10" ht="12" customHeight="1">
      <c r="B60" s="16"/>
      <c r="D60" s="40"/>
      <c r="E60" s="28"/>
      <c r="F60" s="42"/>
      <c r="G60" s="42"/>
      <c r="H60" s="42"/>
      <c r="J60" s="18"/>
    </row>
    <row r="61" spans="2:10" ht="12" customHeight="1">
      <c r="B61" s="16"/>
      <c r="D61" s="40" t="s">
        <v>38</v>
      </c>
      <c r="E61" s="28"/>
      <c r="F61" s="42"/>
      <c r="G61" s="42"/>
      <c r="H61" s="42"/>
      <c r="J61" s="18"/>
    </row>
    <row r="62" spans="2:10" ht="12" customHeight="1">
      <c r="B62" s="16"/>
      <c r="D62" s="40"/>
      <c r="E62" s="28"/>
      <c r="F62" s="42"/>
      <c r="G62" s="42"/>
      <c r="H62" s="42"/>
      <c r="J62" s="18"/>
    </row>
    <row r="63" spans="2:10" ht="12" customHeight="1">
      <c r="B63" s="16"/>
      <c r="D63" s="40" t="s">
        <v>47</v>
      </c>
      <c r="E63" s="28"/>
      <c r="F63" s="42"/>
      <c r="G63" s="42"/>
      <c r="H63" s="42"/>
      <c r="J63" s="18"/>
    </row>
    <row r="64" spans="2:10" ht="12" customHeight="1">
      <c r="B64" s="16"/>
      <c r="D64" s="40" t="s">
        <v>39</v>
      </c>
      <c r="E64" s="28"/>
      <c r="F64" s="42"/>
      <c r="G64" s="42"/>
      <c r="H64" s="42"/>
      <c r="J64" s="18"/>
    </row>
    <row r="65" spans="2:10" ht="12" customHeight="1">
      <c r="B65" s="16"/>
      <c r="D65" s="40" t="s">
        <v>40</v>
      </c>
      <c r="E65" s="28"/>
      <c r="F65" s="42"/>
      <c r="G65" s="42"/>
      <c r="H65" s="42"/>
      <c r="J65" s="18"/>
    </row>
    <row r="66" spans="2:10" ht="12" customHeight="1">
      <c r="B66" s="16"/>
      <c r="D66" s="40" t="s">
        <v>41</v>
      </c>
      <c r="E66" s="28"/>
      <c r="F66" s="42"/>
      <c r="G66" s="42"/>
      <c r="H66" s="42"/>
      <c r="J66" s="18"/>
    </row>
    <row r="67" spans="2:10" ht="12" customHeight="1">
      <c r="B67" s="16"/>
      <c r="D67" s="40" t="s">
        <v>42</v>
      </c>
      <c r="E67" s="28"/>
      <c r="F67" s="42"/>
      <c r="G67" s="42"/>
      <c r="H67" s="42"/>
      <c r="J67" s="18"/>
    </row>
    <row r="68" spans="2:10" ht="12" customHeight="1">
      <c r="B68" s="16"/>
      <c r="D68" s="40"/>
      <c r="E68" s="28"/>
      <c r="F68" s="42"/>
      <c r="G68" s="42"/>
      <c r="H68" s="42"/>
      <c r="J68" s="18"/>
    </row>
    <row r="69" spans="2:10" ht="12" customHeight="1">
      <c r="B69" s="16"/>
      <c r="D69" s="40"/>
      <c r="E69" s="28"/>
      <c r="F69" s="79" t="s">
        <v>17</v>
      </c>
      <c r="G69" s="79"/>
      <c r="H69" s="80" t="s">
        <v>18</v>
      </c>
      <c r="J69" s="18"/>
    </row>
    <row r="70" spans="2:10" ht="12" customHeight="1">
      <c r="B70" s="16"/>
      <c r="D70" s="40" t="s">
        <v>100</v>
      </c>
      <c r="E70" s="28"/>
      <c r="F70" s="74">
        <v>0</v>
      </c>
      <c r="G70" s="42"/>
      <c r="H70" s="45">
        <f>F70*tab!$C$24</f>
        <v>0</v>
      </c>
      <c r="J70" s="18"/>
    </row>
    <row r="71" spans="2:10" ht="12" customHeight="1">
      <c r="B71" s="16"/>
      <c r="D71" s="40"/>
      <c r="E71" s="28"/>
      <c r="F71" s="42"/>
      <c r="G71" s="42"/>
      <c r="H71" s="42"/>
      <c r="J71" s="18"/>
    </row>
    <row r="72" spans="2:10" ht="12" customHeight="1">
      <c r="B72" s="16"/>
      <c r="D72" s="57" t="s">
        <v>45</v>
      </c>
      <c r="E72" s="28"/>
      <c r="F72" s="42"/>
      <c r="G72" s="42"/>
      <c r="H72" s="85">
        <f>H70</f>
        <v>0</v>
      </c>
      <c r="J72" s="18"/>
    </row>
    <row r="73" spans="2:10" ht="12" customHeight="1">
      <c r="B73" s="16"/>
      <c r="D73" s="40"/>
      <c r="E73" s="28"/>
      <c r="F73" s="42"/>
      <c r="G73" s="42"/>
      <c r="H73" s="42"/>
      <c r="J73" s="18"/>
    </row>
    <row r="74" spans="2:10" ht="12" customHeight="1">
      <c r="B74" s="16"/>
      <c r="C74" s="17"/>
      <c r="D74" s="17"/>
      <c r="E74" s="17"/>
      <c r="F74" s="17"/>
      <c r="G74" s="17"/>
      <c r="H74" s="17"/>
      <c r="I74" s="17"/>
      <c r="J74" s="18"/>
    </row>
    <row r="75" spans="2:10" ht="12" customHeight="1">
      <c r="B75" s="22"/>
      <c r="C75" s="23"/>
      <c r="D75" s="23"/>
      <c r="E75" s="23"/>
      <c r="F75" s="23"/>
      <c r="G75" s="23"/>
      <c r="H75" s="23"/>
      <c r="I75" s="95" t="s">
        <v>7</v>
      </c>
      <c r="J75" s="25"/>
    </row>
    <row r="76" spans="2:10" ht="12" customHeight="1"/>
    <row r="77" spans="2:10" ht="12" customHeight="1"/>
    <row r="78" spans="2:10" ht="12" customHeight="1"/>
    <row r="79" spans="2:10" ht="12" customHeight="1"/>
    <row r="80" spans="2:1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</sheetData>
  <dataValidations count="1">
    <dataValidation type="list" allowBlank="1" showInputMessage="1" showErrorMessage="1" sqref="F38" xr:uid="{9997D47F-A138-45D2-8354-C75EB4CFE474}">
      <formula1>"ja, nee"</formula1>
    </dataValidation>
  </dataValidations>
  <hyperlinks>
    <hyperlink ref="I75" r:id="rId1" xr:uid="{0D21A37B-16D4-4616-928C-FBF8661EF52E}"/>
  </hyperlinks>
  <pageMargins left="0.74803149606299213" right="0.74803149606299213" top="0.98425196850393704" bottom="0.98425196850393704" header="0.51181102362204722" footer="0.51181102362204722"/>
  <pageSetup paperSize="9" scale="79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Q108"/>
  <sheetViews>
    <sheetView zoomScale="85" zoomScaleNormal="85" zoomScaleSheetLayoutView="85" workbookViewId="0">
      <selection activeCell="B2" sqref="B2:J75"/>
    </sheetView>
  </sheetViews>
  <sheetFormatPr defaultColWidth="9.140625" defaultRowHeight="12.75"/>
  <cols>
    <col min="1" max="1" width="3.5703125" style="11" customWidth="1"/>
    <col min="2" max="3" width="2.5703125" style="11" customWidth="1"/>
    <col min="4" max="4" width="70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>
      <c r="L1" s="28"/>
      <c r="M1" s="28"/>
      <c r="N1" s="28"/>
    </row>
    <row r="2" spans="2:17">
      <c r="B2" s="111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>
      <c r="B4" s="19"/>
      <c r="C4" s="32" t="s">
        <v>34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>
      <c r="B5" s="34"/>
      <c r="C5" s="70" t="s">
        <v>101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>
      <c r="B9" s="34"/>
      <c r="C9" s="76"/>
      <c r="D9" s="28" t="s">
        <v>23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>
      <c r="B10" s="34"/>
      <c r="C10" s="77"/>
      <c r="D10" s="78" t="s">
        <v>28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>
      <c r="B14" s="16"/>
      <c r="C14" s="27"/>
      <c r="D14" s="69" t="s">
        <v>81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>
      <c r="B15" s="16"/>
      <c r="C15" s="27"/>
      <c r="D15" s="27"/>
      <c r="E15" s="27"/>
      <c r="F15" s="79" t="s">
        <v>17</v>
      </c>
      <c r="G15" s="79"/>
      <c r="H15" s="80" t="s">
        <v>18</v>
      </c>
      <c r="I15" s="27"/>
      <c r="J15" s="18"/>
      <c r="O15" s="52"/>
      <c r="P15" s="52"/>
      <c r="Q15" s="28"/>
    </row>
    <row r="16" spans="2:17" ht="12" customHeight="1">
      <c r="B16" s="16"/>
      <c r="C16" s="27"/>
      <c r="D16" s="44" t="s">
        <v>102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>
      <c r="B17" s="16"/>
      <c r="C17" s="30"/>
      <c r="D17" s="28" t="s">
        <v>67</v>
      </c>
      <c r="E17" s="28"/>
      <c r="F17" s="74">
        <v>4</v>
      </c>
      <c r="H17" s="114"/>
      <c r="I17" s="27"/>
      <c r="J17" s="18"/>
      <c r="O17" s="52"/>
      <c r="P17" s="52"/>
      <c r="Q17" s="28"/>
    </row>
    <row r="18" spans="2:17" ht="12" customHeight="1">
      <c r="B18" s="16"/>
      <c r="C18" s="30"/>
      <c r="D18" s="28" t="s">
        <v>71</v>
      </c>
      <c r="E18" s="28"/>
      <c r="F18" s="74">
        <v>1</v>
      </c>
      <c r="H18" s="45">
        <f>IF(F18&gt;F17,F17*tab!$D$13,F18*tab!D13)</f>
        <v>830.83</v>
      </c>
      <c r="I18" s="27"/>
      <c r="J18" s="18"/>
      <c r="O18" s="28"/>
      <c r="P18" s="28"/>
      <c r="Q18" s="28"/>
    </row>
    <row r="19" spans="2:17" ht="12" customHeight="1">
      <c r="B19" s="16"/>
      <c r="C19" s="30"/>
      <c r="D19" s="28" t="s">
        <v>70</v>
      </c>
      <c r="E19" s="28"/>
      <c r="F19" s="116">
        <f>IF((F17-F18)&lt;=0,0,F17-F18)</f>
        <v>3</v>
      </c>
      <c r="G19" s="39"/>
      <c r="H19" s="113">
        <f>F19*tab!$D$7</f>
        <v>8003.2874999999995</v>
      </c>
      <c r="J19" s="18"/>
      <c r="O19" s="28"/>
      <c r="P19" s="28"/>
      <c r="Q19" s="28"/>
    </row>
    <row r="20" spans="2:17" ht="12" customHeight="1">
      <c r="B20" s="16"/>
      <c r="C20" s="30"/>
      <c r="D20" s="40" t="s">
        <v>72</v>
      </c>
      <c r="E20" s="28"/>
      <c r="F20" s="74">
        <v>0</v>
      </c>
      <c r="G20" s="39"/>
      <c r="H20" s="45">
        <f>IF(F20&gt;F19, F19*tab!$D$8,F20*tab!$D$8)</f>
        <v>0</v>
      </c>
      <c r="I20" s="28" t="s">
        <v>69</v>
      </c>
      <c r="J20" s="18"/>
      <c r="O20" s="28"/>
      <c r="P20" s="28"/>
      <c r="Q20" s="28"/>
    </row>
    <row r="21" spans="2:17" ht="12" customHeight="1">
      <c r="B21" s="16"/>
      <c r="C21" s="27"/>
      <c r="D21" s="28" t="s">
        <v>73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>
      <c r="B22" s="16"/>
      <c r="C22" s="27"/>
      <c r="D22" s="40"/>
      <c r="E22" s="28"/>
      <c r="F22" s="39"/>
      <c r="G22" s="42"/>
      <c r="H22" s="56">
        <f>IF(F21+F17&lt;tab!$C$14,0,(H18+H19-H20+H21))</f>
        <v>8834.1175000000003</v>
      </c>
      <c r="J22" s="18"/>
      <c r="M22" s="28"/>
      <c r="N22" s="28"/>
      <c r="O22" s="28"/>
      <c r="P22" s="28"/>
      <c r="Q22" s="28"/>
    </row>
    <row r="23" spans="2:17" ht="12" customHeight="1">
      <c r="B23" s="16"/>
      <c r="C23" s="27"/>
      <c r="D23" s="44" t="s">
        <v>103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>
      <c r="B24" s="16"/>
      <c r="C24" s="27"/>
      <c r="D24" s="28" t="s">
        <v>19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>
      <c r="B25" s="16"/>
      <c r="C25" s="27"/>
      <c r="D25" s="28" t="s">
        <v>20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>
      <c r="B26" s="16"/>
      <c r="C26" s="27"/>
      <c r="D26" s="40" t="s">
        <v>72</v>
      </c>
      <c r="E26" s="28"/>
      <c r="F26" s="74">
        <v>0</v>
      </c>
      <c r="G26" s="39"/>
      <c r="H26" s="45">
        <f>IF(F26&gt;F25, F25*tab!$D$8,F26*tab!$D$8)</f>
        <v>0</v>
      </c>
      <c r="I26" s="28" t="s">
        <v>69</v>
      </c>
      <c r="J26" s="18"/>
    </row>
    <row r="27" spans="2:17" ht="12" customHeight="1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>
      <c r="B28" s="16"/>
      <c r="C28" s="27"/>
      <c r="D28" s="44" t="s">
        <v>104</v>
      </c>
      <c r="E28" s="28"/>
      <c r="F28" s="53"/>
      <c r="G28" s="53"/>
      <c r="H28" s="54"/>
      <c r="J28" s="18"/>
      <c r="L28" s="28"/>
    </row>
    <row r="29" spans="2:17" ht="12" customHeight="1">
      <c r="B29" s="16"/>
      <c r="C29" s="27"/>
      <c r="D29" s="28" t="s">
        <v>19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>
      <c r="B30" s="16"/>
      <c r="C30" s="27"/>
      <c r="D30" s="28" t="s">
        <v>20</v>
      </c>
      <c r="E30" s="28"/>
      <c r="F30" s="74">
        <v>0</v>
      </c>
      <c r="H30" s="45">
        <f>F30*tab!$D$7</f>
        <v>0</v>
      </c>
      <c r="J30" s="18"/>
    </row>
    <row r="31" spans="2:17" ht="12" customHeight="1">
      <c r="B31" s="16"/>
      <c r="C31" s="27"/>
      <c r="D31" s="40" t="s">
        <v>72</v>
      </c>
      <c r="E31" s="28"/>
      <c r="F31" s="74">
        <v>0</v>
      </c>
      <c r="G31" s="39"/>
      <c r="H31" s="45">
        <f>IF(F31&gt;F30, F30*tab!$D$8,F31*tab!$D$8)</f>
        <v>0</v>
      </c>
      <c r="I31" s="28" t="s">
        <v>69</v>
      </c>
      <c r="J31" s="18"/>
    </row>
    <row r="32" spans="2:17" ht="12" customHeight="1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>
      <c r="B33" s="16"/>
      <c r="C33" s="27"/>
      <c r="D33" s="44" t="s">
        <v>105</v>
      </c>
      <c r="E33" s="28"/>
      <c r="F33" s="53"/>
      <c r="G33" s="53"/>
      <c r="H33" s="54"/>
      <c r="J33" s="18"/>
    </row>
    <row r="34" spans="2:10" ht="12" customHeight="1">
      <c r="B34" s="16"/>
      <c r="C34" s="27"/>
      <c r="D34" s="28" t="s">
        <v>96</v>
      </c>
      <c r="E34" s="28"/>
      <c r="F34" s="74">
        <v>5</v>
      </c>
      <c r="G34" s="42"/>
      <c r="H34" s="45">
        <f>F34*tab!$D$7</f>
        <v>13338.8125</v>
      </c>
      <c r="J34" s="18"/>
    </row>
    <row r="35" spans="2:10" ht="12" customHeight="1">
      <c r="B35" s="16"/>
      <c r="C35" s="27"/>
      <c r="D35" s="40" t="s">
        <v>72</v>
      </c>
      <c r="E35" s="28"/>
      <c r="F35" s="74">
        <v>2</v>
      </c>
      <c r="G35" s="39"/>
      <c r="H35" s="45">
        <f>F35*tab!$D$8</f>
        <v>1767.18</v>
      </c>
      <c r="I35" s="28" t="s">
        <v>69</v>
      </c>
      <c r="J35" s="18"/>
    </row>
    <row r="36" spans="2:10" ht="12" customHeight="1">
      <c r="B36" s="16"/>
      <c r="C36" s="27"/>
      <c r="D36" s="40"/>
      <c r="E36" s="28"/>
      <c r="F36" s="50"/>
      <c r="G36" s="50"/>
      <c r="H36" s="56">
        <f>IF((F34+F35)&lt;tab!$C$14,0,H34-H35)</f>
        <v>11571.6325</v>
      </c>
      <c r="J36" s="18"/>
    </row>
    <row r="37" spans="2:10" ht="12" customHeight="1">
      <c r="B37" s="16"/>
      <c r="C37" s="49"/>
      <c r="D37" s="40"/>
      <c r="E37" s="28"/>
      <c r="G37" s="58"/>
      <c r="H37" s="42"/>
      <c r="J37" s="18"/>
    </row>
    <row r="38" spans="2:10" ht="12" customHeight="1">
      <c r="B38" s="16"/>
      <c r="C38" s="49"/>
      <c r="D38" s="94" t="s">
        <v>33</v>
      </c>
      <c r="E38" s="27"/>
      <c r="F38" s="75" t="s">
        <v>22</v>
      </c>
      <c r="H38" s="55">
        <f>IF(F38="nee",0,IF((F21+F17)&gt;tab!C14,tab!C9,0))</f>
        <v>0</v>
      </c>
      <c r="J38" s="18"/>
    </row>
    <row r="39" spans="2:10" ht="12" customHeight="1">
      <c r="B39" s="16"/>
      <c r="C39" s="49"/>
      <c r="D39" s="40"/>
      <c r="E39" s="28"/>
      <c r="G39" s="58"/>
      <c r="H39" s="42"/>
      <c r="J39" s="18"/>
    </row>
    <row r="40" spans="2:10" ht="12" customHeight="1">
      <c r="B40" s="16"/>
      <c r="C40" s="49"/>
      <c r="D40" s="40"/>
      <c r="E40" s="28"/>
      <c r="G40" s="58"/>
      <c r="H40" s="42"/>
      <c r="J40" s="18"/>
    </row>
    <row r="41" spans="2:10" ht="12" customHeight="1">
      <c r="B41" s="16"/>
      <c r="C41" s="49"/>
      <c r="D41" s="57" t="s">
        <v>21</v>
      </c>
      <c r="E41" s="28"/>
      <c r="F41" s="50"/>
      <c r="G41" s="50"/>
      <c r="H41" s="51">
        <f>H38+H22+H27+H32+H36+H38</f>
        <v>20405.75</v>
      </c>
      <c r="J41" s="18"/>
    </row>
    <row r="42" spans="2:10" ht="12" customHeight="1">
      <c r="B42" s="16"/>
      <c r="C42" s="49"/>
      <c r="J42" s="18"/>
    </row>
    <row r="43" spans="2:10" ht="12" customHeight="1">
      <c r="B43" s="16"/>
      <c r="C43" s="17"/>
      <c r="D43" s="47"/>
      <c r="E43" s="41"/>
      <c r="F43" s="48"/>
      <c r="G43" s="48"/>
      <c r="H43" s="48"/>
      <c r="I43" s="17"/>
      <c r="J43" s="18"/>
    </row>
    <row r="44" spans="2:10" ht="12" customHeight="1">
      <c r="B44" s="16"/>
      <c r="C44" s="26"/>
      <c r="D44" s="40"/>
      <c r="E44" s="28"/>
      <c r="F44" s="42"/>
      <c r="G44" s="42"/>
      <c r="H44" s="42"/>
      <c r="J44" s="18"/>
    </row>
    <row r="45" spans="2:10" ht="12" customHeight="1">
      <c r="B45" s="16"/>
      <c r="C45" s="27"/>
      <c r="D45" s="69" t="s">
        <v>91</v>
      </c>
      <c r="E45" s="28"/>
      <c r="F45" s="42"/>
      <c r="G45" s="42"/>
      <c r="H45" s="42"/>
      <c r="J45" s="18"/>
    </row>
    <row r="46" spans="2:10" ht="12" customHeight="1">
      <c r="B46" s="16"/>
      <c r="C46" s="27"/>
      <c r="D46" s="40"/>
      <c r="E46" s="28"/>
      <c r="F46" s="79" t="s">
        <v>17</v>
      </c>
      <c r="G46" s="79"/>
      <c r="H46" s="80" t="s">
        <v>18</v>
      </c>
      <c r="J46" s="18"/>
    </row>
    <row r="47" spans="2:10" ht="12" customHeight="1">
      <c r="B47" s="16"/>
      <c r="C47" s="27"/>
      <c r="D47" s="44" t="s">
        <v>106</v>
      </c>
      <c r="E47" s="28"/>
      <c r="F47" s="53"/>
      <c r="G47" s="53"/>
      <c r="H47" s="54"/>
      <c r="J47" s="18"/>
    </row>
    <row r="48" spans="2:10" ht="12" customHeight="1">
      <c r="B48" s="16"/>
      <c r="C48" s="27"/>
      <c r="D48" s="28" t="s">
        <v>85</v>
      </c>
      <c r="E48" s="28"/>
      <c r="F48" s="74">
        <v>0</v>
      </c>
      <c r="H48" s="45">
        <f>F48*tab!D$17</f>
        <v>0</v>
      </c>
      <c r="J48" s="18"/>
    </row>
    <row r="49" spans="2:10" ht="12" customHeight="1">
      <c r="B49" s="16"/>
      <c r="C49" s="27"/>
      <c r="D49" s="44" t="s">
        <v>103</v>
      </c>
      <c r="E49" s="28"/>
      <c r="F49" s="53"/>
      <c r="G49" s="53"/>
      <c r="H49" s="54"/>
      <c r="J49" s="18"/>
    </row>
    <row r="50" spans="2:10" ht="12" customHeight="1">
      <c r="B50" s="16"/>
      <c r="C50" s="27"/>
      <c r="D50" s="28" t="s">
        <v>85</v>
      </c>
      <c r="E50" s="28"/>
      <c r="F50" s="74">
        <v>0</v>
      </c>
      <c r="H50" s="45">
        <f>F50*tab!D$17</f>
        <v>0</v>
      </c>
      <c r="J50" s="18"/>
    </row>
    <row r="51" spans="2:10" ht="12" customHeight="1">
      <c r="B51" s="16"/>
      <c r="C51" s="27"/>
      <c r="D51" s="44" t="s">
        <v>107</v>
      </c>
      <c r="E51" s="28"/>
      <c r="F51" s="53"/>
      <c r="G51" s="53"/>
      <c r="H51" s="54"/>
      <c r="J51" s="18"/>
    </row>
    <row r="52" spans="2:10" ht="12" customHeight="1">
      <c r="B52" s="16"/>
      <c r="C52" s="27"/>
      <c r="D52" s="28" t="s">
        <v>85</v>
      </c>
      <c r="E52" s="28"/>
      <c r="F52" s="74">
        <v>0</v>
      </c>
      <c r="H52" s="45">
        <f>F52*tab!D$17</f>
        <v>0</v>
      </c>
      <c r="J52" s="18"/>
    </row>
    <row r="53" spans="2:10" ht="12" customHeight="1">
      <c r="B53" s="16"/>
      <c r="C53" s="27"/>
      <c r="D53" s="44" t="s">
        <v>108</v>
      </c>
      <c r="E53" s="28"/>
      <c r="F53" s="53"/>
      <c r="G53" s="53"/>
      <c r="H53" s="54"/>
      <c r="J53" s="18"/>
    </row>
    <row r="54" spans="2:10" ht="12" customHeight="1">
      <c r="B54" s="16"/>
      <c r="C54" s="27"/>
      <c r="D54" s="28" t="s">
        <v>85</v>
      </c>
      <c r="E54" s="28"/>
      <c r="F54" s="74">
        <v>0</v>
      </c>
      <c r="H54" s="45">
        <f>F54*tab!D$17</f>
        <v>0</v>
      </c>
      <c r="J54" s="18"/>
    </row>
    <row r="55" spans="2:10" ht="12" customHeight="1">
      <c r="B55" s="16"/>
      <c r="C55" s="27"/>
      <c r="D55" s="40"/>
      <c r="E55" s="28"/>
      <c r="G55" s="58"/>
      <c r="H55" s="42"/>
      <c r="J55" s="18"/>
    </row>
    <row r="56" spans="2:10" ht="12" customHeight="1">
      <c r="B56" s="16"/>
      <c r="C56" s="27"/>
      <c r="D56" s="40"/>
      <c r="E56" s="28"/>
      <c r="G56" s="58"/>
      <c r="H56" s="42"/>
      <c r="J56" s="18"/>
    </row>
    <row r="57" spans="2:10" ht="12" customHeight="1">
      <c r="B57" s="16"/>
      <c r="C57" s="27"/>
      <c r="D57" s="57" t="s">
        <v>92</v>
      </c>
      <c r="E57" s="28"/>
      <c r="F57" s="50"/>
      <c r="G57" s="50"/>
      <c r="H57" s="51">
        <f>H48+H50+H52+H54</f>
        <v>0</v>
      </c>
      <c r="J57" s="18"/>
    </row>
    <row r="58" spans="2:10" ht="12" customHeight="1">
      <c r="B58" s="16"/>
      <c r="C58" s="27"/>
      <c r="D58" s="40"/>
      <c r="E58" s="28"/>
      <c r="F58" s="42"/>
      <c r="G58" s="42"/>
      <c r="H58" s="42"/>
      <c r="J58" s="18"/>
    </row>
    <row r="59" spans="2:10" ht="12" customHeight="1">
      <c r="B59" s="16"/>
      <c r="C59" s="17"/>
      <c r="D59" s="47"/>
      <c r="E59" s="41"/>
      <c r="F59" s="48"/>
      <c r="G59" s="48"/>
      <c r="H59" s="48"/>
      <c r="I59" s="17"/>
      <c r="J59" s="18"/>
    </row>
    <row r="60" spans="2:10" ht="12" customHeight="1">
      <c r="B60" s="16"/>
      <c r="D60" s="40"/>
      <c r="E60" s="28"/>
      <c r="F60" s="42"/>
      <c r="G60" s="42"/>
      <c r="H60" s="42"/>
      <c r="J60" s="18"/>
    </row>
    <row r="61" spans="2:10" ht="12" customHeight="1">
      <c r="B61" s="16"/>
      <c r="D61" s="40" t="s">
        <v>38</v>
      </c>
      <c r="E61" s="28"/>
      <c r="F61" s="42"/>
      <c r="G61" s="42"/>
      <c r="H61" s="42"/>
      <c r="J61" s="18"/>
    </row>
    <row r="62" spans="2:10" ht="12" customHeight="1">
      <c r="B62" s="16"/>
      <c r="D62" s="40"/>
      <c r="E62" s="28"/>
      <c r="F62" s="42"/>
      <c r="G62" s="42"/>
      <c r="H62" s="42"/>
      <c r="J62" s="18"/>
    </row>
    <row r="63" spans="2:10" ht="12" customHeight="1">
      <c r="B63" s="16"/>
      <c r="D63" s="40" t="s">
        <v>47</v>
      </c>
      <c r="E63" s="28"/>
      <c r="F63" s="42"/>
      <c r="G63" s="42"/>
      <c r="H63" s="42"/>
      <c r="J63" s="18"/>
    </row>
    <row r="64" spans="2:10" ht="12" customHeight="1">
      <c r="B64" s="16"/>
      <c r="D64" s="40" t="s">
        <v>39</v>
      </c>
      <c r="E64" s="28"/>
      <c r="F64" s="42"/>
      <c r="G64" s="42"/>
      <c r="H64" s="42"/>
      <c r="J64" s="18"/>
    </row>
    <row r="65" spans="2:10" ht="12" customHeight="1">
      <c r="B65" s="16"/>
      <c r="D65" s="40" t="s">
        <v>40</v>
      </c>
      <c r="E65" s="28"/>
      <c r="F65" s="42"/>
      <c r="G65" s="42"/>
      <c r="H65" s="42"/>
      <c r="J65" s="18"/>
    </row>
    <row r="66" spans="2:10" ht="12" customHeight="1">
      <c r="B66" s="16"/>
      <c r="D66" s="40" t="s">
        <v>41</v>
      </c>
      <c r="E66" s="28"/>
      <c r="F66" s="42"/>
      <c r="G66" s="42"/>
      <c r="H66" s="42"/>
      <c r="J66" s="18"/>
    </row>
    <row r="67" spans="2:10" ht="12" customHeight="1">
      <c r="B67" s="16"/>
      <c r="D67" s="40" t="s">
        <v>42</v>
      </c>
      <c r="E67" s="28"/>
      <c r="F67" s="42"/>
      <c r="G67" s="42"/>
      <c r="H67" s="42"/>
      <c r="J67" s="18"/>
    </row>
    <row r="68" spans="2:10" ht="12" customHeight="1">
      <c r="B68" s="16"/>
      <c r="D68" s="40"/>
      <c r="E68" s="28"/>
      <c r="F68" s="42"/>
      <c r="G68" s="42"/>
      <c r="H68" s="42"/>
      <c r="J68" s="18"/>
    </row>
    <row r="69" spans="2:10" ht="12" customHeight="1">
      <c r="B69" s="16"/>
      <c r="D69" s="40"/>
      <c r="E69" s="28"/>
      <c r="F69" s="79" t="s">
        <v>17</v>
      </c>
      <c r="G69" s="79"/>
      <c r="H69" s="80" t="s">
        <v>18</v>
      </c>
      <c r="J69" s="18"/>
    </row>
    <row r="70" spans="2:10" ht="12" customHeight="1">
      <c r="B70" s="16"/>
      <c r="D70" s="40" t="s">
        <v>100</v>
      </c>
      <c r="E70" s="28"/>
      <c r="F70" s="74">
        <v>0</v>
      </c>
      <c r="G70" s="42"/>
      <c r="H70" s="45">
        <f>F70*tab!$C$24</f>
        <v>0</v>
      </c>
      <c r="J70" s="18"/>
    </row>
    <row r="71" spans="2:10" ht="12" customHeight="1">
      <c r="B71" s="16"/>
      <c r="D71" s="40"/>
      <c r="E71" s="28"/>
      <c r="F71" s="42"/>
      <c r="G71" s="42"/>
      <c r="H71" s="42"/>
      <c r="J71" s="18"/>
    </row>
    <row r="72" spans="2:10" ht="12" customHeight="1">
      <c r="B72" s="16"/>
      <c r="D72" s="57" t="s">
        <v>45</v>
      </c>
      <c r="E72" s="28"/>
      <c r="F72" s="42"/>
      <c r="G72" s="42"/>
      <c r="H72" s="85">
        <f>H70</f>
        <v>0</v>
      </c>
      <c r="J72" s="18"/>
    </row>
    <row r="73" spans="2:10" ht="12" customHeight="1">
      <c r="B73" s="16"/>
      <c r="D73" s="40"/>
      <c r="E73" s="28"/>
      <c r="F73" s="42"/>
      <c r="G73" s="42"/>
      <c r="H73" s="42"/>
      <c r="J73" s="18"/>
    </row>
    <row r="74" spans="2:10" ht="12" customHeight="1">
      <c r="B74" s="16"/>
      <c r="C74" s="17"/>
      <c r="D74" s="17"/>
      <c r="E74" s="17"/>
      <c r="F74" s="17"/>
      <c r="G74" s="17"/>
      <c r="H74" s="17"/>
      <c r="I74" s="17"/>
      <c r="J74" s="18"/>
    </row>
    <row r="75" spans="2:10" ht="12" customHeight="1">
      <c r="B75" s="22"/>
      <c r="C75" s="23"/>
      <c r="D75" s="23"/>
      <c r="E75" s="23"/>
      <c r="F75" s="23"/>
      <c r="G75" s="23"/>
      <c r="H75" s="23"/>
      <c r="I75" s="95" t="s">
        <v>7</v>
      </c>
      <c r="J75" s="25"/>
    </row>
    <row r="76" spans="2:10" ht="12" customHeight="1"/>
    <row r="77" spans="2:10" ht="12" customHeight="1"/>
    <row r="78" spans="2:10" ht="12" customHeight="1"/>
    <row r="79" spans="2:10" ht="12" customHeight="1"/>
    <row r="80" spans="2:1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</sheetData>
  <dataValidations count="1">
    <dataValidation type="list" allowBlank="1" showInputMessage="1" showErrorMessage="1" sqref="F38" xr:uid="{712ADC90-C400-465C-9BB2-8DE57FACF1FC}">
      <formula1>"ja, nee"</formula1>
    </dataValidation>
  </dataValidations>
  <hyperlinks>
    <hyperlink ref="I75" r:id="rId1" xr:uid="{D689B1B8-7296-4574-8FB2-87E875E950DE}"/>
  </hyperlinks>
  <pageMargins left="0.74803149606299213" right="0.74803149606299213" top="0.98425196850393704" bottom="0.98425196850393704" header="0.51181102362204722" footer="0.51181102362204722"/>
  <pageSetup paperSize="9" scale="78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Q76"/>
  <sheetViews>
    <sheetView zoomScale="85" zoomScaleNormal="85" zoomScaleSheetLayoutView="85" workbookViewId="0">
      <selection activeCell="D19" sqref="D19"/>
    </sheetView>
  </sheetViews>
  <sheetFormatPr defaultColWidth="9.140625" defaultRowHeight="12.75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>
      <c r="L1" s="28"/>
      <c r="M1" s="28"/>
      <c r="N1" s="28"/>
    </row>
    <row r="2" spans="2:17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>
      <c r="B4" s="19"/>
      <c r="C4" s="32" t="s">
        <v>25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67" customFormat="1" ht="12" customHeight="1">
      <c r="B5" s="63"/>
      <c r="C5" s="70" t="s">
        <v>109</v>
      </c>
      <c r="D5" s="65"/>
      <c r="E5" s="64"/>
      <c r="F5" s="64"/>
      <c r="G5" s="64"/>
      <c r="H5" s="64"/>
      <c r="I5" s="64"/>
      <c r="J5" s="66"/>
    </row>
    <row r="6" spans="2:17" s="38" customFormat="1" ht="12" customHeight="1">
      <c r="B6" s="34"/>
      <c r="C6" s="35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>
      <c r="B7" s="34"/>
      <c r="C7" s="35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>
      <c r="B8" s="34"/>
      <c r="C8" s="77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>
      <c r="B9" s="34"/>
      <c r="C9" s="77"/>
      <c r="D9" s="28" t="s">
        <v>24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>
      <c r="B10" s="34"/>
      <c r="C10" s="77"/>
      <c r="D10" s="78" t="s">
        <v>32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>
      <c r="B14" s="16"/>
      <c r="C14" s="27"/>
      <c r="D14" s="69" t="s">
        <v>93</v>
      </c>
      <c r="F14" s="53" t="s">
        <v>17</v>
      </c>
      <c r="G14" s="53"/>
      <c r="H14" s="54" t="s">
        <v>18</v>
      </c>
      <c r="I14" s="27"/>
      <c r="J14" s="18"/>
      <c r="O14" s="52"/>
      <c r="P14" s="52"/>
      <c r="Q14" s="28"/>
    </row>
    <row r="15" spans="2:17" ht="12" customHeight="1">
      <c r="B15" s="16"/>
      <c r="C15" s="27"/>
      <c r="D15" s="40" t="s">
        <v>110</v>
      </c>
      <c r="F15" s="74">
        <v>0</v>
      </c>
      <c r="H15" s="45">
        <f>IF(F15&lt;4,0,F15*tab!$D$20)</f>
        <v>0</v>
      </c>
      <c r="I15" s="27"/>
      <c r="J15" s="18"/>
      <c r="O15" s="52"/>
      <c r="P15" s="52"/>
      <c r="Q15" s="28"/>
    </row>
    <row r="16" spans="2:17" ht="12" customHeight="1">
      <c r="B16" s="16"/>
      <c r="C16" s="27"/>
      <c r="D16" s="40" t="s">
        <v>111</v>
      </c>
      <c r="E16" s="28"/>
      <c r="F16" s="74">
        <v>1</v>
      </c>
      <c r="G16" s="27"/>
      <c r="H16" s="45">
        <f>IF(F16&lt;4,0,F16*tab!$D$20)</f>
        <v>0</v>
      </c>
      <c r="I16" s="27"/>
      <c r="J16" s="18"/>
      <c r="O16" s="28"/>
      <c r="P16" s="28"/>
      <c r="Q16" s="28"/>
    </row>
    <row r="17" spans="2:17" ht="12" customHeight="1">
      <c r="B17" s="16"/>
      <c r="C17" s="30"/>
      <c r="D17" s="40" t="s">
        <v>112</v>
      </c>
      <c r="F17" s="74">
        <v>3</v>
      </c>
      <c r="H17" s="45">
        <f>IF(F17&lt;4,0,F17*tab!$D$20)</f>
        <v>0</v>
      </c>
      <c r="I17" s="27"/>
      <c r="J17" s="18"/>
      <c r="O17" s="28"/>
      <c r="P17" s="28"/>
      <c r="Q17" s="28"/>
    </row>
    <row r="18" spans="2:17" ht="12" customHeight="1">
      <c r="B18" s="16"/>
      <c r="C18" s="30"/>
      <c r="D18" s="40" t="s">
        <v>113</v>
      </c>
      <c r="E18" s="28"/>
      <c r="F18" s="74">
        <v>4</v>
      </c>
      <c r="H18" s="45">
        <f>IF(F18&lt;4,0,F18*(tab!$D$20+tab!D21))</f>
        <v>3323.32</v>
      </c>
      <c r="I18" s="27"/>
      <c r="J18" s="18"/>
      <c r="O18" s="28"/>
      <c r="P18" s="28"/>
      <c r="Q18" s="28"/>
    </row>
    <row r="19" spans="2:17" ht="12" customHeight="1">
      <c r="B19" s="16"/>
      <c r="C19" s="27"/>
      <c r="D19" s="40"/>
      <c r="E19" s="28"/>
      <c r="F19" s="110">
        <f>SUM(F15:F18)</f>
        <v>8</v>
      </c>
      <c r="G19" s="50"/>
      <c r="H19" s="56">
        <f>IF(F19&lt;4,0,SUM(H15:H18))</f>
        <v>3323.32</v>
      </c>
      <c r="J19" s="18"/>
    </row>
    <row r="20" spans="2:17" ht="12" customHeight="1">
      <c r="B20" s="16"/>
      <c r="C20" s="49"/>
      <c r="D20" s="40"/>
      <c r="E20" s="28"/>
      <c r="G20" s="58"/>
      <c r="H20" s="42"/>
      <c r="J20" s="18"/>
    </row>
    <row r="21" spans="2:17" ht="12" customHeight="1">
      <c r="B21" s="16"/>
      <c r="C21" s="49"/>
      <c r="D21" s="29" t="s">
        <v>16</v>
      </c>
      <c r="E21" s="27"/>
      <c r="F21" s="75" t="s">
        <v>79</v>
      </c>
      <c r="H21" s="55">
        <f>IF(F21="nee",0,tab!C9)</f>
        <v>12786</v>
      </c>
      <c r="J21" s="18"/>
    </row>
    <row r="22" spans="2:17" ht="12" customHeight="1">
      <c r="B22" s="16"/>
      <c r="C22" s="49"/>
      <c r="D22" s="40"/>
      <c r="E22" s="28"/>
      <c r="G22" s="58"/>
      <c r="H22" s="42"/>
      <c r="J22" s="18"/>
    </row>
    <row r="23" spans="2:17" ht="12" customHeight="1">
      <c r="B23" s="16"/>
      <c r="C23" s="49"/>
      <c r="D23" s="40"/>
      <c r="E23" s="28"/>
      <c r="G23" s="58"/>
      <c r="H23" s="42"/>
      <c r="J23" s="18"/>
    </row>
    <row r="24" spans="2:17" ht="12" customHeight="1">
      <c r="B24" s="16"/>
      <c r="C24" s="49"/>
      <c r="D24" s="57" t="s">
        <v>21</v>
      </c>
      <c r="E24" s="28"/>
      <c r="F24" s="50"/>
      <c r="G24" s="50"/>
      <c r="H24" s="51">
        <f>H19+H21</f>
        <v>16109.32</v>
      </c>
      <c r="J24" s="18"/>
    </row>
    <row r="25" spans="2:17" ht="12" customHeight="1">
      <c r="B25" s="16"/>
      <c r="C25" s="49"/>
      <c r="J25" s="18"/>
    </row>
    <row r="26" spans="2:17" ht="12" customHeight="1">
      <c r="B26" s="16"/>
      <c r="C26" s="17"/>
      <c r="D26" s="47"/>
      <c r="E26" s="41"/>
      <c r="F26" s="48"/>
      <c r="G26" s="48"/>
      <c r="H26" s="48"/>
      <c r="I26" s="17"/>
      <c r="J26" s="18"/>
    </row>
    <row r="27" spans="2:17" ht="12" customHeight="1">
      <c r="B27" s="16"/>
      <c r="C27" s="17"/>
      <c r="D27" s="17"/>
      <c r="E27" s="17"/>
      <c r="F27" s="17"/>
      <c r="G27" s="17"/>
      <c r="H27" s="17"/>
      <c r="I27" s="17"/>
      <c r="J27" s="18"/>
    </row>
    <row r="28" spans="2:17" ht="12" customHeight="1">
      <c r="B28" s="22"/>
      <c r="C28" s="23"/>
      <c r="D28" s="23"/>
      <c r="E28" s="23"/>
      <c r="F28" s="23"/>
      <c r="G28" s="23"/>
      <c r="H28" s="23"/>
      <c r="I28" s="24" t="s">
        <v>7</v>
      </c>
      <c r="J28" s="25"/>
    </row>
    <row r="29" spans="2:17" ht="12" customHeight="1"/>
    <row r="30" spans="2:17" ht="12" customHeight="1"/>
    <row r="31" spans="2:17" ht="12" customHeight="1"/>
    <row r="32" spans="2:17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</sheetData>
  <dataValidations count="1">
    <dataValidation type="list" allowBlank="1" showInputMessage="1" showErrorMessage="1" sqref="F21" xr:uid="{00000000-0002-0000-0800-000000000000}">
      <formula1>"ja, nee"</formula1>
    </dataValidation>
  </dataValidation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>
    <oddHeader>&amp;C&amp;F</oddHeader>
    <oddFooter>&amp;L&amp;"Arial,Vet"&amp;D&amp;C&amp;"Arial,Vet"&amp;A&amp;R&amp;"Arial,Vet"&amp;N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10</vt:i4>
      </vt:variant>
    </vt:vector>
  </HeadingPairs>
  <TitlesOfParts>
    <vt:vector size="20" baseType="lpstr">
      <vt:lpstr>toelichting</vt:lpstr>
      <vt:lpstr>Bestuur</vt:lpstr>
      <vt:lpstr>bas A</vt:lpstr>
      <vt:lpstr>bas B</vt:lpstr>
      <vt:lpstr>bas C</vt:lpstr>
      <vt:lpstr>bas D</vt:lpstr>
      <vt:lpstr>bas E</vt:lpstr>
      <vt:lpstr>bas F</vt:lpstr>
      <vt:lpstr>sbo</vt:lpstr>
      <vt:lpstr>tab</vt:lpstr>
      <vt:lpstr>'bas A'!Afdrukbereik</vt:lpstr>
      <vt:lpstr>'bas B'!Afdrukbereik</vt:lpstr>
      <vt:lpstr>'bas C'!Afdrukbereik</vt:lpstr>
      <vt:lpstr>'bas D'!Afdrukbereik</vt:lpstr>
      <vt:lpstr>'bas E'!Afdrukbereik</vt:lpstr>
      <vt:lpstr>'bas F'!Afdrukbereik</vt:lpstr>
      <vt:lpstr>Bestuur!Afdrukbereik</vt:lpstr>
      <vt:lpstr>sbo!Afdrukbereik</vt:lpstr>
      <vt:lpstr>tab!Afdrukbereik</vt:lpstr>
      <vt:lpstr>toelichting!Afdrukbereik</vt:lpstr>
    </vt:vector>
  </TitlesOfParts>
  <Company>VOS/ABB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groeiregeling basisschool</dc:title>
  <dc:creator>Keizer</dc:creator>
  <cp:lastModifiedBy>B Keizer</cp:lastModifiedBy>
  <cp:lastPrinted>2021-04-22T15:56:24Z</cp:lastPrinted>
  <dcterms:created xsi:type="dcterms:W3CDTF">2000-05-19T15:53:56Z</dcterms:created>
  <dcterms:modified xsi:type="dcterms:W3CDTF">2021-07-12T16:10:10Z</dcterms:modified>
</cp:coreProperties>
</file>